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1FBB09A6-C493-4CC0-B703-878489DCAE7E}" xr6:coauthVersionLast="31" xr6:coauthVersionMax="31" xr10:uidLastSave="{00000000-0000-0000-0000-000000000000}"/>
  <bookViews>
    <workbookView minimized="1" xWindow="0" yWindow="0" windowWidth="19200" windowHeight="6210" activeTab="6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ch" sheetId="3" r:id="rId9"/>
    <sheet name="汇总明细" sheetId="9" r:id="rId10"/>
  </sheets>
  <externalReferences>
    <externalReference r:id="rId11"/>
  </externalReferences>
  <definedNames>
    <definedName name="_xlnm._FilterDatabase" localSheetId="0" hidden="1">'4-1'!$I$1:$I$41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</definedNames>
  <calcPr calcId="162913"/>
</workbook>
</file>

<file path=xl/calcChain.xml><?xml version="1.0" encoding="utf-8"?>
<calcChain xmlns="http://schemas.openxmlformats.org/spreadsheetml/2006/main">
  <c r="O48" i="11" l="1"/>
  <c r="O47" i="11"/>
  <c r="P65" i="11"/>
  <c r="M65" i="11"/>
  <c r="J65" i="11"/>
  <c r="I65" i="11"/>
  <c r="P64" i="11"/>
  <c r="M64" i="11"/>
  <c r="J64" i="11"/>
  <c r="I64" i="11"/>
  <c r="P63" i="11"/>
  <c r="M63" i="11"/>
  <c r="J63" i="11"/>
  <c r="I63" i="11"/>
  <c r="P62" i="11"/>
  <c r="M62" i="11"/>
  <c r="J62" i="11"/>
  <c r="I62" i="11"/>
  <c r="P61" i="11"/>
  <c r="M61" i="11"/>
  <c r="J61" i="11"/>
  <c r="I61" i="11"/>
  <c r="P60" i="11"/>
  <c r="M60" i="11"/>
  <c r="J60" i="11"/>
  <c r="I60" i="11"/>
  <c r="P59" i="11"/>
  <c r="M59" i="11"/>
  <c r="J59" i="11"/>
  <c r="I59" i="11"/>
  <c r="P58" i="11"/>
  <c r="M58" i="11"/>
  <c r="J58" i="11"/>
  <c r="I58" i="11"/>
  <c r="P57" i="11"/>
  <c r="M57" i="11"/>
  <c r="J57" i="11"/>
  <c r="I57" i="11"/>
  <c r="P56" i="11"/>
  <c r="M56" i="11"/>
  <c r="J56" i="11"/>
  <c r="I56" i="11"/>
  <c r="P55" i="11"/>
  <c r="M55" i="11"/>
  <c r="J55" i="11"/>
  <c r="I55" i="11"/>
  <c r="P54" i="11"/>
  <c r="M54" i="11"/>
  <c r="J54" i="11"/>
  <c r="I54" i="11"/>
  <c r="P53" i="11"/>
  <c r="M53" i="11"/>
  <c r="J53" i="11"/>
  <c r="I53" i="11"/>
  <c r="P52" i="11"/>
  <c r="M52" i="11"/>
  <c r="J52" i="11"/>
  <c r="I52" i="11"/>
  <c r="P51" i="11"/>
  <c r="M51" i="11"/>
  <c r="J51" i="11"/>
  <c r="I51" i="11"/>
  <c r="P50" i="11"/>
  <c r="M50" i="11"/>
  <c r="J50" i="11"/>
  <c r="I50" i="11"/>
  <c r="P49" i="11"/>
  <c r="M49" i="11"/>
  <c r="J49" i="11"/>
  <c r="I49" i="11"/>
  <c r="P48" i="11"/>
  <c r="M48" i="11"/>
  <c r="J48" i="11"/>
  <c r="I48" i="11"/>
  <c r="P47" i="11"/>
  <c r="M47" i="11"/>
  <c r="J47" i="11"/>
  <c r="I47" i="11"/>
  <c r="P46" i="11"/>
  <c r="O46" i="11"/>
  <c r="M46" i="11"/>
  <c r="J46" i="11"/>
  <c r="I46" i="11"/>
  <c r="P45" i="11"/>
  <c r="O45" i="11"/>
  <c r="M45" i="11"/>
  <c r="J45" i="11"/>
  <c r="I45" i="11"/>
  <c r="P44" i="11"/>
  <c r="O44" i="11"/>
  <c r="M44" i="11"/>
  <c r="J44" i="11"/>
  <c r="I44" i="11"/>
  <c r="P43" i="11"/>
  <c r="O43" i="11"/>
  <c r="M43" i="11"/>
  <c r="J43" i="11"/>
  <c r="I43" i="11"/>
  <c r="P42" i="11"/>
  <c r="O42" i="11"/>
  <c r="M42" i="11"/>
  <c r="J42" i="11"/>
  <c r="I42" i="11"/>
  <c r="P41" i="11"/>
  <c r="O41" i="11"/>
  <c r="M41" i="11"/>
  <c r="J41" i="11"/>
  <c r="I41" i="11"/>
  <c r="P40" i="11"/>
  <c r="O40" i="11"/>
  <c r="M40" i="11"/>
  <c r="J40" i="11"/>
  <c r="I40" i="11"/>
  <c r="P39" i="11"/>
  <c r="O39" i="11"/>
  <c r="M39" i="11"/>
  <c r="J39" i="11"/>
  <c r="I39" i="11"/>
  <c r="P38" i="11"/>
  <c r="O38" i="11"/>
  <c r="M38" i="11"/>
  <c r="J38" i="11"/>
  <c r="I38" i="11"/>
  <c r="P37" i="11"/>
  <c r="O37" i="11"/>
  <c r="M37" i="11"/>
  <c r="J37" i="11"/>
  <c r="I37" i="11"/>
  <c r="P36" i="11"/>
  <c r="O36" i="11"/>
  <c r="M36" i="11"/>
  <c r="J36" i="11"/>
  <c r="I36" i="11"/>
  <c r="P35" i="11"/>
  <c r="O35" i="11"/>
  <c r="M35" i="11"/>
  <c r="J35" i="11"/>
  <c r="I35" i="11"/>
  <c r="P34" i="11"/>
  <c r="O34" i="11"/>
  <c r="M34" i="11"/>
  <c r="J34" i="11"/>
  <c r="I34" i="11"/>
  <c r="P33" i="11"/>
  <c r="O33" i="11"/>
  <c r="M33" i="11"/>
  <c r="J33" i="11"/>
  <c r="I33" i="11"/>
  <c r="P32" i="11"/>
  <c r="O32" i="11"/>
  <c r="M32" i="11"/>
  <c r="J32" i="11"/>
  <c r="I32" i="11"/>
  <c r="P31" i="11"/>
  <c r="O31" i="11"/>
  <c r="M31" i="11"/>
  <c r="J31" i="11"/>
  <c r="I31" i="11"/>
  <c r="P30" i="11"/>
  <c r="O30" i="11"/>
  <c r="M30" i="11"/>
  <c r="J30" i="11"/>
  <c r="I30" i="11"/>
  <c r="P29" i="11"/>
  <c r="O29" i="11"/>
  <c r="M29" i="11"/>
  <c r="J29" i="11"/>
  <c r="I29" i="11"/>
  <c r="P28" i="11"/>
  <c r="O28" i="11"/>
  <c r="M28" i="11"/>
  <c r="J28" i="11"/>
  <c r="I28" i="11"/>
  <c r="P27" i="11"/>
  <c r="O27" i="11"/>
  <c r="M27" i="11"/>
  <c r="J27" i="11"/>
  <c r="I27" i="11"/>
  <c r="P26" i="11"/>
  <c r="O26" i="11"/>
  <c r="M26" i="11"/>
  <c r="J26" i="11"/>
  <c r="I26" i="11"/>
  <c r="P25" i="11"/>
  <c r="O25" i="11"/>
  <c r="M25" i="11"/>
  <c r="J25" i="11"/>
  <c r="I25" i="11"/>
  <c r="P24" i="11"/>
  <c r="O24" i="11"/>
  <c r="M24" i="11"/>
  <c r="I24" i="11"/>
  <c r="P23" i="11"/>
  <c r="O23" i="11"/>
  <c r="M23" i="11"/>
  <c r="J23" i="11"/>
  <c r="I23" i="11"/>
  <c r="P22" i="11"/>
  <c r="O22" i="11"/>
  <c r="M22" i="11"/>
  <c r="J22" i="11"/>
  <c r="I22" i="11"/>
  <c r="P21" i="11"/>
  <c r="O21" i="11"/>
  <c r="M21" i="11"/>
  <c r="J21" i="11"/>
  <c r="I21" i="11"/>
  <c r="P20" i="11"/>
  <c r="O20" i="11"/>
  <c r="M20" i="11"/>
  <c r="J20" i="11"/>
  <c r="I20" i="11"/>
  <c r="P19" i="11"/>
  <c r="O19" i="11"/>
  <c r="M19" i="11"/>
  <c r="J19" i="11"/>
  <c r="I19" i="11"/>
  <c r="P18" i="11"/>
  <c r="O18" i="11"/>
  <c r="M18" i="11"/>
  <c r="J18" i="11"/>
  <c r="I18" i="11"/>
  <c r="P17" i="11"/>
  <c r="O17" i="11"/>
  <c r="M17" i="11"/>
  <c r="J17" i="11"/>
  <c r="I17" i="11"/>
  <c r="P16" i="11"/>
  <c r="O16" i="11"/>
  <c r="M16" i="11"/>
  <c r="J16" i="11"/>
  <c r="I16" i="11"/>
  <c r="P15" i="11"/>
  <c r="O15" i="11"/>
  <c r="M15" i="11"/>
  <c r="J15" i="11"/>
  <c r="I15" i="11"/>
  <c r="P14" i="11"/>
  <c r="O14" i="11"/>
  <c r="M14" i="11"/>
  <c r="J14" i="11"/>
  <c r="I14" i="11"/>
  <c r="P13" i="11"/>
  <c r="O13" i="11"/>
  <c r="M13" i="11"/>
  <c r="J13" i="11"/>
  <c r="I13" i="11"/>
  <c r="P12" i="11"/>
  <c r="O12" i="11"/>
  <c r="M12" i="11"/>
  <c r="J12" i="11"/>
  <c r="I12" i="11"/>
  <c r="P11" i="11"/>
  <c r="O11" i="11"/>
  <c r="M11" i="11"/>
  <c r="J11" i="11"/>
  <c r="I11" i="11"/>
  <c r="P10" i="11"/>
  <c r="O10" i="11"/>
  <c r="M10" i="11"/>
  <c r="J10" i="11"/>
  <c r="I10" i="11"/>
  <c r="P9" i="11"/>
  <c r="O9" i="11"/>
  <c r="M9" i="11"/>
  <c r="J9" i="11"/>
  <c r="I9" i="11"/>
  <c r="P8" i="11"/>
  <c r="O8" i="11"/>
  <c r="M8" i="11"/>
  <c r="J8" i="11"/>
  <c r="I8" i="11"/>
  <c r="P7" i="11"/>
  <c r="O7" i="11"/>
  <c r="M7" i="11"/>
  <c r="J7" i="11"/>
  <c r="I7" i="11"/>
  <c r="P6" i="11"/>
  <c r="O6" i="11"/>
  <c r="M6" i="11"/>
  <c r="J6" i="11"/>
  <c r="I6" i="11"/>
  <c r="P5" i="11"/>
  <c r="O5" i="11"/>
  <c r="M5" i="11"/>
  <c r="J5" i="11"/>
  <c r="I5" i="11"/>
  <c r="P4" i="11"/>
  <c r="O4" i="11"/>
  <c r="M4" i="11"/>
  <c r="J4" i="11"/>
  <c r="I4" i="11"/>
  <c r="P3" i="11"/>
  <c r="O3" i="11"/>
  <c r="M3" i="11"/>
  <c r="J3" i="11"/>
  <c r="I3" i="11"/>
  <c r="P2" i="11"/>
  <c r="O2" i="11"/>
  <c r="M2" i="11"/>
  <c r="J2" i="11"/>
  <c r="I2" i="11"/>
  <c r="J46" i="10"/>
  <c r="I46" i="10"/>
  <c r="M46" i="10"/>
  <c r="O46" i="10"/>
  <c r="P46" i="10"/>
  <c r="I45" i="10"/>
  <c r="J45" i="10"/>
  <c r="M45" i="10"/>
  <c r="O45" i="10"/>
  <c r="P45" i="10"/>
  <c r="I44" i="10"/>
  <c r="J44" i="10"/>
  <c r="M44" i="10"/>
  <c r="O44" i="10"/>
  <c r="P44" i="10"/>
  <c r="O43" i="10"/>
  <c r="I42" i="10"/>
  <c r="J42" i="10"/>
  <c r="M42" i="10"/>
  <c r="O42" i="10"/>
  <c r="P42" i="10"/>
  <c r="I41" i="10"/>
  <c r="J41" i="10"/>
  <c r="M41" i="10"/>
  <c r="O41" i="10"/>
  <c r="P41" i="10"/>
  <c r="I40" i="10"/>
  <c r="J40" i="10"/>
  <c r="M40" i="10"/>
  <c r="O40" i="10"/>
  <c r="P40" i="10"/>
  <c r="I39" i="10"/>
  <c r="J39" i="10"/>
  <c r="M39" i="10"/>
  <c r="O39" i="10"/>
  <c r="P39" i="10"/>
  <c r="I38" i="10"/>
  <c r="J38" i="10"/>
  <c r="M38" i="10"/>
  <c r="O38" i="10"/>
  <c r="P38" i="10"/>
  <c r="I37" i="10"/>
  <c r="J37" i="10"/>
  <c r="M37" i="10"/>
  <c r="O37" i="10"/>
  <c r="P37" i="10"/>
  <c r="I36" i="10"/>
  <c r="J36" i="10"/>
  <c r="M36" i="10"/>
  <c r="O36" i="10"/>
  <c r="P36" i="10"/>
  <c r="I35" i="10"/>
  <c r="J35" i="10"/>
  <c r="M35" i="10"/>
  <c r="O35" i="10"/>
  <c r="P35" i="10"/>
  <c r="I34" i="10"/>
  <c r="J34" i="10"/>
  <c r="M34" i="10"/>
  <c r="O34" i="10"/>
  <c r="P34" i="10"/>
  <c r="I33" i="10"/>
  <c r="J33" i="10"/>
  <c r="M33" i="10"/>
  <c r="O33" i="10"/>
  <c r="P33" i="10"/>
  <c r="I32" i="10"/>
  <c r="J32" i="10"/>
  <c r="M32" i="10"/>
  <c r="O32" i="10"/>
  <c r="P32" i="10"/>
  <c r="I31" i="10"/>
  <c r="J31" i="10"/>
  <c r="M31" i="10"/>
  <c r="O31" i="10"/>
  <c r="P31" i="10"/>
  <c r="I30" i="10"/>
  <c r="J30" i="10"/>
  <c r="M30" i="10"/>
  <c r="O30" i="10"/>
  <c r="P30" i="10"/>
  <c r="I29" i="10"/>
  <c r="J29" i="10"/>
  <c r="M29" i="10"/>
  <c r="O29" i="10"/>
  <c r="P29" i="10"/>
  <c r="I28" i="10"/>
  <c r="J28" i="10"/>
  <c r="M28" i="10"/>
  <c r="O28" i="10"/>
  <c r="P28" i="10"/>
  <c r="I27" i="10"/>
  <c r="J27" i="10"/>
  <c r="M27" i="10"/>
  <c r="O27" i="10"/>
  <c r="P27" i="10"/>
  <c r="I26" i="10"/>
  <c r="J26" i="10"/>
  <c r="M26" i="10"/>
  <c r="O26" i="10"/>
  <c r="P26" i="10"/>
  <c r="I43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P43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25" i="10"/>
  <c r="M43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J43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25" i="10"/>
  <c r="O25" i="10"/>
  <c r="I25" i="10"/>
  <c r="M25" i="10"/>
  <c r="P24" i="10"/>
  <c r="O24" i="10"/>
  <c r="M24" i="10"/>
  <c r="I24" i="10"/>
  <c r="P23" i="10"/>
  <c r="O23" i="10"/>
  <c r="M23" i="10"/>
  <c r="J23" i="10"/>
  <c r="I23" i="10"/>
  <c r="P22" i="10"/>
  <c r="O22" i="10"/>
  <c r="M22" i="10"/>
  <c r="J22" i="10"/>
  <c r="I22" i="10"/>
  <c r="P21" i="10"/>
  <c r="O21" i="10"/>
  <c r="M21" i="10"/>
  <c r="J21" i="10"/>
  <c r="I21" i="10"/>
  <c r="P20" i="10"/>
  <c r="O20" i="10"/>
  <c r="M20" i="10"/>
  <c r="J20" i="10"/>
  <c r="I20" i="10"/>
  <c r="P19" i="10"/>
  <c r="O19" i="10"/>
  <c r="M19" i="10"/>
  <c r="J19" i="10"/>
  <c r="I19" i="10"/>
  <c r="P18" i="10"/>
  <c r="O18" i="10"/>
  <c r="M18" i="10"/>
  <c r="J18" i="10"/>
  <c r="I18" i="10"/>
  <c r="P17" i="10"/>
  <c r="O17" i="10"/>
  <c r="M17" i="10"/>
  <c r="J17" i="10"/>
  <c r="I17" i="10"/>
  <c r="P16" i="10"/>
  <c r="O16" i="10"/>
  <c r="M16" i="10"/>
  <c r="J16" i="10"/>
  <c r="I16" i="10"/>
  <c r="P15" i="10"/>
  <c r="O15" i="10"/>
  <c r="M15" i="10"/>
  <c r="J15" i="10"/>
  <c r="I15" i="10"/>
  <c r="P14" i="10"/>
  <c r="O14" i="10"/>
  <c r="M14" i="10"/>
  <c r="J14" i="10"/>
  <c r="I14" i="10"/>
  <c r="P13" i="10"/>
  <c r="O13" i="10"/>
  <c r="M13" i="10"/>
  <c r="J13" i="10"/>
  <c r="I13" i="10"/>
  <c r="P12" i="10"/>
  <c r="O12" i="10"/>
  <c r="M12" i="10"/>
  <c r="J12" i="10"/>
  <c r="I12" i="10"/>
  <c r="P11" i="10"/>
  <c r="O11" i="10"/>
  <c r="M11" i="10"/>
  <c r="J11" i="10"/>
  <c r="I11" i="10"/>
  <c r="P10" i="10"/>
  <c r="O10" i="10"/>
  <c r="M10" i="10"/>
  <c r="J10" i="10"/>
  <c r="I10" i="10"/>
  <c r="P9" i="10"/>
  <c r="O9" i="10"/>
  <c r="M9" i="10"/>
  <c r="J9" i="10"/>
  <c r="I9" i="10"/>
  <c r="P8" i="10"/>
  <c r="O8" i="10"/>
  <c r="M8" i="10"/>
  <c r="J8" i="10"/>
  <c r="I8" i="10"/>
  <c r="P7" i="10"/>
  <c r="O7" i="10"/>
  <c r="M7" i="10"/>
  <c r="J7" i="10"/>
  <c r="I7" i="10"/>
  <c r="P6" i="10"/>
  <c r="O6" i="10"/>
  <c r="M6" i="10"/>
  <c r="J6" i="10"/>
  <c r="I6" i="10"/>
  <c r="P5" i="10"/>
  <c r="O5" i="10"/>
  <c r="M5" i="10"/>
  <c r="J5" i="10"/>
  <c r="I5" i="10"/>
  <c r="P4" i="10"/>
  <c r="O4" i="10"/>
  <c r="M4" i="10"/>
  <c r="J4" i="10"/>
  <c r="I4" i="10"/>
  <c r="P3" i="10"/>
  <c r="O3" i="10"/>
  <c r="M3" i="10"/>
  <c r="J3" i="10"/>
  <c r="I3" i="10"/>
  <c r="P2" i="10"/>
  <c r="O2" i="10"/>
  <c r="M2" i="10"/>
  <c r="J2" i="10"/>
  <c r="I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<sst xmlns="http://schemas.openxmlformats.org/spreadsheetml/2006/main" count="3520" uniqueCount="538">
  <si>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</si>
  <si>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</si>
  <si>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</si>
  <si>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</si>
  <si>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</si>
  <si>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</si>
  <si>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</si>
  <si>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</si>
  <si>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</si>
  <si>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</si>
  <si>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</si>
  <si>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</si>
  <si>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</si>
  <si>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</si>
  <si>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</si>
  <si>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</si>
  <si>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</si>
  <si>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</si>
  <si>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</si>
  <si>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</si>
  <si>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</si>
  <si>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</si>
  <si>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</si>
  <si>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</si>
  <si>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</si>
  <si>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</si>
  <si>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</si>
  <si>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</si>
  <si>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</si>
  <si>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</si>
  <si>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</si>
  <si>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</si>
  <si>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</si>
  <si>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</si>
  <si>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</si>
  <si>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</si>
  <si>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</si>
  <si>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</si>
  <si>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</si>
  <si>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</si>
  <si>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</si>
  <si>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</si>
  <si>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</si>
  <si>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</si>
  <si>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</si>
  <si>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</si>
  <si>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</si>
  <si>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</si>
  <si>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</si>
  <si>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</si>
  <si>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</si>
  <si>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</si>
  <si>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</si>
  <si>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</si>
  <si>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</si>
  <si>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</si>
  <si>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</si>
  <si>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</si>
  <si>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</si>
  <si>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</si>
  <si>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</si>
  <si>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</si>
  <si>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</si>
  <si>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</si>
  <si>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</si>
  <si>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</si>
  <si>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</si>
  <si>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</si>
  <si>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</si>
  <si>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</si>
  <si>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</si>
  <si>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</si>
  <si>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</si>
  <si>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</si>
  <si>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</si>
  <si>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</si>
  <si>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</si>
  <si>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</si>
  <si>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</si>
  <si>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</si>
  <si>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</si>
  <si>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</si>
  <si>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</si>
  <si>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</si>
  <si>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</si>
  <si>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</si>
  <si>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</si>
  <si>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</si>
  <si>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</si>
  <si>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</si>
  <si>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</si>
  <si>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</si>
  <si>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</si>
  <si>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</si>
  <si>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</si>
  <si>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</si>
  <si>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</si>
  <si>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</si>
  <si>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</si>
  <si>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</si>
  <si>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</si>
  <si>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</si>
  <si>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</si>
  <si>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</si>
  <si>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</si>
  <si>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</si>
  <si>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</si>
  <si>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</si>
  <si>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</si>
  <si>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</si>
  <si>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杨勇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</si>
  <si>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</si>
  <si>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</si>
  <si>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</si>
  <si>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</si>
  <si>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</si>
  <si>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</si>
  <si>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</si>
  <si>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</si>
  <si>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</si>
  <si>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</si>
  <si>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</si>
  <si>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</si>
  <si>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</si>
  <si>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</si>
  <si>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</si>
  <si>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</si>
  <si>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</si>
  <si>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</si>
  <si>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</si>
  <si>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</si>
  <si>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</si>
  <si>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</si>
  <si>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</si>
  <si>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</si>
  <si>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</si>
  <si>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</si>
  <si>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</si>
  <si>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</si>
  <si>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</si>
  <si>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</si>
  <si>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</si>
  <si>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</si>
  <si>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</si>
  <si>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</si>
  <si>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</si>
  <si>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</si>
  <si>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</si>
  <si>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</si>
  <si>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</si>
  <si>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</si>
  <si>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</si>
  <si>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</si>
  <si>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</si>
  <si>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</si>
  <si>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</si>
  <si>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</si>
  <si>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</si>
  <si>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</si>
  <si>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</si>
  <si>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</si>
  <si>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</si>
  <si>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</si>
  <si>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</si>
  <si>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</si>
  <si>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</si>
  <si>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</si>
  <si>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</si>
  <si>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</si>
  <si>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</si>
  <si>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</si>
  <si>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</si>
  <si>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</si>
  <si>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</si>
  <si>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</si>
  <si>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</si>
  <si>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</si>
  <si>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</si>
  <si>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</si>
  <si>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</si>
  <si>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</si>
  <si>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</si>
  <si>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</si>
  <si>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</si>
  <si>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</si>
  <si>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</si>
  <si>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</si>
  <si>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</si>
  <si>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</si>
  <si>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</si>
  <si>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</si>
  <si>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</si>
  <si>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</si>
  <si>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</si>
  <si>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</si>
  <si>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</si>
  <si>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</si>
  <si>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</si>
  <si>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</si>
  <si>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</si>
  <si>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</si>
  <si>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</si>
  <si>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</si>
  <si>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</si>
  <si>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</si>
  <si>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</si>
  <si>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</si>
  <si>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</si>
  <si>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</si>
  <si>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</si>
  <si>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</si>
  <si>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</si>
  <si>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</si>
  <si>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</si>
  <si>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</si>
  <si>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</si>
  <si>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</si>
  <si>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</si>
  <si>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</si>
  <si>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</si>
  <si>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</si>
  <si>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</si>
  <si>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</si>
  <si>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</si>
  <si>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</si>
  <si>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</si>
  <si>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</si>
  <si>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</si>
  <si>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</si>
  <si>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</si>
  <si>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</si>
  <si>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</si>
  <si>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</si>
  <si>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</si>
  <si>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</si>
  <si>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</si>
  <si>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</si>
  <si>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</si>
  <si>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</si>
  <si>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</si>
  <si>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</si>
  <si>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</si>
  <si>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</si>
  <si>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</si>
  <si>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</si>
  <si>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</si>
  <si>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</si>
  <si>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</si>
  <si>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</si>
  <si>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</si>
  <si>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</si>
  <si>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</si>
  <si>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</si>
  <si>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</si>
  <si>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</si>
  <si>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</si>
  <si>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</si>
  <si>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</si>
  <si>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</si>
  <si>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</si>
  <si>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</si>
  <si>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</si>
  <si>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</si>
  <si>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</si>
  <si>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</si>
  <si>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</si>
  <si>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</si>
  <si>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</si>
  <si>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</si>
  <si>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</si>
  <si>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</si>
  <si>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</si>
  <si>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</si>
  <si>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</si>
  <si>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</si>
  <si>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</si>
  <si>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</si>
  <si>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</si>
  <si>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</si>
  <si>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</si>
  <si>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</si>
  <si>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</si>
  <si>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</si>
  <si>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</si>
  <si>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</si>
  <si>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</si>
  <si>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</si>
  <si>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</si>
  <si>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</si>
  <si>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</si>
  <si>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</si>
  <si>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</si>
  <si>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</si>
  <si>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</si>
  <si>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</si>
  <si>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</si>
  <si>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</si>
  <si>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</si>
  <si>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</si>
  <si>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</si>
  <si>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</si>
  <si>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</si>
  <si>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</si>
  <si>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</si>
  <si>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</si>
  <si>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</si>
  <si>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</si>
  <si>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</si>
  <si>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</si>
  <si>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</si>
  <si>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</si>
  <si>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</si>
  <si>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</si>
  <si>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</si>
  <si>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</si>
  <si>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</si>
  <si>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</si>
  <si>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</si>
  <si>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</si>
  <si>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</si>
  <si>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</si>
  <si>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</si>
  <si>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</si>
  <si>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</si>
  <si>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</si>
  <si>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</si>
  <si>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</si>
  <si>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</si>
  <si>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</si>
  <si>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</si>
  <si>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</si>
  <si>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</si>
  <si>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</si>
  <si>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</si>
  <si>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</si>
  <si>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</si>
  <si>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</si>
  <si>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</si>
  <si>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</si>
  <si>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</si>
  <si>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</si>
  <si>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</si>
  <si>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</si>
  <si>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</si>
  <si>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</si>
  <si>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</si>
  <si>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</si>
  <si>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</si>
  <si>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</si>
  <si>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</si>
  <si>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</si>
  <si>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</si>
  <si>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</si>
  <si>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</si>
  <si>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</si>
  <si>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</si>
  <si>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</si>
  <si>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</si>
  <si>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</si>
  <si>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</si>
  <si>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</si>
  <si>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</si>
  <si>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</si>
  <si>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</si>
  <si>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</si>
  <si>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</si>
  <si>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</si>
  <si>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</si>
  <si>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</si>
  <si>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</si>
  <si>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</si>
  <si>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</si>
  <si>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</si>
  <si>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</si>
  <si>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</si>
  <si>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</si>
  <si>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</si>
  <si>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</si>
  <si>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</si>
  <si>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</si>
  <si>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</si>
  <si>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</si>
  <si>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</si>
  <si>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</si>
  <si>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</si>
  <si>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</si>
  <si>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</si>
  <si>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</si>
  <si>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</si>
  <si>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</si>
  <si>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</si>
  <si>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</si>
  <si>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</si>
  <si>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</si>
  <si>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</si>
  <si>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</si>
  <si>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</si>
  <si>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</si>
  <si>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</si>
  <si>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</si>
  <si>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</si>
  <si>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</si>
  <si>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</si>
  <si>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</si>
  <si>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</si>
  <si>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</si>
  <si>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</si>
  <si>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</si>
  <si>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</si>
  <si>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</si>
  <si>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</si>
  <si>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</si>
  <si>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</si>
  <si>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</si>
  <si>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</si>
  <si>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</si>
  <si>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</si>
  <si>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</si>
  <si>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</si>
  <si>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</si>
  <si>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</si>
  <si>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</si>
  <si>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</si>
  <si>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</si>
  <si>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</si>
  <si>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</si>
  <si>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</si>
  <si>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</si>
  <si>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</si>
  <si>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</si>
  <si>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</si>
  <si>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</si>
  <si>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</si>
  <si>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</si>
  <si>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</si>
  <si>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</si>
  <si>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</si>
  <si>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</si>
  <si>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</si>
  <si>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</si>
  <si>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</si>
  <si>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</si>
  <si>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</si>
  <si>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</si>
  <si>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</si>
  <si>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</si>
  <si>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</si>
  <si>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</si>
  <si>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</si>
  <si>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</si>
  <si>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</si>
  <si>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</si>
  <si>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</si>
  <si>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</si>
  <si>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</si>
  <si>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</si>
  <si>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</si>
  <si>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</si>
  <si>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</si>
  <si>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</si>
  <si>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</si>
  <si>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</si>
  <si>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</si>
  <si>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</si>
  <si>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</si>
  <si>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</si>
  <si>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</si>
  <si>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</si>
  <si>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</si>
  <si>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</si>
  <si>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</si>
  <si>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</si>
  <si>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</si>
  <si>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</si>
  <si>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</si>
  <si>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</si>
  <si>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</si>
  <si>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</si>
  <si>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</si>
  <si>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</si>
  <si>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</si>
  <si>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</si>
  <si>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</si>
  <si>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</si>
  <si>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</si>
  <si>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</si>
  <si>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</si>
  <si>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</si>
  <si>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</si>
  <si>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</si>
  <si>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</si>
  <si>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</si>
  <si>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</si>
  <si>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</si>
  <si>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</si>
  <si>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</si>
  <si>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</si>
  <si>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</si>
  <si>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</si>
  <si>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</si>
  <si>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</si>
  <si>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</si>
  <si>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</si>
  <si>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</si>
  <si>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</si>
  <si>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</si>
  <si>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</si>
  <si>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</si>
  <si>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</si>
  <si>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</si>
  <si>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</si>
  <si>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</si>
  <si>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</si>
  <si>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</si>
  <si>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</si>
  <si>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</si>
  <si>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</si>
  <si>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</si>
  <si>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</si>
  <si>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</si>
  <si>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</si>
  <si>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</si>
  <si>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</si>
  <si>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</si>
  <si>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</si>
  <si>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</si>
  <si>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</si>
  <si>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</si>
  <si>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</si>
  <si>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</si>
  <si>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</si>
  <si>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</si>
  <si>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</si>
  <si>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18779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</si>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</sst>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1" fillId="0" borderId="0" xfId="6" applyFont="1" applyFill="1" applyAlignment="1">
      <alignment horizontal="center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6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FDEB-3F7C-4990-8466-CFF8BE50F88B}">
  <dimension ref="A1:CW147"/>
  <sheetViews>
    <sheetView topLeftCell="A133" workbookViewId="0">
      <selection activeCell="C146" sqref="C146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160</v>
      </c>
      <c r="C31" s="2" t="s">
        <v>66</v>
      </c>
      <c r="D31" s="2" t="s">
        <v>162</v>
      </c>
      <c r="E31" s="4" t="s">
        <v>55</v>
      </c>
      <c r="F31" s="4" t="s">
        <v>46</v>
      </c>
      <c r="G31" s="5" t="s">
        <v>165</v>
      </c>
      <c r="H31" s="7" t="s">
        <v>229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167</v>
      </c>
      <c r="E32" s="4" t="s">
        <v>66</v>
      </c>
      <c r="F32" s="4" t="s">
        <v>42</v>
      </c>
      <c r="G32" s="5" t="s">
        <v>168</v>
      </c>
      <c r="H32" s="7" t="s">
        <v>230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171</v>
      </c>
      <c r="H33" s="7" t="s">
        <v>231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174</v>
      </c>
      <c r="H34" s="7" t="s">
        <v>232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175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177</v>
      </c>
      <c r="H35" s="7" t="s">
        <v>233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130</v>
      </c>
      <c r="L35" s="4" t="s">
        <v>182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179</v>
      </c>
      <c r="C36" s="2" t="s">
        <v>55</v>
      </c>
      <c r="D36" s="2" t="s">
        <v>16</v>
      </c>
      <c r="E36" s="4" t="s">
        <v>59</v>
      </c>
      <c r="F36" s="4" t="s">
        <v>180</v>
      </c>
      <c r="G36" s="5" t="s">
        <v>181</v>
      </c>
      <c r="H36" s="7" t="s">
        <v>234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130</v>
      </c>
      <c r="L36" s="4" t="s">
        <v>182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184</v>
      </c>
      <c r="H37" s="7" t="s">
        <v>235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130</v>
      </c>
      <c r="L37" s="4" t="s">
        <v>182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185</v>
      </c>
      <c r="H38" s="7" t="s">
        <v>252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187</v>
      </c>
      <c r="G39" s="5" t="s">
        <v>188</v>
      </c>
      <c r="H39" s="7" t="s">
        <v>236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189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191</v>
      </c>
      <c r="H40" s="7" t="s">
        <v>237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192</v>
      </c>
      <c r="H41" s="7" t="s">
        <v>238</v>
      </c>
      <c r="I41" s="2" t="str">
        <f t="shared" si="4"/>
        <v>武汉威伟机械</v>
      </c>
      <c r="J41" s="17" t="str">
        <f>VLOOKUP(L41,ch!$A$1:$B$31,2,0)</f>
        <v>鄂ANH299</v>
      </c>
      <c r="K41" s="17" t="s">
        <v>111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179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194</v>
      </c>
      <c r="H42" s="7" t="s">
        <v>239</v>
      </c>
      <c r="I42" s="2" t="str">
        <f t="shared" si="4"/>
        <v>武汉威伟机械</v>
      </c>
      <c r="J42" s="17" t="str">
        <f>VLOOKUP(L42,ch!$A$1:$B$31,2,0)</f>
        <v>鄂ANH299</v>
      </c>
      <c r="K42" s="17" t="s">
        <v>111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195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198</v>
      </c>
      <c r="H43" s="7" t="s">
        <v>240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200</v>
      </c>
      <c r="H44" s="7" t="s">
        <v>241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202</v>
      </c>
      <c r="H45" s="7" t="s">
        <v>242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204</v>
      </c>
      <c r="H46" s="7" t="s">
        <v>243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205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206</v>
      </c>
      <c r="H47" s="7" t="s">
        <v>244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179</v>
      </c>
      <c r="C48" s="2" t="s">
        <v>55</v>
      </c>
      <c r="D48" s="2" t="s">
        <v>16</v>
      </c>
      <c r="E48" s="4" t="s">
        <v>59</v>
      </c>
      <c r="F48" s="4" t="s">
        <v>207</v>
      </c>
      <c r="G48" s="5" t="s">
        <v>210</v>
      </c>
      <c r="H48" s="7" t="s">
        <v>245</v>
      </c>
      <c r="I48" s="2" t="str">
        <f t="shared" si="4"/>
        <v>武汉威伟机械</v>
      </c>
      <c r="J48" s="17" t="str">
        <f>VLOOKUP(L48,ch!$A$1:$B$31,2,0)</f>
        <v>鄂ANH299</v>
      </c>
      <c r="K48" s="17" t="s">
        <v>111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208</v>
      </c>
      <c r="H49" s="7" t="s">
        <v>246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212</v>
      </c>
      <c r="C50" s="2" t="s">
        <v>59</v>
      </c>
      <c r="D50" s="2" t="s">
        <v>213</v>
      </c>
      <c r="E50" s="4" t="s">
        <v>55</v>
      </c>
      <c r="F50" s="4" t="s">
        <v>46</v>
      </c>
      <c r="G50" s="5" t="s">
        <v>211</v>
      </c>
      <c r="H50" s="7" t="s">
        <v>247</v>
      </c>
      <c r="I50" s="2" t="str">
        <f t="shared" si="4"/>
        <v>武汉威伟机械</v>
      </c>
      <c r="J50" s="17" t="str">
        <f>VLOOKUP(L50,ch!$A$1:$B$31,2,0)</f>
        <v>鄂ANH299</v>
      </c>
      <c r="K50" s="17" t="s">
        <v>111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218</v>
      </c>
      <c r="G51" s="5" t="s">
        <v>216</v>
      </c>
      <c r="H51" s="7" t="s">
        <v>248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218</v>
      </c>
      <c r="G52" s="5" t="s">
        <v>219</v>
      </c>
      <c r="H52" s="7" t="s">
        <v>249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136</v>
      </c>
      <c r="L52" s="4" t="s">
        <v>220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218</v>
      </c>
      <c r="G53" s="5" t="s">
        <v>221</v>
      </c>
      <c r="H53" s="7" t="s">
        <v>250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218</v>
      </c>
      <c r="G54" s="5" t="s">
        <v>223</v>
      </c>
      <c r="H54" s="7" t="s">
        <v>251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253</v>
      </c>
      <c r="C55" s="2" t="s">
        <v>55</v>
      </c>
      <c r="D55" s="2" t="s">
        <v>254</v>
      </c>
      <c r="E55" s="4" t="s">
        <v>66</v>
      </c>
      <c r="F55" s="4" t="s">
        <v>162</v>
      </c>
      <c r="G55" s="5"/>
      <c r="H55" s="5" t="s">
        <v>284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258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285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260</v>
      </c>
      <c r="G57" s="5"/>
      <c r="H57" s="5" t="s">
        <v>286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127</v>
      </c>
      <c r="L57" s="4" t="s">
        <v>261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254</v>
      </c>
      <c r="E58" s="4" t="s">
        <v>66</v>
      </c>
      <c r="F58" s="4" t="s">
        <v>42</v>
      </c>
      <c r="G58" s="5"/>
      <c r="H58" s="5" t="s">
        <v>287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205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288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205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289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254</v>
      </c>
      <c r="E61" s="4" t="s">
        <v>66</v>
      </c>
      <c r="F61" s="4" t="s">
        <v>264</v>
      </c>
      <c r="G61" s="5"/>
      <c r="H61" s="5" t="s">
        <v>290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179</v>
      </c>
      <c r="C62" s="2" t="s">
        <v>55</v>
      </c>
      <c r="D62" s="2" t="s">
        <v>16</v>
      </c>
      <c r="E62" s="4" t="s">
        <v>66</v>
      </c>
      <c r="F62" s="4" t="s">
        <v>180</v>
      </c>
      <c r="G62" s="5"/>
      <c r="H62" s="5" t="s">
        <v>291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258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292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130</v>
      </c>
      <c r="L63" s="4" t="s">
        <v>182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254</v>
      </c>
      <c r="E64" s="4" t="s">
        <v>66</v>
      </c>
      <c r="F64" s="4" t="s">
        <v>267</v>
      </c>
      <c r="G64" s="5"/>
      <c r="H64" s="5" t="s">
        <v>293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130</v>
      </c>
      <c r="L64" s="4" t="s">
        <v>182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294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205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295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205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296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270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297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298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254</v>
      </c>
      <c r="E70" s="4" t="s">
        <v>66</v>
      </c>
      <c r="F70" s="4" t="s">
        <v>37</v>
      </c>
      <c r="G70" s="5"/>
      <c r="H70" s="5" t="s">
        <v>299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205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300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205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301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275</v>
      </c>
      <c r="E73" s="4" t="s">
        <v>66</v>
      </c>
      <c r="F73" s="4" t="s">
        <v>162</v>
      </c>
      <c r="G73" s="5"/>
      <c r="H73" s="5" t="s">
        <v>302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276</v>
      </c>
      <c r="C74" s="2" t="s">
        <v>66</v>
      </c>
      <c r="D74" s="2" t="s">
        <v>162</v>
      </c>
      <c r="E74" s="4" t="s">
        <v>55</v>
      </c>
      <c r="F74" s="4" t="s">
        <v>46</v>
      </c>
      <c r="G74" s="5"/>
      <c r="H74" s="5" t="s">
        <v>303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277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304</v>
      </c>
      <c r="I75" s="2" t="str">
        <f t="shared" si="4"/>
        <v>武汉威伟机械</v>
      </c>
      <c r="J75" s="17" t="str">
        <f>VLOOKUP(L75,ch!$A$1:$B$31,2,0)</f>
        <v>鄂ANH299</v>
      </c>
      <c r="K75" s="17" t="s">
        <v>111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280</v>
      </c>
      <c r="E76" s="4" t="s">
        <v>48</v>
      </c>
      <c r="F76" s="4" t="s">
        <v>281</v>
      </c>
      <c r="G76" s="5"/>
      <c r="H76" s="5" t="s">
        <v>305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138</v>
      </c>
      <c r="L76" s="4" t="s">
        <v>282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280</v>
      </c>
      <c r="E77" s="4" t="s">
        <v>48</v>
      </c>
      <c r="F77" s="4" t="s">
        <v>281</v>
      </c>
      <c r="G77" s="5"/>
      <c r="H77" s="5" t="s">
        <v>306</v>
      </c>
      <c r="I77" s="2" t="str">
        <f t="shared" si="4"/>
        <v>武汉威伟机械</v>
      </c>
      <c r="J77" s="17" t="str">
        <f>VLOOKUP(L77,ch!$A$1:$B$31,2,0)</f>
        <v>鄂ANH299</v>
      </c>
      <c r="K77" s="17" t="s">
        <v>111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309</v>
      </c>
      <c r="I78" s="7" t="s">
        <v>353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127</v>
      </c>
      <c r="M78" s="4" t="s">
        <v>261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254</v>
      </c>
      <c r="E79" s="4" t="s">
        <v>66</v>
      </c>
      <c r="F79" s="4" t="s">
        <v>162</v>
      </c>
      <c r="G79" s="5"/>
      <c r="H79" s="5" t="s">
        <v>310</v>
      </c>
      <c r="I79" s="7" t="s">
        <v>354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254</v>
      </c>
      <c r="E80" s="4" t="s">
        <v>66</v>
      </c>
      <c r="F80" s="4" t="s">
        <v>34</v>
      </c>
      <c r="G80" s="5"/>
      <c r="H80" s="5" t="s">
        <v>311</v>
      </c>
      <c r="I80" s="7" t="s">
        <v>355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313</v>
      </c>
      <c r="I81" s="7" t="s">
        <v>356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258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315</v>
      </c>
      <c r="I82" s="7" t="s">
        <v>357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179</v>
      </c>
      <c r="C83" s="2" t="s">
        <v>55</v>
      </c>
      <c r="D83" s="2" t="s">
        <v>16</v>
      </c>
      <c r="E83" s="4" t="s">
        <v>59</v>
      </c>
      <c r="F83" s="4" t="s">
        <v>207</v>
      </c>
      <c r="G83" s="5"/>
      <c r="H83" s="5" t="s">
        <v>316</v>
      </c>
      <c r="I83" s="7" t="s">
        <v>358</v>
      </c>
      <c r="J83" s="2" t="str">
        <f t="shared" si="10"/>
        <v>武汉威伟机械</v>
      </c>
      <c r="K83" s="17" t="str">
        <f>VLOOKUP(M83,ch!$A$1:$B$31,2,0)</f>
        <v>鄂ANH299</v>
      </c>
      <c r="L83" s="17" t="s">
        <v>111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205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318</v>
      </c>
      <c r="I84" s="7" t="s">
        <v>359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320</v>
      </c>
      <c r="I85" s="7" t="s">
        <v>360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283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205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323</v>
      </c>
      <c r="I86" s="7" t="s">
        <v>361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283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205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324</v>
      </c>
      <c r="I87" s="7" t="s">
        <v>362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326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331</v>
      </c>
      <c r="I88" s="7" t="s">
        <v>363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283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332</v>
      </c>
      <c r="C89" s="2" t="s">
        <v>66</v>
      </c>
      <c r="D89" s="2" t="s">
        <v>264</v>
      </c>
      <c r="E89" s="4" t="s">
        <v>55</v>
      </c>
      <c r="F89" s="4" t="s">
        <v>30</v>
      </c>
      <c r="G89" s="5"/>
      <c r="H89" s="5" t="s">
        <v>335</v>
      </c>
      <c r="I89" s="7" t="s">
        <v>364</v>
      </c>
      <c r="J89" s="2" t="str">
        <f t="shared" si="10"/>
        <v>武汉威伟机械</v>
      </c>
      <c r="K89" s="17" t="str">
        <f>VLOOKUP(M89,ch!$A$1:$B$31,2,0)</f>
        <v>鄂ANH299</v>
      </c>
      <c r="L89" s="17" t="s">
        <v>111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160</v>
      </c>
      <c r="C90" s="2" t="s">
        <v>66</v>
      </c>
      <c r="D90" s="2" t="s">
        <v>260</v>
      </c>
      <c r="E90" s="4" t="s">
        <v>55</v>
      </c>
      <c r="F90" s="4" t="s">
        <v>337</v>
      </c>
      <c r="G90" s="5"/>
      <c r="H90" s="5" t="s">
        <v>338</v>
      </c>
      <c r="I90" s="7" t="s">
        <v>365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130</v>
      </c>
      <c r="M90" s="4" t="s">
        <v>182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340</v>
      </c>
      <c r="C91" s="2" t="s">
        <v>59</v>
      </c>
      <c r="D91" s="2" t="s">
        <v>342</v>
      </c>
      <c r="E91" s="4" t="s">
        <v>55</v>
      </c>
      <c r="F91" s="4" t="s">
        <v>46</v>
      </c>
      <c r="G91" s="5"/>
      <c r="H91" s="5" t="s">
        <v>344</v>
      </c>
      <c r="I91" s="7" t="s">
        <v>366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346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348</v>
      </c>
      <c r="I92" s="7" t="s">
        <v>367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349</v>
      </c>
      <c r="C93" s="2" t="s">
        <v>55</v>
      </c>
      <c r="D93" s="2" t="s">
        <v>280</v>
      </c>
      <c r="E93" s="4" t="s">
        <v>48</v>
      </c>
      <c r="F93" s="4" t="s">
        <v>281</v>
      </c>
      <c r="G93" s="5"/>
      <c r="H93" s="5" t="s">
        <v>350</v>
      </c>
      <c r="I93" s="7" t="s">
        <v>368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349</v>
      </c>
      <c r="C94" s="2" t="s">
        <v>55</v>
      </c>
      <c r="D94" s="2" t="s">
        <v>16</v>
      </c>
      <c r="E94" s="4" t="s">
        <v>48</v>
      </c>
      <c r="F94" s="4" t="s">
        <v>281</v>
      </c>
      <c r="G94" s="5"/>
      <c r="H94" s="5" t="s">
        <v>351</v>
      </c>
      <c r="I94" s="7" t="s">
        <v>369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436</v>
      </c>
      <c r="C95" s="2" t="s">
        <v>55</v>
      </c>
      <c r="D95" s="2" t="s">
        <v>254</v>
      </c>
      <c r="E95" s="4" t="s">
        <v>55</v>
      </c>
      <c r="F95" s="4" t="s">
        <v>437</v>
      </c>
      <c r="G95" s="5" t="s">
        <v>438</v>
      </c>
      <c r="H95" s="7" t="s">
        <v>439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370</v>
      </c>
      <c r="G96" s="5" t="s">
        <v>440</v>
      </c>
      <c r="H96" s="7" t="s">
        <v>441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371</v>
      </c>
      <c r="C97" s="2" t="s">
        <v>55</v>
      </c>
      <c r="D97" s="2" t="s">
        <v>254</v>
      </c>
      <c r="E97" s="4" t="s">
        <v>66</v>
      </c>
      <c r="F97" s="4" t="s">
        <v>372</v>
      </c>
      <c r="G97" s="5" t="s">
        <v>442</v>
      </c>
      <c r="H97" s="7" t="s">
        <v>443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444</v>
      </c>
      <c r="G98" s="5" t="s">
        <v>445</v>
      </c>
      <c r="H98" s="7" t="s">
        <v>446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254</v>
      </c>
      <c r="E99" s="4" t="s">
        <v>66</v>
      </c>
      <c r="F99" s="4" t="s">
        <v>447</v>
      </c>
      <c r="G99" s="5" t="s">
        <v>448</v>
      </c>
      <c r="H99" s="7" t="s">
        <v>449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373</v>
      </c>
      <c r="G100" s="5" t="s">
        <v>450</v>
      </c>
      <c r="H100" s="7" t="s">
        <v>451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374</v>
      </c>
      <c r="G101" s="5" t="s">
        <v>452</v>
      </c>
      <c r="H101" s="7" t="s">
        <v>453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370</v>
      </c>
      <c r="G102" s="5" t="s">
        <v>454</v>
      </c>
      <c r="H102" s="7" t="s">
        <v>455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373</v>
      </c>
      <c r="G103" s="5" t="s">
        <v>456</v>
      </c>
      <c r="H103" s="7" t="s">
        <v>457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258</v>
      </c>
      <c r="C104" s="2" t="s">
        <v>55</v>
      </c>
      <c r="D104" s="2" t="s">
        <v>19</v>
      </c>
      <c r="E104" s="4" t="s">
        <v>66</v>
      </c>
      <c r="F104" s="4" t="s">
        <v>458</v>
      </c>
      <c r="G104" s="5" t="s">
        <v>459</v>
      </c>
      <c r="H104" s="7" t="s">
        <v>460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283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254</v>
      </c>
      <c r="E105" s="4" t="s">
        <v>66</v>
      </c>
      <c r="F105" s="4" t="s">
        <v>447</v>
      </c>
      <c r="G105" s="5" t="s">
        <v>461</v>
      </c>
      <c r="H105" s="7" t="s">
        <v>462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283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463</v>
      </c>
      <c r="C106" s="2" t="s">
        <v>55</v>
      </c>
      <c r="D106" s="2" t="s">
        <v>254</v>
      </c>
      <c r="E106" s="4" t="s">
        <v>66</v>
      </c>
      <c r="F106" s="4" t="s">
        <v>372</v>
      </c>
      <c r="G106" s="5" t="s">
        <v>464</v>
      </c>
      <c r="H106" s="7" t="s">
        <v>465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283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254</v>
      </c>
      <c r="E107" s="4" t="s">
        <v>66</v>
      </c>
      <c r="F107" s="4" t="s">
        <v>447</v>
      </c>
      <c r="G107" s="5" t="s">
        <v>466</v>
      </c>
      <c r="H107" s="7" t="s">
        <v>467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436</v>
      </c>
      <c r="C108" s="2" t="s">
        <v>55</v>
      </c>
      <c r="D108" s="2" t="s">
        <v>19</v>
      </c>
      <c r="E108" s="4" t="s">
        <v>66</v>
      </c>
      <c r="F108" s="4" t="s">
        <v>458</v>
      </c>
      <c r="G108" s="5" t="s">
        <v>468</v>
      </c>
      <c r="H108" s="7" t="s">
        <v>469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470</v>
      </c>
      <c r="G109" s="5" t="s">
        <v>471</v>
      </c>
      <c r="H109" s="7" t="s">
        <v>472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375</v>
      </c>
      <c r="G110" s="5" t="s">
        <v>473</v>
      </c>
      <c r="H110" s="7" t="s">
        <v>474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179</v>
      </c>
      <c r="C111" s="2" t="s">
        <v>55</v>
      </c>
      <c r="D111" s="2" t="s">
        <v>19</v>
      </c>
      <c r="E111" s="4" t="s">
        <v>55</v>
      </c>
      <c r="F111" s="4" t="s">
        <v>437</v>
      </c>
      <c r="G111" s="5" t="s">
        <v>475</v>
      </c>
      <c r="H111" s="7" t="s">
        <v>476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337</v>
      </c>
      <c r="E112" s="4" t="s">
        <v>59</v>
      </c>
      <c r="F112" s="4" t="s">
        <v>376</v>
      </c>
      <c r="G112" s="5" t="s">
        <v>477</v>
      </c>
      <c r="H112" s="7" t="s">
        <v>478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349</v>
      </c>
      <c r="C113" s="2" t="s">
        <v>55</v>
      </c>
      <c r="D113" s="2" t="s">
        <v>19</v>
      </c>
      <c r="E113" s="4" t="s">
        <v>66</v>
      </c>
      <c r="F113" s="4" t="s">
        <v>374</v>
      </c>
      <c r="G113" s="5" t="s">
        <v>479</v>
      </c>
      <c r="H113" s="7" t="s">
        <v>480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332</v>
      </c>
      <c r="C114" s="2" t="s">
        <v>66</v>
      </c>
      <c r="D114" s="2" t="s">
        <v>372</v>
      </c>
      <c r="E114" s="4" t="s">
        <v>55</v>
      </c>
      <c r="F114" s="4" t="s">
        <v>30</v>
      </c>
      <c r="G114" s="5" t="s">
        <v>481</v>
      </c>
      <c r="H114" s="7" t="s">
        <v>482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195</v>
      </c>
      <c r="C115" s="2" t="s">
        <v>55</v>
      </c>
      <c r="D115" s="2" t="s">
        <v>254</v>
      </c>
      <c r="E115" s="4" t="s">
        <v>59</v>
      </c>
      <c r="F115" s="4" t="s">
        <v>483</v>
      </c>
      <c r="G115" s="5" t="s">
        <v>484</v>
      </c>
      <c r="H115" s="7" t="s">
        <v>485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486</v>
      </c>
      <c r="C116" s="2" t="s">
        <v>61</v>
      </c>
      <c r="D116" s="2" t="s">
        <v>370</v>
      </c>
      <c r="E116" s="4" t="s">
        <v>55</v>
      </c>
      <c r="F116" s="4" t="s">
        <v>487</v>
      </c>
      <c r="G116" s="5" t="s">
        <v>488</v>
      </c>
      <c r="H116" s="7" t="s">
        <v>489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258</v>
      </c>
      <c r="C117" s="2" t="s">
        <v>66</v>
      </c>
      <c r="D117" s="2" t="s">
        <v>374</v>
      </c>
      <c r="E117" s="4" t="s">
        <v>55</v>
      </c>
      <c r="F117" s="4" t="s">
        <v>337</v>
      </c>
      <c r="G117" s="5" t="s">
        <v>490</v>
      </c>
      <c r="H117" s="7" t="s">
        <v>491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492</v>
      </c>
      <c r="E118" s="4" t="s">
        <v>48</v>
      </c>
      <c r="F118" s="4" t="s">
        <v>281</v>
      </c>
      <c r="G118" s="5" t="s">
        <v>493</v>
      </c>
      <c r="H118" s="7" t="s">
        <v>494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495</v>
      </c>
      <c r="E119" s="4" t="s">
        <v>48</v>
      </c>
      <c r="F119" s="4" t="s">
        <v>281</v>
      </c>
      <c r="G119" s="5" t="s">
        <v>496</v>
      </c>
      <c r="H119" s="7" t="s">
        <v>497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130</v>
      </c>
      <c r="L119" s="4" t="s">
        <v>182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492</v>
      </c>
      <c r="E120" s="4" t="s">
        <v>48</v>
      </c>
      <c r="F120" s="4" t="s">
        <v>281</v>
      </c>
      <c r="G120" s="5" t="s">
        <v>498</v>
      </c>
      <c r="H120" s="7" t="s">
        <v>499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138</v>
      </c>
      <c r="L120" s="4" t="s">
        <v>282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276</v>
      </c>
      <c r="C121" s="2" t="s">
        <v>66</v>
      </c>
      <c r="D121" s="2" t="s">
        <v>470</v>
      </c>
      <c r="E121" s="4" t="s">
        <v>55</v>
      </c>
      <c r="F121" s="4" t="s">
        <v>30</v>
      </c>
      <c r="G121" s="5" t="s">
        <v>500</v>
      </c>
      <c r="H121" s="7" t="s">
        <v>501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377</v>
      </c>
      <c r="E122" s="4" t="s">
        <v>48</v>
      </c>
      <c r="F122" s="4" t="s">
        <v>281</v>
      </c>
      <c r="G122" s="5" t="s">
        <v>502</v>
      </c>
      <c r="H122" s="7" t="s">
        <v>503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111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349</v>
      </c>
      <c r="C123" s="2" t="s">
        <v>55</v>
      </c>
      <c r="D123" s="2" t="s">
        <v>254</v>
      </c>
      <c r="E123" s="4" t="s">
        <v>59</v>
      </c>
      <c r="F123" s="4" t="s">
        <v>376</v>
      </c>
      <c r="G123" s="5" t="s">
        <v>504</v>
      </c>
      <c r="H123" s="7" t="s">
        <v>505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111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376</v>
      </c>
      <c r="E124" s="4" t="s">
        <v>55</v>
      </c>
      <c r="F124" s="4" t="s">
        <v>30</v>
      </c>
      <c r="G124" s="5" t="s">
        <v>506</v>
      </c>
      <c r="H124" s="7" t="s">
        <v>507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111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179</v>
      </c>
      <c r="C125" s="2" t="s">
        <v>55</v>
      </c>
      <c r="D125" s="2" t="s">
        <v>377</v>
      </c>
      <c r="E125" s="4" t="s">
        <v>379</v>
      </c>
      <c r="F125" s="4" t="s">
        <v>376</v>
      </c>
      <c r="G125" s="7" t="s">
        <v>411</v>
      </c>
      <c r="H125" s="5" t="s">
        <v>380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381</v>
      </c>
      <c r="E126" s="4" t="s">
        <v>379</v>
      </c>
      <c r="F126" s="4" t="s">
        <v>376</v>
      </c>
      <c r="G126" s="7" t="s">
        <v>412</v>
      </c>
      <c r="H126" s="5" t="s">
        <v>382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373</v>
      </c>
      <c r="G127" s="7" t="s">
        <v>413</v>
      </c>
      <c r="H127" s="5" t="s">
        <v>383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385</v>
      </c>
      <c r="E128" s="4" t="s">
        <v>61</v>
      </c>
      <c r="F128" s="4" t="s">
        <v>370</v>
      </c>
      <c r="G128" s="7" t="s">
        <v>414</v>
      </c>
      <c r="H128" s="5" t="s">
        <v>384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387</v>
      </c>
      <c r="G129" s="7" t="s">
        <v>415</v>
      </c>
      <c r="H129" s="5" t="s">
        <v>386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254</v>
      </c>
      <c r="E130" s="4" t="s">
        <v>66</v>
      </c>
      <c r="F130" s="4" t="s">
        <v>375</v>
      </c>
      <c r="G130" s="7" t="s">
        <v>416</v>
      </c>
      <c r="H130" s="5" t="s">
        <v>388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371</v>
      </c>
      <c r="C131" s="2" t="s">
        <v>55</v>
      </c>
      <c r="D131" s="2" t="s">
        <v>254</v>
      </c>
      <c r="E131" s="4" t="s">
        <v>66</v>
      </c>
      <c r="F131" s="4" t="s">
        <v>372</v>
      </c>
      <c r="G131" s="7" t="s">
        <v>417</v>
      </c>
      <c r="H131" s="5" t="s">
        <v>389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283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205</v>
      </c>
      <c r="C132" s="2" t="s">
        <v>55</v>
      </c>
      <c r="D132" s="2" t="s">
        <v>21</v>
      </c>
      <c r="E132" s="4" t="s">
        <v>61</v>
      </c>
      <c r="F132" s="4" t="s">
        <v>390</v>
      </c>
      <c r="G132" s="7" t="s">
        <v>418</v>
      </c>
      <c r="H132" s="5" t="s">
        <v>391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283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253</v>
      </c>
      <c r="C133" s="2" t="s">
        <v>55</v>
      </c>
      <c r="D133" s="2" t="s">
        <v>254</v>
      </c>
      <c r="E133" s="4" t="s">
        <v>61</v>
      </c>
      <c r="F133" s="4" t="s">
        <v>392</v>
      </c>
      <c r="G133" s="7" t="s">
        <v>419</v>
      </c>
      <c r="H133" s="5" t="s">
        <v>393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283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253</v>
      </c>
      <c r="C134" s="2" t="s">
        <v>55</v>
      </c>
      <c r="D134" s="2" t="s">
        <v>254</v>
      </c>
      <c r="E134" s="4" t="s">
        <v>66</v>
      </c>
      <c r="F134" s="4" t="s">
        <v>374</v>
      </c>
      <c r="G134" s="7" t="s">
        <v>420</v>
      </c>
      <c r="H134" s="5" t="s">
        <v>394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283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395</v>
      </c>
      <c r="G135" s="7" t="s">
        <v>421</v>
      </c>
      <c r="H135" s="5" t="s">
        <v>396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373</v>
      </c>
      <c r="G136" s="7" t="s">
        <v>422</v>
      </c>
      <c r="H136" s="5" t="s">
        <v>397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370</v>
      </c>
      <c r="G137" s="7" t="s">
        <v>423</v>
      </c>
      <c r="H137" s="5" t="s">
        <v>398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399</v>
      </c>
      <c r="G138" s="7" t="s">
        <v>424</v>
      </c>
      <c r="H138" s="5" t="s">
        <v>400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205</v>
      </c>
      <c r="C139" s="2" t="s">
        <v>55</v>
      </c>
      <c r="D139" s="2" t="s">
        <v>20</v>
      </c>
      <c r="E139" s="4" t="s">
        <v>61</v>
      </c>
      <c r="F139" s="4" t="s">
        <v>370</v>
      </c>
      <c r="G139" s="7" t="s">
        <v>425</v>
      </c>
      <c r="H139" s="5" t="s">
        <v>401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258</v>
      </c>
      <c r="C140" s="2" t="s">
        <v>55</v>
      </c>
      <c r="D140" s="2" t="s">
        <v>254</v>
      </c>
      <c r="E140" s="4" t="s">
        <v>66</v>
      </c>
      <c r="F140" s="4" t="s">
        <v>374</v>
      </c>
      <c r="G140" s="7" t="s">
        <v>426</v>
      </c>
      <c r="H140" s="5" t="s">
        <v>402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205</v>
      </c>
      <c r="C141" s="2" t="s">
        <v>55</v>
      </c>
      <c r="D141" s="2" t="s">
        <v>20</v>
      </c>
      <c r="E141" s="4" t="s">
        <v>61</v>
      </c>
      <c r="F141" s="4" t="s">
        <v>373</v>
      </c>
      <c r="G141" s="7" t="s">
        <v>427</v>
      </c>
      <c r="H141" s="5" t="s">
        <v>403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404</v>
      </c>
      <c r="E142" s="4" t="s">
        <v>48</v>
      </c>
      <c r="F142" s="4" t="s">
        <v>281</v>
      </c>
      <c r="G142" s="7" t="s">
        <v>428</v>
      </c>
      <c r="H142" s="5" t="s">
        <v>405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404</v>
      </c>
      <c r="E143" s="4" t="s">
        <v>48</v>
      </c>
      <c r="F143" s="4" t="s">
        <v>281</v>
      </c>
      <c r="G143" s="7" t="s">
        <v>429</v>
      </c>
      <c r="H143" s="5" t="s">
        <v>406</v>
      </c>
      <c r="I143" s="2" t="str">
        <f t="shared" si="20"/>
        <v>武汉威伟机械</v>
      </c>
      <c r="J143" s="17" t="str">
        <f>VLOOKUP(L143,ch!$A$1:$B$31,2,0)</f>
        <v>鄂ANH299</v>
      </c>
      <c r="K143" s="17" t="s">
        <v>111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404</v>
      </c>
      <c r="E144" s="4" t="s">
        <v>48</v>
      </c>
      <c r="F144" s="4" t="s">
        <v>281</v>
      </c>
      <c r="G144" s="7" t="s">
        <v>430</v>
      </c>
      <c r="H144" s="5" t="s">
        <v>408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377</v>
      </c>
      <c r="E145" s="4" t="s">
        <v>48</v>
      </c>
      <c r="F145" s="4" t="s">
        <v>281</v>
      </c>
      <c r="G145" s="7" t="s">
        <v>431</v>
      </c>
      <c r="H145" s="5" t="s">
        <v>409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377</v>
      </c>
      <c r="E146" s="4" t="s">
        <v>48</v>
      </c>
      <c r="F146" s="4" t="s">
        <v>281</v>
      </c>
      <c r="G146" s="7" t="s">
        <v>432</v>
      </c>
      <c r="H146" s="5" t="s">
        <v>410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371</v>
      </c>
      <c r="C147" s="2" t="s">
        <v>55</v>
      </c>
      <c r="D147" s="2" t="s">
        <v>19</v>
      </c>
      <c r="E147" s="4" t="s">
        <v>66</v>
      </c>
      <c r="F147" s="4" t="s">
        <v>374</v>
      </c>
      <c r="G147" s="5" t="s">
        <v>433</v>
      </c>
      <c r="H147" s="5"/>
      <c r="I147" s="2" t="str">
        <f t="shared" si="20"/>
        <v>武汉威伟机械</v>
      </c>
      <c r="J147" s="17"/>
      <c r="K147" s="17" t="s">
        <v>434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32" priority="24"/>
  </conditionalFormatting>
  <conditionalFormatting sqref="G31:H54">
    <cfRule type="duplicateValues" dxfId="31" priority="22"/>
    <cfRule type="duplicateValues" dxfId="30" priority="23"/>
  </conditionalFormatting>
  <conditionalFormatting sqref="G55:H77">
    <cfRule type="duplicateValues" dxfId="29" priority="19"/>
    <cfRule type="duplicateValues" dxfId="28" priority="20"/>
  </conditionalFormatting>
  <conditionalFormatting sqref="H55:H77">
    <cfRule type="duplicateValues" dxfId="27" priority="21"/>
  </conditionalFormatting>
  <conditionalFormatting sqref="G78:I94">
    <cfRule type="duplicateValues" dxfId="26" priority="17"/>
    <cfRule type="duplicateValues" dxfId="25" priority="18"/>
  </conditionalFormatting>
  <conditionalFormatting sqref="H78:I94">
    <cfRule type="duplicateValues" dxfId="24" priority="15"/>
    <cfRule type="duplicateValues" dxfId="23" priority="16"/>
  </conditionalFormatting>
  <conditionalFormatting sqref="G95:H124">
    <cfRule type="duplicateValues" dxfId="22" priority="6"/>
  </conditionalFormatting>
  <conditionalFormatting sqref="G95:H107">
    <cfRule type="duplicateValues" dxfId="21" priority="7"/>
    <cfRule type="duplicateValues" dxfId="20" priority="8"/>
  </conditionalFormatting>
  <conditionalFormatting sqref="G108:H124">
    <cfRule type="duplicateValues" dxfId="19" priority="9"/>
    <cfRule type="duplicateValues" dxfId="18" priority="10"/>
  </conditionalFormatting>
  <conditionalFormatting sqref="G95:H107">
    <cfRule type="duplicateValues" dxfId="17" priority="11"/>
    <cfRule type="duplicateValues" dxfId="16" priority="12"/>
  </conditionalFormatting>
  <conditionalFormatting sqref="G108:H124">
    <cfRule type="duplicateValues" dxfId="15" priority="13"/>
    <cfRule type="duplicateValues" dxfId="14" priority="14"/>
  </conditionalFormatting>
  <conditionalFormatting sqref="G125:H147">
    <cfRule type="duplicateValues" dxfId="13" priority="1"/>
  </conditionalFormatting>
  <conditionalFormatting sqref="G125:H147">
    <cfRule type="duplicateValues" dxfId="12" priority="2"/>
    <cfRule type="duplicateValues" dxfId="11" priority="3"/>
  </conditionalFormatting>
  <conditionalFormatting sqref="G125:H147">
    <cfRule type="duplicateValues" dxfId="10" priority="4"/>
    <cfRule type="duplicateValues" dxfId="9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160</v>
      </c>
      <c r="C2" s="2" t="s">
        <v>161</v>
      </c>
      <c r="D2" s="2" t="s">
        <v>162</v>
      </c>
      <c r="E2" s="4" t="s">
        <v>163</v>
      </c>
      <c r="F2" s="4" t="s">
        <v>164</v>
      </c>
      <c r="G2" s="5" t="s">
        <v>165</v>
      </c>
      <c r="H2" s="7" t="s">
        <v>229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159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166</v>
      </c>
      <c r="C3" s="2" t="s">
        <v>163</v>
      </c>
      <c r="D3" s="2" t="s">
        <v>167</v>
      </c>
      <c r="E3" s="4" t="s">
        <v>66</v>
      </c>
      <c r="F3" s="4" t="s">
        <v>42</v>
      </c>
      <c r="G3" s="5" t="s">
        <v>168</v>
      </c>
      <c r="H3" s="7" t="s">
        <v>230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169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163</v>
      </c>
      <c r="D4" s="2" t="s">
        <v>21</v>
      </c>
      <c r="E4" s="4" t="s">
        <v>61</v>
      </c>
      <c r="F4" s="4" t="s">
        <v>170</v>
      </c>
      <c r="G4" s="5" t="s">
        <v>171</v>
      </c>
      <c r="H4" s="7" t="s">
        <v>231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169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172</v>
      </c>
      <c r="C5" s="2" t="s">
        <v>163</v>
      </c>
      <c r="D5" s="2" t="s">
        <v>21</v>
      </c>
      <c r="E5" s="4" t="s">
        <v>61</v>
      </c>
      <c r="F5" s="4" t="s">
        <v>173</v>
      </c>
      <c r="G5" s="5" t="s">
        <v>174</v>
      </c>
      <c r="H5" s="7" t="s">
        <v>232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169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175</v>
      </c>
      <c r="C6" s="2" t="s">
        <v>163</v>
      </c>
      <c r="D6" s="2" t="s">
        <v>16</v>
      </c>
      <c r="E6" s="4" t="s">
        <v>59</v>
      </c>
      <c r="F6" s="4" t="s">
        <v>176</v>
      </c>
      <c r="G6" s="5" t="s">
        <v>177</v>
      </c>
      <c r="H6" s="7" t="s">
        <v>233</v>
      </c>
      <c r="I6" s="2" t="str">
        <f t="shared" si="1"/>
        <v>武汉威伟机械</v>
      </c>
      <c r="J6" s="17" t="str">
        <f>VLOOKUP(L6,ch!$A$1:$B$31,2,0)</f>
        <v>鄂AZR876</v>
      </c>
      <c r="K6" s="17" t="s">
        <v>130</v>
      </c>
      <c r="L6" s="4" t="s">
        <v>182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180</v>
      </c>
      <c r="G7" s="5" t="s">
        <v>181</v>
      </c>
      <c r="H7" s="7" t="s">
        <v>234</v>
      </c>
      <c r="I7" s="2" t="str">
        <f t="shared" si="1"/>
        <v>武汉威伟机械</v>
      </c>
      <c r="J7" s="17" t="str">
        <f>VLOOKUP(L7,ch!$A$1:$B$31,2,0)</f>
        <v>鄂AZR876</v>
      </c>
      <c r="K7" s="17" t="s">
        <v>130</v>
      </c>
      <c r="L7" s="4" t="s">
        <v>182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183</v>
      </c>
      <c r="C8" s="2" t="s">
        <v>163</v>
      </c>
      <c r="D8" s="2" t="s">
        <v>16</v>
      </c>
      <c r="E8" s="4" t="s">
        <v>59</v>
      </c>
      <c r="F8" s="4" t="s">
        <v>176</v>
      </c>
      <c r="G8" s="5" t="s">
        <v>184</v>
      </c>
      <c r="H8" s="7" t="s">
        <v>235</v>
      </c>
      <c r="I8" s="2" t="str">
        <f t="shared" si="1"/>
        <v>武汉威伟机械</v>
      </c>
      <c r="J8" s="17" t="str">
        <f>VLOOKUP(L8,ch!$A$1:$B$31,2,0)</f>
        <v>鄂AZR876</v>
      </c>
      <c r="K8" s="17" t="s">
        <v>130</v>
      </c>
      <c r="L8" s="4" t="s">
        <v>182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172</v>
      </c>
      <c r="C9" s="2" t="s">
        <v>163</v>
      </c>
      <c r="D9" s="2" t="s">
        <v>20</v>
      </c>
      <c r="E9" s="4" t="s">
        <v>61</v>
      </c>
      <c r="F9" s="4" t="s">
        <v>173</v>
      </c>
      <c r="G9" s="5" t="s">
        <v>185</v>
      </c>
      <c r="H9" s="7" t="s">
        <v>252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186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163</v>
      </c>
      <c r="D10" s="2" t="s">
        <v>19</v>
      </c>
      <c r="E10" s="4" t="s">
        <v>66</v>
      </c>
      <c r="F10" s="4" t="s">
        <v>187</v>
      </c>
      <c r="G10" s="5" t="s">
        <v>188</v>
      </c>
      <c r="H10" s="7" t="s">
        <v>236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178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189</v>
      </c>
      <c r="C11" s="2" t="s">
        <v>163</v>
      </c>
      <c r="D11" s="2" t="s">
        <v>19</v>
      </c>
      <c r="E11" s="4" t="s">
        <v>66</v>
      </c>
      <c r="F11" s="4" t="s">
        <v>190</v>
      </c>
      <c r="G11" s="5" t="s">
        <v>191</v>
      </c>
      <c r="H11" s="7" t="s">
        <v>237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178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183</v>
      </c>
      <c r="C12" s="2" t="s">
        <v>163</v>
      </c>
      <c r="D12" s="2" t="s">
        <v>16</v>
      </c>
      <c r="E12" s="4" t="s">
        <v>59</v>
      </c>
      <c r="F12" s="4" t="s">
        <v>31</v>
      </c>
      <c r="G12" s="5" t="s">
        <v>192</v>
      </c>
      <c r="H12" s="7" t="s">
        <v>238</v>
      </c>
      <c r="I12" s="2" t="str">
        <f t="shared" si="1"/>
        <v>武汉威伟机械</v>
      </c>
      <c r="J12" s="17" t="str">
        <f>VLOOKUP(L12,ch!$A$1:$B$31,2,0)</f>
        <v>鄂ANH299</v>
      </c>
      <c r="K12" s="17" t="s">
        <v>111</v>
      </c>
      <c r="L12" s="4" t="s">
        <v>193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179</v>
      </c>
      <c r="C13" s="2" t="s">
        <v>163</v>
      </c>
      <c r="D13" s="2" t="s">
        <v>16</v>
      </c>
      <c r="E13" s="4" t="s">
        <v>59</v>
      </c>
      <c r="F13" s="4" t="s">
        <v>176</v>
      </c>
      <c r="G13" s="5" t="s">
        <v>194</v>
      </c>
      <c r="H13" s="7" t="s">
        <v>239</v>
      </c>
      <c r="I13" s="2" t="str">
        <f t="shared" si="1"/>
        <v>武汉威伟机械</v>
      </c>
      <c r="J13" s="17" t="str">
        <f>VLOOKUP(L13,ch!$A$1:$B$31,2,0)</f>
        <v>鄂ANH299</v>
      </c>
      <c r="K13" s="17" t="s">
        <v>111</v>
      </c>
      <c r="L13" s="4" t="s">
        <v>193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195</v>
      </c>
      <c r="C14" s="2" t="s">
        <v>163</v>
      </c>
      <c r="D14" s="2" t="s">
        <v>196</v>
      </c>
      <c r="E14" s="4" t="s">
        <v>163</v>
      </c>
      <c r="F14" s="4" t="s">
        <v>197</v>
      </c>
      <c r="G14" s="5" t="s">
        <v>198</v>
      </c>
      <c r="H14" s="7" t="s">
        <v>240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159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163</v>
      </c>
      <c r="D15" s="2" t="s">
        <v>196</v>
      </c>
      <c r="E15" s="4" t="s">
        <v>61</v>
      </c>
      <c r="F15" s="4" t="s">
        <v>199</v>
      </c>
      <c r="G15" s="5" t="s">
        <v>200</v>
      </c>
      <c r="H15" s="7" t="s">
        <v>241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159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163</v>
      </c>
      <c r="D16" s="2" t="s">
        <v>19</v>
      </c>
      <c r="E16" s="4" t="s">
        <v>66</v>
      </c>
      <c r="F16" s="4" t="s">
        <v>201</v>
      </c>
      <c r="G16" s="5" t="s">
        <v>202</v>
      </c>
      <c r="H16" s="7" t="s">
        <v>242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203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163</v>
      </c>
      <c r="D17" s="2" t="s">
        <v>21</v>
      </c>
      <c r="E17" s="4" t="s">
        <v>163</v>
      </c>
      <c r="F17" s="4" t="s">
        <v>176</v>
      </c>
      <c r="G17" s="5" t="s">
        <v>204</v>
      </c>
      <c r="H17" s="7" t="s">
        <v>243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203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205</v>
      </c>
      <c r="C18" s="2" t="s">
        <v>163</v>
      </c>
      <c r="D18" s="2" t="s">
        <v>20</v>
      </c>
      <c r="E18" s="4" t="s">
        <v>61</v>
      </c>
      <c r="F18" s="4" t="s">
        <v>199</v>
      </c>
      <c r="G18" s="5" t="s">
        <v>206</v>
      </c>
      <c r="H18" s="7" t="s">
        <v>244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203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179</v>
      </c>
      <c r="C19" s="2" t="s">
        <v>163</v>
      </c>
      <c r="D19" s="2" t="s">
        <v>16</v>
      </c>
      <c r="E19" s="4" t="s">
        <v>59</v>
      </c>
      <c r="F19" s="4" t="s">
        <v>207</v>
      </c>
      <c r="G19" s="5" t="s">
        <v>210</v>
      </c>
      <c r="H19" s="7" t="s">
        <v>245</v>
      </c>
      <c r="I19" s="2" t="str">
        <f t="shared" si="1"/>
        <v>武汉威伟机械</v>
      </c>
      <c r="J19" s="17" t="str">
        <f>VLOOKUP(L19,ch!$A$1:$B$31,2,0)</f>
        <v>鄂ANH299</v>
      </c>
      <c r="K19" s="17" t="s">
        <v>111</v>
      </c>
      <c r="L19" s="4" t="s">
        <v>193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163</v>
      </c>
      <c r="D20" s="2" t="s">
        <v>21</v>
      </c>
      <c r="E20" s="4" t="s">
        <v>163</v>
      </c>
      <c r="F20" s="4" t="s">
        <v>197</v>
      </c>
      <c r="G20" s="5" t="s">
        <v>208</v>
      </c>
      <c r="H20" s="7" t="s">
        <v>246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209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212</v>
      </c>
      <c r="C21" s="2" t="s">
        <v>59</v>
      </c>
      <c r="D21" s="2" t="s">
        <v>213</v>
      </c>
      <c r="E21" s="4" t="s">
        <v>163</v>
      </c>
      <c r="F21" s="4" t="s">
        <v>196</v>
      </c>
      <c r="G21" s="5" t="s">
        <v>211</v>
      </c>
      <c r="H21" s="7" t="s">
        <v>247</v>
      </c>
      <c r="I21" s="2" t="str">
        <f t="shared" si="1"/>
        <v>武汉威伟机械</v>
      </c>
      <c r="J21" s="17" t="str">
        <f>VLOOKUP(L21,ch!$A$1:$B$31,2,0)</f>
        <v>鄂ANH299</v>
      </c>
      <c r="K21" s="17" t="s">
        <v>111</v>
      </c>
      <c r="L21" s="4" t="s">
        <v>193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214</v>
      </c>
      <c r="C22" s="2" t="s">
        <v>163</v>
      </c>
      <c r="D22" s="2" t="s">
        <v>16</v>
      </c>
      <c r="E22" s="4" t="s">
        <v>215</v>
      </c>
      <c r="F22" s="4" t="s">
        <v>218</v>
      </c>
      <c r="G22" s="5" t="s">
        <v>216</v>
      </c>
      <c r="H22" s="7" t="s">
        <v>248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217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214</v>
      </c>
      <c r="C23" s="2" t="s">
        <v>163</v>
      </c>
      <c r="D23" s="2" t="s">
        <v>16</v>
      </c>
      <c r="E23" s="4" t="s">
        <v>215</v>
      </c>
      <c r="F23" s="4" t="s">
        <v>218</v>
      </c>
      <c r="G23" s="5" t="s">
        <v>219</v>
      </c>
      <c r="H23" s="7" t="s">
        <v>249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136</v>
      </c>
      <c r="L23" s="4" t="s">
        <v>220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214</v>
      </c>
      <c r="C24" s="2" t="s">
        <v>163</v>
      </c>
      <c r="D24" s="2" t="s">
        <v>21</v>
      </c>
      <c r="E24" s="4" t="s">
        <v>215</v>
      </c>
      <c r="F24" s="4" t="s">
        <v>218</v>
      </c>
      <c r="G24" s="5" t="s">
        <v>221</v>
      </c>
      <c r="H24" s="7" t="s">
        <v>250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222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214</v>
      </c>
      <c r="C25" s="2" t="s">
        <v>163</v>
      </c>
      <c r="D25" s="2" t="s">
        <v>16</v>
      </c>
      <c r="E25" s="4" t="s">
        <v>215</v>
      </c>
      <c r="F25" s="4" t="s">
        <v>218</v>
      </c>
      <c r="G25" s="5" t="s">
        <v>223</v>
      </c>
      <c r="H25" s="7" t="s">
        <v>251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224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253</v>
      </c>
      <c r="C2" s="2" t="s">
        <v>255</v>
      </c>
      <c r="D2" s="2" t="s">
        <v>254</v>
      </c>
      <c r="E2" s="4" t="s">
        <v>256</v>
      </c>
      <c r="F2" s="4" t="s">
        <v>257</v>
      </c>
      <c r="G2" s="5"/>
      <c r="H2" s="5" t="s">
        <v>284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258</v>
      </c>
      <c r="C3" s="2" t="s">
        <v>163</v>
      </c>
      <c r="D3" s="2" t="s">
        <v>19</v>
      </c>
      <c r="E3" s="4" t="s">
        <v>256</v>
      </c>
      <c r="F3" s="4" t="s">
        <v>190</v>
      </c>
      <c r="G3" s="5"/>
      <c r="H3" s="5" t="s">
        <v>285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259</v>
      </c>
      <c r="C4" s="2" t="s">
        <v>163</v>
      </c>
      <c r="D4" s="2" t="s">
        <v>19</v>
      </c>
      <c r="E4" s="4" t="s">
        <v>256</v>
      </c>
      <c r="F4" s="4" t="s">
        <v>260</v>
      </c>
      <c r="G4" s="5"/>
      <c r="H4" s="5" t="s">
        <v>286</v>
      </c>
      <c r="I4" s="2" t="str">
        <f t="shared" si="0"/>
        <v>武汉威伟机械</v>
      </c>
      <c r="J4" s="17" t="str">
        <f>VLOOKUP(L4,ch!$A$1:$B$31,2,0)</f>
        <v>鄂AZV373</v>
      </c>
      <c r="K4" s="17" t="s">
        <v>127</v>
      </c>
      <c r="L4" s="4" t="s">
        <v>261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166</v>
      </c>
      <c r="C5" s="2" t="s">
        <v>163</v>
      </c>
      <c r="D5" s="2" t="s">
        <v>254</v>
      </c>
      <c r="E5" s="4" t="s">
        <v>66</v>
      </c>
      <c r="F5" s="4" t="s">
        <v>42</v>
      </c>
      <c r="G5" s="5"/>
      <c r="H5" s="5" t="s">
        <v>287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205</v>
      </c>
      <c r="C6" s="2" t="s">
        <v>163</v>
      </c>
      <c r="D6" s="2" t="s">
        <v>20</v>
      </c>
      <c r="E6" s="4" t="s">
        <v>61</v>
      </c>
      <c r="F6" s="4" t="s">
        <v>173</v>
      </c>
      <c r="G6" s="5"/>
      <c r="H6" s="5" t="s">
        <v>288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178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205</v>
      </c>
      <c r="C7" s="2" t="s">
        <v>163</v>
      </c>
      <c r="D7" s="2" t="s">
        <v>20</v>
      </c>
      <c r="E7" s="4" t="s">
        <v>61</v>
      </c>
      <c r="F7" s="4" t="s">
        <v>199</v>
      </c>
      <c r="G7" s="5"/>
      <c r="H7" s="5" t="s">
        <v>289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263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166</v>
      </c>
      <c r="C8" s="2" t="s">
        <v>163</v>
      </c>
      <c r="D8" s="2" t="s">
        <v>254</v>
      </c>
      <c r="E8" s="4" t="s">
        <v>66</v>
      </c>
      <c r="F8" s="4" t="s">
        <v>264</v>
      </c>
      <c r="G8" s="5"/>
      <c r="H8" s="5" t="s">
        <v>290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179</v>
      </c>
      <c r="C9" s="2" t="s">
        <v>163</v>
      </c>
      <c r="D9" s="2" t="s">
        <v>16</v>
      </c>
      <c r="E9" s="4" t="s">
        <v>66</v>
      </c>
      <c r="F9" s="4" t="s">
        <v>265</v>
      </c>
      <c r="G9" s="5"/>
      <c r="H9" s="5" t="s">
        <v>291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266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258</v>
      </c>
      <c r="C10" s="2" t="s">
        <v>163</v>
      </c>
      <c r="D10" s="2" t="s">
        <v>19</v>
      </c>
      <c r="E10" s="4" t="s">
        <v>66</v>
      </c>
      <c r="F10" s="4" t="s">
        <v>190</v>
      </c>
      <c r="G10" s="5"/>
      <c r="H10" s="5" t="s">
        <v>292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130</v>
      </c>
      <c r="L10" s="4" t="s">
        <v>182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166</v>
      </c>
      <c r="C11" s="2" t="s">
        <v>163</v>
      </c>
      <c r="D11" s="2" t="s">
        <v>254</v>
      </c>
      <c r="E11" s="4" t="s">
        <v>66</v>
      </c>
      <c r="F11" s="4" t="s">
        <v>267</v>
      </c>
      <c r="G11" s="5"/>
      <c r="H11" s="5" t="s">
        <v>293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130</v>
      </c>
      <c r="L11" s="4" t="s">
        <v>182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163</v>
      </c>
      <c r="D12" s="2" t="s">
        <v>20</v>
      </c>
      <c r="E12" s="4" t="s">
        <v>61</v>
      </c>
      <c r="F12" s="4" t="s">
        <v>199</v>
      </c>
      <c r="G12" s="5"/>
      <c r="H12" s="5" t="s">
        <v>294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268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205</v>
      </c>
      <c r="C13" s="2" t="s">
        <v>163</v>
      </c>
      <c r="D13" s="2" t="s">
        <v>269</v>
      </c>
      <c r="E13" s="4" t="s">
        <v>163</v>
      </c>
      <c r="F13" s="4" t="s">
        <v>197</v>
      </c>
      <c r="G13" s="5"/>
      <c r="H13" s="5" t="s">
        <v>295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268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205</v>
      </c>
      <c r="C14" s="2" t="s">
        <v>163</v>
      </c>
      <c r="D14" s="2" t="s">
        <v>21</v>
      </c>
      <c r="E14" s="4" t="s">
        <v>61</v>
      </c>
      <c r="F14" s="4" t="s">
        <v>170</v>
      </c>
      <c r="G14" s="5"/>
      <c r="H14" s="5" t="s">
        <v>296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268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270</v>
      </c>
      <c r="C15" s="2" t="s">
        <v>163</v>
      </c>
      <c r="D15" s="2" t="s">
        <v>20</v>
      </c>
      <c r="E15" s="4" t="s">
        <v>61</v>
      </c>
      <c r="F15" s="4" t="s">
        <v>173</v>
      </c>
      <c r="G15" s="5"/>
      <c r="H15" s="5" t="s">
        <v>297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271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163</v>
      </c>
      <c r="D16" s="2" t="s">
        <v>20</v>
      </c>
      <c r="E16" s="4" t="s">
        <v>61</v>
      </c>
      <c r="F16" s="4" t="s">
        <v>199</v>
      </c>
      <c r="G16" s="5"/>
      <c r="H16" s="5" t="s">
        <v>298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272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163</v>
      </c>
      <c r="D17" s="2" t="s">
        <v>254</v>
      </c>
      <c r="E17" s="4" t="s">
        <v>66</v>
      </c>
      <c r="F17" s="4" t="s">
        <v>201</v>
      </c>
      <c r="G17" s="5"/>
      <c r="H17" s="5" t="s">
        <v>299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272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205</v>
      </c>
      <c r="C18" s="2" t="s">
        <v>163</v>
      </c>
      <c r="D18" s="2" t="s">
        <v>164</v>
      </c>
      <c r="E18" s="4" t="s">
        <v>273</v>
      </c>
      <c r="F18" s="4" t="s">
        <v>173</v>
      </c>
      <c r="G18" s="5"/>
      <c r="H18" s="5" t="s">
        <v>300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274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205</v>
      </c>
      <c r="C19" s="2" t="s">
        <v>163</v>
      </c>
      <c r="D19" s="2" t="s">
        <v>164</v>
      </c>
      <c r="E19" s="4" t="s">
        <v>59</v>
      </c>
      <c r="F19" s="4" t="s">
        <v>31</v>
      </c>
      <c r="G19" s="5"/>
      <c r="H19" s="5" t="s">
        <v>301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274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166</v>
      </c>
      <c r="C20" s="2" t="s">
        <v>163</v>
      </c>
      <c r="D20" s="2" t="s">
        <v>275</v>
      </c>
      <c r="E20" s="4" t="s">
        <v>66</v>
      </c>
      <c r="F20" s="4" t="s">
        <v>162</v>
      </c>
      <c r="G20" s="5"/>
      <c r="H20" s="5" t="s">
        <v>302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274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276</v>
      </c>
      <c r="C21" s="2" t="s">
        <v>66</v>
      </c>
      <c r="D21" s="2" t="s">
        <v>162</v>
      </c>
      <c r="E21" s="4" t="s">
        <v>163</v>
      </c>
      <c r="F21" s="4" t="s">
        <v>164</v>
      </c>
      <c r="G21" s="5"/>
      <c r="H21" s="5" t="s">
        <v>303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274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277</v>
      </c>
      <c r="C22" s="2" t="s">
        <v>66</v>
      </c>
      <c r="D22" s="2" t="s">
        <v>278</v>
      </c>
      <c r="E22" s="4" t="s">
        <v>255</v>
      </c>
      <c r="F22" s="4" t="s">
        <v>164</v>
      </c>
      <c r="G22" s="5"/>
      <c r="H22" s="28" t="s">
        <v>304</v>
      </c>
      <c r="I22" s="2" t="str">
        <f t="shared" si="0"/>
        <v>武汉威伟机械</v>
      </c>
      <c r="J22" s="17" t="str">
        <f>VLOOKUP(L22,ch!$A$1:$B$31,2,0)</f>
        <v>鄂ANH299</v>
      </c>
      <c r="K22" s="17" t="s">
        <v>111</v>
      </c>
      <c r="L22" s="4" t="s">
        <v>193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214</v>
      </c>
      <c r="C23" s="2" t="s">
        <v>279</v>
      </c>
      <c r="D23" s="2" t="s">
        <v>280</v>
      </c>
      <c r="E23" s="4" t="s">
        <v>215</v>
      </c>
      <c r="F23" s="4" t="s">
        <v>281</v>
      </c>
      <c r="G23" s="5"/>
      <c r="H23" s="5" t="s">
        <v>305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138</v>
      </c>
      <c r="L23" s="4" t="s">
        <v>282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214</v>
      </c>
      <c r="C24" s="2" t="s">
        <v>279</v>
      </c>
      <c r="D24" s="2" t="s">
        <v>280</v>
      </c>
      <c r="E24" s="4" t="s">
        <v>215</v>
      </c>
      <c r="F24" s="4" t="s">
        <v>281</v>
      </c>
      <c r="G24" s="5"/>
      <c r="H24" s="5" t="s">
        <v>306</v>
      </c>
      <c r="I24" s="2" t="str">
        <f t="shared" si="0"/>
        <v>武汉威伟机械</v>
      </c>
      <c r="J24" s="17" t="str">
        <f>VLOOKUP(L24,ch!$A$1:$B$31,2,0)</f>
        <v>鄂ANH299</v>
      </c>
      <c r="K24" s="17" t="s">
        <v>111</v>
      </c>
      <c r="L24" s="4" t="s">
        <v>193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66" priority="4"/>
    <cfRule type="duplicateValues" dxfId="65" priority="5"/>
  </conditionalFormatting>
  <conditionalFormatting sqref="H1:H1048576">
    <cfRule type="duplicateValues" dxfId="64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352</v>
      </c>
      <c r="I1" s="10" t="s">
        <v>227</v>
      </c>
      <c r="J1" s="10" t="s">
        <v>7</v>
      </c>
      <c r="K1" s="10" t="s">
        <v>226</v>
      </c>
      <c r="L1" s="10" t="s">
        <v>225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166</v>
      </c>
      <c r="C2" s="2" t="s">
        <v>163</v>
      </c>
      <c r="D2" s="2" t="s">
        <v>19</v>
      </c>
      <c r="E2" s="4" t="s">
        <v>307</v>
      </c>
      <c r="F2" s="4" t="s">
        <v>308</v>
      </c>
      <c r="G2" s="5"/>
      <c r="H2" s="5" t="s">
        <v>309</v>
      </c>
      <c r="I2" s="7" t="s">
        <v>353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127</v>
      </c>
      <c r="M2" s="4" t="s">
        <v>261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166</v>
      </c>
      <c r="C3" s="2" t="s">
        <v>163</v>
      </c>
      <c r="D3" s="2" t="s">
        <v>254</v>
      </c>
      <c r="E3" s="4" t="s">
        <v>307</v>
      </c>
      <c r="F3" s="4" t="s">
        <v>162</v>
      </c>
      <c r="G3" s="5"/>
      <c r="H3" s="5" t="s">
        <v>310</v>
      </c>
      <c r="I3" s="7" t="s">
        <v>354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166</v>
      </c>
      <c r="C4" s="21" t="s">
        <v>163</v>
      </c>
      <c r="D4" s="21" t="s">
        <v>254</v>
      </c>
      <c r="E4" s="23" t="s">
        <v>307</v>
      </c>
      <c r="F4" s="23" t="s">
        <v>42</v>
      </c>
      <c r="G4" s="26"/>
      <c r="H4" s="26" t="s">
        <v>311</v>
      </c>
      <c r="I4" s="27" t="s">
        <v>508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163</v>
      </c>
      <c r="D5" s="2" t="s">
        <v>20</v>
      </c>
      <c r="E5" s="4" t="s">
        <v>312</v>
      </c>
      <c r="F5" s="4" t="s">
        <v>199</v>
      </c>
      <c r="G5" s="5"/>
      <c r="H5" s="5" t="s">
        <v>313</v>
      </c>
      <c r="I5" s="7" t="s">
        <v>356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314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258</v>
      </c>
      <c r="C6" s="2" t="s">
        <v>163</v>
      </c>
      <c r="D6" s="2" t="s">
        <v>19</v>
      </c>
      <c r="E6" s="4" t="s">
        <v>66</v>
      </c>
      <c r="F6" s="4" t="s">
        <v>190</v>
      </c>
      <c r="G6" s="5"/>
      <c r="H6" s="5" t="s">
        <v>315</v>
      </c>
      <c r="I6" s="7" t="s">
        <v>357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314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207</v>
      </c>
      <c r="G7" s="5"/>
      <c r="H7" s="5" t="s">
        <v>316</v>
      </c>
      <c r="I7" s="7" t="s">
        <v>358</v>
      </c>
      <c r="J7" s="2" t="str">
        <f t="shared" si="0"/>
        <v>武汉威伟机械</v>
      </c>
      <c r="K7" s="17" t="str">
        <f>VLOOKUP(M7,ch!$A$1:$B$31,2,0)</f>
        <v>鄂ANH299</v>
      </c>
      <c r="L7" s="17" t="s">
        <v>111</v>
      </c>
      <c r="M7" s="4" t="s">
        <v>317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205</v>
      </c>
      <c r="C8" s="2" t="s">
        <v>163</v>
      </c>
      <c r="D8" s="2" t="s">
        <v>20</v>
      </c>
      <c r="E8" s="4" t="s">
        <v>61</v>
      </c>
      <c r="F8" s="4" t="s">
        <v>173</v>
      </c>
      <c r="G8" s="5"/>
      <c r="H8" s="5" t="s">
        <v>318</v>
      </c>
      <c r="I8" s="7" t="s">
        <v>359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319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166</v>
      </c>
      <c r="C9" s="2" t="s">
        <v>163</v>
      </c>
      <c r="D9" s="2" t="s">
        <v>19</v>
      </c>
      <c r="E9" s="4" t="s">
        <v>66</v>
      </c>
      <c r="F9" s="4" t="s">
        <v>201</v>
      </c>
      <c r="G9" s="5"/>
      <c r="H9" s="5" t="s">
        <v>320</v>
      </c>
      <c r="I9" s="7" t="s">
        <v>360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321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205</v>
      </c>
      <c r="C10" s="2" t="s">
        <v>163</v>
      </c>
      <c r="D10" s="2" t="s">
        <v>21</v>
      </c>
      <c r="E10" s="4" t="s">
        <v>163</v>
      </c>
      <c r="F10" s="4" t="s">
        <v>322</v>
      </c>
      <c r="G10" s="5"/>
      <c r="H10" s="5" t="s">
        <v>323</v>
      </c>
      <c r="I10" s="7" t="s">
        <v>361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321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205</v>
      </c>
      <c r="C11" s="2" t="s">
        <v>163</v>
      </c>
      <c r="D11" s="2" t="s">
        <v>21</v>
      </c>
      <c r="E11" s="4" t="s">
        <v>61</v>
      </c>
      <c r="F11" s="4" t="s">
        <v>173</v>
      </c>
      <c r="G11" s="5"/>
      <c r="H11" s="5" t="s">
        <v>324</v>
      </c>
      <c r="I11" s="7" t="s">
        <v>362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325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326</v>
      </c>
      <c r="C12" s="2" t="s">
        <v>327</v>
      </c>
      <c r="D12" s="2" t="s">
        <v>328</v>
      </c>
      <c r="E12" s="4" t="s">
        <v>329</v>
      </c>
      <c r="F12" s="4" t="s">
        <v>330</v>
      </c>
      <c r="G12" s="5"/>
      <c r="H12" s="5" t="s">
        <v>331</v>
      </c>
      <c r="I12" s="7" t="s">
        <v>363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283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332</v>
      </c>
      <c r="C13" s="2" t="s">
        <v>333</v>
      </c>
      <c r="D13" s="2" t="s">
        <v>334</v>
      </c>
      <c r="E13" s="4" t="s">
        <v>329</v>
      </c>
      <c r="F13" s="4" t="s">
        <v>330</v>
      </c>
      <c r="G13" s="5"/>
      <c r="H13" s="5" t="s">
        <v>335</v>
      </c>
      <c r="I13" s="7" t="s">
        <v>364</v>
      </c>
      <c r="J13" s="2" t="str">
        <f t="shared" si="0"/>
        <v>武汉威伟机械</v>
      </c>
      <c r="K13" s="17" t="str">
        <f>VLOOKUP(M13,ch!$A$1:$B$31,2,0)</f>
        <v>鄂ANH299</v>
      </c>
      <c r="L13" s="17" t="s">
        <v>111</v>
      </c>
      <c r="M13" s="4" t="s">
        <v>317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160</v>
      </c>
      <c r="C14" s="2" t="s">
        <v>333</v>
      </c>
      <c r="D14" s="2" t="s">
        <v>336</v>
      </c>
      <c r="E14" s="4" t="s">
        <v>163</v>
      </c>
      <c r="F14" s="4" t="s">
        <v>337</v>
      </c>
      <c r="G14" s="5"/>
      <c r="H14" s="5" t="s">
        <v>338</v>
      </c>
      <c r="I14" s="7" t="s">
        <v>365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130</v>
      </c>
      <c r="M14" s="4" t="s">
        <v>339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340</v>
      </c>
      <c r="C15" s="2" t="s">
        <v>341</v>
      </c>
      <c r="D15" s="2" t="s">
        <v>342</v>
      </c>
      <c r="E15" s="4" t="s">
        <v>329</v>
      </c>
      <c r="F15" s="4" t="s">
        <v>343</v>
      </c>
      <c r="G15" s="5"/>
      <c r="H15" s="5" t="s">
        <v>344</v>
      </c>
      <c r="I15" s="7" t="s">
        <v>366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345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346</v>
      </c>
      <c r="C16" s="2" t="s">
        <v>341</v>
      </c>
      <c r="D16" s="2" t="s">
        <v>347</v>
      </c>
      <c r="E16" s="4" t="s">
        <v>163</v>
      </c>
      <c r="F16" s="4" t="s">
        <v>164</v>
      </c>
      <c r="G16" s="5"/>
      <c r="H16" s="5" t="s">
        <v>348</v>
      </c>
      <c r="I16" s="7" t="s">
        <v>367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345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349</v>
      </c>
      <c r="C17" s="2" t="s">
        <v>163</v>
      </c>
      <c r="D17" s="2" t="s">
        <v>280</v>
      </c>
      <c r="E17" s="4" t="s">
        <v>215</v>
      </c>
      <c r="F17" s="4" t="s">
        <v>281</v>
      </c>
      <c r="G17" s="5"/>
      <c r="H17" s="5" t="s">
        <v>350</v>
      </c>
      <c r="I17" s="7" t="s">
        <v>368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159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349</v>
      </c>
      <c r="C18" s="2" t="s">
        <v>163</v>
      </c>
      <c r="D18" s="2" t="s">
        <v>16</v>
      </c>
      <c r="E18" s="4" t="s">
        <v>215</v>
      </c>
      <c r="F18" s="4" t="s">
        <v>281</v>
      </c>
      <c r="G18" s="5"/>
      <c r="H18" s="5" t="s">
        <v>351</v>
      </c>
      <c r="I18" s="7" t="s">
        <v>369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169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509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63" priority="3"/>
    <cfRule type="duplicateValues" dxfId="62" priority="4"/>
  </conditionalFormatting>
  <conditionalFormatting sqref="H1:I1048576">
    <cfRule type="duplicateValues" dxfId="61" priority="1"/>
    <cfRule type="duplicateValues" dxfId="6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A62B-1704-42BE-AB58-F4BA49B8D5D7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436</v>
      </c>
      <c r="C2" s="2" t="s">
        <v>55</v>
      </c>
      <c r="D2" s="2" t="s">
        <v>254</v>
      </c>
      <c r="E2" s="4" t="s">
        <v>55</v>
      </c>
      <c r="F2" s="4" t="s">
        <v>437</v>
      </c>
      <c r="G2" s="5" t="s">
        <v>438</v>
      </c>
      <c r="H2" s="7" t="s">
        <v>439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370</v>
      </c>
      <c r="G3" s="5" t="s">
        <v>440</v>
      </c>
      <c r="H3" s="7" t="s">
        <v>441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371</v>
      </c>
      <c r="C4" s="2" t="s">
        <v>55</v>
      </c>
      <c r="D4" s="2" t="s">
        <v>254</v>
      </c>
      <c r="E4" s="4" t="s">
        <v>66</v>
      </c>
      <c r="F4" s="4" t="s">
        <v>372</v>
      </c>
      <c r="G4" s="5" t="s">
        <v>442</v>
      </c>
      <c r="H4" s="7" t="s">
        <v>443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445</v>
      </c>
      <c r="H5" s="7" t="s">
        <v>446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254</v>
      </c>
      <c r="E6" s="4" t="s">
        <v>66</v>
      </c>
      <c r="F6" s="4" t="s">
        <v>447</v>
      </c>
      <c r="G6" s="5" t="s">
        <v>448</v>
      </c>
      <c r="H6" s="7" t="s">
        <v>449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373</v>
      </c>
      <c r="G7" s="5" t="s">
        <v>450</v>
      </c>
      <c r="H7" s="7" t="s">
        <v>451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374</v>
      </c>
      <c r="G8" s="5" t="s">
        <v>452</v>
      </c>
      <c r="H8" s="7" t="s">
        <v>453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370</v>
      </c>
      <c r="G9" s="5" t="s">
        <v>454</v>
      </c>
      <c r="H9" s="7" t="s">
        <v>455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373</v>
      </c>
      <c r="G10" s="5" t="s">
        <v>456</v>
      </c>
      <c r="H10" s="7" t="s">
        <v>457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258</v>
      </c>
      <c r="C11" s="2" t="s">
        <v>55</v>
      </c>
      <c r="D11" s="2" t="s">
        <v>19</v>
      </c>
      <c r="E11" s="4" t="s">
        <v>66</v>
      </c>
      <c r="F11" s="4" t="s">
        <v>458</v>
      </c>
      <c r="G11" s="5" t="s">
        <v>459</v>
      </c>
      <c r="H11" s="7" t="s">
        <v>460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283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254</v>
      </c>
      <c r="E12" s="4" t="s">
        <v>66</v>
      </c>
      <c r="F12" s="4" t="s">
        <v>447</v>
      </c>
      <c r="G12" s="5" t="s">
        <v>461</v>
      </c>
      <c r="H12" s="7" t="s">
        <v>462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283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463</v>
      </c>
      <c r="C13" s="2" t="s">
        <v>55</v>
      </c>
      <c r="D13" s="2" t="s">
        <v>254</v>
      </c>
      <c r="E13" s="4" t="s">
        <v>66</v>
      </c>
      <c r="F13" s="4" t="s">
        <v>372</v>
      </c>
      <c r="G13" s="5" t="s">
        <v>464</v>
      </c>
      <c r="H13" s="7" t="s">
        <v>465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283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254</v>
      </c>
      <c r="E14" s="4" t="s">
        <v>66</v>
      </c>
      <c r="F14" s="4" t="s">
        <v>447</v>
      </c>
      <c r="G14" s="5" t="s">
        <v>466</v>
      </c>
      <c r="H14" s="7" t="s">
        <v>467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436</v>
      </c>
      <c r="C15" s="2" t="s">
        <v>55</v>
      </c>
      <c r="D15" s="2" t="s">
        <v>19</v>
      </c>
      <c r="E15" s="4" t="s">
        <v>66</v>
      </c>
      <c r="F15" s="4" t="s">
        <v>458</v>
      </c>
      <c r="G15" s="5" t="s">
        <v>468</v>
      </c>
      <c r="H15" s="7" t="s">
        <v>469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470</v>
      </c>
      <c r="G16" s="5" t="s">
        <v>471</v>
      </c>
      <c r="H16" s="7" t="s">
        <v>472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375</v>
      </c>
      <c r="G17" s="5" t="s">
        <v>473</v>
      </c>
      <c r="H17" s="7" t="s">
        <v>474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179</v>
      </c>
      <c r="C18" s="2" t="s">
        <v>55</v>
      </c>
      <c r="D18" s="2" t="s">
        <v>19</v>
      </c>
      <c r="E18" s="4" t="s">
        <v>55</v>
      </c>
      <c r="F18" s="4" t="s">
        <v>437</v>
      </c>
      <c r="G18" s="5" t="s">
        <v>475</v>
      </c>
      <c r="H18" s="7" t="s">
        <v>476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337</v>
      </c>
      <c r="E19" s="4" t="s">
        <v>59</v>
      </c>
      <c r="F19" s="4" t="s">
        <v>376</v>
      </c>
      <c r="G19" s="5" t="s">
        <v>477</v>
      </c>
      <c r="H19" s="7" t="s">
        <v>478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349</v>
      </c>
      <c r="C20" s="2" t="s">
        <v>55</v>
      </c>
      <c r="D20" s="2" t="s">
        <v>19</v>
      </c>
      <c r="E20" s="4" t="s">
        <v>66</v>
      </c>
      <c r="F20" s="4" t="s">
        <v>374</v>
      </c>
      <c r="G20" s="5" t="s">
        <v>479</v>
      </c>
      <c r="H20" s="7" t="s">
        <v>480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332</v>
      </c>
      <c r="C21" s="2" t="s">
        <v>66</v>
      </c>
      <c r="D21" s="2" t="s">
        <v>372</v>
      </c>
      <c r="E21" s="4" t="s">
        <v>55</v>
      </c>
      <c r="F21" s="4" t="s">
        <v>30</v>
      </c>
      <c r="G21" s="5" t="s">
        <v>481</v>
      </c>
      <c r="H21" s="7" t="s">
        <v>482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195</v>
      </c>
      <c r="C22" s="2" t="s">
        <v>55</v>
      </c>
      <c r="D22" s="2" t="s">
        <v>254</v>
      </c>
      <c r="E22" s="4" t="s">
        <v>59</v>
      </c>
      <c r="F22" s="4" t="s">
        <v>483</v>
      </c>
      <c r="G22" s="5" t="s">
        <v>484</v>
      </c>
      <c r="H22" s="7" t="s">
        <v>485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486</v>
      </c>
      <c r="C23" s="2" t="s">
        <v>61</v>
      </c>
      <c r="D23" s="2" t="s">
        <v>370</v>
      </c>
      <c r="E23" s="4" t="s">
        <v>55</v>
      </c>
      <c r="F23" s="4" t="s">
        <v>487</v>
      </c>
      <c r="G23" s="5" t="s">
        <v>488</v>
      </c>
      <c r="H23" s="7" t="s">
        <v>489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258</v>
      </c>
      <c r="C24" s="2" t="s">
        <v>66</v>
      </c>
      <c r="D24" s="2" t="s">
        <v>374</v>
      </c>
      <c r="E24" s="4" t="s">
        <v>55</v>
      </c>
      <c r="F24" s="4" t="s">
        <v>337</v>
      </c>
      <c r="G24" s="5" t="s">
        <v>490</v>
      </c>
      <c r="H24" s="7" t="s">
        <v>491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492</v>
      </c>
      <c r="E25" s="4" t="s">
        <v>48</v>
      </c>
      <c r="F25" s="4" t="s">
        <v>281</v>
      </c>
      <c r="G25" s="5" t="s">
        <v>493</v>
      </c>
      <c r="H25" s="7" t="s">
        <v>494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495</v>
      </c>
      <c r="E26" s="4" t="s">
        <v>48</v>
      </c>
      <c r="F26" s="4" t="s">
        <v>281</v>
      </c>
      <c r="G26" s="5" t="s">
        <v>496</v>
      </c>
      <c r="H26" s="7" t="s">
        <v>497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130</v>
      </c>
      <c r="L26" s="4" t="s">
        <v>182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492</v>
      </c>
      <c r="E27" s="4" t="s">
        <v>48</v>
      </c>
      <c r="F27" s="4" t="s">
        <v>281</v>
      </c>
      <c r="G27" s="5" t="s">
        <v>498</v>
      </c>
      <c r="H27" s="20" t="s">
        <v>499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138</v>
      </c>
      <c r="L27" s="4" t="s">
        <v>282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276</v>
      </c>
      <c r="C28" s="2" t="s">
        <v>66</v>
      </c>
      <c r="D28" s="2" t="s">
        <v>470</v>
      </c>
      <c r="E28" s="4" t="s">
        <v>55</v>
      </c>
      <c r="F28" s="4" t="s">
        <v>30</v>
      </c>
      <c r="G28" s="5" t="s">
        <v>500</v>
      </c>
      <c r="H28" s="7" t="s">
        <v>501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377</v>
      </c>
      <c r="E29" s="4" t="s">
        <v>48</v>
      </c>
      <c r="F29" s="4" t="s">
        <v>281</v>
      </c>
      <c r="G29" s="5" t="s">
        <v>502</v>
      </c>
      <c r="H29" s="7" t="s">
        <v>503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111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349</v>
      </c>
      <c r="C30" s="2" t="s">
        <v>55</v>
      </c>
      <c r="D30" s="2" t="s">
        <v>254</v>
      </c>
      <c r="E30" s="4" t="s">
        <v>59</v>
      </c>
      <c r="F30" s="4" t="s">
        <v>376</v>
      </c>
      <c r="G30" s="5" t="s">
        <v>504</v>
      </c>
      <c r="H30" s="7" t="s">
        <v>505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111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376</v>
      </c>
      <c r="E31" s="4" t="s">
        <v>55</v>
      </c>
      <c r="F31" s="4" t="s">
        <v>30</v>
      </c>
      <c r="G31" s="5" t="s">
        <v>506</v>
      </c>
      <c r="H31" s="7" t="s">
        <v>507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111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59" priority="1"/>
  </conditionalFormatting>
  <conditionalFormatting sqref="G1:H14">
    <cfRule type="duplicateValues" dxfId="58" priority="2"/>
    <cfRule type="duplicateValues" dxfId="57" priority="3"/>
  </conditionalFormatting>
  <conditionalFormatting sqref="G15:H31">
    <cfRule type="duplicateValues" dxfId="56" priority="4"/>
    <cfRule type="duplicateValues" dxfId="55" priority="5"/>
  </conditionalFormatting>
  <conditionalFormatting sqref="G1:H14">
    <cfRule type="duplicateValues" dxfId="54" priority="6"/>
    <cfRule type="duplicateValues" dxfId="53" priority="7"/>
  </conditionalFormatting>
  <conditionalFormatting sqref="G15:H31">
    <cfRule type="duplicateValues" dxfId="52" priority="8"/>
    <cfRule type="duplicateValues" dxfId="51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41C-4F20-460A-857D-9ECA6CAF73C3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377</v>
      </c>
      <c r="E2" s="4" t="s">
        <v>379</v>
      </c>
      <c r="F2" s="4" t="s">
        <v>376</v>
      </c>
      <c r="G2" s="7" t="s">
        <v>411</v>
      </c>
      <c r="H2" s="5" t="s">
        <v>380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381</v>
      </c>
      <c r="E3" s="4" t="s">
        <v>379</v>
      </c>
      <c r="F3" s="4" t="s">
        <v>376</v>
      </c>
      <c r="G3" s="7" t="s">
        <v>412</v>
      </c>
      <c r="H3" s="5" t="s">
        <v>382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373</v>
      </c>
      <c r="G4" s="7" t="s">
        <v>413</v>
      </c>
      <c r="H4" s="5" t="s">
        <v>383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385</v>
      </c>
      <c r="E5" s="4" t="s">
        <v>61</v>
      </c>
      <c r="F5" s="4" t="s">
        <v>370</v>
      </c>
      <c r="G5" s="7" t="s">
        <v>414</v>
      </c>
      <c r="H5" s="5" t="s">
        <v>384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387</v>
      </c>
      <c r="G6" s="7" t="s">
        <v>415</v>
      </c>
      <c r="H6" s="5" t="s">
        <v>386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375</v>
      </c>
      <c r="G7" s="7" t="s">
        <v>416</v>
      </c>
      <c r="H7" s="5" t="s">
        <v>388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371</v>
      </c>
      <c r="C8" s="2" t="s">
        <v>55</v>
      </c>
      <c r="D8" s="2" t="s">
        <v>254</v>
      </c>
      <c r="E8" s="4" t="s">
        <v>66</v>
      </c>
      <c r="F8" s="4" t="s">
        <v>372</v>
      </c>
      <c r="G8" s="7" t="s">
        <v>417</v>
      </c>
      <c r="H8" s="5" t="s">
        <v>389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390</v>
      </c>
      <c r="G9" s="7" t="s">
        <v>418</v>
      </c>
      <c r="H9" s="5" t="s">
        <v>391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392</v>
      </c>
      <c r="G10" s="7" t="s">
        <v>419</v>
      </c>
      <c r="H10" s="5" t="s">
        <v>393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374</v>
      </c>
      <c r="G11" s="7" t="s">
        <v>420</v>
      </c>
      <c r="H11" s="5" t="s">
        <v>394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395</v>
      </c>
      <c r="G12" s="7" t="s">
        <v>421</v>
      </c>
      <c r="H12" s="5" t="s">
        <v>396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373</v>
      </c>
      <c r="G13" s="7" t="s">
        <v>422</v>
      </c>
      <c r="H13" s="5" t="s">
        <v>397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370</v>
      </c>
      <c r="G14" s="7" t="s">
        <v>423</v>
      </c>
      <c r="H14" s="5" t="s">
        <v>398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399</v>
      </c>
      <c r="G15" s="7" t="s">
        <v>424</v>
      </c>
      <c r="H15" s="5" t="s">
        <v>400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370</v>
      </c>
      <c r="G16" s="7" t="s">
        <v>425</v>
      </c>
      <c r="H16" s="5" t="s">
        <v>401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374</v>
      </c>
      <c r="G17" s="7" t="s">
        <v>426</v>
      </c>
      <c r="H17" s="5" t="s">
        <v>402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373</v>
      </c>
      <c r="G18" s="7" t="s">
        <v>427</v>
      </c>
      <c r="H18" s="5" t="s">
        <v>403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404</v>
      </c>
      <c r="E19" s="4" t="s">
        <v>48</v>
      </c>
      <c r="F19" s="4" t="s">
        <v>281</v>
      </c>
      <c r="G19" s="7" t="s">
        <v>428</v>
      </c>
      <c r="H19" s="5" t="s">
        <v>405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404</v>
      </c>
      <c r="E20" s="4" t="s">
        <v>48</v>
      </c>
      <c r="F20" s="4" t="s">
        <v>281</v>
      </c>
      <c r="G20" s="7" t="s">
        <v>429</v>
      </c>
      <c r="H20" s="5" t="s">
        <v>406</v>
      </c>
      <c r="I20" s="2" t="str">
        <f t="shared" si="59"/>
        <v>武汉威伟机械</v>
      </c>
      <c r="J20" s="17" t="str">
        <f>VLOOKUP(L20,ch!$A$1:$B$31,2,0)</f>
        <v>鄂ANH299</v>
      </c>
      <c r="K20" s="17" t="s">
        <v>111</v>
      </c>
      <c r="L20" s="4" t="s">
        <v>407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404</v>
      </c>
      <c r="E21" s="4" t="s">
        <v>48</v>
      </c>
      <c r="F21" s="4" t="s">
        <v>281</v>
      </c>
      <c r="G21" s="7" t="s">
        <v>430</v>
      </c>
      <c r="H21" s="5" t="s">
        <v>408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7" t="s">
        <v>431</v>
      </c>
      <c r="H22" s="5" t="s">
        <v>409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7" t="s">
        <v>432</v>
      </c>
      <c r="H23" s="5" t="s">
        <v>410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371</v>
      </c>
      <c r="C24" s="2" t="s">
        <v>55</v>
      </c>
      <c r="D24" s="2" t="s">
        <v>19</v>
      </c>
      <c r="E24" s="4" t="s">
        <v>66</v>
      </c>
      <c r="F24" s="4" t="s">
        <v>374</v>
      </c>
      <c r="G24" s="5" t="s">
        <v>433</v>
      </c>
      <c r="H24" s="5"/>
      <c r="I24" s="2" t="str">
        <f t="shared" si="68"/>
        <v>武汉威伟机械</v>
      </c>
      <c r="J24" s="17"/>
      <c r="K24" s="17" t="s">
        <v>434</v>
      </c>
      <c r="L24" s="4" t="s">
        <v>435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50" priority="1"/>
  </conditionalFormatting>
  <conditionalFormatting sqref="G50:H1048576 G1:H1">
    <cfRule type="duplicateValues" dxfId="49" priority="18"/>
    <cfRule type="duplicateValues" dxfId="48" priority="19"/>
  </conditionalFormatting>
  <conditionalFormatting sqref="G50:H1048576 G1:H1">
    <cfRule type="duplicateValues" dxfId="47" priority="24"/>
    <cfRule type="duplicateValues" dxfId="46" priority="25"/>
  </conditionalFormatting>
  <conditionalFormatting sqref="G2:H49">
    <cfRule type="duplicateValues" dxfId="45" priority="35"/>
    <cfRule type="duplicateValues" dxfId="44" priority="36"/>
  </conditionalFormatting>
  <conditionalFormatting sqref="G2:H49">
    <cfRule type="duplicateValues" dxfId="43" priority="39"/>
    <cfRule type="duplicateValues" dxfId="42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529-5ED5-4AE0-B2E3-86FD0A647AF0}">
  <dimension ref="A1:CY65"/>
  <sheetViews>
    <sheetView tabSelected="1" topLeftCell="A36" workbookViewId="0">
      <selection activeCell="A47" sqref="A4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377</v>
      </c>
      <c r="E2" s="4" t="s">
        <v>379</v>
      </c>
      <c r="F2" s="4" t="s">
        <v>376</v>
      </c>
      <c r="G2" s="7" t="s">
        <v>411</v>
      </c>
      <c r="H2" s="5" t="s">
        <v>380</v>
      </c>
      <c r="I2" s="2" t="str">
        <f t="shared" ref="I2:I65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:M65" si="1">IF(A2&lt;&gt;"","9.6米","---")</f>
        <v>9.6米</v>
      </c>
      <c r="N2" s="4">
        <v>14</v>
      </c>
      <c r="O2" s="2" t="str">
        <f t="shared" ref="O2:O25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381</v>
      </c>
      <c r="E3" s="4" t="s">
        <v>379</v>
      </c>
      <c r="F3" s="4" t="s">
        <v>376</v>
      </c>
      <c r="G3" s="7" t="s">
        <v>412</v>
      </c>
      <c r="H3" s="5" t="s">
        <v>382</v>
      </c>
      <c r="I3" s="2" t="str">
        <f t="shared" si="0"/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si="1"/>
        <v>9.6米</v>
      </c>
      <c r="N3" s="4">
        <v>14</v>
      </c>
      <c r="O3" s="2" t="str">
        <f t="shared" si="2"/>
        <v>新地园区--万科园区</v>
      </c>
      <c r="P3" s="4">
        <f t="shared" ref="P3:P10" si="3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373</v>
      </c>
      <c r="G4" s="7" t="s">
        <v>413</v>
      </c>
      <c r="H4" s="5" t="s">
        <v>383</v>
      </c>
      <c r="I4" s="2" t="str">
        <f t="shared" si="0"/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385</v>
      </c>
      <c r="E5" s="4" t="s">
        <v>61</v>
      </c>
      <c r="F5" s="4" t="s">
        <v>370</v>
      </c>
      <c r="G5" s="7" t="s">
        <v>414</v>
      </c>
      <c r="H5" s="5" t="s">
        <v>384</v>
      </c>
      <c r="I5" s="2" t="str">
        <f t="shared" si="0"/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si="1"/>
        <v>9.6米</v>
      </c>
      <c r="N5" s="4">
        <v>14</v>
      </c>
      <c r="O5" s="2" t="str">
        <f t="shared" si="2"/>
        <v>新地园区--丰树园区</v>
      </c>
      <c r="P5" s="4">
        <f t="shared" si="3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387</v>
      </c>
      <c r="G6" s="7" t="s">
        <v>415</v>
      </c>
      <c r="H6" s="5" t="s">
        <v>386</v>
      </c>
      <c r="I6" s="2" t="str">
        <f t="shared" si="0"/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375</v>
      </c>
      <c r="G7" s="7" t="s">
        <v>416</v>
      </c>
      <c r="H7" s="5" t="s">
        <v>388</v>
      </c>
      <c r="I7" s="2" t="str">
        <f t="shared" si="0"/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43196</v>
      </c>
      <c r="B8" s="8" t="s">
        <v>371</v>
      </c>
      <c r="C8" s="2" t="s">
        <v>55</v>
      </c>
      <c r="D8" s="2" t="s">
        <v>254</v>
      </c>
      <c r="E8" s="4" t="s">
        <v>66</v>
      </c>
      <c r="F8" s="4" t="s">
        <v>372</v>
      </c>
      <c r="G8" s="7" t="s">
        <v>417</v>
      </c>
      <c r="H8" s="5" t="s">
        <v>389</v>
      </c>
      <c r="I8" s="2" t="str">
        <f t="shared" si="0"/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390</v>
      </c>
      <c r="G9" s="7" t="s">
        <v>418</v>
      </c>
      <c r="H9" s="5" t="s">
        <v>391</v>
      </c>
      <c r="I9" s="2" t="str">
        <f t="shared" si="0"/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392</v>
      </c>
      <c r="G10" s="7" t="s">
        <v>419</v>
      </c>
      <c r="H10" s="5" t="s">
        <v>393</v>
      </c>
      <c r="I10" s="2" t="str">
        <f t="shared" si="0"/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374</v>
      </c>
      <c r="G11" s="7" t="s">
        <v>420</v>
      </c>
      <c r="H11" s="5" t="s">
        <v>394</v>
      </c>
      <c r="I11" s="2" t="str">
        <f t="shared" si="0"/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ref="P11:P65" si="4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395</v>
      </c>
      <c r="G12" s="7" t="s">
        <v>421</v>
      </c>
      <c r="H12" s="5" t="s">
        <v>396</v>
      </c>
      <c r="I12" s="2" t="str">
        <f t="shared" si="0"/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4"/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373</v>
      </c>
      <c r="G13" s="7" t="s">
        <v>422</v>
      </c>
      <c r="H13" s="5" t="s">
        <v>397</v>
      </c>
      <c r="I13" s="2" t="str">
        <f t="shared" si="0"/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si="1"/>
        <v>9.6米</v>
      </c>
      <c r="N13" s="4">
        <v>14</v>
      </c>
      <c r="O13" s="2" t="str">
        <f t="shared" si="2"/>
        <v>新地园区--丰树园区</v>
      </c>
      <c r="P13" s="4">
        <f t="shared" si="4"/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370</v>
      </c>
      <c r="G14" s="7" t="s">
        <v>423</v>
      </c>
      <c r="H14" s="5" t="s">
        <v>398</v>
      </c>
      <c r="I14" s="2" t="str">
        <f t="shared" si="0"/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399</v>
      </c>
      <c r="G15" s="7" t="s">
        <v>424</v>
      </c>
      <c r="H15" s="5" t="s">
        <v>400</v>
      </c>
      <c r="I15" s="2" t="str">
        <f t="shared" si="0"/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si="1"/>
        <v>9.6米</v>
      </c>
      <c r="N15" s="4">
        <v>14</v>
      </c>
      <c r="O15" s="2" t="str">
        <f t="shared" si="2"/>
        <v>新地园区--新地园区</v>
      </c>
      <c r="P15" s="4">
        <f t="shared" si="4"/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370</v>
      </c>
      <c r="G16" s="7" t="s">
        <v>425</v>
      </c>
      <c r="H16" s="5" t="s">
        <v>401</v>
      </c>
      <c r="I16" s="2" t="str">
        <f t="shared" si="0"/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374</v>
      </c>
      <c r="G17" s="7" t="s">
        <v>426</v>
      </c>
      <c r="H17" s="5" t="s">
        <v>402</v>
      </c>
      <c r="I17" s="2" t="str">
        <f t="shared" si="0"/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373</v>
      </c>
      <c r="G18" s="7" t="s">
        <v>427</v>
      </c>
      <c r="H18" s="5" t="s">
        <v>403</v>
      </c>
      <c r="I18" s="2" t="str">
        <f t="shared" si="0"/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404</v>
      </c>
      <c r="E19" s="4" t="s">
        <v>48</v>
      </c>
      <c r="F19" s="4" t="s">
        <v>281</v>
      </c>
      <c r="G19" s="7" t="s">
        <v>428</v>
      </c>
      <c r="H19" s="5" t="s">
        <v>405</v>
      </c>
      <c r="I19" s="2" t="str">
        <f t="shared" si="0"/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si="1"/>
        <v>9.6米</v>
      </c>
      <c r="N19" s="4">
        <v>14</v>
      </c>
      <c r="O19" s="2" t="str">
        <f t="shared" si="2"/>
        <v>新地园区--常福园区</v>
      </c>
      <c r="P19" s="4">
        <f t="shared" si="4"/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404</v>
      </c>
      <c r="E20" s="4" t="s">
        <v>48</v>
      </c>
      <c r="F20" s="4" t="s">
        <v>281</v>
      </c>
      <c r="G20" s="7" t="s">
        <v>429</v>
      </c>
      <c r="H20" s="5" t="s">
        <v>406</v>
      </c>
      <c r="I20" s="2" t="str">
        <f t="shared" si="0"/>
        <v>武汉威伟机械</v>
      </c>
      <c r="J20" s="17" t="str">
        <f>VLOOKUP(L20,ch!$A$1:$B$31,2,0)</f>
        <v>鄂ANH299</v>
      </c>
      <c r="K20" s="17" t="s">
        <v>111</v>
      </c>
      <c r="L20" s="4" t="s">
        <v>60</v>
      </c>
      <c r="M20" s="2" t="str">
        <f t="shared" si="1"/>
        <v>9.6米</v>
      </c>
      <c r="N20" s="4">
        <v>14</v>
      </c>
      <c r="O20" s="2" t="str">
        <f t="shared" si="2"/>
        <v>新地园区--常福园区</v>
      </c>
      <c r="P20" s="4">
        <f t="shared" si="4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404</v>
      </c>
      <c r="E21" s="4" t="s">
        <v>48</v>
      </c>
      <c r="F21" s="4" t="s">
        <v>281</v>
      </c>
      <c r="G21" s="7" t="s">
        <v>430</v>
      </c>
      <c r="H21" s="5" t="s">
        <v>408</v>
      </c>
      <c r="I21" s="2" t="str">
        <f t="shared" si="0"/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si="1"/>
        <v>9.6米</v>
      </c>
      <c r="N21" s="4">
        <v>12</v>
      </c>
      <c r="O21" s="2" t="str">
        <f t="shared" si="2"/>
        <v>新地园区--常福园区</v>
      </c>
      <c r="P21" s="4">
        <f t="shared" si="4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7" t="s">
        <v>431</v>
      </c>
      <c r="H22" s="5" t="s">
        <v>409</v>
      </c>
      <c r="I22" s="2" t="str">
        <f t="shared" si="0"/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si="1"/>
        <v>9.6米</v>
      </c>
      <c r="N22" s="4">
        <v>15</v>
      </c>
      <c r="O22" s="2" t="str">
        <f t="shared" si="2"/>
        <v>新地园区--常福园区</v>
      </c>
      <c r="P22" s="4">
        <f t="shared" si="4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7" t="s">
        <v>432</v>
      </c>
      <c r="H23" s="5" t="s">
        <v>410</v>
      </c>
      <c r="I23" s="2" t="str">
        <f t="shared" si="0"/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s="29" customFormat="1" ht="18.75">
      <c r="A24" s="24">
        <v>43196</v>
      </c>
      <c r="B24" s="25" t="s">
        <v>371</v>
      </c>
      <c r="C24" s="21" t="s">
        <v>55</v>
      </c>
      <c r="D24" s="21" t="s">
        <v>19</v>
      </c>
      <c r="E24" s="23" t="s">
        <v>66</v>
      </c>
      <c r="F24" s="23" t="s">
        <v>374</v>
      </c>
      <c r="G24" s="26" t="s">
        <v>433</v>
      </c>
      <c r="H24" s="26"/>
      <c r="I24" s="21" t="str">
        <f t="shared" si="0"/>
        <v>武汉威伟机械</v>
      </c>
      <c r="J24" s="22"/>
      <c r="K24" s="22" t="s">
        <v>434</v>
      </c>
      <c r="L24" s="23" t="s">
        <v>53</v>
      </c>
      <c r="M24" s="21" t="str">
        <f t="shared" si="1"/>
        <v>9.6米</v>
      </c>
      <c r="N24" s="23">
        <v>14</v>
      </c>
      <c r="O24" s="21" t="str">
        <f t="shared" si="2"/>
        <v>新地园区--亚洲一号园区</v>
      </c>
      <c r="P24" s="23">
        <f t="shared" si="4"/>
        <v>165</v>
      </c>
    </row>
    <row r="25" spans="1:16" ht="18.75">
      <c r="A25" s="9">
        <v>43197</v>
      </c>
      <c r="B25" s="8" t="s">
        <v>205</v>
      </c>
      <c r="C25" s="2" t="s">
        <v>55</v>
      </c>
      <c r="D25" s="2" t="s">
        <v>19</v>
      </c>
      <c r="E25" s="4" t="s">
        <v>61</v>
      </c>
      <c r="F25" s="4" t="s">
        <v>390</v>
      </c>
      <c r="G25" s="5" t="s">
        <v>510</v>
      </c>
      <c r="H25" s="5"/>
      <c r="I25" s="2" t="str">
        <f t="shared" si="0"/>
        <v>武汉威伟机械</v>
      </c>
      <c r="J25" s="17" t="str">
        <f>VLOOKUP(L25,ch!$A$1:$B$31,2,0)</f>
        <v>鄂AZR876</v>
      </c>
      <c r="K25" s="17"/>
      <c r="L25" s="4" t="s">
        <v>182</v>
      </c>
      <c r="M25" s="2" t="str">
        <f t="shared" si="1"/>
        <v>9.6米</v>
      </c>
      <c r="N25" s="4">
        <v>14</v>
      </c>
      <c r="O25" s="2" t="str">
        <f t="shared" si="2"/>
        <v>新地园区--丰树园区</v>
      </c>
      <c r="P25" s="4">
        <f t="shared" si="4"/>
        <v>165</v>
      </c>
    </row>
    <row r="26" spans="1:16" ht="18.75">
      <c r="A26" s="9">
        <v>43197</v>
      </c>
      <c r="B26" s="8" t="s">
        <v>205</v>
      </c>
      <c r="C26" s="2" t="s">
        <v>55</v>
      </c>
      <c r="D26" s="2" t="s">
        <v>20</v>
      </c>
      <c r="E26" s="4" t="s">
        <v>55</v>
      </c>
      <c r="F26" s="4" t="s">
        <v>376</v>
      </c>
      <c r="G26" s="5" t="s">
        <v>511</v>
      </c>
      <c r="H26" s="5"/>
      <c r="I26" s="2" t="str">
        <f t="shared" ref="I26" si="5">IF(A26&lt;&gt;"","武汉威伟机械","------")</f>
        <v>武汉威伟机械</v>
      </c>
      <c r="J26" s="17" t="str">
        <f>VLOOKUP(L26,ch!$A$1:$B$31,2,0)</f>
        <v>鄂AHB101</v>
      </c>
      <c r="K26" s="17"/>
      <c r="L26" s="4" t="s">
        <v>51</v>
      </c>
      <c r="M26" s="2" t="str">
        <f t="shared" ref="M26" si="6">IF(A26&lt;&gt;"","9.6米","---")</f>
        <v>9.6米</v>
      </c>
      <c r="N26" s="4">
        <v>12</v>
      </c>
      <c r="O26" s="2" t="str">
        <f t="shared" ref="O26" si="7">C26&amp;"--"&amp;E26</f>
        <v>新地园区--新地园区</v>
      </c>
      <c r="P26" s="4">
        <f t="shared" ref="P26" si="8">IF(OR(C26="常福园区",C26="欣程园区",E26="常福园区",F19="欣程园区"),1250,165)</f>
        <v>165</v>
      </c>
    </row>
    <row r="27" spans="1:16" ht="18.75">
      <c r="A27" s="9">
        <v>43197</v>
      </c>
      <c r="B27" s="8" t="s">
        <v>26</v>
      </c>
      <c r="C27" s="2" t="s">
        <v>55</v>
      </c>
      <c r="D27" s="2" t="s">
        <v>19</v>
      </c>
      <c r="E27" s="4" t="s">
        <v>66</v>
      </c>
      <c r="F27" s="4" t="s">
        <v>447</v>
      </c>
      <c r="G27" s="5" t="s">
        <v>512</v>
      </c>
      <c r="H27" s="5"/>
      <c r="I27" s="2" t="str">
        <f t="shared" ref="I27" si="9">IF(A27&lt;&gt;"","武汉威伟机械","------")</f>
        <v>武汉威伟机械</v>
      </c>
      <c r="J27" s="17" t="str">
        <f>VLOOKUP(L27,ch!$A$1:$B$31,2,0)</f>
        <v>鄂AZR876</v>
      </c>
      <c r="K27" s="17"/>
      <c r="L27" s="4" t="s">
        <v>182</v>
      </c>
      <c r="M27" s="2" t="str">
        <f t="shared" ref="M27" si="10">IF(A27&lt;&gt;"","9.6米","---")</f>
        <v>9.6米</v>
      </c>
      <c r="N27" s="4">
        <v>14</v>
      </c>
      <c r="O27" s="2" t="str">
        <f t="shared" ref="O27" si="11">C27&amp;"--"&amp;E27</f>
        <v>新地园区--亚洲一号园区</v>
      </c>
      <c r="P27" s="4">
        <f t="shared" ref="P27" si="12">IF(OR(C27="常福园区",C27="欣程园区",E27="常福园区",F20="欣程园区"),1250,165)</f>
        <v>165</v>
      </c>
    </row>
    <row r="28" spans="1:16" ht="18.75">
      <c r="A28" s="9">
        <v>43197</v>
      </c>
      <c r="B28" s="8" t="s">
        <v>26</v>
      </c>
      <c r="C28" s="2" t="s">
        <v>55</v>
      </c>
      <c r="D28" s="2" t="s">
        <v>19</v>
      </c>
      <c r="E28" s="4" t="s">
        <v>66</v>
      </c>
      <c r="F28" s="4" t="s">
        <v>447</v>
      </c>
      <c r="G28" s="5" t="s">
        <v>513</v>
      </c>
      <c r="H28" s="5"/>
      <c r="I28" s="2" t="str">
        <f t="shared" ref="I28" si="13">IF(A28&lt;&gt;"","武汉威伟机械","------")</f>
        <v>武汉威伟机械</v>
      </c>
      <c r="J28" s="17" t="str">
        <f>VLOOKUP(L28,ch!$A$1:$B$31,2,0)</f>
        <v>鄂AMT870</v>
      </c>
      <c r="K28" s="17"/>
      <c r="L28" s="4" t="s">
        <v>283</v>
      </c>
      <c r="M28" s="2" t="str">
        <f t="shared" ref="M28" si="14">IF(A28&lt;&gt;"","9.6米","---")</f>
        <v>9.6米</v>
      </c>
      <c r="N28" s="4">
        <v>14</v>
      </c>
      <c r="O28" s="2" t="str">
        <f t="shared" ref="O28" si="15">C28&amp;"--"&amp;E28</f>
        <v>新地园区--亚洲一号园区</v>
      </c>
      <c r="P28" s="4">
        <f t="shared" ref="P28" si="16">IF(OR(C28="常福园区",C28="欣程园区",E28="常福园区",F21="欣程园区"),1250,165)</f>
        <v>165</v>
      </c>
    </row>
    <row r="29" spans="1:16" ht="18.75">
      <c r="A29" s="9">
        <v>43197</v>
      </c>
      <c r="B29" s="8" t="s">
        <v>205</v>
      </c>
      <c r="C29" s="2" t="s">
        <v>55</v>
      </c>
      <c r="D29" s="2" t="s">
        <v>21</v>
      </c>
      <c r="E29" s="4" t="s">
        <v>61</v>
      </c>
      <c r="F29" s="4" t="s">
        <v>390</v>
      </c>
      <c r="G29" s="5" t="s">
        <v>514</v>
      </c>
      <c r="H29" s="5"/>
      <c r="I29" s="2" t="str">
        <f t="shared" ref="I29" si="17">IF(A29&lt;&gt;"","武汉威伟机械","------")</f>
        <v>武汉威伟机械</v>
      </c>
      <c r="J29" s="17" t="str">
        <f>VLOOKUP(L29,ch!$A$1:$B$31,2,0)</f>
        <v>鄂AHB101</v>
      </c>
      <c r="K29" s="17"/>
      <c r="L29" s="4" t="s">
        <v>51</v>
      </c>
      <c r="M29" s="2" t="str">
        <f t="shared" ref="M29" si="18">IF(A29&lt;&gt;"","9.6米","---")</f>
        <v>9.6米</v>
      </c>
      <c r="N29" s="4">
        <v>14</v>
      </c>
      <c r="O29" s="2" t="str">
        <f t="shared" ref="O29" si="19">C29&amp;"--"&amp;E29</f>
        <v>新地园区--丰树园区</v>
      </c>
      <c r="P29" s="4">
        <f t="shared" ref="P29" si="20">IF(OR(C29="常福园区",C29="欣程园区",E29="常福园区",F22="欣程园区"),1250,165)</f>
        <v>165</v>
      </c>
    </row>
    <row r="30" spans="1:16" ht="18.75">
      <c r="A30" s="9">
        <v>43197</v>
      </c>
      <c r="B30" s="8" t="s">
        <v>205</v>
      </c>
      <c r="C30" s="2" t="s">
        <v>55</v>
      </c>
      <c r="D30" s="2" t="s">
        <v>21</v>
      </c>
      <c r="E30" s="4" t="s">
        <v>61</v>
      </c>
      <c r="F30" s="4" t="s">
        <v>390</v>
      </c>
      <c r="G30" s="5" t="s">
        <v>515</v>
      </c>
      <c r="H30" s="5"/>
      <c r="I30" s="2" t="str">
        <f t="shared" ref="I30" si="21">IF(A30&lt;&gt;"","武汉威伟机械","------")</f>
        <v>武汉威伟机械</v>
      </c>
      <c r="J30" s="17" t="str">
        <f>VLOOKUP(L30,ch!$A$1:$B$31,2,0)</f>
        <v>鄂ABY277</v>
      </c>
      <c r="K30" s="17"/>
      <c r="L30" s="4" t="s">
        <v>65</v>
      </c>
      <c r="M30" s="2" t="str">
        <f t="shared" ref="M30" si="22">IF(A30&lt;&gt;"","9.6米","---")</f>
        <v>9.6米</v>
      </c>
      <c r="N30" s="4">
        <v>14</v>
      </c>
      <c r="O30" s="2" t="str">
        <f t="shared" ref="O30" si="23">C30&amp;"--"&amp;E30</f>
        <v>新地园区--丰树园区</v>
      </c>
      <c r="P30" s="4">
        <f t="shared" ref="P30" si="24">IF(OR(C30="常福园区",C30="欣程园区",E30="常福园区",F23="欣程园区"),1250,165)</f>
        <v>165</v>
      </c>
    </row>
    <row r="31" spans="1:16" ht="18.75">
      <c r="A31" s="9">
        <v>43197</v>
      </c>
      <c r="B31" s="8" t="s">
        <v>205</v>
      </c>
      <c r="C31" s="2" t="s">
        <v>55</v>
      </c>
      <c r="D31" s="2" t="s">
        <v>21</v>
      </c>
      <c r="E31" s="4" t="s">
        <v>61</v>
      </c>
      <c r="F31" s="4" t="s">
        <v>373</v>
      </c>
      <c r="G31" s="5" t="s">
        <v>516</v>
      </c>
      <c r="H31" s="5"/>
      <c r="I31" s="2" t="str">
        <f t="shared" ref="I31" si="25">IF(A31&lt;&gt;"","武汉威伟机械","------")</f>
        <v>武汉威伟机械</v>
      </c>
      <c r="J31" s="17" t="str">
        <f>VLOOKUP(L31,ch!$A$1:$B$31,2,0)</f>
        <v>鄂AF1588</v>
      </c>
      <c r="K31" s="17"/>
      <c r="L31" s="4" t="s">
        <v>39</v>
      </c>
      <c r="M31" s="2" t="str">
        <f t="shared" ref="M31" si="26">IF(A31&lt;&gt;"","9.6米","---")</f>
        <v>9.6米</v>
      </c>
      <c r="N31" s="4">
        <v>14</v>
      </c>
      <c r="O31" s="2" t="str">
        <f t="shared" ref="O31" si="27">C31&amp;"--"&amp;E31</f>
        <v>新地园区--丰树园区</v>
      </c>
      <c r="P31" s="4">
        <f t="shared" ref="P31" si="28">IF(OR(C31="常福园区",C31="欣程园区",E31="常福园区",F24="欣程园区"),1250,165)</f>
        <v>165</v>
      </c>
    </row>
    <row r="32" spans="1:16" ht="18.75">
      <c r="A32" s="9">
        <v>43197</v>
      </c>
      <c r="B32" s="8" t="s">
        <v>258</v>
      </c>
      <c r="C32" s="2" t="s">
        <v>55</v>
      </c>
      <c r="D32" s="2" t="s">
        <v>19</v>
      </c>
      <c r="E32" s="4" t="s">
        <v>66</v>
      </c>
      <c r="F32" s="4" t="s">
        <v>458</v>
      </c>
      <c r="G32" s="5" t="s">
        <v>517</v>
      </c>
      <c r="H32" s="5"/>
      <c r="I32" s="2" t="str">
        <f t="shared" ref="I32" si="29">IF(A32&lt;&gt;"","武汉威伟机械","------")</f>
        <v>武汉威伟机械</v>
      </c>
      <c r="J32" s="17" t="str">
        <f>VLOOKUP(L32,ch!$A$1:$B$31,2,0)</f>
        <v>鄂AF1588</v>
      </c>
      <c r="K32" s="17"/>
      <c r="L32" s="4" t="s">
        <v>39</v>
      </c>
      <c r="M32" s="2" t="str">
        <f t="shared" ref="M32" si="30">IF(A32&lt;&gt;"","9.6米","---")</f>
        <v>9.6米</v>
      </c>
      <c r="N32" s="4">
        <v>14</v>
      </c>
      <c r="O32" s="2" t="str">
        <f t="shared" ref="O32" si="31">C32&amp;"--"&amp;E32</f>
        <v>新地园区--亚洲一号园区</v>
      </c>
      <c r="P32" s="4">
        <f t="shared" ref="P32" si="32">IF(OR(C32="常福园区",C32="欣程园区",E32="常福园区",F25="欣程园区"),1250,165)</f>
        <v>165</v>
      </c>
    </row>
    <row r="33" spans="1:16" ht="18.75">
      <c r="A33" s="9">
        <v>43197</v>
      </c>
      <c r="B33" s="8" t="s">
        <v>36</v>
      </c>
      <c r="C33" s="2" t="s">
        <v>55</v>
      </c>
      <c r="D33" s="2" t="s">
        <v>254</v>
      </c>
      <c r="E33" s="4" t="s">
        <v>66</v>
      </c>
      <c r="F33" s="4" t="s">
        <v>375</v>
      </c>
      <c r="G33" s="5" t="s">
        <v>518</v>
      </c>
      <c r="H33" s="5"/>
      <c r="I33" s="2" t="str">
        <f t="shared" ref="I33" si="33">IF(A33&lt;&gt;"","武汉威伟机械","------")</f>
        <v>武汉威伟机械</v>
      </c>
      <c r="J33" s="17" t="str">
        <f>VLOOKUP(L33,ch!$A$1:$B$31,2,0)</f>
        <v>鄂AZV377</v>
      </c>
      <c r="K33" s="17"/>
      <c r="L33" s="4" t="s">
        <v>54</v>
      </c>
      <c r="M33" s="2" t="str">
        <f t="shared" ref="M33" si="34">IF(A33&lt;&gt;"","9.6米","---")</f>
        <v>9.6米</v>
      </c>
      <c r="N33" s="4">
        <v>14</v>
      </c>
      <c r="O33" s="2" t="str">
        <f t="shared" ref="O33" si="35">C33&amp;"--"&amp;E33</f>
        <v>新地园区--亚洲一号园区</v>
      </c>
      <c r="P33" s="4">
        <f t="shared" ref="P33" si="36">IF(OR(C33="常福园区",C33="欣程园区",E33="常福园区",F26="欣程园区"),1250,165)</f>
        <v>165</v>
      </c>
    </row>
    <row r="34" spans="1:16" ht="18.75">
      <c r="A34" s="9">
        <v>43197</v>
      </c>
      <c r="B34" s="8" t="s">
        <v>371</v>
      </c>
      <c r="C34" s="2" t="s">
        <v>55</v>
      </c>
      <c r="D34" s="2" t="s">
        <v>254</v>
      </c>
      <c r="E34" s="4" t="s">
        <v>66</v>
      </c>
      <c r="F34" s="4" t="s">
        <v>372</v>
      </c>
      <c r="G34" s="5" t="s">
        <v>519</v>
      </c>
      <c r="H34" s="5"/>
      <c r="I34" s="2" t="str">
        <f t="shared" ref="I34" si="37">IF(A34&lt;&gt;"","武汉威伟机械","------")</f>
        <v>武汉威伟机械</v>
      </c>
      <c r="J34" s="17" t="str">
        <f>VLOOKUP(L34,ch!$A$1:$B$31,2,0)</f>
        <v>鄂AFE237</v>
      </c>
      <c r="K34" s="17"/>
      <c r="L34" s="4" t="s">
        <v>43</v>
      </c>
      <c r="M34" s="2" t="str">
        <f t="shared" ref="M34" si="38">IF(A34&lt;&gt;"","9.6米","---")</f>
        <v>9.6米</v>
      </c>
      <c r="N34" s="4">
        <v>14</v>
      </c>
      <c r="O34" s="2" t="str">
        <f t="shared" ref="O34" si="39">C34&amp;"--"&amp;E34</f>
        <v>新地园区--亚洲一号园区</v>
      </c>
      <c r="P34" s="4">
        <f t="shared" ref="P34" si="40">IF(OR(C34="常福园区",C34="欣程园区",E34="常福园区",F27="欣程园区"),1250,165)</f>
        <v>165</v>
      </c>
    </row>
    <row r="35" spans="1:16" ht="18.75">
      <c r="A35" s="9">
        <v>43197</v>
      </c>
      <c r="B35" s="8" t="s">
        <v>253</v>
      </c>
      <c r="C35" s="2" t="s">
        <v>55</v>
      </c>
      <c r="D35" s="2" t="s">
        <v>254</v>
      </c>
      <c r="E35" s="4" t="s">
        <v>66</v>
      </c>
      <c r="F35" s="4" t="s">
        <v>374</v>
      </c>
      <c r="G35" s="5" t="s">
        <v>520</v>
      </c>
      <c r="H35" s="5"/>
      <c r="I35" s="2" t="str">
        <f t="shared" ref="I35" si="41">IF(A35&lt;&gt;"","武汉威伟机械","------")</f>
        <v>武汉威伟机械</v>
      </c>
      <c r="J35" s="17" t="str">
        <f>VLOOKUP(L35,ch!$A$1:$B$31,2,0)</f>
        <v>鄂AHB101</v>
      </c>
      <c r="K35" s="17"/>
      <c r="L35" s="4" t="s">
        <v>51</v>
      </c>
      <c r="M35" s="2" t="str">
        <f t="shared" ref="M35" si="42">IF(A35&lt;&gt;"","9.6米","---")</f>
        <v>9.6米</v>
      </c>
      <c r="N35" s="4">
        <v>14</v>
      </c>
      <c r="O35" s="2" t="str">
        <f t="shared" ref="O35" si="43">C35&amp;"--"&amp;E35</f>
        <v>新地园区--亚洲一号园区</v>
      </c>
      <c r="P35" s="4">
        <f t="shared" ref="P35" si="44">IF(OR(C35="常福园区",C35="欣程园区",E35="常福园区",F28="欣程园区"),1250,165)</f>
        <v>165</v>
      </c>
    </row>
    <row r="36" spans="1:16" ht="18.75">
      <c r="A36" s="9">
        <v>43197</v>
      </c>
      <c r="B36" s="8" t="s">
        <v>179</v>
      </c>
      <c r="C36" s="2" t="s">
        <v>55</v>
      </c>
      <c r="D36" s="2" t="s">
        <v>20</v>
      </c>
      <c r="E36" s="4" t="s">
        <v>66</v>
      </c>
      <c r="F36" s="4" t="s">
        <v>521</v>
      </c>
      <c r="G36" s="5" t="s">
        <v>522</v>
      </c>
      <c r="H36" s="5"/>
      <c r="I36" s="2" t="str">
        <f t="shared" ref="I36" si="45">IF(A36&lt;&gt;"","武汉威伟机械","------")</f>
        <v>武汉威伟机械</v>
      </c>
      <c r="J36" s="17" t="str">
        <f>VLOOKUP(L36,ch!$A$1:$B$31,2,0)</f>
        <v>鄂FJU350</v>
      </c>
      <c r="K36" s="17"/>
      <c r="L36" s="4" t="s">
        <v>52</v>
      </c>
      <c r="M36" s="2" t="str">
        <f t="shared" ref="M36" si="46">IF(A36&lt;&gt;"","9.6米","---")</f>
        <v>9.6米</v>
      </c>
      <c r="N36" s="4">
        <v>14</v>
      </c>
      <c r="O36" s="2" t="str">
        <f t="shared" ref="O36" si="47">C36&amp;"--"&amp;E36</f>
        <v>新地园区--亚洲一号园区</v>
      </c>
      <c r="P36" s="4">
        <f t="shared" ref="P36" si="48">IF(OR(C36="常福园区",C36="欣程园区",E36="常福园区",F29="欣程园区"),1250,165)</f>
        <v>165</v>
      </c>
    </row>
    <row r="37" spans="1:16" ht="18.75">
      <c r="A37" s="9">
        <v>43197</v>
      </c>
      <c r="B37" s="8" t="s">
        <v>371</v>
      </c>
      <c r="C37" s="2" t="s">
        <v>55</v>
      </c>
      <c r="D37" s="2" t="s">
        <v>254</v>
      </c>
      <c r="E37" s="4" t="s">
        <v>66</v>
      </c>
      <c r="F37" s="4" t="s">
        <v>372</v>
      </c>
      <c r="G37" s="5" t="s">
        <v>523</v>
      </c>
      <c r="H37" s="5"/>
      <c r="I37" s="2" t="str">
        <f t="shared" ref="I37" si="49">IF(A37&lt;&gt;"","武汉威伟机械","------")</f>
        <v>武汉威伟机械</v>
      </c>
      <c r="J37" s="17" t="str">
        <f>VLOOKUP(L37,ch!$A$1:$B$31,2,0)</f>
        <v>鄂AMT870</v>
      </c>
      <c r="K37" s="17"/>
      <c r="L37" s="4" t="s">
        <v>283</v>
      </c>
      <c r="M37" s="2" t="str">
        <f t="shared" ref="M37" si="50">IF(A37&lt;&gt;"","9.6米","---")</f>
        <v>9.6米</v>
      </c>
      <c r="N37" s="4">
        <v>14</v>
      </c>
      <c r="O37" s="2" t="str">
        <f t="shared" ref="O37" si="51">C37&amp;"--"&amp;E37</f>
        <v>新地园区--亚洲一号园区</v>
      </c>
      <c r="P37" s="4">
        <f t="shared" ref="P37" si="52">IF(OR(C37="常福园区",C37="欣程园区",E37="常福园区",F30="欣程园区"),1250,165)</f>
        <v>165</v>
      </c>
    </row>
    <row r="38" spans="1:16" ht="18.75">
      <c r="A38" s="9">
        <v>43197</v>
      </c>
      <c r="B38" s="8" t="s">
        <v>41</v>
      </c>
      <c r="C38" s="2" t="s">
        <v>55</v>
      </c>
      <c r="D38" s="2" t="s">
        <v>377</v>
      </c>
      <c r="E38" s="4" t="s">
        <v>379</v>
      </c>
      <c r="F38" s="4" t="s">
        <v>524</v>
      </c>
      <c r="G38" s="5" t="s">
        <v>525</v>
      </c>
      <c r="H38" s="5"/>
      <c r="I38" s="2" t="str">
        <f t="shared" ref="I38" si="53">IF(A38&lt;&gt;"","武汉威伟机械","------")</f>
        <v>武汉威伟机械</v>
      </c>
      <c r="J38" s="17" t="str">
        <f>VLOOKUP(L38,ch!$A$1:$B$31,2,0)</f>
        <v>鄂ANH299</v>
      </c>
      <c r="K38" s="17"/>
      <c r="L38" s="4" t="s">
        <v>60</v>
      </c>
      <c r="M38" s="2" t="str">
        <f t="shared" ref="M38" si="54">IF(A38&lt;&gt;"","9.6米","---")</f>
        <v>9.6米</v>
      </c>
      <c r="N38" s="4">
        <v>14</v>
      </c>
      <c r="O38" s="2" t="str">
        <f t="shared" ref="O38" si="55">C38&amp;"--"&amp;E38</f>
        <v>新地园区--万科园区</v>
      </c>
      <c r="P38" s="4">
        <f t="shared" ref="P38" si="56">IF(OR(C38="常福园区",C38="欣程园区",E38="常福园区",F31="欣程园区"),1250,165)</f>
        <v>165</v>
      </c>
    </row>
    <row r="39" spans="1:16" ht="18.75">
      <c r="A39" s="9">
        <v>43197</v>
      </c>
      <c r="B39" s="8" t="s">
        <v>179</v>
      </c>
      <c r="C39" s="2" t="s">
        <v>55</v>
      </c>
      <c r="D39" s="2" t="s">
        <v>16</v>
      </c>
      <c r="E39" s="4" t="s">
        <v>379</v>
      </c>
      <c r="F39" s="4" t="s">
        <v>376</v>
      </c>
      <c r="G39" s="5" t="s">
        <v>526</v>
      </c>
      <c r="H39" s="5"/>
      <c r="I39" s="2" t="str">
        <f t="shared" ref="I39" si="57">IF(A39&lt;&gt;"","武汉威伟机械","------")</f>
        <v>武汉威伟机械</v>
      </c>
      <c r="J39" s="17" t="str">
        <f>VLOOKUP(L39,ch!$A$1:$B$31,2,0)</f>
        <v>鄂ANH299</v>
      </c>
      <c r="K39" s="17"/>
      <c r="L39" s="4" t="s">
        <v>60</v>
      </c>
      <c r="M39" s="2" t="str">
        <f t="shared" ref="M39" si="58">IF(A39&lt;&gt;"","9.6米","---")</f>
        <v>9.6米</v>
      </c>
      <c r="N39" s="4">
        <v>14</v>
      </c>
      <c r="O39" s="2" t="str">
        <f t="shared" ref="O39" si="59">C39&amp;"--"&amp;E39</f>
        <v>新地园区--万科园区</v>
      </c>
      <c r="P39" s="4">
        <f t="shared" ref="P39" si="60">IF(OR(C39="常福园区",C39="欣程园区",E39="常福园区",F32="欣程园区"),1250,165)</f>
        <v>165</v>
      </c>
    </row>
    <row r="40" spans="1:16" ht="18.75">
      <c r="A40" s="9">
        <v>43197</v>
      </c>
      <c r="B40" s="8" t="s">
        <v>195</v>
      </c>
      <c r="C40" s="2" t="s">
        <v>55</v>
      </c>
      <c r="D40" s="2" t="s">
        <v>21</v>
      </c>
      <c r="E40" s="4" t="s">
        <v>55</v>
      </c>
      <c r="F40" s="4" t="s">
        <v>399</v>
      </c>
      <c r="G40" s="5" t="s">
        <v>527</v>
      </c>
      <c r="H40" s="5"/>
      <c r="I40" s="2" t="str">
        <f t="shared" ref="I40" si="61">IF(A40&lt;&gt;"","武汉威伟机械","------")</f>
        <v>武汉威伟机械</v>
      </c>
      <c r="J40" s="17" t="str">
        <f>VLOOKUP(L40,ch!$A$1:$B$31,2,0)</f>
        <v>鄂ANH299</v>
      </c>
      <c r="K40" s="17"/>
      <c r="L40" s="4" t="s">
        <v>60</v>
      </c>
      <c r="M40" s="2" t="str">
        <f t="shared" ref="M40" si="62">IF(A40&lt;&gt;"","9.6米","---")</f>
        <v>9.6米</v>
      </c>
      <c r="N40" s="4">
        <v>12</v>
      </c>
      <c r="O40" s="2" t="str">
        <f t="shared" ref="O40" si="63">C40&amp;"--"&amp;E40</f>
        <v>新地园区--新地园区</v>
      </c>
      <c r="P40" s="4">
        <f t="shared" ref="P40" si="64">IF(OR(C40="常福园区",C40="欣程园区",E40="常福园区",F33="欣程园区"),1250,165)</f>
        <v>165</v>
      </c>
    </row>
    <row r="41" spans="1:16" ht="18.75">
      <c r="A41" s="9">
        <v>43197</v>
      </c>
      <c r="B41" s="8" t="s">
        <v>253</v>
      </c>
      <c r="C41" s="2" t="s">
        <v>55</v>
      </c>
      <c r="D41" s="2" t="s">
        <v>254</v>
      </c>
      <c r="E41" s="4" t="s">
        <v>66</v>
      </c>
      <c r="F41" s="4" t="s">
        <v>374</v>
      </c>
      <c r="G41" s="5" t="s">
        <v>528</v>
      </c>
      <c r="H41" s="5"/>
      <c r="I41" s="2" t="str">
        <f t="shared" ref="I41" si="65">IF(A41&lt;&gt;"","武汉威伟机械","------")</f>
        <v>武汉威伟机械</v>
      </c>
      <c r="J41" s="17" t="str">
        <f>VLOOKUP(L41,ch!$A$1:$B$31,2,0)</f>
        <v>鄂AZV377</v>
      </c>
      <c r="K41" s="17"/>
      <c r="L41" s="4" t="s">
        <v>54</v>
      </c>
      <c r="M41" s="2" t="str">
        <f t="shared" ref="M41" si="66">IF(A41&lt;&gt;"","9.6米","---")</f>
        <v>9.6米</v>
      </c>
      <c r="N41" s="4">
        <v>14</v>
      </c>
      <c r="O41" s="2" t="str">
        <f t="shared" ref="O41" si="67">C41&amp;"--"&amp;E41</f>
        <v>新地园区--亚洲一号园区</v>
      </c>
      <c r="P41" s="4">
        <f t="shared" ref="P41" si="68">IF(OR(C41="常福园区",C41="欣程园区",E41="常福园区",F34="欣程园区"),1250,165)</f>
        <v>165</v>
      </c>
    </row>
    <row r="42" spans="1:16" ht="18.75">
      <c r="A42" s="9">
        <v>43197</v>
      </c>
      <c r="B42" s="8" t="s">
        <v>25</v>
      </c>
      <c r="C42" s="2" t="s">
        <v>55</v>
      </c>
      <c r="D42" s="2" t="s">
        <v>20</v>
      </c>
      <c r="E42" s="4" t="s">
        <v>61</v>
      </c>
      <c r="F42" s="4" t="s">
        <v>370</v>
      </c>
      <c r="G42" s="5" t="s">
        <v>529</v>
      </c>
      <c r="H42" s="5"/>
      <c r="I42" s="2" t="str">
        <f t="shared" ref="I42" si="69">IF(A42&lt;&gt;"","武汉威伟机械","------")</f>
        <v>武汉威伟机械</v>
      </c>
      <c r="J42" s="17" t="str">
        <f>VLOOKUP(L42,ch!$A$1:$B$31,2,0)</f>
        <v>鄂AZV377</v>
      </c>
      <c r="K42" s="17"/>
      <c r="L42" s="4" t="s">
        <v>54</v>
      </c>
      <c r="M42" s="2" t="str">
        <f t="shared" ref="M42" si="70">IF(A42&lt;&gt;"","9.6米","---")</f>
        <v>9.6米</v>
      </c>
      <c r="N42" s="4">
        <v>14</v>
      </c>
      <c r="O42" s="2" t="str">
        <f t="shared" ref="O42:O43" si="71">C42&amp;"--"&amp;E42</f>
        <v>新地园区--丰树园区</v>
      </c>
      <c r="P42" s="4">
        <f t="shared" ref="P42" si="72">IF(OR(C42="常福园区",C42="欣程园区",E42="常福园区",F35="欣程园区"),1250,165)</f>
        <v>165</v>
      </c>
    </row>
    <row r="43" spans="1:16" ht="18.75">
      <c r="A43" s="9">
        <v>43197</v>
      </c>
      <c r="B43" s="8" t="s">
        <v>47</v>
      </c>
      <c r="C43" s="2" t="s">
        <v>55</v>
      </c>
      <c r="D43" s="2" t="s">
        <v>16</v>
      </c>
      <c r="E43" s="4" t="s">
        <v>48</v>
      </c>
      <c r="F43" s="4" t="s">
        <v>281</v>
      </c>
      <c r="G43" s="5" t="s">
        <v>530</v>
      </c>
      <c r="H43" s="5"/>
      <c r="I43" s="2" t="str">
        <f t="shared" si="0"/>
        <v>武汉威伟机械</v>
      </c>
      <c r="J43" s="17" t="str">
        <f>VLOOKUP(L43,ch!$A$1:$B$31,2,0)</f>
        <v>鄂AZV373</v>
      </c>
      <c r="K43" s="17"/>
      <c r="L43" s="4" t="s">
        <v>261</v>
      </c>
      <c r="M43" s="2" t="str">
        <f t="shared" si="1"/>
        <v>9.6米</v>
      </c>
      <c r="N43" s="4">
        <v>14</v>
      </c>
      <c r="O43" s="2" t="str">
        <f t="shared" si="71"/>
        <v>新地园区--常福园区</v>
      </c>
      <c r="P43" s="4">
        <f t="shared" si="4"/>
        <v>1250</v>
      </c>
    </row>
    <row r="44" spans="1:16" ht="18.75">
      <c r="A44" s="9">
        <v>43197</v>
      </c>
      <c r="B44" s="8" t="s">
        <v>47</v>
      </c>
      <c r="C44" s="2" t="s">
        <v>55</v>
      </c>
      <c r="D44" s="2" t="s">
        <v>377</v>
      </c>
      <c r="E44" s="4" t="s">
        <v>48</v>
      </c>
      <c r="F44" s="4" t="s">
        <v>281</v>
      </c>
      <c r="G44" s="5" t="s">
        <v>531</v>
      </c>
      <c r="H44" s="5"/>
      <c r="I44" s="2" t="str">
        <f t="shared" ref="I44" si="73">IF(A44&lt;&gt;"","武汉威伟机械","------")</f>
        <v>武汉威伟机械</v>
      </c>
      <c r="J44" s="17" t="str">
        <f>VLOOKUP(L44,ch!$A$1:$B$31,2,0)</f>
        <v>鄂ABY256</v>
      </c>
      <c r="K44" s="17"/>
      <c r="L44" s="4" t="s">
        <v>27</v>
      </c>
      <c r="M44" s="2" t="str">
        <f t="shared" ref="M44" si="74">IF(A44&lt;&gt;"","9.6米","---")</f>
        <v>9.6米</v>
      </c>
      <c r="N44" s="4">
        <v>15</v>
      </c>
      <c r="O44" s="2" t="str">
        <f t="shared" ref="O44" si="75">C44&amp;"--"&amp;E44</f>
        <v>新地园区--常福园区</v>
      </c>
      <c r="P44" s="4">
        <f t="shared" ref="P44" si="76">IF(OR(C44="常福园区",C44="欣程园区",E44="常福园区",F37="欣程园区"),1250,165)</f>
        <v>1250</v>
      </c>
    </row>
    <row r="45" spans="1:16" ht="18.75">
      <c r="A45" s="9">
        <v>43197</v>
      </c>
      <c r="B45" s="8" t="s">
        <v>47</v>
      </c>
      <c r="C45" s="2" t="s">
        <v>55</v>
      </c>
      <c r="D45" s="2" t="s">
        <v>377</v>
      </c>
      <c r="E45" s="4" t="s">
        <v>48</v>
      </c>
      <c r="F45" s="4" t="s">
        <v>281</v>
      </c>
      <c r="G45" s="5" t="s">
        <v>532</v>
      </c>
      <c r="H45" s="5"/>
      <c r="I45" s="2" t="str">
        <f t="shared" ref="I45" si="77">IF(A45&lt;&gt;"","武汉威伟机械","------")</f>
        <v>武汉威伟机械</v>
      </c>
      <c r="J45" s="17" t="str">
        <f>VLOOKUP(L45,ch!$A$1:$B$31,2,0)</f>
        <v>鄂AAW309</v>
      </c>
      <c r="K45" s="17"/>
      <c r="L45" s="4" t="s">
        <v>57</v>
      </c>
      <c r="M45" s="2" t="str">
        <f t="shared" ref="M45" si="78">IF(A45&lt;&gt;"","9.6米","---")</f>
        <v>9.6米</v>
      </c>
      <c r="N45" s="4">
        <v>14</v>
      </c>
      <c r="O45" s="2" t="str">
        <f t="shared" ref="O45" si="79">C45&amp;"--"&amp;E45</f>
        <v>新地园区--常福园区</v>
      </c>
      <c r="P45" s="4">
        <f t="shared" ref="P45" si="80">IF(OR(C45="常福园区",C45="欣程园区",E45="常福园区",F38="欣程园区"),1250,165)</f>
        <v>1250</v>
      </c>
    </row>
    <row r="46" spans="1:16" ht="18.75">
      <c r="A46" s="9">
        <v>43197</v>
      </c>
      <c r="B46" s="8" t="s">
        <v>47</v>
      </c>
      <c r="C46" s="2" t="s">
        <v>55</v>
      </c>
      <c r="D46" s="2" t="s">
        <v>377</v>
      </c>
      <c r="E46" s="4" t="s">
        <v>48</v>
      </c>
      <c r="F46" s="4" t="s">
        <v>281</v>
      </c>
      <c r="G46" s="5" t="s">
        <v>533</v>
      </c>
      <c r="H46" s="5"/>
      <c r="I46" s="2" t="str">
        <f t="shared" ref="I46" si="81">IF(A46&lt;&gt;"","武汉威伟机械","------")</f>
        <v>武汉威伟机械</v>
      </c>
      <c r="J46" s="17" t="str">
        <f>VLOOKUP(L46,ch!$A$1:$B$32,2,0)</f>
        <v>粤BGR032</v>
      </c>
      <c r="K46" s="17"/>
      <c r="L46" s="4" t="s">
        <v>53</v>
      </c>
      <c r="M46" s="2" t="str">
        <f t="shared" ref="M46" si="82">IF(A46&lt;&gt;"","9.6米","---")</f>
        <v>9.6米</v>
      </c>
      <c r="N46" s="4">
        <v>14</v>
      </c>
      <c r="O46" s="2" t="str">
        <f t="shared" ref="O46" si="83">C46&amp;"--"&amp;E46</f>
        <v>新地园区--常福园区</v>
      </c>
      <c r="P46" s="4">
        <f t="shared" ref="P46" si="84">IF(OR(C46="常福园区",C46="欣程园区",E46="常福园区",F39="欣程园区"),1250,165)</f>
        <v>1250</v>
      </c>
    </row>
    <row r="47" spans="1:16" ht="18.75">
      <c r="A47" s="9"/>
      <c r="B47" s="8"/>
      <c r="C47" s="2"/>
      <c r="D47" s="2"/>
      <c r="E47" s="4"/>
      <c r="F47" s="4"/>
      <c r="G47" s="5"/>
      <c r="H47" s="5"/>
      <c r="I47" s="2" t="str">
        <f t="shared" si="0"/>
        <v>------</v>
      </c>
      <c r="J47" s="17" t="e">
        <f>VLOOKUP(L47,ch!$A$1:$B$31,2,0)</f>
        <v>#N/A</v>
      </c>
      <c r="K47" s="17"/>
      <c r="L47" s="4"/>
      <c r="M47" s="2" t="str">
        <f t="shared" si="1"/>
        <v>---</v>
      </c>
      <c r="N47" s="4"/>
      <c r="O47" s="2"/>
      <c r="P47" s="4">
        <f t="shared" si="4"/>
        <v>165</v>
      </c>
    </row>
    <row r="48" spans="1:16" ht="18.75">
      <c r="A48" s="9"/>
      <c r="B48" s="8"/>
      <c r="C48" s="2"/>
      <c r="D48" s="2"/>
      <c r="E48" s="4"/>
      <c r="F48" s="4"/>
      <c r="G48" s="5"/>
      <c r="H48" s="5"/>
      <c r="I48" s="2" t="str">
        <f t="shared" si="0"/>
        <v>------</v>
      </c>
      <c r="J48" s="17" t="e">
        <f>VLOOKUP(L48,ch!$A$1:$B$31,2,0)</f>
        <v>#N/A</v>
      </c>
      <c r="K48" s="17"/>
      <c r="L48" s="4"/>
      <c r="M48" s="2" t="str">
        <f t="shared" si="1"/>
        <v>---</v>
      </c>
      <c r="N48" s="4"/>
      <c r="O48" s="2"/>
      <c r="P48" s="4">
        <f t="shared" si="4"/>
        <v>165</v>
      </c>
    </row>
    <row r="49" spans="1:16" ht="18.75">
      <c r="A49" s="9"/>
      <c r="B49" s="8"/>
      <c r="C49" s="2"/>
      <c r="D49" s="2"/>
      <c r="E49" s="4"/>
      <c r="F49" s="4"/>
      <c r="G49" s="5"/>
      <c r="H49" s="5"/>
      <c r="I49" s="2" t="str">
        <f t="shared" si="0"/>
        <v>------</v>
      </c>
      <c r="J49" s="17" t="e">
        <f>VLOOKUP(L49,ch!$A$1:$B$31,2,0)</f>
        <v>#N/A</v>
      </c>
      <c r="K49" s="17"/>
      <c r="L49" s="4"/>
      <c r="M49" s="2" t="str">
        <f t="shared" si="1"/>
        <v>---</v>
      </c>
      <c r="N49" s="4"/>
      <c r="O49" s="2"/>
      <c r="P49" s="4">
        <f t="shared" si="4"/>
        <v>165</v>
      </c>
    </row>
    <row r="50" spans="1:16" ht="18.75">
      <c r="I50" s="2" t="str">
        <f t="shared" si="0"/>
        <v>------</v>
      </c>
      <c r="J50" s="17" t="e">
        <f>VLOOKUP(L50,ch!$A$1:$B$31,2,0)</f>
        <v>#N/A</v>
      </c>
      <c r="M50" s="2" t="str">
        <f t="shared" si="1"/>
        <v>---</v>
      </c>
      <c r="P50" s="4">
        <f t="shared" si="4"/>
        <v>165</v>
      </c>
    </row>
    <row r="51" spans="1:16" ht="18.75">
      <c r="I51" s="2" t="str">
        <f t="shared" si="0"/>
        <v>------</v>
      </c>
      <c r="J51" s="17" t="e">
        <f>VLOOKUP(L51,ch!$A$1:$B$31,2,0)</f>
        <v>#N/A</v>
      </c>
      <c r="M51" s="2" t="str">
        <f t="shared" si="1"/>
        <v>---</v>
      </c>
      <c r="P51" s="4">
        <f t="shared" si="4"/>
        <v>165</v>
      </c>
    </row>
    <row r="52" spans="1:16" ht="18.75">
      <c r="I52" s="2" t="str">
        <f t="shared" si="0"/>
        <v>------</v>
      </c>
      <c r="J52" s="17" t="e">
        <f>VLOOKUP(L52,ch!$A$1:$B$31,2,0)</f>
        <v>#N/A</v>
      </c>
      <c r="M52" s="2" t="str">
        <f t="shared" si="1"/>
        <v>---</v>
      </c>
      <c r="P52" s="4">
        <f t="shared" si="4"/>
        <v>165</v>
      </c>
    </row>
    <row r="53" spans="1:16" ht="18.75">
      <c r="I53" s="2" t="str">
        <f t="shared" si="0"/>
        <v>------</v>
      </c>
      <c r="J53" s="17" t="e">
        <f>VLOOKUP(L53,ch!$A$1:$B$31,2,0)</f>
        <v>#N/A</v>
      </c>
      <c r="M53" s="2" t="str">
        <f t="shared" si="1"/>
        <v>---</v>
      </c>
      <c r="P53" s="4">
        <f t="shared" si="4"/>
        <v>165</v>
      </c>
    </row>
    <row r="54" spans="1:16" ht="18.75">
      <c r="I54" s="2" t="str">
        <f t="shared" si="0"/>
        <v>------</v>
      </c>
      <c r="J54" s="17" t="e">
        <f>VLOOKUP(L54,ch!$A$1:$B$31,2,0)</f>
        <v>#N/A</v>
      </c>
      <c r="M54" s="2" t="str">
        <f t="shared" si="1"/>
        <v>---</v>
      </c>
      <c r="P54" s="4">
        <f t="shared" si="4"/>
        <v>165</v>
      </c>
    </row>
    <row r="55" spans="1:16" ht="18.75">
      <c r="I55" s="2" t="str">
        <f t="shared" si="0"/>
        <v>------</v>
      </c>
      <c r="J55" s="17" t="e">
        <f>VLOOKUP(L55,ch!$A$1:$B$31,2,0)</f>
        <v>#N/A</v>
      </c>
      <c r="M55" s="2" t="str">
        <f t="shared" si="1"/>
        <v>---</v>
      </c>
      <c r="P55" s="4">
        <f t="shared" si="4"/>
        <v>165</v>
      </c>
    </row>
    <row r="56" spans="1:16" ht="18.75">
      <c r="I56" s="2" t="str">
        <f t="shared" si="0"/>
        <v>------</v>
      </c>
      <c r="J56" s="17" t="e">
        <f>VLOOKUP(L56,ch!$A$1:$B$31,2,0)</f>
        <v>#N/A</v>
      </c>
      <c r="M56" s="2" t="str">
        <f t="shared" si="1"/>
        <v>---</v>
      </c>
      <c r="P56" s="4">
        <f t="shared" si="4"/>
        <v>165</v>
      </c>
    </row>
    <row r="57" spans="1:16" ht="18.75">
      <c r="I57" s="2" t="str">
        <f t="shared" si="0"/>
        <v>------</v>
      </c>
      <c r="J57" s="17" t="e">
        <f>VLOOKUP(L57,ch!$A$1:$B$31,2,0)</f>
        <v>#N/A</v>
      </c>
      <c r="M57" s="2" t="str">
        <f t="shared" si="1"/>
        <v>---</v>
      </c>
      <c r="P57" s="4">
        <f t="shared" si="4"/>
        <v>165</v>
      </c>
    </row>
    <row r="58" spans="1:16" ht="18.75">
      <c r="I58" s="2" t="str">
        <f t="shared" si="0"/>
        <v>------</v>
      </c>
      <c r="J58" s="17" t="e">
        <f>VLOOKUP(L58,ch!$A$1:$B$31,2,0)</f>
        <v>#N/A</v>
      </c>
      <c r="M58" s="2" t="str">
        <f t="shared" si="1"/>
        <v>---</v>
      </c>
      <c r="P58" s="4">
        <f t="shared" si="4"/>
        <v>165</v>
      </c>
    </row>
    <row r="59" spans="1:16" ht="18.75">
      <c r="I59" s="2" t="str">
        <f t="shared" si="0"/>
        <v>------</v>
      </c>
      <c r="J59" s="17" t="e">
        <f>VLOOKUP(L59,ch!$A$1:$B$31,2,0)</f>
        <v>#N/A</v>
      </c>
      <c r="M59" s="2" t="str">
        <f t="shared" si="1"/>
        <v>---</v>
      </c>
      <c r="P59" s="4">
        <f t="shared" si="4"/>
        <v>165</v>
      </c>
    </row>
    <row r="60" spans="1:16" ht="18.75">
      <c r="I60" s="2" t="str">
        <f t="shared" si="0"/>
        <v>------</v>
      </c>
      <c r="J60" s="17" t="e">
        <f>VLOOKUP(L60,ch!$A$1:$B$31,2,0)</f>
        <v>#N/A</v>
      </c>
      <c r="M60" s="2" t="str">
        <f t="shared" si="1"/>
        <v>---</v>
      </c>
      <c r="P60" s="4">
        <f t="shared" si="4"/>
        <v>165</v>
      </c>
    </row>
    <row r="61" spans="1:16" ht="18.75">
      <c r="I61" s="2" t="str">
        <f t="shared" si="0"/>
        <v>------</v>
      </c>
      <c r="J61" s="17" t="e">
        <f>VLOOKUP(L61,ch!$A$1:$B$31,2,0)</f>
        <v>#N/A</v>
      </c>
      <c r="M61" s="2" t="str">
        <f t="shared" si="1"/>
        <v>---</v>
      </c>
      <c r="P61" s="4">
        <f t="shared" si="4"/>
        <v>165</v>
      </c>
    </row>
    <row r="62" spans="1:16" ht="18.75">
      <c r="I62" s="2" t="str">
        <f t="shared" si="0"/>
        <v>------</v>
      </c>
      <c r="J62" s="17" t="e">
        <f>VLOOKUP(L62,ch!$A$1:$B$31,2,0)</f>
        <v>#N/A</v>
      </c>
      <c r="M62" s="2" t="str">
        <f t="shared" si="1"/>
        <v>---</v>
      </c>
      <c r="P62" s="4">
        <f t="shared" si="4"/>
        <v>165</v>
      </c>
    </row>
    <row r="63" spans="1:16" ht="18.75">
      <c r="I63" s="2" t="str">
        <f t="shared" si="0"/>
        <v>------</v>
      </c>
      <c r="J63" s="17" t="e">
        <f>VLOOKUP(L63,ch!$A$1:$B$31,2,0)</f>
        <v>#N/A</v>
      </c>
      <c r="M63" s="2" t="str">
        <f t="shared" si="1"/>
        <v>---</v>
      </c>
      <c r="P63" s="4">
        <f t="shared" si="4"/>
        <v>165</v>
      </c>
    </row>
    <row r="64" spans="1:16" ht="18.75">
      <c r="I64" s="2" t="str">
        <f t="shared" si="0"/>
        <v>------</v>
      </c>
      <c r="J64" s="17" t="e">
        <f>VLOOKUP(L64,ch!$A$1:$B$31,2,0)</f>
        <v>#N/A</v>
      </c>
      <c r="M64" s="2" t="str">
        <f t="shared" si="1"/>
        <v>---</v>
      </c>
      <c r="P64" s="4">
        <f t="shared" si="4"/>
        <v>165</v>
      </c>
    </row>
    <row r="65" spans="9:16" ht="18.75">
      <c r="I65" s="2" t="str">
        <f t="shared" si="0"/>
        <v>------</v>
      </c>
      <c r="J65" s="17" t="e">
        <f>VLOOKUP(L65,ch!$A$1:$B$31,2,0)</f>
        <v>#N/A</v>
      </c>
      <c r="M65" s="2" t="str">
        <f t="shared" si="1"/>
        <v>---</v>
      </c>
      <c r="P65" s="4">
        <f t="shared" si="4"/>
        <v>165</v>
      </c>
    </row>
  </sheetData>
  <phoneticPr fontId="7" type="noConversion"/>
  <conditionalFormatting sqref="G1:H1048576">
    <cfRule type="duplicateValues" dxfId="41" priority="1"/>
  </conditionalFormatting>
  <conditionalFormatting sqref="G50:H1048576 G1:H1">
    <cfRule type="duplicateValues" dxfId="40" priority="2"/>
    <cfRule type="duplicateValues" dxfId="39" priority="3"/>
  </conditionalFormatting>
  <conditionalFormatting sqref="G50:H1048576 G1:H1">
    <cfRule type="duplicateValues" dxfId="38" priority="4"/>
    <cfRule type="duplicateValues" dxfId="37" priority="5"/>
  </conditionalFormatting>
  <conditionalFormatting sqref="G2:H49">
    <cfRule type="duplicateValues" dxfId="36" priority="6"/>
    <cfRule type="duplicateValues" dxfId="35" priority="7"/>
  </conditionalFormatting>
  <conditionalFormatting sqref="G2:H49">
    <cfRule type="duplicateValues" dxfId="34" priority="8"/>
    <cfRule type="duplicateValues" dxfId="33" priority="9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FF77-B144-4FAF-9D0F-C1C136286227}">
  <dimension ref="A1:CY65"/>
  <sheetViews>
    <sheetView topLeftCell="A43" workbookViewId="0">
      <selection activeCell="A48" sqref="A48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377</v>
      </c>
      <c r="E2" s="4" t="s">
        <v>379</v>
      </c>
      <c r="F2" s="4" t="s">
        <v>376</v>
      </c>
      <c r="G2" s="7" t="s">
        <v>411</v>
      </c>
      <c r="H2" s="5" t="s">
        <v>380</v>
      </c>
      <c r="I2" s="2" t="str">
        <f t="shared" ref="I2:I65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:M65" si="1">IF(A2&lt;&gt;"","9.6米","---")</f>
        <v>9.6米</v>
      </c>
      <c r="N2" s="4">
        <v>14</v>
      </c>
      <c r="O2" s="2" t="str">
        <f t="shared" ref="O2:O48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381</v>
      </c>
      <c r="E3" s="4" t="s">
        <v>379</v>
      </c>
      <c r="F3" s="4" t="s">
        <v>376</v>
      </c>
      <c r="G3" s="7" t="s">
        <v>412</v>
      </c>
      <c r="H3" s="5" t="s">
        <v>382</v>
      </c>
      <c r="I3" s="2" t="str">
        <f t="shared" si="0"/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si="1"/>
        <v>9.6米</v>
      </c>
      <c r="N3" s="4">
        <v>14</v>
      </c>
      <c r="O3" s="2" t="str">
        <f t="shared" si="2"/>
        <v>新地园区--万科园区</v>
      </c>
      <c r="P3" s="4">
        <f t="shared" ref="P3:P10" si="3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373</v>
      </c>
      <c r="G4" s="7" t="s">
        <v>413</v>
      </c>
      <c r="H4" s="5" t="s">
        <v>383</v>
      </c>
      <c r="I4" s="2" t="str">
        <f t="shared" si="0"/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385</v>
      </c>
      <c r="E5" s="4" t="s">
        <v>61</v>
      </c>
      <c r="F5" s="4" t="s">
        <v>370</v>
      </c>
      <c r="G5" s="7" t="s">
        <v>414</v>
      </c>
      <c r="H5" s="5" t="s">
        <v>384</v>
      </c>
      <c r="I5" s="2" t="str">
        <f t="shared" si="0"/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si="1"/>
        <v>9.6米</v>
      </c>
      <c r="N5" s="4">
        <v>14</v>
      </c>
      <c r="O5" s="2" t="str">
        <f t="shared" si="2"/>
        <v>新地园区--丰树园区</v>
      </c>
      <c r="P5" s="4">
        <f t="shared" si="3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387</v>
      </c>
      <c r="G6" s="7" t="s">
        <v>415</v>
      </c>
      <c r="H6" s="5" t="s">
        <v>386</v>
      </c>
      <c r="I6" s="2" t="str">
        <f t="shared" si="0"/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375</v>
      </c>
      <c r="G7" s="7" t="s">
        <v>416</v>
      </c>
      <c r="H7" s="5" t="s">
        <v>388</v>
      </c>
      <c r="I7" s="2" t="str">
        <f t="shared" si="0"/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43196</v>
      </c>
      <c r="B8" s="8" t="s">
        <v>371</v>
      </c>
      <c r="C8" s="2" t="s">
        <v>55</v>
      </c>
      <c r="D8" s="2" t="s">
        <v>254</v>
      </c>
      <c r="E8" s="4" t="s">
        <v>66</v>
      </c>
      <c r="F8" s="4" t="s">
        <v>372</v>
      </c>
      <c r="G8" s="7" t="s">
        <v>417</v>
      </c>
      <c r="H8" s="5" t="s">
        <v>389</v>
      </c>
      <c r="I8" s="2" t="str">
        <f t="shared" si="0"/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390</v>
      </c>
      <c r="G9" s="7" t="s">
        <v>418</v>
      </c>
      <c r="H9" s="5" t="s">
        <v>391</v>
      </c>
      <c r="I9" s="2" t="str">
        <f t="shared" si="0"/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392</v>
      </c>
      <c r="G10" s="7" t="s">
        <v>419</v>
      </c>
      <c r="H10" s="5" t="s">
        <v>393</v>
      </c>
      <c r="I10" s="2" t="str">
        <f t="shared" si="0"/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374</v>
      </c>
      <c r="G11" s="7" t="s">
        <v>420</v>
      </c>
      <c r="H11" s="5" t="s">
        <v>394</v>
      </c>
      <c r="I11" s="2" t="str">
        <f t="shared" si="0"/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ref="P11:P65" si="4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395</v>
      </c>
      <c r="G12" s="7" t="s">
        <v>421</v>
      </c>
      <c r="H12" s="5" t="s">
        <v>396</v>
      </c>
      <c r="I12" s="2" t="str">
        <f t="shared" si="0"/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4"/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373</v>
      </c>
      <c r="G13" s="7" t="s">
        <v>422</v>
      </c>
      <c r="H13" s="5" t="s">
        <v>397</v>
      </c>
      <c r="I13" s="2" t="str">
        <f t="shared" si="0"/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si="1"/>
        <v>9.6米</v>
      </c>
      <c r="N13" s="4">
        <v>14</v>
      </c>
      <c r="O13" s="2" t="str">
        <f t="shared" si="2"/>
        <v>新地园区--丰树园区</v>
      </c>
      <c r="P13" s="4">
        <f t="shared" si="4"/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370</v>
      </c>
      <c r="G14" s="7" t="s">
        <v>423</v>
      </c>
      <c r="H14" s="5" t="s">
        <v>398</v>
      </c>
      <c r="I14" s="2" t="str">
        <f t="shared" si="0"/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399</v>
      </c>
      <c r="G15" s="7" t="s">
        <v>424</v>
      </c>
      <c r="H15" s="5" t="s">
        <v>400</v>
      </c>
      <c r="I15" s="2" t="str">
        <f t="shared" si="0"/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si="1"/>
        <v>9.6米</v>
      </c>
      <c r="N15" s="4">
        <v>14</v>
      </c>
      <c r="O15" s="2" t="str">
        <f t="shared" si="2"/>
        <v>新地园区--新地园区</v>
      </c>
      <c r="P15" s="4">
        <f t="shared" si="4"/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370</v>
      </c>
      <c r="G16" s="7" t="s">
        <v>425</v>
      </c>
      <c r="H16" s="5" t="s">
        <v>401</v>
      </c>
      <c r="I16" s="2" t="str">
        <f t="shared" si="0"/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374</v>
      </c>
      <c r="G17" s="7" t="s">
        <v>426</v>
      </c>
      <c r="H17" s="5" t="s">
        <v>402</v>
      </c>
      <c r="I17" s="2" t="str">
        <f t="shared" si="0"/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373</v>
      </c>
      <c r="G18" s="7" t="s">
        <v>427</v>
      </c>
      <c r="H18" s="5" t="s">
        <v>403</v>
      </c>
      <c r="I18" s="2" t="str">
        <f t="shared" si="0"/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404</v>
      </c>
      <c r="E19" s="4" t="s">
        <v>48</v>
      </c>
      <c r="F19" s="4" t="s">
        <v>281</v>
      </c>
      <c r="G19" s="7" t="s">
        <v>428</v>
      </c>
      <c r="H19" s="5" t="s">
        <v>405</v>
      </c>
      <c r="I19" s="2" t="str">
        <f t="shared" si="0"/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si="1"/>
        <v>9.6米</v>
      </c>
      <c r="N19" s="4">
        <v>14</v>
      </c>
      <c r="O19" s="2" t="str">
        <f t="shared" si="2"/>
        <v>新地园区--常福园区</v>
      </c>
      <c r="P19" s="4">
        <f t="shared" si="4"/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404</v>
      </c>
      <c r="E20" s="4" t="s">
        <v>48</v>
      </c>
      <c r="F20" s="4" t="s">
        <v>281</v>
      </c>
      <c r="G20" s="7" t="s">
        <v>429</v>
      </c>
      <c r="H20" s="5" t="s">
        <v>406</v>
      </c>
      <c r="I20" s="2" t="str">
        <f t="shared" si="0"/>
        <v>武汉威伟机械</v>
      </c>
      <c r="J20" s="17" t="str">
        <f>VLOOKUP(L20,ch!$A$1:$B$31,2,0)</f>
        <v>鄂ANH299</v>
      </c>
      <c r="K20" s="17" t="s">
        <v>111</v>
      </c>
      <c r="L20" s="4" t="s">
        <v>60</v>
      </c>
      <c r="M20" s="2" t="str">
        <f t="shared" si="1"/>
        <v>9.6米</v>
      </c>
      <c r="N20" s="4">
        <v>14</v>
      </c>
      <c r="O20" s="2" t="str">
        <f t="shared" si="2"/>
        <v>新地园区--常福园区</v>
      </c>
      <c r="P20" s="4">
        <f t="shared" si="4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404</v>
      </c>
      <c r="E21" s="4" t="s">
        <v>48</v>
      </c>
      <c r="F21" s="4" t="s">
        <v>281</v>
      </c>
      <c r="G21" s="7" t="s">
        <v>430</v>
      </c>
      <c r="H21" s="5" t="s">
        <v>408</v>
      </c>
      <c r="I21" s="2" t="str">
        <f t="shared" si="0"/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si="1"/>
        <v>9.6米</v>
      </c>
      <c r="N21" s="4">
        <v>12</v>
      </c>
      <c r="O21" s="2" t="str">
        <f t="shared" si="2"/>
        <v>新地园区--常福园区</v>
      </c>
      <c r="P21" s="4">
        <f t="shared" si="4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7" t="s">
        <v>431</v>
      </c>
      <c r="H22" s="5" t="s">
        <v>409</v>
      </c>
      <c r="I22" s="2" t="str">
        <f t="shared" si="0"/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si="1"/>
        <v>9.6米</v>
      </c>
      <c r="N22" s="4">
        <v>15</v>
      </c>
      <c r="O22" s="2" t="str">
        <f t="shared" si="2"/>
        <v>新地园区--常福园区</v>
      </c>
      <c r="P22" s="4">
        <f t="shared" si="4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7" t="s">
        <v>432</v>
      </c>
      <c r="H23" s="5" t="s">
        <v>410</v>
      </c>
      <c r="I23" s="2" t="str">
        <f t="shared" si="0"/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s="29" customFormat="1" ht="18.75">
      <c r="A24" s="24">
        <v>43196</v>
      </c>
      <c r="B24" s="25" t="s">
        <v>371</v>
      </c>
      <c r="C24" s="21" t="s">
        <v>55</v>
      </c>
      <c r="D24" s="21" t="s">
        <v>19</v>
      </c>
      <c r="E24" s="23" t="s">
        <v>66</v>
      </c>
      <c r="F24" s="23" t="s">
        <v>374</v>
      </c>
      <c r="G24" s="26" t="s">
        <v>433</v>
      </c>
      <c r="H24" s="26"/>
      <c r="I24" s="21" t="str">
        <f t="shared" si="0"/>
        <v>武汉威伟机械</v>
      </c>
      <c r="J24" s="22"/>
      <c r="K24" s="22" t="s">
        <v>434</v>
      </c>
      <c r="L24" s="23" t="s">
        <v>53</v>
      </c>
      <c r="M24" s="21" t="str">
        <f t="shared" si="1"/>
        <v>9.6米</v>
      </c>
      <c r="N24" s="23">
        <v>14</v>
      </c>
      <c r="O24" s="21" t="str">
        <f t="shared" si="2"/>
        <v>新地园区--亚洲一号园区</v>
      </c>
      <c r="P24" s="23">
        <f t="shared" si="4"/>
        <v>165</v>
      </c>
    </row>
    <row r="25" spans="1:16" ht="18.75">
      <c r="A25" s="9">
        <v>43197</v>
      </c>
      <c r="B25" s="8" t="s">
        <v>205</v>
      </c>
      <c r="C25" s="2" t="s">
        <v>55</v>
      </c>
      <c r="D25" s="2" t="s">
        <v>19</v>
      </c>
      <c r="E25" s="4" t="s">
        <v>61</v>
      </c>
      <c r="F25" s="4" t="s">
        <v>390</v>
      </c>
      <c r="G25" s="5" t="s">
        <v>510</v>
      </c>
      <c r="H25" s="5"/>
      <c r="I25" s="2" t="str">
        <f t="shared" si="0"/>
        <v>武汉威伟机械</v>
      </c>
      <c r="J25" s="17" t="str">
        <f>VLOOKUP(L25,ch!$A$1:$B$31,2,0)</f>
        <v>鄂AZR876</v>
      </c>
      <c r="K25" s="17"/>
      <c r="L25" s="4" t="s">
        <v>182</v>
      </c>
      <c r="M25" s="2" t="str">
        <f t="shared" si="1"/>
        <v>9.6米</v>
      </c>
      <c r="N25" s="4">
        <v>14</v>
      </c>
      <c r="O25" s="2" t="str">
        <f t="shared" si="2"/>
        <v>新地园区--丰树园区</v>
      </c>
      <c r="P25" s="4">
        <f t="shared" si="4"/>
        <v>165</v>
      </c>
    </row>
    <row r="26" spans="1:16" ht="18.75">
      <c r="A26" s="9">
        <v>43197</v>
      </c>
      <c r="B26" s="8" t="s">
        <v>205</v>
      </c>
      <c r="C26" s="2" t="s">
        <v>55</v>
      </c>
      <c r="D26" s="2" t="s">
        <v>20</v>
      </c>
      <c r="E26" s="4" t="s">
        <v>55</v>
      </c>
      <c r="F26" s="4" t="s">
        <v>376</v>
      </c>
      <c r="G26" s="5" t="s">
        <v>511</v>
      </c>
      <c r="H26" s="5"/>
      <c r="I26" s="2" t="str">
        <f t="shared" si="0"/>
        <v>武汉威伟机械</v>
      </c>
      <c r="J26" s="17" t="str">
        <f>VLOOKUP(L26,ch!$A$1:$B$31,2,0)</f>
        <v>鄂AHB101</v>
      </c>
      <c r="K26" s="17"/>
      <c r="L26" s="4" t="s">
        <v>51</v>
      </c>
      <c r="M26" s="2" t="str">
        <f t="shared" si="1"/>
        <v>9.6米</v>
      </c>
      <c r="N26" s="4">
        <v>12</v>
      </c>
      <c r="O26" s="2" t="str">
        <f t="shared" si="2"/>
        <v>新地园区--新地园区</v>
      </c>
      <c r="P26" s="4">
        <f t="shared" si="4"/>
        <v>165</v>
      </c>
    </row>
    <row r="27" spans="1:16" ht="18.75">
      <c r="A27" s="9">
        <v>43197</v>
      </c>
      <c r="B27" s="8" t="s">
        <v>26</v>
      </c>
      <c r="C27" s="2" t="s">
        <v>55</v>
      </c>
      <c r="D27" s="2" t="s">
        <v>19</v>
      </c>
      <c r="E27" s="4" t="s">
        <v>66</v>
      </c>
      <c r="F27" s="4" t="s">
        <v>447</v>
      </c>
      <c r="G27" s="5" t="s">
        <v>512</v>
      </c>
      <c r="H27" s="5"/>
      <c r="I27" s="2" t="str">
        <f t="shared" si="0"/>
        <v>武汉威伟机械</v>
      </c>
      <c r="J27" s="17" t="str">
        <f>VLOOKUP(L27,ch!$A$1:$B$31,2,0)</f>
        <v>鄂AZR876</v>
      </c>
      <c r="K27" s="17"/>
      <c r="L27" s="4" t="s">
        <v>182</v>
      </c>
      <c r="M27" s="2" t="str">
        <f t="shared" si="1"/>
        <v>9.6米</v>
      </c>
      <c r="N27" s="4">
        <v>14</v>
      </c>
      <c r="O27" s="2" t="str">
        <f t="shared" si="2"/>
        <v>新地园区--亚洲一号园区</v>
      </c>
      <c r="P27" s="4">
        <f t="shared" si="4"/>
        <v>165</v>
      </c>
    </row>
    <row r="28" spans="1:16" ht="18.75">
      <c r="A28" s="9">
        <v>43197</v>
      </c>
      <c r="B28" s="8" t="s">
        <v>26</v>
      </c>
      <c r="C28" s="2" t="s">
        <v>55</v>
      </c>
      <c r="D28" s="2" t="s">
        <v>19</v>
      </c>
      <c r="E28" s="4" t="s">
        <v>66</v>
      </c>
      <c r="F28" s="4" t="s">
        <v>447</v>
      </c>
      <c r="G28" s="5" t="s">
        <v>513</v>
      </c>
      <c r="H28" s="5"/>
      <c r="I28" s="2" t="str">
        <f t="shared" si="0"/>
        <v>武汉威伟机械</v>
      </c>
      <c r="J28" s="17" t="str">
        <f>VLOOKUP(L28,ch!$A$1:$B$31,2,0)</f>
        <v>鄂AMT870</v>
      </c>
      <c r="K28" s="17"/>
      <c r="L28" s="4" t="s">
        <v>283</v>
      </c>
      <c r="M28" s="2" t="str">
        <f t="shared" si="1"/>
        <v>9.6米</v>
      </c>
      <c r="N28" s="4">
        <v>14</v>
      </c>
      <c r="O28" s="2" t="str">
        <f t="shared" si="2"/>
        <v>新地园区--亚洲一号园区</v>
      </c>
      <c r="P28" s="4">
        <f t="shared" si="4"/>
        <v>165</v>
      </c>
    </row>
    <row r="29" spans="1:16" ht="18.75">
      <c r="A29" s="9">
        <v>43197</v>
      </c>
      <c r="B29" s="8" t="s">
        <v>205</v>
      </c>
      <c r="C29" s="2" t="s">
        <v>55</v>
      </c>
      <c r="D29" s="2" t="s">
        <v>21</v>
      </c>
      <c r="E29" s="4" t="s">
        <v>61</v>
      </c>
      <c r="F29" s="4" t="s">
        <v>390</v>
      </c>
      <c r="G29" s="5" t="s">
        <v>514</v>
      </c>
      <c r="H29" s="5"/>
      <c r="I29" s="2" t="str">
        <f t="shared" si="0"/>
        <v>武汉威伟机械</v>
      </c>
      <c r="J29" s="17" t="str">
        <f>VLOOKUP(L29,ch!$A$1:$B$31,2,0)</f>
        <v>鄂AHB101</v>
      </c>
      <c r="K29" s="17"/>
      <c r="L29" s="4" t="s">
        <v>51</v>
      </c>
      <c r="M29" s="2" t="str">
        <f t="shared" si="1"/>
        <v>9.6米</v>
      </c>
      <c r="N29" s="4">
        <v>14</v>
      </c>
      <c r="O29" s="2" t="str">
        <f t="shared" si="2"/>
        <v>新地园区--丰树园区</v>
      </c>
      <c r="P29" s="4">
        <f t="shared" si="4"/>
        <v>165</v>
      </c>
    </row>
    <row r="30" spans="1:16" ht="18.75">
      <c r="A30" s="9">
        <v>43197</v>
      </c>
      <c r="B30" s="8" t="s">
        <v>205</v>
      </c>
      <c r="C30" s="2" t="s">
        <v>55</v>
      </c>
      <c r="D30" s="2" t="s">
        <v>21</v>
      </c>
      <c r="E30" s="4" t="s">
        <v>61</v>
      </c>
      <c r="F30" s="4" t="s">
        <v>390</v>
      </c>
      <c r="G30" s="5" t="s">
        <v>515</v>
      </c>
      <c r="H30" s="5"/>
      <c r="I30" s="2" t="str">
        <f t="shared" si="0"/>
        <v>武汉威伟机械</v>
      </c>
      <c r="J30" s="17" t="str">
        <f>VLOOKUP(L30,ch!$A$1:$B$31,2,0)</f>
        <v>鄂ABY277</v>
      </c>
      <c r="K30" s="17"/>
      <c r="L30" s="4" t="s">
        <v>65</v>
      </c>
      <c r="M30" s="2" t="str">
        <f t="shared" si="1"/>
        <v>9.6米</v>
      </c>
      <c r="N30" s="4">
        <v>14</v>
      </c>
      <c r="O30" s="2" t="str">
        <f t="shared" si="2"/>
        <v>新地园区--丰树园区</v>
      </c>
      <c r="P30" s="4">
        <f t="shared" si="4"/>
        <v>165</v>
      </c>
    </row>
    <row r="31" spans="1:16" ht="18.75">
      <c r="A31" s="9">
        <v>43197</v>
      </c>
      <c r="B31" s="8" t="s">
        <v>205</v>
      </c>
      <c r="C31" s="2" t="s">
        <v>55</v>
      </c>
      <c r="D31" s="2" t="s">
        <v>21</v>
      </c>
      <c r="E31" s="4" t="s">
        <v>61</v>
      </c>
      <c r="F31" s="4" t="s">
        <v>373</v>
      </c>
      <c r="G31" s="5" t="s">
        <v>516</v>
      </c>
      <c r="H31" s="5"/>
      <c r="I31" s="2" t="str">
        <f t="shared" si="0"/>
        <v>武汉威伟机械</v>
      </c>
      <c r="J31" s="17" t="str">
        <f>VLOOKUP(L31,ch!$A$1:$B$31,2,0)</f>
        <v>鄂AF1588</v>
      </c>
      <c r="K31" s="17"/>
      <c r="L31" s="4" t="s">
        <v>39</v>
      </c>
      <c r="M31" s="2" t="str">
        <f t="shared" si="1"/>
        <v>9.6米</v>
      </c>
      <c r="N31" s="4">
        <v>14</v>
      </c>
      <c r="O31" s="2" t="str">
        <f t="shared" si="2"/>
        <v>新地园区--丰树园区</v>
      </c>
      <c r="P31" s="4">
        <f t="shared" si="4"/>
        <v>165</v>
      </c>
    </row>
    <row r="32" spans="1:16" ht="18.75">
      <c r="A32" s="9">
        <v>43197</v>
      </c>
      <c r="B32" s="8" t="s">
        <v>258</v>
      </c>
      <c r="C32" s="2" t="s">
        <v>55</v>
      </c>
      <c r="D32" s="2" t="s">
        <v>19</v>
      </c>
      <c r="E32" s="4" t="s">
        <v>66</v>
      </c>
      <c r="F32" s="4" t="s">
        <v>458</v>
      </c>
      <c r="G32" s="5" t="s">
        <v>517</v>
      </c>
      <c r="H32" s="5"/>
      <c r="I32" s="2" t="str">
        <f t="shared" si="0"/>
        <v>武汉威伟机械</v>
      </c>
      <c r="J32" s="17" t="str">
        <f>VLOOKUP(L32,ch!$A$1:$B$31,2,0)</f>
        <v>鄂AF1588</v>
      </c>
      <c r="K32" s="17"/>
      <c r="L32" s="4" t="s">
        <v>39</v>
      </c>
      <c r="M32" s="2" t="str">
        <f t="shared" si="1"/>
        <v>9.6米</v>
      </c>
      <c r="N32" s="4">
        <v>14</v>
      </c>
      <c r="O32" s="2" t="str">
        <f t="shared" si="2"/>
        <v>新地园区--亚洲一号园区</v>
      </c>
      <c r="P32" s="4">
        <f t="shared" si="4"/>
        <v>165</v>
      </c>
    </row>
    <row r="33" spans="1:16" ht="18.75">
      <c r="A33" s="9">
        <v>43197</v>
      </c>
      <c r="B33" s="8" t="s">
        <v>36</v>
      </c>
      <c r="C33" s="2" t="s">
        <v>55</v>
      </c>
      <c r="D33" s="2" t="s">
        <v>254</v>
      </c>
      <c r="E33" s="4" t="s">
        <v>66</v>
      </c>
      <c r="F33" s="4" t="s">
        <v>375</v>
      </c>
      <c r="G33" s="5" t="s">
        <v>518</v>
      </c>
      <c r="H33" s="5"/>
      <c r="I33" s="2" t="str">
        <f t="shared" si="0"/>
        <v>武汉威伟机械</v>
      </c>
      <c r="J33" s="17" t="str">
        <f>VLOOKUP(L33,ch!$A$1:$B$31,2,0)</f>
        <v>鄂AZV377</v>
      </c>
      <c r="K33" s="17"/>
      <c r="L33" s="4" t="s">
        <v>54</v>
      </c>
      <c r="M33" s="2" t="str">
        <f t="shared" si="1"/>
        <v>9.6米</v>
      </c>
      <c r="N33" s="4">
        <v>14</v>
      </c>
      <c r="O33" s="2" t="str">
        <f t="shared" si="2"/>
        <v>新地园区--亚洲一号园区</v>
      </c>
      <c r="P33" s="4">
        <f t="shared" si="4"/>
        <v>165</v>
      </c>
    </row>
    <row r="34" spans="1:16" ht="18.75">
      <c r="A34" s="9">
        <v>43197</v>
      </c>
      <c r="B34" s="8" t="s">
        <v>371</v>
      </c>
      <c r="C34" s="2" t="s">
        <v>55</v>
      </c>
      <c r="D34" s="2" t="s">
        <v>254</v>
      </c>
      <c r="E34" s="4" t="s">
        <v>66</v>
      </c>
      <c r="F34" s="4" t="s">
        <v>372</v>
      </c>
      <c r="G34" s="5" t="s">
        <v>519</v>
      </c>
      <c r="H34" s="5"/>
      <c r="I34" s="2" t="str">
        <f t="shared" si="0"/>
        <v>武汉威伟机械</v>
      </c>
      <c r="J34" s="17" t="str">
        <f>VLOOKUP(L34,ch!$A$1:$B$31,2,0)</f>
        <v>鄂AFE237</v>
      </c>
      <c r="K34" s="17"/>
      <c r="L34" s="4" t="s">
        <v>43</v>
      </c>
      <c r="M34" s="2" t="str">
        <f t="shared" si="1"/>
        <v>9.6米</v>
      </c>
      <c r="N34" s="4">
        <v>14</v>
      </c>
      <c r="O34" s="2" t="str">
        <f t="shared" si="2"/>
        <v>新地园区--亚洲一号园区</v>
      </c>
      <c r="P34" s="4">
        <f t="shared" si="4"/>
        <v>165</v>
      </c>
    </row>
    <row r="35" spans="1:16" ht="18.75">
      <c r="A35" s="9">
        <v>43197</v>
      </c>
      <c r="B35" s="8" t="s">
        <v>253</v>
      </c>
      <c r="C35" s="2" t="s">
        <v>55</v>
      </c>
      <c r="D35" s="2" t="s">
        <v>254</v>
      </c>
      <c r="E35" s="4" t="s">
        <v>66</v>
      </c>
      <c r="F35" s="4" t="s">
        <v>374</v>
      </c>
      <c r="G35" s="5" t="s">
        <v>520</v>
      </c>
      <c r="H35" s="5"/>
      <c r="I35" s="2" t="str">
        <f t="shared" si="0"/>
        <v>武汉威伟机械</v>
      </c>
      <c r="J35" s="17" t="str">
        <f>VLOOKUP(L35,ch!$A$1:$B$31,2,0)</f>
        <v>鄂AHB101</v>
      </c>
      <c r="K35" s="17"/>
      <c r="L35" s="4" t="s">
        <v>51</v>
      </c>
      <c r="M35" s="2" t="str">
        <f t="shared" si="1"/>
        <v>9.6米</v>
      </c>
      <c r="N35" s="4">
        <v>14</v>
      </c>
      <c r="O35" s="2" t="str">
        <f t="shared" si="2"/>
        <v>新地园区--亚洲一号园区</v>
      </c>
      <c r="P35" s="4">
        <f t="shared" si="4"/>
        <v>165</v>
      </c>
    </row>
    <row r="36" spans="1:16" ht="18.75">
      <c r="A36" s="9">
        <v>43197</v>
      </c>
      <c r="B36" s="8" t="s">
        <v>179</v>
      </c>
      <c r="C36" s="2" t="s">
        <v>55</v>
      </c>
      <c r="D36" s="2" t="s">
        <v>20</v>
      </c>
      <c r="E36" s="4" t="s">
        <v>66</v>
      </c>
      <c r="F36" s="4" t="s">
        <v>521</v>
      </c>
      <c r="G36" s="5" t="s">
        <v>522</v>
      </c>
      <c r="H36" s="5"/>
      <c r="I36" s="2" t="str">
        <f t="shared" si="0"/>
        <v>武汉威伟机械</v>
      </c>
      <c r="J36" s="17" t="str">
        <f>VLOOKUP(L36,ch!$A$1:$B$31,2,0)</f>
        <v>鄂FJU350</v>
      </c>
      <c r="K36" s="17"/>
      <c r="L36" s="4" t="s">
        <v>52</v>
      </c>
      <c r="M36" s="2" t="str">
        <f t="shared" si="1"/>
        <v>9.6米</v>
      </c>
      <c r="N36" s="4">
        <v>14</v>
      </c>
      <c r="O36" s="2" t="str">
        <f t="shared" si="2"/>
        <v>新地园区--亚洲一号园区</v>
      </c>
      <c r="P36" s="4">
        <f t="shared" si="4"/>
        <v>165</v>
      </c>
    </row>
    <row r="37" spans="1:16" ht="18.75">
      <c r="A37" s="9">
        <v>43197</v>
      </c>
      <c r="B37" s="8" t="s">
        <v>371</v>
      </c>
      <c r="C37" s="2" t="s">
        <v>55</v>
      </c>
      <c r="D37" s="2" t="s">
        <v>254</v>
      </c>
      <c r="E37" s="4" t="s">
        <v>66</v>
      </c>
      <c r="F37" s="4" t="s">
        <v>372</v>
      </c>
      <c r="G37" s="5" t="s">
        <v>523</v>
      </c>
      <c r="H37" s="5"/>
      <c r="I37" s="2" t="str">
        <f t="shared" si="0"/>
        <v>武汉威伟机械</v>
      </c>
      <c r="J37" s="17" t="str">
        <f>VLOOKUP(L37,ch!$A$1:$B$31,2,0)</f>
        <v>鄂AMT870</v>
      </c>
      <c r="K37" s="17"/>
      <c r="L37" s="4" t="s">
        <v>283</v>
      </c>
      <c r="M37" s="2" t="str">
        <f t="shared" si="1"/>
        <v>9.6米</v>
      </c>
      <c r="N37" s="4">
        <v>14</v>
      </c>
      <c r="O37" s="2" t="str">
        <f t="shared" si="2"/>
        <v>新地园区--亚洲一号园区</v>
      </c>
      <c r="P37" s="4">
        <f t="shared" si="4"/>
        <v>165</v>
      </c>
    </row>
    <row r="38" spans="1:16" ht="18.75">
      <c r="A38" s="9">
        <v>43197</v>
      </c>
      <c r="B38" s="8" t="s">
        <v>41</v>
      </c>
      <c r="C38" s="2" t="s">
        <v>55</v>
      </c>
      <c r="D38" s="2" t="s">
        <v>377</v>
      </c>
      <c r="E38" s="4" t="s">
        <v>379</v>
      </c>
      <c r="F38" s="4" t="s">
        <v>524</v>
      </c>
      <c r="G38" s="5" t="s">
        <v>525</v>
      </c>
      <c r="H38" s="5"/>
      <c r="I38" s="2" t="str">
        <f t="shared" si="0"/>
        <v>武汉威伟机械</v>
      </c>
      <c r="J38" s="17" t="str">
        <f>VLOOKUP(L38,ch!$A$1:$B$31,2,0)</f>
        <v>鄂ANH299</v>
      </c>
      <c r="K38" s="17"/>
      <c r="L38" s="4" t="s">
        <v>60</v>
      </c>
      <c r="M38" s="2" t="str">
        <f t="shared" si="1"/>
        <v>9.6米</v>
      </c>
      <c r="N38" s="4">
        <v>14</v>
      </c>
      <c r="O38" s="2" t="str">
        <f t="shared" si="2"/>
        <v>新地园区--万科园区</v>
      </c>
      <c r="P38" s="4">
        <f t="shared" si="4"/>
        <v>165</v>
      </c>
    </row>
    <row r="39" spans="1:16" ht="18.75">
      <c r="A39" s="9">
        <v>43197</v>
      </c>
      <c r="B39" s="8" t="s">
        <v>179</v>
      </c>
      <c r="C39" s="2" t="s">
        <v>55</v>
      </c>
      <c r="D39" s="2" t="s">
        <v>16</v>
      </c>
      <c r="E39" s="4" t="s">
        <v>379</v>
      </c>
      <c r="F39" s="4" t="s">
        <v>376</v>
      </c>
      <c r="G39" s="5" t="s">
        <v>526</v>
      </c>
      <c r="H39" s="5"/>
      <c r="I39" s="2" t="str">
        <f t="shared" si="0"/>
        <v>武汉威伟机械</v>
      </c>
      <c r="J39" s="17" t="str">
        <f>VLOOKUP(L39,ch!$A$1:$B$31,2,0)</f>
        <v>鄂ANH299</v>
      </c>
      <c r="K39" s="17"/>
      <c r="L39" s="4" t="s">
        <v>60</v>
      </c>
      <c r="M39" s="2" t="str">
        <f t="shared" si="1"/>
        <v>9.6米</v>
      </c>
      <c r="N39" s="4">
        <v>14</v>
      </c>
      <c r="O39" s="2" t="str">
        <f t="shared" si="2"/>
        <v>新地园区--万科园区</v>
      </c>
      <c r="P39" s="4">
        <f t="shared" si="4"/>
        <v>165</v>
      </c>
    </row>
    <row r="40" spans="1:16" ht="18.75">
      <c r="A40" s="9">
        <v>43197</v>
      </c>
      <c r="B40" s="8" t="s">
        <v>195</v>
      </c>
      <c r="C40" s="2" t="s">
        <v>55</v>
      </c>
      <c r="D40" s="2" t="s">
        <v>21</v>
      </c>
      <c r="E40" s="4" t="s">
        <v>55</v>
      </c>
      <c r="F40" s="4" t="s">
        <v>399</v>
      </c>
      <c r="G40" s="5" t="s">
        <v>527</v>
      </c>
      <c r="H40" s="5"/>
      <c r="I40" s="2" t="str">
        <f t="shared" si="0"/>
        <v>武汉威伟机械</v>
      </c>
      <c r="J40" s="17" t="str">
        <f>VLOOKUP(L40,ch!$A$1:$B$31,2,0)</f>
        <v>鄂ANH299</v>
      </c>
      <c r="K40" s="17"/>
      <c r="L40" s="4" t="s">
        <v>60</v>
      </c>
      <c r="M40" s="2" t="str">
        <f t="shared" si="1"/>
        <v>9.6米</v>
      </c>
      <c r="N40" s="4">
        <v>12</v>
      </c>
      <c r="O40" s="2" t="str">
        <f t="shared" si="2"/>
        <v>新地园区--新地园区</v>
      </c>
      <c r="P40" s="4">
        <f t="shared" si="4"/>
        <v>165</v>
      </c>
    </row>
    <row r="41" spans="1:16" ht="18.75">
      <c r="A41" s="9">
        <v>43197</v>
      </c>
      <c r="B41" s="8" t="s">
        <v>253</v>
      </c>
      <c r="C41" s="2" t="s">
        <v>55</v>
      </c>
      <c r="D41" s="2" t="s">
        <v>254</v>
      </c>
      <c r="E41" s="4" t="s">
        <v>66</v>
      </c>
      <c r="F41" s="4" t="s">
        <v>374</v>
      </c>
      <c r="G41" s="5" t="s">
        <v>528</v>
      </c>
      <c r="H41" s="5"/>
      <c r="I41" s="2" t="str">
        <f t="shared" si="0"/>
        <v>武汉威伟机械</v>
      </c>
      <c r="J41" s="17" t="str">
        <f>VLOOKUP(L41,ch!$A$1:$B$31,2,0)</f>
        <v>鄂AZV377</v>
      </c>
      <c r="K41" s="17"/>
      <c r="L41" s="4" t="s">
        <v>54</v>
      </c>
      <c r="M41" s="2" t="str">
        <f t="shared" si="1"/>
        <v>9.6米</v>
      </c>
      <c r="N41" s="4">
        <v>14</v>
      </c>
      <c r="O41" s="2" t="str">
        <f t="shared" si="2"/>
        <v>新地园区--亚洲一号园区</v>
      </c>
      <c r="P41" s="4">
        <f t="shared" si="4"/>
        <v>165</v>
      </c>
    </row>
    <row r="42" spans="1:16" ht="18.75">
      <c r="A42" s="9">
        <v>43197</v>
      </c>
      <c r="B42" s="8" t="s">
        <v>25</v>
      </c>
      <c r="C42" s="2" t="s">
        <v>55</v>
      </c>
      <c r="D42" s="2" t="s">
        <v>20</v>
      </c>
      <c r="E42" s="4" t="s">
        <v>61</v>
      </c>
      <c r="F42" s="4" t="s">
        <v>370</v>
      </c>
      <c r="G42" s="5" t="s">
        <v>529</v>
      </c>
      <c r="H42" s="5"/>
      <c r="I42" s="2" t="str">
        <f t="shared" si="0"/>
        <v>武汉威伟机械</v>
      </c>
      <c r="J42" s="17" t="str">
        <f>VLOOKUP(L42,ch!$A$1:$B$31,2,0)</f>
        <v>鄂AZV377</v>
      </c>
      <c r="K42" s="17"/>
      <c r="L42" s="4" t="s">
        <v>54</v>
      </c>
      <c r="M42" s="2" t="str">
        <f t="shared" si="1"/>
        <v>9.6米</v>
      </c>
      <c r="N42" s="4">
        <v>14</v>
      </c>
      <c r="O42" s="2" t="str">
        <f t="shared" si="2"/>
        <v>新地园区--丰树园区</v>
      </c>
      <c r="P42" s="4">
        <f t="shared" si="4"/>
        <v>165</v>
      </c>
    </row>
    <row r="43" spans="1:16" ht="18.75">
      <c r="A43" s="9">
        <v>43197</v>
      </c>
      <c r="B43" s="8" t="s">
        <v>47</v>
      </c>
      <c r="C43" s="2" t="s">
        <v>55</v>
      </c>
      <c r="D43" s="2" t="s">
        <v>16</v>
      </c>
      <c r="E43" s="4" t="s">
        <v>48</v>
      </c>
      <c r="F43" s="4" t="s">
        <v>281</v>
      </c>
      <c r="G43" s="5" t="s">
        <v>530</v>
      </c>
      <c r="H43" s="5"/>
      <c r="I43" s="2" t="str">
        <f t="shared" si="0"/>
        <v>武汉威伟机械</v>
      </c>
      <c r="J43" s="17" t="str">
        <f>VLOOKUP(L43,ch!$A$1:$B$31,2,0)</f>
        <v>鄂AZV373</v>
      </c>
      <c r="K43" s="17"/>
      <c r="L43" s="4" t="s">
        <v>261</v>
      </c>
      <c r="M43" s="2" t="str">
        <f t="shared" si="1"/>
        <v>9.6米</v>
      </c>
      <c r="N43" s="4">
        <v>14</v>
      </c>
      <c r="O43" s="2" t="str">
        <f t="shared" si="2"/>
        <v>新地园区--常福园区</v>
      </c>
      <c r="P43" s="4">
        <f t="shared" si="4"/>
        <v>1250</v>
      </c>
    </row>
    <row r="44" spans="1:16" ht="18.75">
      <c r="A44" s="9">
        <v>43197</v>
      </c>
      <c r="B44" s="8" t="s">
        <v>47</v>
      </c>
      <c r="C44" s="2" t="s">
        <v>55</v>
      </c>
      <c r="D44" s="2" t="s">
        <v>377</v>
      </c>
      <c r="E44" s="4" t="s">
        <v>48</v>
      </c>
      <c r="F44" s="4" t="s">
        <v>281</v>
      </c>
      <c r="G44" s="5" t="s">
        <v>531</v>
      </c>
      <c r="H44" s="5"/>
      <c r="I44" s="2" t="str">
        <f t="shared" si="0"/>
        <v>武汉威伟机械</v>
      </c>
      <c r="J44" s="17" t="str">
        <f>VLOOKUP(L44,ch!$A$1:$B$31,2,0)</f>
        <v>鄂ABY256</v>
      </c>
      <c r="K44" s="17"/>
      <c r="L44" s="4" t="s">
        <v>27</v>
      </c>
      <c r="M44" s="2" t="str">
        <f t="shared" si="1"/>
        <v>9.6米</v>
      </c>
      <c r="N44" s="4">
        <v>15</v>
      </c>
      <c r="O44" s="2" t="str">
        <f t="shared" si="2"/>
        <v>新地园区--常福园区</v>
      </c>
      <c r="P44" s="4">
        <f t="shared" si="4"/>
        <v>1250</v>
      </c>
    </row>
    <row r="45" spans="1:16" ht="18.75">
      <c r="A45" s="9">
        <v>43197</v>
      </c>
      <c r="B45" s="8" t="s">
        <v>47</v>
      </c>
      <c r="C45" s="2" t="s">
        <v>55</v>
      </c>
      <c r="D45" s="2" t="s">
        <v>377</v>
      </c>
      <c r="E45" s="4" t="s">
        <v>48</v>
      </c>
      <c r="F45" s="4" t="s">
        <v>281</v>
      </c>
      <c r="G45" s="5" t="s">
        <v>532</v>
      </c>
      <c r="H45" s="5"/>
      <c r="I45" s="2" t="str">
        <f t="shared" si="0"/>
        <v>武汉威伟机械</v>
      </c>
      <c r="J45" s="17" t="str">
        <f>VLOOKUP(L45,ch!$A$1:$B$31,2,0)</f>
        <v>鄂AAW309</v>
      </c>
      <c r="K45" s="17"/>
      <c r="L45" s="4" t="s">
        <v>57</v>
      </c>
      <c r="M45" s="2" t="str">
        <f t="shared" si="1"/>
        <v>9.6米</v>
      </c>
      <c r="N45" s="4">
        <v>14</v>
      </c>
      <c r="O45" s="2" t="str">
        <f t="shared" si="2"/>
        <v>新地园区--常福园区</v>
      </c>
      <c r="P45" s="4">
        <f t="shared" si="4"/>
        <v>1250</v>
      </c>
    </row>
    <row r="46" spans="1:16" s="29" customFormat="1" ht="18.75">
      <c r="A46" s="24">
        <v>43197</v>
      </c>
      <c r="B46" s="25" t="s">
        <v>47</v>
      </c>
      <c r="C46" s="21" t="s">
        <v>55</v>
      </c>
      <c r="D46" s="21" t="s">
        <v>377</v>
      </c>
      <c r="E46" s="23" t="s">
        <v>48</v>
      </c>
      <c r="F46" s="23" t="s">
        <v>281</v>
      </c>
      <c r="G46" s="26" t="s">
        <v>533</v>
      </c>
      <c r="H46" s="26"/>
      <c r="I46" s="21" t="str">
        <f t="shared" si="0"/>
        <v>武汉威伟机械</v>
      </c>
      <c r="J46" s="22" t="str">
        <f>VLOOKUP(L46,ch!$A$1:$B$32,2,0)</f>
        <v>粤BGR032</v>
      </c>
      <c r="K46" s="22"/>
      <c r="L46" s="23" t="s">
        <v>53</v>
      </c>
      <c r="M46" s="21" t="str">
        <f t="shared" si="1"/>
        <v>9.6米</v>
      </c>
      <c r="N46" s="23">
        <v>14</v>
      </c>
      <c r="O46" s="21" t="str">
        <f t="shared" si="2"/>
        <v>新地园区--常福园区</v>
      </c>
      <c r="P46" s="23">
        <f t="shared" si="4"/>
        <v>1250</v>
      </c>
    </row>
    <row r="47" spans="1:16" ht="18.75">
      <c r="A47" s="9">
        <v>43198</v>
      </c>
      <c r="B47" s="8" t="s">
        <v>47</v>
      </c>
      <c r="C47" s="2" t="s">
        <v>55</v>
      </c>
      <c r="D47" s="2" t="s">
        <v>21</v>
      </c>
      <c r="E47" s="4" t="s">
        <v>48</v>
      </c>
      <c r="F47" s="4" t="s">
        <v>281</v>
      </c>
      <c r="G47" s="5" t="s">
        <v>536</v>
      </c>
      <c r="H47" s="5"/>
      <c r="I47" s="2" t="str">
        <f t="shared" si="0"/>
        <v>武汉威伟机械</v>
      </c>
      <c r="J47" s="17" t="str">
        <f>VLOOKUP(L47,ch!$A$1:$B$31,2,0)</f>
        <v>鄂AZR992</v>
      </c>
      <c r="K47" s="17"/>
      <c r="L47" s="4" t="s">
        <v>35</v>
      </c>
      <c r="M47" s="2" t="str">
        <f t="shared" si="1"/>
        <v>9.6米</v>
      </c>
      <c r="N47" s="4">
        <v>14</v>
      </c>
      <c r="O47" s="2" t="str">
        <f t="shared" si="2"/>
        <v>新地园区--常福园区</v>
      </c>
      <c r="P47" s="4">
        <f t="shared" si="4"/>
        <v>1250</v>
      </c>
    </row>
    <row r="48" spans="1:16" ht="18.75">
      <c r="A48" s="9">
        <v>43198</v>
      </c>
      <c r="B48" s="8" t="s">
        <v>47</v>
      </c>
      <c r="C48" s="2" t="s">
        <v>55</v>
      </c>
      <c r="D48" s="2" t="s">
        <v>16</v>
      </c>
      <c r="E48" s="4" t="s">
        <v>48</v>
      </c>
      <c r="F48" s="4" t="s">
        <v>281</v>
      </c>
      <c r="G48" s="5" t="s">
        <v>537</v>
      </c>
      <c r="H48" s="5"/>
      <c r="I48" s="2" t="str">
        <f t="shared" si="0"/>
        <v>武汉威伟机械</v>
      </c>
      <c r="J48" s="17" t="str">
        <f>VLOOKUP(L48,ch!$A$1:$B$31,2,0)</f>
        <v>鄂AHB101</v>
      </c>
      <c r="K48" s="17"/>
      <c r="L48" s="4" t="s">
        <v>51</v>
      </c>
      <c r="M48" s="2" t="str">
        <f t="shared" si="1"/>
        <v>9.6米</v>
      </c>
      <c r="N48" s="4">
        <v>14</v>
      </c>
      <c r="O48" s="2" t="str">
        <f t="shared" si="2"/>
        <v>新地园区--常福园区</v>
      </c>
      <c r="P48" s="4">
        <f t="shared" si="4"/>
        <v>1250</v>
      </c>
    </row>
    <row r="49" spans="1:16" ht="18.75">
      <c r="A49" s="9"/>
      <c r="B49" s="8"/>
      <c r="C49" s="2"/>
      <c r="D49" s="2"/>
      <c r="E49" s="4"/>
      <c r="F49" s="4"/>
      <c r="G49" s="5"/>
      <c r="H49" s="5"/>
      <c r="I49" s="2" t="str">
        <f t="shared" si="0"/>
        <v>------</v>
      </c>
      <c r="J49" s="17" t="e">
        <f>VLOOKUP(L49,ch!$A$1:$B$31,2,0)</f>
        <v>#N/A</v>
      </c>
      <c r="K49" s="17"/>
      <c r="L49" s="4"/>
      <c r="M49" s="2" t="str">
        <f t="shared" si="1"/>
        <v>---</v>
      </c>
      <c r="N49" s="4"/>
      <c r="O49" s="2"/>
      <c r="P49" s="4">
        <f t="shared" si="4"/>
        <v>165</v>
      </c>
    </row>
    <row r="50" spans="1:16" ht="18.75">
      <c r="I50" s="2" t="str">
        <f t="shared" si="0"/>
        <v>------</v>
      </c>
      <c r="J50" s="17" t="e">
        <f>VLOOKUP(L50,ch!$A$1:$B$31,2,0)</f>
        <v>#N/A</v>
      </c>
      <c r="M50" s="2" t="str">
        <f t="shared" si="1"/>
        <v>---</v>
      </c>
      <c r="P50" s="4">
        <f t="shared" si="4"/>
        <v>165</v>
      </c>
    </row>
    <row r="51" spans="1:16" ht="18.75">
      <c r="I51" s="2" t="str">
        <f t="shared" si="0"/>
        <v>------</v>
      </c>
      <c r="J51" s="17" t="e">
        <f>VLOOKUP(L51,ch!$A$1:$B$31,2,0)</f>
        <v>#N/A</v>
      </c>
      <c r="M51" s="2" t="str">
        <f t="shared" si="1"/>
        <v>---</v>
      </c>
      <c r="P51" s="4">
        <f t="shared" si="4"/>
        <v>165</v>
      </c>
    </row>
    <row r="52" spans="1:16" ht="18.75">
      <c r="I52" s="2" t="str">
        <f t="shared" si="0"/>
        <v>------</v>
      </c>
      <c r="J52" s="17" t="e">
        <f>VLOOKUP(L52,ch!$A$1:$B$31,2,0)</f>
        <v>#N/A</v>
      </c>
      <c r="M52" s="2" t="str">
        <f t="shared" si="1"/>
        <v>---</v>
      </c>
      <c r="P52" s="4">
        <f t="shared" si="4"/>
        <v>165</v>
      </c>
    </row>
    <row r="53" spans="1:16" ht="18.75">
      <c r="I53" s="2" t="str">
        <f t="shared" si="0"/>
        <v>------</v>
      </c>
      <c r="J53" s="17" t="e">
        <f>VLOOKUP(L53,ch!$A$1:$B$31,2,0)</f>
        <v>#N/A</v>
      </c>
      <c r="M53" s="2" t="str">
        <f t="shared" si="1"/>
        <v>---</v>
      </c>
      <c r="P53" s="4">
        <f t="shared" si="4"/>
        <v>165</v>
      </c>
    </row>
    <row r="54" spans="1:16" ht="18.75">
      <c r="I54" s="2" t="str">
        <f t="shared" si="0"/>
        <v>------</v>
      </c>
      <c r="J54" s="17" t="e">
        <f>VLOOKUP(L54,ch!$A$1:$B$31,2,0)</f>
        <v>#N/A</v>
      </c>
      <c r="M54" s="2" t="str">
        <f t="shared" si="1"/>
        <v>---</v>
      </c>
      <c r="P54" s="4">
        <f t="shared" si="4"/>
        <v>165</v>
      </c>
    </row>
    <row r="55" spans="1:16" ht="18.75">
      <c r="I55" s="2" t="str">
        <f t="shared" si="0"/>
        <v>------</v>
      </c>
      <c r="J55" s="17" t="e">
        <f>VLOOKUP(L55,ch!$A$1:$B$31,2,0)</f>
        <v>#N/A</v>
      </c>
      <c r="M55" s="2" t="str">
        <f t="shared" si="1"/>
        <v>---</v>
      </c>
      <c r="P55" s="4">
        <f t="shared" si="4"/>
        <v>165</v>
      </c>
    </row>
    <row r="56" spans="1:16" ht="18.75">
      <c r="I56" s="2" t="str">
        <f t="shared" si="0"/>
        <v>------</v>
      </c>
      <c r="J56" s="17" t="e">
        <f>VLOOKUP(L56,ch!$A$1:$B$31,2,0)</f>
        <v>#N/A</v>
      </c>
      <c r="M56" s="2" t="str">
        <f t="shared" si="1"/>
        <v>---</v>
      </c>
      <c r="P56" s="4">
        <f t="shared" si="4"/>
        <v>165</v>
      </c>
    </row>
    <row r="57" spans="1:16" ht="18.75">
      <c r="I57" s="2" t="str">
        <f t="shared" si="0"/>
        <v>------</v>
      </c>
      <c r="J57" s="17" t="e">
        <f>VLOOKUP(L57,ch!$A$1:$B$31,2,0)</f>
        <v>#N/A</v>
      </c>
      <c r="M57" s="2" t="str">
        <f t="shared" si="1"/>
        <v>---</v>
      </c>
      <c r="P57" s="4">
        <f t="shared" si="4"/>
        <v>165</v>
      </c>
    </row>
    <row r="58" spans="1:16" ht="18.75">
      <c r="I58" s="2" t="str">
        <f t="shared" si="0"/>
        <v>------</v>
      </c>
      <c r="J58" s="17" t="e">
        <f>VLOOKUP(L58,ch!$A$1:$B$31,2,0)</f>
        <v>#N/A</v>
      </c>
      <c r="M58" s="2" t="str">
        <f t="shared" si="1"/>
        <v>---</v>
      </c>
      <c r="P58" s="4">
        <f t="shared" si="4"/>
        <v>165</v>
      </c>
    </row>
    <row r="59" spans="1:16" ht="18.75">
      <c r="I59" s="2" t="str">
        <f t="shared" si="0"/>
        <v>------</v>
      </c>
      <c r="J59" s="17" t="e">
        <f>VLOOKUP(L59,ch!$A$1:$B$31,2,0)</f>
        <v>#N/A</v>
      </c>
      <c r="M59" s="2" t="str">
        <f t="shared" si="1"/>
        <v>---</v>
      </c>
      <c r="P59" s="4">
        <f t="shared" si="4"/>
        <v>165</v>
      </c>
    </row>
    <row r="60" spans="1:16" ht="18.75">
      <c r="I60" s="2" t="str">
        <f t="shared" si="0"/>
        <v>------</v>
      </c>
      <c r="J60" s="17" t="e">
        <f>VLOOKUP(L60,ch!$A$1:$B$31,2,0)</f>
        <v>#N/A</v>
      </c>
      <c r="M60" s="2" t="str">
        <f t="shared" si="1"/>
        <v>---</v>
      </c>
      <c r="P60" s="4">
        <f t="shared" si="4"/>
        <v>165</v>
      </c>
    </row>
    <row r="61" spans="1:16" ht="18.75">
      <c r="I61" s="2" t="str">
        <f t="shared" si="0"/>
        <v>------</v>
      </c>
      <c r="J61" s="17" t="e">
        <f>VLOOKUP(L61,ch!$A$1:$B$31,2,0)</f>
        <v>#N/A</v>
      </c>
      <c r="M61" s="2" t="str">
        <f t="shared" si="1"/>
        <v>---</v>
      </c>
      <c r="P61" s="4">
        <f t="shared" si="4"/>
        <v>165</v>
      </c>
    </row>
    <row r="62" spans="1:16" ht="18.75">
      <c r="I62" s="2" t="str">
        <f t="shared" si="0"/>
        <v>------</v>
      </c>
      <c r="J62" s="17" t="e">
        <f>VLOOKUP(L62,ch!$A$1:$B$31,2,0)</f>
        <v>#N/A</v>
      </c>
      <c r="M62" s="2" t="str">
        <f t="shared" si="1"/>
        <v>---</v>
      </c>
      <c r="P62" s="4">
        <f t="shared" si="4"/>
        <v>165</v>
      </c>
    </row>
    <row r="63" spans="1:16" ht="18.75">
      <c r="I63" s="2" t="str">
        <f t="shared" si="0"/>
        <v>------</v>
      </c>
      <c r="J63" s="17" t="e">
        <f>VLOOKUP(L63,ch!$A$1:$B$31,2,0)</f>
        <v>#N/A</v>
      </c>
      <c r="M63" s="2" t="str">
        <f t="shared" si="1"/>
        <v>---</v>
      </c>
      <c r="P63" s="4">
        <f t="shared" si="4"/>
        <v>165</v>
      </c>
    </row>
    <row r="64" spans="1:16" ht="18.75">
      <c r="I64" s="2" t="str">
        <f t="shared" si="0"/>
        <v>------</v>
      </c>
      <c r="J64" s="17" t="e">
        <f>VLOOKUP(L64,ch!$A$1:$B$31,2,0)</f>
        <v>#N/A</v>
      </c>
      <c r="M64" s="2" t="str">
        <f t="shared" si="1"/>
        <v>---</v>
      </c>
      <c r="P64" s="4">
        <f t="shared" si="4"/>
        <v>165</v>
      </c>
    </row>
    <row r="65" spans="9:16" ht="18.75">
      <c r="I65" s="2" t="str">
        <f t="shared" si="0"/>
        <v>------</v>
      </c>
      <c r="J65" s="17" t="e">
        <f>VLOOKUP(L65,ch!$A$1:$B$31,2,0)</f>
        <v>#N/A</v>
      </c>
      <c r="M65" s="2" t="str">
        <f t="shared" si="1"/>
        <v>---</v>
      </c>
      <c r="P65" s="4">
        <f t="shared" si="4"/>
        <v>165</v>
      </c>
    </row>
  </sheetData>
  <phoneticPr fontId="7" type="noConversion"/>
  <conditionalFormatting sqref="G1:H1048576">
    <cfRule type="duplicateValues" dxfId="8" priority="1"/>
  </conditionalFormatting>
  <conditionalFormatting sqref="G50:H1048576 G1:H1">
    <cfRule type="duplicateValues" dxfId="7" priority="2"/>
    <cfRule type="duplicateValues" dxfId="6" priority="3"/>
  </conditionalFormatting>
  <conditionalFormatting sqref="G50:H1048576 G1:H1">
    <cfRule type="duplicateValues" dxfId="5" priority="4"/>
    <cfRule type="duplicateValues" dxfId="4" priority="5"/>
  </conditionalFormatting>
  <conditionalFormatting sqref="G2:H49">
    <cfRule type="duplicateValues" dxfId="3" priority="6"/>
    <cfRule type="duplicateValues" dxfId="2" priority="7"/>
  </conditionalFormatting>
  <conditionalFormatting sqref="G2:H49"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25" workbookViewId="0">
      <selection activeCell="B34" sqref="B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283</v>
      </c>
      <c r="B2" s="19" t="s">
        <v>109</v>
      </c>
    </row>
    <row r="3" spans="1:2" ht="20.25">
      <c r="A3" s="19" t="s">
        <v>110</v>
      </c>
      <c r="B3" s="19" t="s">
        <v>111</v>
      </c>
    </row>
    <row r="4" spans="1:2" ht="20.25">
      <c r="A4" s="19" t="s">
        <v>112</v>
      </c>
      <c r="B4" s="19" t="s">
        <v>95</v>
      </c>
    </row>
    <row r="5" spans="1:2" ht="20.25">
      <c r="A5" s="19" t="s">
        <v>113</v>
      </c>
      <c r="B5" s="19" t="s">
        <v>99</v>
      </c>
    </row>
    <row r="6" spans="1:2" ht="20.25">
      <c r="A6" s="19" t="s">
        <v>114</v>
      </c>
      <c r="B6" s="19" t="s">
        <v>97</v>
      </c>
    </row>
    <row r="7" spans="1:2" ht="20.25">
      <c r="A7" s="19" t="s">
        <v>115</v>
      </c>
      <c r="B7" s="19" t="s">
        <v>103</v>
      </c>
    </row>
    <row r="8" spans="1:2" ht="20.25">
      <c r="A8" s="19" t="s">
        <v>116</v>
      </c>
      <c r="B8" s="19" t="s">
        <v>117</v>
      </c>
    </row>
    <row r="9" spans="1:2" ht="20.25">
      <c r="A9" s="19" t="s">
        <v>118</v>
      </c>
      <c r="B9" s="19" t="s">
        <v>119</v>
      </c>
    </row>
    <row r="10" spans="1:2" ht="20.25">
      <c r="A10" s="19" t="s">
        <v>120</v>
      </c>
      <c r="B10" s="19" t="s">
        <v>121</v>
      </c>
    </row>
    <row r="11" spans="1:2" ht="20.25">
      <c r="A11" s="19" t="s">
        <v>122</v>
      </c>
      <c r="B11" s="19" t="s">
        <v>123</v>
      </c>
    </row>
    <row r="12" spans="1:2" ht="20.25">
      <c r="A12" s="19" t="s">
        <v>124</v>
      </c>
      <c r="B12" s="19" t="s">
        <v>125</v>
      </c>
    </row>
    <row r="13" spans="1:2" ht="20.25">
      <c r="A13" s="19" t="s">
        <v>126</v>
      </c>
      <c r="B13" s="19" t="s">
        <v>127</v>
      </c>
    </row>
    <row r="14" spans="1:2" ht="20.25">
      <c r="A14" s="19" t="s">
        <v>128</v>
      </c>
      <c r="B14" s="19" t="s">
        <v>105</v>
      </c>
    </row>
    <row r="15" spans="1:2" ht="20.25">
      <c r="A15" s="19" t="s">
        <v>129</v>
      </c>
      <c r="B15" s="19" t="s">
        <v>130</v>
      </c>
    </row>
    <row r="16" spans="1:2" ht="20.25">
      <c r="A16" s="19" t="s">
        <v>131</v>
      </c>
      <c r="B16" s="19" t="s">
        <v>98</v>
      </c>
    </row>
    <row r="17" spans="1:2" ht="20.25">
      <c r="A17" s="19" t="s">
        <v>132</v>
      </c>
      <c r="B17" s="19" t="s">
        <v>102</v>
      </c>
    </row>
    <row r="18" spans="1:2" ht="20.25">
      <c r="A18" s="19" t="s">
        <v>133</v>
      </c>
      <c r="B18" s="19" t="s">
        <v>134</v>
      </c>
    </row>
    <row r="19" spans="1:2" ht="20.25">
      <c r="A19" s="19" t="s">
        <v>135</v>
      </c>
      <c r="B19" s="19" t="s">
        <v>136</v>
      </c>
    </row>
    <row r="20" spans="1:2" ht="20.25">
      <c r="A20" s="19" t="s">
        <v>137</v>
      </c>
      <c r="B20" s="19" t="s">
        <v>138</v>
      </c>
    </row>
    <row r="21" spans="1:2" ht="20.25">
      <c r="A21" s="19" t="s">
        <v>139</v>
      </c>
      <c r="B21" s="19" t="s">
        <v>140</v>
      </c>
    </row>
    <row r="22" spans="1:2" ht="20.25">
      <c r="A22" s="19" t="s">
        <v>141</v>
      </c>
      <c r="B22" s="19" t="s">
        <v>100</v>
      </c>
    </row>
    <row r="23" spans="1:2" ht="20.25">
      <c r="A23" s="19" t="s">
        <v>142</v>
      </c>
      <c r="B23" s="19" t="s">
        <v>17</v>
      </c>
    </row>
    <row r="24" spans="1:2" ht="20.25">
      <c r="A24" s="19" t="s">
        <v>143</v>
      </c>
      <c r="B24" s="19" t="s">
        <v>144</v>
      </c>
    </row>
    <row r="25" spans="1:2" ht="20.25">
      <c r="A25" s="19" t="s">
        <v>145</v>
      </c>
      <c r="B25" s="19" t="s">
        <v>146</v>
      </c>
    </row>
    <row r="26" spans="1:2" ht="20.25">
      <c r="A26" s="19" t="s">
        <v>147</v>
      </c>
      <c r="B26" s="19" t="s">
        <v>148</v>
      </c>
    </row>
    <row r="27" spans="1:2" ht="20.25">
      <c r="A27" s="19" t="s">
        <v>149</v>
      </c>
      <c r="B27" s="19" t="s">
        <v>150</v>
      </c>
    </row>
    <row r="28" spans="1:2" ht="20.25">
      <c r="A28" s="19" t="s">
        <v>151</v>
      </c>
      <c r="B28" s="19" t="s">
        <v>152</v>
      </c>
    </row>
    <row r="29" spans="1:2" ht="20.25">
      <c r="A29" s="19" t="s">
        <v>153</v>
      </c>
      <c r="B29" s="19" t="s">
        <v>154</v>
      </c>
    </row>
    <row r="30" spans="1:2" ht="20.25">
      <c r="A30" s="19" t="s">
        <v>155</v>
      </c>
      <c r="B30" s="19" t="s">
        <v>156</v>
      </c>
    </row>
    <row r="31" spans="1:2" ht="20.25">
      <c r="A31" s="19" t="s">
        <v>157</v>
      </c>
      <c r="B31" s="19" t="s">
        <v>158</v>
      </c>
    </row>
    <row r="32" spans="1:2" ht="20.25">
      <c r="A32" s="30" t="s">
        <v>534</v>
      </c>
      <c r="B32" s="30" t="s">
        <v>535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ch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2018-04-07T15:17:12Z</dcterms:modified>
</cp:coreProperties>
</file>