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BD9045E0-7062-4DA2-AE08-140FC4237E78}" xr6:coauthVersionLast="31" xr6:coauthVersionMax="31" xr10:uidLastSave="{00000000-0000-0000-0000-000000000000}"/>
  <bookViews>
    <workbookView xWindow="480" yWindow="120" windowWidth="15600" windowHeight="8055" firstSheet="3" activeTab="8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ch" sheetId="4" r:id="rId10"/>
    <sheet name="Sheet2" sheetId="13" r:id="rId11"/>
    <sheet name="汇总明线" sheetId="7" r:id="rId12"/>
  </sheets>
  <definedNames>
    <definedName name="_xlnm._FilterDatabase" localSheetId="0" hidden="1">'4-1'!$L$1:$L$110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</definedNames>
  <calcPr calcId="162913"/>
  <pivotCaches>
    <pivotCache cacheId="1" r:id="rId13"/>
  </pivotCaches>
</workbook>
</file>

<file path=xl/calcChain.xml><?xml version="1.0" encoding="utf-8"?>
<calcChain xmlns="http://schemas.openxmlformats.org/spreadsheetml/2006/main">
  <c r="T33" i="14" l="1"/>
  <c r="N33" i="14"/>
  <c r="M33" i="14"/>
  <c r="T31" i="14"/>
  <c r="T32" i="14"/>
  <c r="T30" i="14"/>
  <c r="N30" i="14"/>
  <c r="N31" i="14"/>
  <c r="N32" i="14"/>
  <c r="M30" i="14"/>
  <c r="M31" i="14"/>
  <c r="M32" i="14"/>
  <c r="T29" i="14"/>
  <c r="N29" i="14"/>
  <c r="M29" i="14"/>
  <c r="M28" i="14"/>
  <c r="N28" i="14"/>
  <c r="Q28" i="14"/>
  <c r="T28" i="14"/>
  <c r="U28" i="14"/>
  <c r="T27" i="14"/>
  <c r="N27" i="14"/>
  <c r="M27" i="14"/>
  <c r="T26" i="14"/>
  <c r="N26" i="14"/>
  <c r="M26" i="14"/>
  <c r="U39" i="14"/>
  <c r="Q39" i="14"/>
  <c r="U38" i="14"/>
  <c r="Q38" i="14"/>
  <c r="U37" i="14"/>
  <c r="Q37" i="14"/>
  <c r="U36" i="14"/>
  <c r="Q36" i="14"/>
  <c r="U35" i="14"/>
  <c r="Q35" i="14"/>
  <c r="U34" i="14"/>
  <c r="Q34" i="14"/>
  <c r="U33" i="14"/>
  <c r="Q33" i="14"/>
  <c r="U32" i="14"/>
  <c r="Q32" i="14"/>
  <c r="U31" i="14"/>
  <c r="Q31" i="14"/>
  <c r="U30" i="14"/>
  <c r="Q30" i="14"/>
  <c r="U29" i="14"/>
  <c r="Q29" i="14"/>
  <c r="U27" i="14"/>
  <c r="Q27" i="14"/>
  <c r="U26" i="14"/>
  <c r="Q26" i="14"/>
  <c r="U25" i="14"/>
  <c r="T25" i="14"/>
  <c r="Q25" i="14"/>
  <c r="N25" i="14"/>
  <c r="M25" i="14"/>
  <c r="U24" i="14"/>
  <c r="T24" i="14"/>
  <c r="Q24" i="14"/>
  <c r="N24" i="14"/>
  <c r="M24" i="14"/>
  <c r="U23" i="14"/>
  <c r="T23" i="14"/>
  <c r="Q23" i="14"/>
  <c r="N23" i="14"/>
  <c r="M23" i="14"/>
  <c r="U22" i="14"/>
  <c r="T22" i="14"/>
  <c r="Q22" i="14"/>
  <c r="N22" i="14"/>
  <c r="M22" i="14"/>
  <c r="U21" i="14"/>
  <c r="T21" i="14"/>
  <c r="Q21" i="14"/>
  <c r="N21" i="14"/>
  <c r="M21" i="14"/>
  <c r="U20" i="14"/>
  <c r="T20" i="14"/>
  <c r="Q20" i="14"/>
  <c r="N20" i="14"/>
  <c r="M20" i="14"/>
  <c r="U19" i="14"/>
  <c r="T19" i="14"/>
  <c r="Q19" i="14"/>
  <c r="N19" i="14"/>
  <c r="M19" i="14"/>
  <c r="U18" i="14"/>
  <c r="T18" i="14"/>
  <c r="Q18" i="14"/>
  <c r="N18" i="14"/>
  <c r="M18" i="14"/>
  <c r="U17" i="14"/>
  <c r="T17" i="14"/>
  <c r="Q17" i="14"/>
  <c r="N17" i="14"/>
  <c r="M17" i="14"/>
  <c r="U16" i="14"/>
  <c r="T16" i="14"/>
  <c r="Q16" i="14"/>
  <c r="N16" i="14"/>
  <c r="M16" i="14"/>
  <c r="U15" i="14"/>
  <c r="T15" i="14"/>
  <c r="Q15" i="14"/>
  <c r="N15" i="14"/>
  <c r="M15" i="14"/>
  <c r="U14" i="14"/>
  <c r="T14" i="14"/>
  <c r="Q14" i="14"/>
  <c r="N14" i="14"/>
  <c r="M14" i="14"/>
  <c r="U13" i="14"/>
  <c r="T13" i="14"/>
  <c r="Q13" i="14"/>
  <c r="N13" i="14"/>
  <c r="M13" i="14"/>
  <c r="U12" i="14"/>
  <c r="T12" i="14"/>
  <c r="Q12" i="14"/>
  <c r="N12" i="14"/>
  <c r="M12" i="14"/>
  <c r="U11" i="14"/>
  <c r="T11" i="14"/>
  <c r="Q11" i="14"/>
  <c r="N11" i="14"/>
  <c r="M11" i="14"/>
  <c r="U10" i="14"/>
  <c r="T10" i="14"/>
  <c r="Q10" i="14"/>
  <c r="N10" i="14"/>
  <c r="M10" i="14"/>
  <c r="U9" i="14"/>
  <c r="T9" i="14"/>
  <c r="Q9" i="14"/>
  <c r="N9" i="14"/>
  <c r="M9" i="14"/>
  <c r="U8" i="14"/>
  <c r="T8" i="14"/>
  <c r="Q8" i="14"/>
  <c r="N8" i="14"/>
  <c r="M8" i="14"/>
  <c r="U7" i="14"/>
  <c r="T7" i="14"/>
  <c r="Q7" i="14"/>
  <c r="N7" i="14"/>
  <c r="M7" i="14"/>
  <c r="U6" i="14"/>
  <c r="T6" i="14"/>
  <c r="Q6" i="14"/>
  <c r="N6" i="14"/>
  <c r="M6" i="14"/>
  <c r="U5" i="14"/>
  <c r="T5" i="14"/>
  <c r="Q5" i="14"/>
  <c r="N5" i="14"/>
  <c r="M5" i="14"/>
  <c r="U4" i="14"/>
  <c r="T4" i="14"/>
  <c r="Q4" i="14"/>
  <c r="N4" i="14"/>
  <c r="M4" i="14"/>
  <c r="U3" i="14"/>
  <c r="T3" i="14"/>
  <c r="Q3" i="14"/>
  <c r="N3" i="14"/>
  <c r="M3" i="14"/>
  <c r="U2" i="14"/>
  <c r="T2" i="14"/>
  <c r="Q2" i="14"/>
  <c r="N2" i="14"/>
  <c r="M2" i="14"/>
  <c r="T25" i="12" l="1"/>
  <c r="N25" i="12"/>
  <c r="M25" i="12"/>
  <c r="U17" i="12"/>
  <c r="T17" i="12"/>
  <c r="Q17" i="12"/>
  <c r="N17" i="12"/>
  <c r="M17" i="12"/>
  <c r="U16" i="12"/>
  <c r="T16" i="12"/>
  <c r="Q16" i="12"/>
  <c r="N16" i="12"/>
  <c r="M16" i="12"/>
  <c r="U15" i="12"/>
  <c r="T15" i="12"/>
  <c r="Q15" i="12"/>
  <c r="N15" i="12"/>
  <c r="M15" i="12"/>
  <c r="T20" i="12"/>
  <c r="T21" i="12"/>
  <c r="T22" i="12"/>
  <c r="T23" i="12"/>
  <c r="T24" i="12"/>
  <c r="T19" i="12"/>
  <c r="T18" i="12"/>
  <c r="N19" i="12"/>
  <c r="N20" i="12"/>
  <c r="N21" i="12"/>
  <c r="N22" i="12"/>
  <c r="N23" i="12"/>
  <c r="N24" i="12"/>
  <c r="N18" i="12"/>
  <c r="M18" i="12"/>
  <c r="M19" i="12"/>
  <c r="M20" i="12"/>
  <c r="M21" i="12"/>
  <c r="M22" i="12"/>
  <c r="M23" i="12"/>
  <c r="M24" i="12"/>
  <c r="U14" i="12"/>
  <c r="T14" i="12"/>
  <c r="Q14" i="12"/>
  <c r="N14" i="12"/>
  <c r="M14" i="12"/>
  <c r="U13" i="12"/>
  <c r="T13" i="12"/>
  <c r="Q13" i="12"/>
  <c r="N13" i="12"/>
  <c r="M13" i="12"/>
  <c r="U12" i="12"/>
  <c r="T12" i="12"/>
  <c r="Q12" i="12"/>
  <c r="N12" i="12"/>
  <c r="M12" i="12"/>
  <c r="U11" i="12"/>
  <c r="T11" i="12"/>
  <c r="Q11" i="12"/>
  <c r="N11" i="12"/>
  <c r="M11" i="12"/>
  <c r="M5" i="12" l="1"/>
  <c r="N5" i="12"/>
  <c r="Q5" i="12"/>
  <c r="T5" i="12"/>
  <c r="U5" i="12"/>
  <c r="U6" i="12" l="1"/>
  <c r="T6" i="12"/>
  <c r="Q6" i="12"/>
  <c r="N6" i="12"/>
  <c r="M6" i="12"/>
  <c r="M10" i="12"/>
  <c r="N10" i="12"/>
  <c r="Q10" i="12"/>
  <c r="T10" i="12"/>
  <c r="U10" i="12"/>
  <c r="M9" i="12"/>
  <c r="N9" i="12"/>
  <c r="Q9" i="12"/>
  <c r="T9" i="12"/>
  <c r="U9" i="12"/>
  <c r="M8" i="12"/>
  <c r="N8" i="12"/>
  <c r="Q8" i="12"/>
  <c r="T8" i="12"/>
  <c r="U8" i="12"/>
  <c r="T7" i="12"/>
  <c r="N7" i="12"/>
  <c r="M7" i="12"/>
  <c r="T4" i="12"/>
  <c r="N4" i="12"/>
  <c r="M4" i="12"/>
  <c r="M3" i="12" l="1"/>
  <c r="N3" i="12"/>
  <c r="Q3" i="12"/>
  <c r="T3" i="12"/>
  <c r="U3" i="12"/>
  <c r="T2" i="12"/>
  <c r="N2" i="12"/>
  <c r="M2" i="12"/>
  <c r="U39" i="12"/>
  <c r="Q39" i="12"/>
  <c r="U38" i="12"/>
  <c r="Q38" i="12"/>
  <c r="U37" i="12"/>
  <c r="Q37" i="12"/>
  <c r="U36" i="12"/>
  <c r="Q36" i="12"/>
  <c r="U35" i="12"/>
  <c r="Q35" i="12"/>
  <c r="U34" i="12"/>
  <c r="Q34" i="12"/>
  <c r="U33" i="12"/>
  <c r="Q33" i="12"/>
  <c r="U32" i="12"/>
  <c r="Q32" i="12"/>
  <c r="U31" i="12"/>
  <c r="Q31" i="12"/>
  <c r="U30" i="12"/>
  <c r="Q30" i="12"/>
  <c r="U29" i="12"/>
  <c r="Q29" i="12"/>
  <c r="U28" i="12"/>
  <c r="Q28" i="12"/>
  <c r="U27" i="12"/>
  <c r="Q27" i="12"/>
  <c r="U26" i="12"/>
  <c r="Q26" i="12"/>
  <c r="U25" i="12"/>
  <c r="Q25" i="12"/>
  <c r="U24" i="12"/>
  <c r="Q24" i="12"/>
  <c r="U23" i="12"/>
  <c r="Q23" i="12"/>
  <c r="U22" i="12"/>
  <c r="Q22" i="12"/>
  <c r="U21" i="12"/>
  <c r="Q21" i="12"/>
  <c r="U20" i="12"/>
  <c r="Q20" i="12"/>
  <c r="U19" i="12"/>
  <c r="Q19" i="12"/>
  <c r="U18" i="12"/>
  <c r="Q18" i="12"/>
  <c r="U7" i="12"/>
  <c r="Q7" i="12"/>
  <c r="U4" i="12"/>
  <c r="Q4" i="12"/>
  <c r="U2" i="12"/>
  <c r="Q2" i="12"/>
  <c r="S243" i="7"/>
  <c r="R243" i="7"/>
  <c r="O243" i="7"/>
  <c r="L243" i="7"/>
  <c r="K243" i="7"/>
  <c r="S242" i="7"/>
  <c r="R242" i="7"/>
  <c r="O242" i="7"/>
  <c r="L242" i="7"/>
  <c r="K242" i="7"/>
  <c r="S241" i="7"/>
  <c r="R241" i="7"/>
  <c r="O241" i="7"/>
  <c r="L241" i="7"/>
  <c r="K241" i="7"/>
  <c r="S240" i="7"/>
  <c r="R240" i="7"/>
  <c r="O240" i="7"/>
  <c r="L240" i="7"/>
  <c r="K240" i="7"/>
  <c r="S239" i="7"/>
  <c r="R239" i="7"/>
  <c r="O239" i="7"/>
  <c r="L239" i="7"/>
  <c r="K239" i="7"/>
  <c r="S238" i="7"/>
  <c r="R238" i="7"/>
  <c r="O238" i="7"/>
  <c r="L238" i="7"/>
  <c r="K238" i="7"/>
  <c r="S237" i="7"/>
  <c r="R237" i="7"/>
  <c r="O237" i="7"/>
  <c r="L237" i="7"/>
  <c r="K237" i="7"/>
  <c r="S236" i="7"/>
  <c r="R236" i="7"/>
  <c r="O236" i="7"/>
  <c r="L236" i="7"/>
  <c r="K236" i="7"/>
  <c r="S235" i="7"/>
  <c r="R235" i="7"/>
  <c r="O235" i="7"/>
  <c r="L235" i="7"/>
  <c r="K235" i="7"/>
  <c r="S234" i="7"/>
  <c r="R234" i="7"/>
  <c r="O234" i="7"/>
  <c r="L234" i="7"/>
  <c r="K234" i="7"/>
  <c r="S233" i="7"/>
  <c r="R233" i="7"/>
  <c r="O233" i="7"/>
  <c r="L233" i="7"/>
  <c r="K233" i="7"/>
  <c r="S232" i="7"/>
  <c r="R232" i="7"/>
  <c r="O232" i="7"/>
  <c r="L232" i="7"/>
  <c r="K232" i="7"/>
  <c r="S231" i="7"/>
  <c r="R231" i="7"/>
  <c r="O231" i="7"/>
  <c r="L231" i="7"/>
  <c r="K231" i="7"/>
  <c r="S230" i="7"/>
  <c r="R230" i="7"/>
  <c r="O230" i="7"/>
  <c r="L230" i="7"/>
  <c r="K230" i="7"/>
  <c r="S229" i="7"/>
  <c r="R229" i="7"/>
  <c r="O229" i="7"/>
  <c r="L229" i="7"/>
  <c r="K229" i="7"/>
  <c r="S228" i="7"/>
  <c r="R228" i="7"/>
  <c r="O228" i="7"/>
  <c r="L228" i="7"/>
  <c r="K228" i="7"/>
  <c r="S227" i="7"/>
  <c r="R227" i="7"/>
  <c r="O227" i="7"/>
  <c r="L227" i="7"/>
  <c r="K227" i="7"/>
  <c r="S226" i="7"/>
  <c r="R226" i="7"/>
  <c r="O226" i="7"/>
  <c r="L226" i="7"/>
  <c r="K226" i="7"/>
  <c r="S225" i="7"/>
  <c r="R225" i="7"/>
  <c r="O225" i="7"/>
  <c r="L225" i="7"/>
  <c r="K225" i="7"/>
  <c r="S224" i="7"/>
  <c r="R224" i="7"/>
  <c r="O224" i="7"/>
  <c r="L224" i="7"/>
  <c r="K224" i="7"/>
  <c r="S223" i="7"/>
  <c r="R223" i="7"/>
  <c r="O223" i="7"/>
  <c r="L223" i="7"/>
  <c r="K223" i="7"/>
  <c r="S222" i="7"/>
  <c r="R222" i="7"/>
  <c r="O222" i="7"/>
  <c r="L222" i="7"/>
  <c r="K222" i="7"/>
  <c r="S221" i="7"/>
  <c r="R221" i="7"/>
  <c r="O221" i="7"/>
  <c r="L221" i="7"/>
  <c r="K221" i="7"/>
  <c r="S220" i="7"/>
  <c r="R220" i="7"/>
  <c r="O220" i="7"/>
  <c r="L220" i="7"/>
  <c r="K220" i="7"/>
  <c r="U25" i="11"/>
  <c r="T25" i="11"/>
  <c r="Q25" i="11"/>
  <c r="N25" i="11"/>
  <c r="M25" i="11"/>
  <c r="U24" i="11"/>
  <c r="T24" i="11"/>
  <c r="Q24" i="11"/>
  <c r="N24" i="11"/>
  <c r="M24" i="11"/>
  <c r="U23" i="11"/>
  <c r="T23" i="11"/>
  <c r="Q23" i="11"/>
  <c r="N23" i="11"/>
  <c r="M23" i="11"/>
  <c r="U22" i="11"/>
  <c r="T22" i="11"/>
  <c r="Q22" i="11"/>
  <c r="N22" i="11"/>
  <c r="M22" i="11"/>
  <c r="U21" i="11"/>
  <c r="T21" i="11"/>
  <c r="Q21" i="11"/>
  <c r="N21" i="11"/>
  <c r="M21" i="11"/>
  <c r="M20" i="11"/>
  <c r="N20" i="11"/>
  <c r="Q20" i="11"/>
  <c r="T20" i="11"/>
  <c r="U20" i="11"/>
  <c r="M19" i="11"/>
  <c r="N19" i="11"/>
  <c r="Q19" i="11"/>
  <c r="T19" i="11"/>
  <c r="U19" i="11"/>
  <c r="M18" i="11"/>
  <c r="N18" i="11"/>
  <c r="Q18" i="11"/>
  <c r="T18" i="11"/>
  <c r="U18" i="11"/>
  <c r="M17" i="11"/>
  <c r="N17" i="11"/>
  <c r="Q17" i="11"/>
  <c r="T17" i="11"/>
  <c r="U17" i="11"/>
  <c r="T16" i="11"/>
  <c r="M15" i="11" l="1"/>
  <c r="N15" i="11"/>
  <c r="Q15" i="11"/>
  <c r="T15" i="11"/>
  <c r="U15" i="11"/>
  <c r="M14" i="11"/>
  <c r="N14" i="11"/>
  <c r="Q14" i="11"/>
  <c r="T14" i="11"/>
  <c r="U14" i="11"/>
  <c r="M13" i="11"/>
  <c r="N13" i="11"/>
  <c r="Q13" i="11"/>
  <c r="T13" i="11"/>
  <c r="U13" i="11"/>
  <c r="M12" i="11"/>
  <c r="N12" i="11"/>
  <c r="Q12" i="11"/>
  <c r="T12" i="11"/>
  <c r="U12" i="11"/>
  <c r="M11" i="11"/>
  <c r="N11" i="11"/>
  <c r="Q11" i="11"/>
  <c r="T11" i="11"/>
  <c r="U11" i="11"/>
  <c r="T10" i="11"/>
  <c r="M3" i="11"/>
  <c r="N3" i="11"/>
  <c r="Q3" i="11"/>
  <c r="T3" i="11"/>
  <c r="U3" i="11"/>
  <c r="M5" i="11"/>
  <c r="N5" i="11"/>
  <c r="Q5" i="11"/>
  <c r="T5" i="11"/>
  <c r="U5" i="11"/>
  <c r="T9" i="11"/>
  <c r="T8" i="11"/>
  <c r="T7" i="11"/>
  <c r="T6" i="11"/>
  <c r="T4" i="11"/>
  <c r="T2" i="11"/>
  <c r="U4" i="11"/>
  <c r="U6" i="11"/>
  <c r="U7" i="11"/>
  <c r="U8" i="11"/>
  <c r="U9" i="11"/>
  <c r="U10" i="11"/>
  <c r="U16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M4" i="11"/>
  <c r="M6" i="11"/>
  <c r="M7" i="11"/>
  <c r="M8" i="11"/>
  <c r="M9" i="11"/>
  <c r="M10" i="11"/>
  <c r="M16" i="11"/>
  <c r="Q4" i="11"/>
  <c r="Q6" i="11"/>
  <c r="Q7" i="11"/>
  <c r="Q8" i="11"/>
  <c r="Q9" i="11"/>
  <c r="Q10" i="11"/>
  <c r="Q1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N4" i="11"/>
  <c r="N6" i="11"/>
  <c r="N7" i="11"/>
  <c r="N8" i="11"/>
  <c r="N9" i="11"/>
  <c r="N10" i="11"/>
  <c r="N16" i="11"/>
  <c r="N2" i="11"/>
  <c r="M2" i="11"/>
  <c r="Q2" i="11"/>
  <c r="U2" i="11"/>
  <c r="S219" i="7" l="1"/>
  <c r="R219" i="7"/>
  <c r="O219" i="7"/>
  <c r="L219" i="7"/>
  <c r="K219" i="7"/>
  <c r="S218" i="7"/>
  <c r="R218" i="7"/>
  <c r="O218" i="7"/>
  <c r="L218" i="7"/>
  <c r="K218" i="7"/>
  <c r="S217" i="7"/>
  <c r="R217" i="7"/>
  <c r="O217" i="7"/>
  <c r="L217" i="7"/>
  <c r="K217" i="7"/>
  <c r="S216" i="7"/>
  <c r="R216" i="7"/>
  <c r="O216" i="7"/>
  <c r="L216" i="7"/>
  <c r="K216" i="7"/>
  <c r="S215" i="7"/>
  <c r="R215" i="7"/>
  <c r="O215" i="7"/>
  <c r="L215" i="7"/>
  <c r="K215" i="7"/>
  <c r="S214" i="7"/>
  <c r="R214" i="7"/>
  <c r="O214" i="7"/>
  <c r="L214" i="7"/>
  <c r="K214" i="7"/>
  <c r="S213" i="7"/>
  <c r="R213" i="7"/>
  <c r="O213" i="7"/>
  <c r="L213" i="7"/>
  <c r="K213" i="7"/>
  <c r="S212" i="7"/>
  <c r="R212" i="7"/>
  <c r="O212" i="7"/>
  <c r="L212" i="7"/>
  <c r="K212" i="7"/>
  <c r="S211" i="7"/>
  <c r="R211" i="7"/>
  <c r="O211" i="7"/>
  <c r="L211" i="7"/>
  <c r="K211" i="7"/>
  <c r="S210" i="7"/>
  <c r="R210" i="7"/>
  <c r="O210" i="7"/>
  <c r="L210" i="7"/>
  <c r="K210" i="7"/>
  <c r="S209" i="7"/>
  <c r="R209" i="7"/>
  <c r="O209" i="7"/>
  <c r="L209" i="7"/>
  <c r="K209" i="7"/>
  <c r="S208" i="7"/>
  <c r="R208" i="7"/>
  <c r="O208" i="7"/>
  <c r="L208" i="7"/>
  <c r="K208" i="7"/>
  <c r="S207" i="7"/>
  <c r="R207" i="7"/>
  <c r="O207" i="7"/>
  <c r="L207" i="7"/>
  <c r="K207" i="7"/>
  <c r="S206" i="7"/>
  <c r="R206" i="7"/>
  <c r="O206" i="7"/>
  <c r="L206" i="7"/>
  <c r="K206" i="7"/>
  <c r="S205" i="7"/>
  <c r="R205" i="7"/>
  <c r="O205" i="7"/>
  <c r="L205" i="7"/>
  <c r="K205" i="7"/>
  <c r="S204" i="7"/>
  <c r="R204" i="7"/>
  <c r="O204" i="7"/>
  <c r="L204" i="7"/>
  <c r="K204" i="7"/>
  <c r="S203" i="7"/>
  <c r="R203" i="7"/>
  <c r="O203" i="7"/>
  <c r="L203" i="7"/>
  <c r="K203" i="7"/>
  <c r="S202" i="7"/>
  <c r="R202" i="7"/>
  <c r="O202" i="7"/>
  <c r="L202" i="7"/>
  <c r="K202" i="7"/>
  <c r="S201" i="7"/>
  <c r="R201" i="7"/>
  <c r="O201" i="7"/>
  <c r="L201" i="7"/>
  <c r="K201" i="7"/>
  <c r="S200" i="7"/>
  <c r="R200" i="7"/>
  <c r="O200" i="7"/>
  <c r="L200" i="7"/>
  <c r="K200" i="7"/>
  <c r="S199" i="7"/>
  <c r="R199" i="7"/>
  <c r="O199" i="7"/>
  <c r="L199" i="7"/>
  <c r="K199" i="7"/>
  <c r="S198" i="7"/>
  <c r="R198" i="7"/>
  <c r="O198" i="7"/>
  <c r="L198" i="7"/>
  <c r="K198" i="7"/>
  <c r="S197" i="7"/>
  <c r="R197" i="7"/>
  <c r="O197" i="7"/>
  <c r="L197" i="7"/>
  <c r="K197" i="7"/>
  <c r="S196" i="7"/>
  <c r="R196" i="7"/>
  <c r="O196" i="7"/>
  <c r="L196" i="7"/>
  <c r="K196" i="7"/>
  <c r="S195" i="7"/>
  <c r="R195" i="7"/>
  <c r="O195" i="7"/>
  <c r="L195" i="7"/>
  <c r="K195" i="7"/>
  <c r="S194" i="7"/>
  <c r="R194" i="7"/>
  <c r="O194" i="7"/>
  <c r="L194" i="7"/>
  <c r="K194" i="7"/>
  <c r="S193" i="7"/>
  <c r="R193" i="7"/>
  <c r="O193" i="7"/>
  <c r="L193" i="7"/>
  <c r="K193" i="7"/>
  <c r="S192" i="7"/>
  <c r="R192" i="7"/>
  <c r="O192" i="7"/>
  <c r="L192" i="7"/>
  <c r="K192" i="7"/>
  <c r="S191" i="7"/>
  <c r="R191" i="7"/>
  <c r="O191" i="7"/>
  <c r="L191" i="7"/>
  <c r="K191" i="7"/>
  <c r="S190" i="7"/>
  <c r="R190" i="7"/>
  <c r="O190" i="7"/>
  <c r="L190" i="7"/>
  <c r="K190" i="7"/>
  <c r="S189" i="7"/>
  <c r="R189" i="7"/>
  <c r="O189" i="7"/>
  <c r="L189" i="7"/>
  <c r="K189" i="7"/>
  <c r="S188" i="7"/>
  <c r="R188" i="7"/>
  <c r="O188" i="7"/>
  <c r="L188" i="7"/>
  <c r="K188" i="7"/>
  <c r="S187" i="7"/>
  <c r="R187" i="7"/>
  <c r="O187" i="7"/>
  <c r="L187" i="7"/>
  <c r="K187" i="7"/>
  <c r="S186" i="7"/>
  <c r="R186" i="7"/>
  <c r="O186" i="7"/>
  <c r="L186" i="7"/>
  <c r="K186" i="7"/>
  <c r="S185" i="7"/>
  <c r="R185" i="7"/>
  <c r="O185" i="7"/>
  <c r="L185" i="7"/>
  <c r="K185" i="7"/>
  <c r="S184" i="7"/>
  <c r="R184" i="7"/>
  <c r="O184" i="7"/>
  <c r="L184" i="7"/>
  <c r="K184" i="7"/>
  <c r="S183" i="7"/>
  <c r="R183" i="7"/>
  <c r="O183" i="7"/>
  <c r="L183" i="7"/>
  <c r="K183" i="7"/>
  <c r="S182" i="7"/>
  <c r="R182" i="7"/>
  <c r="O182" i="7"/>
  <c r="L182" i="7"/>
  <c r="K182" i="7"/>
  <c r="S181" i="7"/>
  <c r="R181" i="7"/>
  <c r="O181" i="7"/>
  <c r="L181" i="7"/>
  <c r="K181" i="7"/>
  <c r="S180" i="7"/>
  <c r="R180" i="7"/>
  <c r="O180" i="7"/>
  <c r="L180" i="7"/>
  <c r="K180" i="7"/>
  <c r="S179" i="7"/>
  <c r="R179" i="7"/>
  <c r="O179" i="7"/>
  <c r="L179" i="7"/>
  <c r="K179" i="7"/>
  <c r="S178" i="7"/>
  <c r="R178" i="7"/>
  <c r="O178" i="7"/>
  <c r="L178" i="7"/>
  <c r="K178" i="7"/>
  <c r="S177" i="7"/>
  <c r="R177" i="7"/>
  <c r="O177" i="7"/>
  <c r="L177" i="7"/>
  <c r="K177" i="7"/>
  <c r="S176" i="7"/>
  <c r="R176" i="7"/>
  <c r="O176" i="7"/>
  <c r="L176" i="7"/>
  <c r="K176" i="7"/>
  <c r="S175" i="7"/>
  <c r="R175" i="7"/>
  <c r="O175" i="7"/>
  <c r="L175" i="7"/>
  <c r="K175" i="7"/>
  <c r="S174" i="7"/>
  <c r="R174" i="7"/>
  <c r="O174" i="7"/>
  <c r="L174" i="7"/>
  <c r="K174" i="7"/>
  <c r="S173" i="7"/>
  <c r="R173" i="7"/>
  <c r="O173" i="7"/>
  <c r="L173" i="7"/>
  <c r="K173" i="7"/>
  <c r="S172" i="7"/>
  <c r="R172" i="7"/>
  <c r="O172" i="7"/>
  <c r="L172" i="7"/>
  <c r="K172" i="7"/>
  <c r="S171" i="7"/>
  <c r="R171" i="7"/>
  <c r="O171" i="7"/>
  <c r="L171" i="7"/>
  <c r="K171" i="7"/>
  <c r="S170" i="7"/>
  <c r="R170" i="7"/>
  <c r="O170" i="7"/>
  <c r="L170" i="7"/>
  <c r="K170" i="7"/>
  <c r="S169" i="7"/>
  <c r="R169" i="7"/>
  <c r="O169" i="7"/>
  <c r="L169" i="7"/>
  <c r="K169" i="7"/>
  <c r="S168" i="7"/>
  <c r="R168" i="7"/>
  <c r="O168" i="7"/>
  <c r="L168" i="7"/>
  <c r="K168" i="7"/>
  <c r="S167" i="7"/>
  <c r="R167" i="7"/>
  <c r="O167" i="7"/>
  <c r="L167" i="7"/>
  <c r="K167" i="7"/>
  <c r="S166" i="7"/>
  <c r="R166" i="7"/>
  <c r="O166" i="7"/>
  <c r="L166" i="7"/>
  <c r="K166" i="7"/>
  <c r="S165" i="7"/>
  <c r="R165" i="7"/>
  <c r="O165" i="7"/>
  <c r="L165" i="7"/>
  <c r="K165" i="7"/>
  <c r="S164" i="7"/>
  <c r="R164" i="7"/>
  <c r="O164" i="7"/>
  <c r="L164" i="7"/>
  <c r="K164" i="7"/>
  <c r="S163" i="7"/>
  <c r="R163" i="7"/>
  <c r="O163" i="7"/>
  <c r="L163" i="7"/>
  <c r="K163" i="7"/>
  <c r="S162" i="7"/>
  <c r="R162" i="7"/>
  <c r="O162" i="7"/>
  <c r="L162" i="7"/>
  <c r="K162" i="7"/>
  <c r="S161" i="7"/>
  <c r="R161" i="7"/>
  <c r="O161" i="7"/>
  <c r="L161" i="7"/>
  <c r="K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O128" i="7"/>
  <c r="L128" i="7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L115" i="7"/>
  <c r="O115" i="7" s="1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L103" i="7"/>
  <c r="O103" i="7" s="1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20" i="1"/>
  <c r="Q20" i="1"/>
  <c r="N20" i="1"/>
  <c r="K20" i="1"/>
  <c r="K35" i="1"/>
  <c r="N35" i="1"/>
  <c r="Q35" i="1"/>
  <c r="R35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Q28" i="1"/>
  <c r="K24" i="1"/>
  <c r="N24" i="1"/>
  <c r="Q24" i="1"/>
  <c r="R24" i="1"/>
  <c r="K23" i="1"/>
  <c r="N23" i="1"/>
  <c r="Q23" i="1"/>
  <c r="R23" i="1"/>
  <c r="K22" i="1"/>
  <c r="N22" i="1"/>
  <c r="Q22" i="1"/>
  <c r="R22" i="1"/>
  <c r="Q21" i="1"/>
  <c r="K19" i="1"/>
  <c r="N19" i="1"/>
  <c r="Q19" i="1"/>
  <c r="R19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Q12" i="1"/>
  <c r="K12" i="1"/>
  <c r="Q11" i="1"/>
  <c r="K11" i="1"/>
  <c r="Q10" i="1"/>
  <c r="K10" i="1"/>
  <c r="Q9" i="1"/>
  <c r="R4" i="1"/>
  <c r="R5" i="1"/>
  <c r="R6" i="1"/>
  <c r="R7" i="1"/>
  <c r="R8" i="1"/>
  <c r="R25" i="1"/>
  <c r="R26" i="1"/>
  <c r="R27" i="1"/>
  <c r="R9" i="1"/>
  <c r="R10" i="1"/>
  <c r="R11" i="1"/>
  <c r="R12" i="1"/>
  <c r="R21" i="1"/>
  <c r="R28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N10" i="1"/>
  <c r="N11" i="1"/>
  <c r="N12" i="1"/>
  <c r="N21" i="1"/>
  <c r="N28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" i="1"/>
  <c r="K21" i="1"/>
  <c r="K28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9" i="1"/>
  <c r="Q4" i="1"/>
  <c r="Q5" i="1"/>
  <c r="Q6" i="1"/>
  <c r="Q7" i="1"/>
  <c r="Q8" i="1"/>
  <c r="Q25" i="1"/>
  <c r="Q26" i="1"/>
  <c r="Q27" i="1"/>
  <c r="Q3" i="1"/>
  <c r="P3" i="2" l="1"/>
</calcChain>
</file>

<file path=xl/sharedStrings.xml><?xml version="1.0" encoding="utf-8"?>
<sst xmlns="http://schemas.openxmlformats.org/spreadsheetml/2006/main" count="5104" uniqueCount="1031">
  <si>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</si>
  <si>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</si>
  <si>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</si>
  <si>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</si>
  <si>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</si>
  <si>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</si>
  <si>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</si>
  <si>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</si>
  <si>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</si>
  <si>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</si>
  <si>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</si>
  <si>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</si>
  <si>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</si>
  <si>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</si>
  <si>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</si>
  <si>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</si>
  <si>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</si>
  <si>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</si>
  <si>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</si>
  <si>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</si>
  <si>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</si>
  <si>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</si>
  <si>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</si>
  <si>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</si>
  <si>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</si>
  <si>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</si>
  <si>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</si>
  <si>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</si>
  <si>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</si>
  <si>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</si>
  <si>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</si>
  <si>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</si>
  <si>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</si>
  <si>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</si>
  <si>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</si>
  <si>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</si>
  <si>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</si>
  <si>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</si>
  <si>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</si>
  <si>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</si>
  <si>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</si>
  <si>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</si>
  <si>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</si>
  <si>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</si>
  <si>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</si>
  <si>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</si>
  <si>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</si>
  <si>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</si>
  <si>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</si>
  <si>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</si>
  <si>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</si>
  <si>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</si>
  <si>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</si>
  <si>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</si>
  <si>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</si>
  <si>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</si>
  <si>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</si>
  <si>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</si>
  <si>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</si>
  <si>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</si>
  <si>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</si>
  <si>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</si>
  <si>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</si>
  <si>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</si>
  <si>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</si>
  <si>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</si>
  <si>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</si>
  <si>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</si>
  <si>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</si>
  <si>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</si>
  <si>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</si>
  <si>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</si>
  <si>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</si>
  <si>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</si>
  <si>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</si>
  <si>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</si>
  <si>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</si>
  <si>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</si>
  <si>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</si>
  <si>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</si>
  <si>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</si>
  <si>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</si>
  <si>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</si>
  <si>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</si>
  <si>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</si>
  <si>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</si>
  <si>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</si>
  <si>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</si>
  <si>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</si>
  <si>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</si>
  <si>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</si>
  <si>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</si>
  <si>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</si>
  <si>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</si>
  <si>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</si>
  <si>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</si>
  <si>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</si>
  <si>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</si>
  <si>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</si>
  <si>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</si>
  <si>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</si>
  <si>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</si>
  <si>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</si>
  <si>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</si>
  <si>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</si>
  <si>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</si>
  <si>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</si>
  <si>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</si>
  <si>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</si>
  <si>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</si>
  <si>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</si>
  <si>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</si>
  <si>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</si>
  <si>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</si>
  <si>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</si>
  <si>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</si>
  <si>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</si>
  <si>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</si>
  <si>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</si>
  <si>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</si>
  <si>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</si>
  <si>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</si>
  <si>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</si>
  <si>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</si>
  <si>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</si>
  <si>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</si>
  <si>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</si>
  <si>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</si>
  <si>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</si>
  <si>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</si>
  <si>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</si>
  <si>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</si>
  <si>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</si>
  <si>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</si>
  <si>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</si>
  <si>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</si>
  <si>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</si>
  <si>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</si>
  <si>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</si>
  <si>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</si>
  <si>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</si>
  <si>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</si>
  <si>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</si>
  <si>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</si>
  <si>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</si>
  <si>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</si>
  <si>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</si>
  <si>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</si>
  <si>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</si>
  <si>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</si>
  <si>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</si>
  <si>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</si>
  <si>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</si>
  <si>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</si>
  <si>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</si>
  <si>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</si>
  <si>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</si>
  <si>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</si>
  <si>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</si>
  <si>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</si>
  <si>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</si>
  <si>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</si>
  <si>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</si>
  <si>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</si>
  <si>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</si>
  <si>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</si>
  <si>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</si>
  <si>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</si>
  <si>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</si>
  <si>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</si>
  <si>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</si>
  <si>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</si>
  <si>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</si>
  <si>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</si>
  <si>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</si>
  <si>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</si>
  <si>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</si>
  <si>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</si>
  <si>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</si>
  <si>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</si>
  <si>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</si>
  <si>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</si>
  <si>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</si>
  <si>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</si>
  <si>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</si>
  <si>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</si>
  <si>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</si>
  <si>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</si>
  <si>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</si>
  <si>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</si>
  <si>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</si>
  <si>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</si>
  <si>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</si>
  <si>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</si>
  <si>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</si>
  <si>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</si>
  <si>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</si>
  <si>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</si>
  <si>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</si>
  <si>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</si>
  <si>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</si>
  <si>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</si>
  <si>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</si>
  <si>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</si>
  <si>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</si>
  <si>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</si>
  <si>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</si>
  <si>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</si>
  <si>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</si>
  <si>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</si>
  <si>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</si>
  <si>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</si>
  <si>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</si>
  <si>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</si>
  <si>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</si>
  <si>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</si>
  <si>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</si>
  <si>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</si>
  <si>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</si>
  <si>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</si>
  <si>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</si>
  <si>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</si>
  <si>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</si>
  <si>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</si>
  <si>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</si>
  <si>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</si>
  <si>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</si>
  <si>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</si>
  <si>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</si>
  <si>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</si>
  <si>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</si>
  <si>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</si>
  <si>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</si>
  <si>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</si>
  <si>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</si>
  <si>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</si>
  <si>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</si>
  <si>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</si>
  <si>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</si>
  <si>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</si>
  <si>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</si>
  <si>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</si>
  <si>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</si>
  <si>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</si>
  <si>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</si>
  <si>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</si>
  <si>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</si>
  <si>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</si>
  <si>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</si>
  <si>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</si>
  <si>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</si>
  <si>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</si>
  <si>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</si>
  <si>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</si>
  <si>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</si>
  <si>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</si>
  <si>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</si>
  <si>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</si>
  <si>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</si>
  <si>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</si>
  <si>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</si>
  <si>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</si>
  <si>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</si>
  <si>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</si>
  <si>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</si>
  <si>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</si>
  <si>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</si>
  <si>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</si>
  <si>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</si>
  <si>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</si>
  <si>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</si>
  <si>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</si>
  <si>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</si>
  <si>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</si>
  <si>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</si>
  <si>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</si>
  <si>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</si>
  <si>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</si>
  <si>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</si>
  <si>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</si>
  <si>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</si>
  <si>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</si>
  <si>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</si>
  <si>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</si>
  <si>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</si>
  <si>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</si>
  <si>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</si>
  <si>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</si>
  <si>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</si>
  <si>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</si>
  <si>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</si>
  <si>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</si>
  <si>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</si>
  <si>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</si>
  <si>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</si>
  <si>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</si>
  <si>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</si>
  <si>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</si>
  <si>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</si>
  <si>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</si>
  <si>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</si>
  <si>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</si>
  <si>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</si>
  <si>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</si>
  <si>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</si>
  <si>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</si>
  <si>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</si>
  <si>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</si>
  <si>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</si>
  <si>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</si>
  <si>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</si>
  <si>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</si>
  <si>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</si>
  <si>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</si>
  <si>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</si>
  <si>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</si>
  <si>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</si>
  <si>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</si>
  <si>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</si>
  <si>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</si>
  <si>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</si>
  <si>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</si>
  <si>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</si>
  <si>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</si>
  <si>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</si>
  <si>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</si>
  <si>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</si>
  <si>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</si>
  <si>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</si>
  <si>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</si>
  <si>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</si>
  <si>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</si>
  <si>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</si>
  <si>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</si>
  <si>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</si>
  <si>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</si>
  <si>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</si>
  <si>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</si>
  <si>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</si>
  <si>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</si>
  <si>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</si>
  <si>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</si>
  <si>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</si>
  <si>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</si>
  <si>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</si>
  <si>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</si>
  <si>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</si>
  <si>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</si>
  <si>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</si>
  <si>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</si>
  <si>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</si>
  <si>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</si>
  <si>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</si>
  <si>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</si>
  <si>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</si>
  <si>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</si>
  <si>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</si>
  <si>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</si>
  <si>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</si>
  <si>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</si>
  <si>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</si>
  <si>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</si>
  <si>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</si>
  <si>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</si>
  <si>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</si>
  <si>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</si>
  <si>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</si>
  <si>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</si>
  <si>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</si>
  <si>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</si>
  <si>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</si>
  <si>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</si>
  <si>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</si>
  <si>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</si>
  <si>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</si>
  <si>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</si>
  <si>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</si>
  <si>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</si>
  <si>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</si>
  <si>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</si>
  <si>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</si>
  <si>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</si>
  <si>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</si>
  <si>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</si>
  <si>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</si>
  <si>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</si>
  <si>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</si>
  <si>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</si>
  <si>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</si>
  <si>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</si>
  <si>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</si>
  <si>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</si>
  <si>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</si>
  <si>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</si>
  <si>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</si>
  <si>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</si>
  <si>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</si>
  <si>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</si>
  <si>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</si>
  <si>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</si>
  <si>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</si>
  <si>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</si>
  <si>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</si>
  <si>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</si>
  <si>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</si>
  <si>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</si>
  <si>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</si>
  <si>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</si>
  <si>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</si>
  <si>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</si>
  <si>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</si>
  <si>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</si>
  <si>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</si>
  <si>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</si>
  <si>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</si>
  <si>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</si>
  <si>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</si>
  <si>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</si>
  <si>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</si>
  <si>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</si>
  <si>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</si>
  <si>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</si>
  <si>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</si>
  <si>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</si>
  <si>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</si>
  <si>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</si>
  <si>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</si>
  <si>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</si>
  <si>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</si>
  <si>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</si>
  <si>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</si>
  <si>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</si>
  <si>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</si>
  <si>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</si>
  <si>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</si>
  <si>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</si>
  <si>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</si>
  <si>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</si>
  <si>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</si>
  <si>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</si>
  <si>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</si>
  <si>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</si>
  <si>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</si>
  <si>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</si>
  <si>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</si>
  <si>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</si>
  <si>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</si>
  <si>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</si>
  <si>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</si>
  <si>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</si>
  <si>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</si>
  <si>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</si>
  <si>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</si>
  <si>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</si>
  <si>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</si>
  <si>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</si>
  <si>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</si>
  <si>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</si>
  <si>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</si>
  <si>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</si>
  <si>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</si>
  <si>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</si>
  <si>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</si>
  <si>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</si>
  <si>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</si>
  <si>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</si>
  <si>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</si>
  <si>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</si>
  <si>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</si>
  <si>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</si>
  <si>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</si>
  <si>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</si>
  <si>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</si>
  <si>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</si>
  <si>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</si>
  <si>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</si>
  <si>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</si>
  <si>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</si>
  <si>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</si>
  <si>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</si>
  <si>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</si>
  <si>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</si>
  <si>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</si>
  <si>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</si>
  <si>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</si>
  <si>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</si>
  <si>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</si>
  <si>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</si>
  <si>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</si>
  <si>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</si>
  <si>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</si>
  <si>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</si>
  <si>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</si>
  <si>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</si>
  <si>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</si>
  <si>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</si>
  <si>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</si>
  <si>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</si>
  <si>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</si>
  <si>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</si>
  <si>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</si>
  <si>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</si>
  <si>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</si>
  <si>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</si>
  <si>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</si>
  <si>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</si>
  <si>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</si>
  <si>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</si>
  <si>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</si>
  <si>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</si>
  <si>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</si>
  <si>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</si>
  <si>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</si>
  <si>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</si>
  <si>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</si>
  <si>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</si>
  <si>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</si>
  <si>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</si>
  <si>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</si>
  <si>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</si>
  <si>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</si>
  <si>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</si>
  <si>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</si>
  <si>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</si>
  <si>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</si>
  <si>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</si>
  <si>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</si>
  <si>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</si>
  <si>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</si>
  <si>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</si>
  <si>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</si>
  <si>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</si>
  <si>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</si>
  <si>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</si>
  <si>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</si>
  <si>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</si>
  <si>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</si>
  <si>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</si>
  <si>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</si>
  <si>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</si>
  <si>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</si>
  <si>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</si>
  <si>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</si>
  <si>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</si>
  <si>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</si>
  <si>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</si>
  <si>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</si>
  <si>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</si>
  <si>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</si>
  <si>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</si>
  <si>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</si>
  <si>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</si>
  <si>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</si>
  <si>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</si>
  <si>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</si>
  <si>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</si>
  <si>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</si>
  <si>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</si>
  <si>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</si>
  <si>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</si>
  <si>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</si>
  <si>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</si>
  <si>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</si>
  <si>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</si>
  <si>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</si>
  <si>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</si>
  <si>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</si>
  <si>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</si>
  <si>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</si>
  <si>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</si>
  <si>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</si>
  <si>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</si>
  <si>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</si>
  <si>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</si>
  <si>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</si>
  <si>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</si>
  <si>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</si>
  <si>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</si>
  <si>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</si>
  <si>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</si>
  <si>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</si>
  <si>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</si>
  <si>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</si>
  <si>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</si>
  <si>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</si>
  <si>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</si>
  <si>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</si>
  <si>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</si>
  <si>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</si>
  <si>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</si>
  <si>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</si>
  <si>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</si>
  <si>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</si>
  <si>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</si>
  <si>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</si>
  <si>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</si>
  <si>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</si>
  <si>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</si>
  <si>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</si>
  <si>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</si>
  <si>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</si>
  <si>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</si>
  <si>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</si>
  <si>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</si>
  <si>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</si>
  <si>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</si>
  <si>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</si>
  <si>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</si>
  <si>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</si>
  <si>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</si>
  <si>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</si>
  <si>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</si>
  <si>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</si>
  <si>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</si>
  <si>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</si>
  <si>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</si>
  <si>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</si>
  <si>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</si>
  <si>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</si>
  <si>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</si>
  <si>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</si>
  <si>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</si>
  <si>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</si>
  <si>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</si>
  <si>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</si>
  <si>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</si>
  <si>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</si>
  <si>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</si>
  <si>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</si>
  <si>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</si>
  <si>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</si>
  <si>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</si>
  <si>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</si>
  <si>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</si>
  <si>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</si>
  <si>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</si>
  <si>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</si>
  <si>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</si>
  <si>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</si>
  <si>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</si>
  <si>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</si>
  <si>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</si>
  <si>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</si>
  <si>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</si>
  <si>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</si>
  <si>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</si>
  <si>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</si>
  <si>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</si>
  <si>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</si>
  <si>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</si>
  <si>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</si>
  <si>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</si>
  <si>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</si>
  <si>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</si>
  <si>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</si>
  <si>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</si>
  <si>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</si>
  <si>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</si>
  <si>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</si>
  <si>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</si>
  <si>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</si>
  <si>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</si>
  <si>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</si>
  <si>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</si>
  <si>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</si>
  <si>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</si>
  <si>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</si>
  <si>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</si>
  <si>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</si>
  <si>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</si>
  <si>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</si>
  <si>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</si>
  <si>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</si>
  <si>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</si>
  <si>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</si>
  <si>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</si>
  <si>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</si>
  <si>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</si>
  <si>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</si>
  <si>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</si>
  <si>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</si>
  <si>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</si>
  <si>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</si>
  <si>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</si>
  <si>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</si>
  <si>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</si>
  <si>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</si>
  <si>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</si>
  <si>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</si>
  <si>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</si>
  <si>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</si>
  <si>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</si>
  <si>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</si>
  <si>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</si>
  <si>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</si>
  <si>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</si>
  <si>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</si>
  <si>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</si>
  <si>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</si>
  <si>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</si>
  <si>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</si>
  <si>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</si>
  <si>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</si>
  <si>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</si>
  <si>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</si>
  <si>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</si>
  <si>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</si>
  <si>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</si>
  <si>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</si>
  <si>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</si>
  <si>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</si>
  <si>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</si>
  <si>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</si>
  <si>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</si>
  <si>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</si>
  <si>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</si>
  <si>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</si>
  <si>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</si>
  <si>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</si>
  <si>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</si>
  <si>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</si>
  <si>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</si>
  <si>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</si>
  <si>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</si>
  <si>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</si>
  <si>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</si>
  <si>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</si>
  <si>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</si>
  <si>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</si>
  <si>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</si>
  <si>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</si>
  <si>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</si>
  <si>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</si>
  <si>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</si>
  <si>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</si>
  <si>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</si>
  <si>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</si>
  <si>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</si>
  <si>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</si>
  <si>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</si>
  <si>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</si>
  <si>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</si>
  <si>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</si>
  <si>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</si>
  <si>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</si>
  <si>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</si>
  <si>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</si>
  <si>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</si>
  <si>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</si>
  <si>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</si>
  <si>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</si>
  <si>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</si>
  <si>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</si>
  <si>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</si>
  <si>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</si>
  <si>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</si>
  <si>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</si>
  <si>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</si>
  <si>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</si>
  <si>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</si>
  <si>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</si>
  <si>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</si>
  <si>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</si>
  <si>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</si>
  <si>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</si>
  <si>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</si>
  <si>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</si>
  <si>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</si>
  <si>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</si>
  <si>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</si>
  <si>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</si>
  <si>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</si>
  <si>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</si>
  <si>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</si>
  <si>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</si>
  <si>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</si>
  <si>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</si>
  <si>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</si>
  <si>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</si>
  <si>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</si>
  <si>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</si>
  <si>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</si>
  <si>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</si>
  <si>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</si>
  <si>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</si>
  <si>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</si>
  <si>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</si>
  <si>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</si>
  <si>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</si>
  <si>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</si>
  <si>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</si>
  <si>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</si>
  <si>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</si>
  <si>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</si>
  <si>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</si>
  <si>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</si>
  <si>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</si>
  <si>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</si>
  <si>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</si>
  <si>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</si>
  <si>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</si>
  <si>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</si>
  <si>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</si>
  <si>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</si>
  <si>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</si>
  <si>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</si>
  <si>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</si>
  <si>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</si>
  <si>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</si>
  <si>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</si>
  <si>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</si>
  <si>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</si>
  <si>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</si>
  <si>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</si>
  <si>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</si>
  <si>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</si>
  <si>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</si>
  <si>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</si>
  <si>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</si>
  <si>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</si>
  <si>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</si>
  <si>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</si>
  <si>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</si>
  <si>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</si>
  <si>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</si>
  <si>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</si>
  <si>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</si>
  <si>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</si>
  <si>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</si>
  <si>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</si>
  <si>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</si>
  <si>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</si>
  <si>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</si>
  <si>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</si>
  <si>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</si>
  <si>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</si>
  <si>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</si>
  <si>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</si>
  <si>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</si>
  <si>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</si>
  <si>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</si>
  <si>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</si>
  <si>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</si>
  <si>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</si>
  <si>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</si>
  <si>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</si>
  <si>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</si>
  <si>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</si>
  <si>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</si>
  <si>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</si>
  <si>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</si>
  <si>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</si>
  <si>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</si>
  <si>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</si>
  <si>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</si>
  <si>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</si>
  <si>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</si>
  <si>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</si>
  <si>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</si>
  <si>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</si>
  <si>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</si>
  <si>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</si>
  <si>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</si>
  <si>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</si>
  <si>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</si>
  <si>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</si>
  <si>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</si>
  <si>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</si>
  <si>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</si>
  <si>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</si>
  <si>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</si>
  <si>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</si>
  <si>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</si>
  <si>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</si>
  <si>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</si>
  <si>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</si>
  <si>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</si>
  <si>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</si>
  <si>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</si>
  <si>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</si>
  <si>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</si>
  <si>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</si>
  <si>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</si>
  <si>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</si>
  <si>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</si>
  <si>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</si>
  <si>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</si>
  <si>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</si>
  <si>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</si>
  <si>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</si>
  <si>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</si>
  <si>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</si>
  <si>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</si>
  <si>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</si>
  <si>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</si>
  <si>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</si>
  <si>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</si>
  <si>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</si>
  <si>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</si>
  <si>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</si>
  <si>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</si>
  <si>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</si>
  <si>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</si>
  <si>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</si>
  <si>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</si>
  <si>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</si>
  <si>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</si>
  <si>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</si>
  <si>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</si>
  <si>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</si>
  <si>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</si>
  <si>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</si>
  <si>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</si>
  <si>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</si>
  <si>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</si>
  <si>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</si>
  <si>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</si>
  <si>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</si>
  <si>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</si>
  <si>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</si>
  <si>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</si>
  <si>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</si>
  <si>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</si>
  <si>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</si>
  <si>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</si>
  <si>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</si>
  <si>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</si>
  <si>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</si>
  <si>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</si>
  <si>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</si>
  <si>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</si>
  <si>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</si>
  <si>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</si>
  <si>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</si>
  <si>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</si>
  <si>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</si>
  <si>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</si>
  <si>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</si>
  <si>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</si>
  <si>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</si>
  <si>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</si>
  <si>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</si>
  <si>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</si>
  <si>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</si>
  <si>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</si>
  <si>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</si>
  <si>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</si>
  <si>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</si>
  <si>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</si>
  <si>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</si>
  <si>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</si>
  <si>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</si>
  <si>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</si>
  <si>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</si>
  <si>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</si>
  <si>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</si>
  <si>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</si>
  <si>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</si>
  <si>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</si>
  <si>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</si>
  <si>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</si>
  <si>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</si>
  <si>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</si>
  <si>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</si>
  <si>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</si>
  <si>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</si>
  <si>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</si>
  <si>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</si>
  <si>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</si>
  <si>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</si>
  <si>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</si>
  <si>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</si>
  <si>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</si>
  <si>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</si>
  <si>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</si>
  <si>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</si>
  <si>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</si>
  <si>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</si>
  <si>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</si>
  <si>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</si>
  <si>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</si>
  <si>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</si>
  <si>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</si>
  <si>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</si>
  <si>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</si>
  <si>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</si>
  <si>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</si>
  <si>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</si>
  <si>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</si>
  <si>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</si>
  <si>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</si>
  <si>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</si>
  <si>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</si>
  <si>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</si>
  <si>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</si>
  <si>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</si>
  <si>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</si>
  <si>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</si>
  <si>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</si>
  <si>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</si>
  <si>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</si>
  <si>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</si>
  <si>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</si>
  <si>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</si>
  <si>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</si>
  <si>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</si>
  <si>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</si>
  <si>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</si>
  <si>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</si>
  <si>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</si>
  <si>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</si>
  <si>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</si>
  <si>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</si>
  <si>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</si>
  <si>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</si>
  <si>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</si>
  <si>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</si>
  <si>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</si>
  <si>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</si>
  <si>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</si>
  <si>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</si>
  <si>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</si>
  <si>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</si>
  <si>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18132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</si>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</sst>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0" borderId="0" xfId="1" applyFont="1" applyAlignment="1">
      <alignment horizontal="center" vertical="center" wrapText="1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10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[4月摆渡报表.xlsx]Sheet2!数据透视表2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33784"/>
        <c:axId val="722741000"/>
      </c:barChart>
      <c:catAx>
        <c:axId val="72273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41000"/>
        <c:crosses val="autoZero"/>
        <c:auto val="1"/>
        <c:lblAlgn val="ctr"/>
        <c:lblOffset val="100"/>
        <c:noMultiLvlLbl val="0"/>
      </c:catAx>
      <c:valAx>
        <c:axId val="7227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3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98892939818" createdVersion="6" refreshedVersion="6" minRefreshableVersion="3" recordCount="242" xr:uid="{EC04B2A5-93F6-45AB-BCB8-B536FD2004B1}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79018-A2BF-43B3-84E1-C5B2C359714D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0"/>
  <sheetViews>
    <sheetView topLeftCell="G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>
      <c r="A1" s="50" t="s">
        <v>147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2" t="s">
        <v>9</v>
      </c>
      <c r="K2" s="21" t="s">
        <v>10</v>
      </c>
      <c r="L2" s="23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7" customFormat="1" ht="18.75">
      <c r="A3" s="8">
        <v>43191</v>
      </c>
      <c r="B3" s="9" t="s">
        <v>28</v>
      </c>
      <c r="C3" s="18">
        <v>0.75138888888888899</v>
      </c>
      <c r="D3" s="18">
        <v>0.82986111111111116</v>
      </c>
      <c r="E3" s="10" t="s">
        <v>29</v>
      </c>
      <c r="F3" s="10" t="s">
        <v>30</v>
      </c>
      <c r="G3" s="11" t="s">
        <v>31</v>
      </c>
      <c r="H3" s="11" t="s">
        <v>32</v>
      </c>
      <c r="I3" s="12" t="s">
        <v>68</v>
      </c>
      <c r="J3" s="19" t="s">
        <v>33</v>
      </c>
      <c r="K3" s="7" t="s">
        <v>18</v>
      </c>
      <c r="L3" s="15" t="s">
        <v>34</v>
      </c>
      <c r="M3" s="16" t="s">
        <v>35</v>
      </c>
      <c r="N3" s="6" t="s">
        <v>19</v>
      </c>
      <c r="O3" s="14">
        <v>14</v>
      </c>
      <c r="P3" s="14">
        <v>0</v>
      </c>
      <c r="Q3" s="14">
        <f>SUM(O3:P3)</f>
        <v>14</v>
      </c>
      <c r="R3" s="7" t="str">
        <f>IF(A3&lt;&gt;"","分拣摆渡","----")</f>
        <v>分拣摆渡</v>
      </c>
    </row>
    <row r="4" spans="1:60" s="17" customFormat="1" ht="18.75">
      <c r="A4" s="8">
        <v>43191</v>
      </c>
      <c r="B4" s="9" t="s">
        <v>36</v>
      </c>
      <c r="C4" s="18">
        <v>0.68055555555555547</v>
      </c>
      <c r="D4" s="18">
        <v>0.7583333333333333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69</v>
      </c>
      <c r="J4" s="19" t="s">
        <v>39</v>
      </c>
      <c r="K4" s="7" t="s">
        <v>18</v>
      </c>
      <c r="L4" s="15" t="s">
        <v>40</v>
      </c>
      <c r="M4" s="16" t="s">
        <v>41</v>
      </c>
      <c r="N4" s="6" t="s">
        <v>19</v>
      </c>
      <c r="O4" s="14">
        <v>14</v>
      </c>
      <c r="P4" s="14">
        <v>0</v>
      </c>
      <c r="Q4" s="14">
        <f t="shared" ref="Q4:Q12" si="0">SUM(O4:P4)</f>
        <v>14</v>
      </c>
      <c r="R4" s="7" t="str">
        <f t="shared" ref="R4:R68" si="1">IF(A4&lt;&gt;"","分拣摆渡","----")</f>
        <v>分拣摆渡</v>
      </c>
    </row>
    <row r="5" spans="1:60" s="17" customFormat="1" ht="18.75">
      <c r="A5" s="8">
        <v>43191</v>
      </c>
      <c r="B5" s="9" t="s">
        <v>45</v>
      </c>
      <c r="C5" s="18">
        <v>0.49305555555555558</v>
      </c>
      <c r="D5" s="18">
        <v>0.57500000000000007</v>
      </c>
      <c r="E5" s="11" t="s">
        <v>37</v>
      </c>
      <c r="F5" s="11" t="s">
        <v>38</v>
      </c>
      <c r="G5" s="11" t="s">
        <v>31</v>
      </c>
      <c r="H5" s="11" t="s">
        <v>32</v>
      </c>
      <c r="I5" s="12" t="s">
        <v>70</v>
      </c>
      <c r="J5" s="19" t="s">
        <v>46</v>
      </c>
      <c r="K5" s="7" t="s">
        <v>18</v>
      </c>
      <c r="L5" s="20" t="s">
        <v>47</v>
      </c>
      <c r="M5" s="16" t="s">
        <v>48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0.62152777777777779</v>
      </c>
      <c r="D6" s="18">
        <v>0.70000000000000007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49</v>
      </c>
      <c r="J6" s="19" t="s">
        <v>42</v>
      </c>
      <c r="K6" s="7" t="s">
        <v>18</v>
      </c>
      <c r="L6" s="15" t="s">
        <v>43</v>
      </c>
      <c r="M6" s="16" t="s">
        <v>44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25</v>
      </c>
      <c r="C7" s="18">
        <v>0.62430555555555556</v>
      </c>
      <c r="D7" s="18">
        <v>0.69444444444444453</v>
      </c>
      <c r="E7" s="11" t="s">
        <v>26</v>
      </c>
      <c r="F7" s="11" t="s">
        <v>27</v>
      </c>
      <c r="G7" s="11" t="s">
        <v>31</v>
      </c>
      <c r="H7" s="11" t="s">
        <v>32</v>
      </c>
      <c r="I7" s="12" t="s">
        <v>145</v>
      </c>
      <c r="J7" s="19" t="s">
        <v>146</v>
      </c>
      <c r="K7" s="7" t="s">
        <v>18</v>
      </c>
      <c r="L7" s="15" t="s">
        <v>50</v>
      </c>
      <c r="M7" s="16" t="s">
        <v>51</v>
      </c>
      <c r="N7" s="6" t="s">
        <v>19</v>
      </c>
      <c r="O7" s="14">
        <v>14</v>
      </c>
      <c r="P7" s="14">
        <v>0</v>
      </c>
      <c r="Q7" s="14">
        <f t="shared" si="0"/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63</v>
      </c>
      <c r="C8" s="18">
        <v>0.81180555555555556</v>
      </c>
      <c r="D8" s="18">
        <v>0.88194444444444453</v>
      </c>
      <c r="E8" s="11" t="s">
        <v>37</v>
      </c>
      <c r="F8" s="11" t="s">
        <v>38</v>
      </c>
      <c r="G8" s="11" t="s">
        <v>31</v>
      </c>
      <c r="H8" s="11" t="s">
        <v>32</v>
      </c>
      <c r="I8" s="12" t="s">
        <v>67</v>
      </c>
      <c r="J8" s="19" t="s">
        <v>64</v>
      </c>
      <c r="K8" s="7" t="s">
        <v>18</v>
      </c>
      <c r="L8" s="20" t="s">
        <v>65</v>
      </c>
      <c r="M8" s="16" t="s">
        <v>66</v>
      </c>
      <c r="N8" s="6" t="s">
        <v>19</v>
      </c>
      <c r="O8" s="14">
        <v>14</v>
      </c>
      <c r="P8" s="14">
        <v>0</v>
      </c>
      <c r="Q8" s="14">
        <f>SUM(O8:P8)</f>
        <v>14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71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76</v>
      </c>
      <c r="J9" s="19" t="s">
        <v>77</v>
      </c>
      <c r="K9" s="7" t="str">
        <f t="shared" ref="K9:K20" si="2">IF(A9&lt;&gt;"","武汉威伟机械","------")</f>
        <v>武汉威伟机械</v>
      </c>
      <c r="L9" s="15" t="s">
        <v>78</v>
      </c>
      <c r="M9" s="16" t="s">
        <v>79</v>
      </c>
      <c r="N9" s="7" t="str">
        <f>IF(L9&lt;&gt;"","9.6米","--")</f>
        <v>9.6米</v>
      </c>
      <c r="O9" s="14">
        <v>13</v>
      </c>
      <c r="P9" s="14">
        <v>0</v>
      </c>
      <c r="Q9" s="14">
        <f t="shared" si="0"/>
        <v>13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80</v>
      </c>
      <c r="J10" s="19" t="s">
        <v>81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ref="N10:N77" si="3">IF(L10&lt;&gt;"","9.6米","--")</f>
        <v>9.6米</v>
      </c>
      <c r="O10" s="14">
        <v>14</v>
      </c>
      <c r="P10" s="14">
        <v>0</v>
      </c>
      <c r="Q10" s="14">
        <f t="shared" si="0"/>
        <v>14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2112</v>
      </c>
      <c r="D11" s="25">
        <v>2122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82</v>
      </c>
      <c r="J11" s="19" t="s">
        <v>84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6</v>
      </c>
      <c r="P11" s="14">
        <v>0</v>
      </c>
      <c r="Q11" s="14">
        <f t="shared" si="0"/>
        <v>6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1151</v>
      </c>
      <c r="D12" s="25">
        <v>1201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85</v>
      </c>
      <c r="J12" s="19" t="s">
        <v>86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1006</v>
      </c>
      <c r="D13" s="25">
        <v>1016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87</v>
      </c>
      <c r="J13" s="19" t="s">
        <v>88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ref="N13" si="4">IF(L13&lt;&gt;"","9.6米","--")</f>
        <v>9.6米</v>
      </c>
      <c r="O13" s="14">
        <v>14</v>
      </c>
      <c r="P13" s="14">
        <v>0</v>
      </c>
      <c r="Q13" s="14">
        <f t="shared" ref="Q13" si="5">SUM(O13:P13)</f>
        <v>14</v>
      </c>
      <c r="R13" s="7" t="str">
        <f t="shared" ref="R13" si="6">IF(A13&lt;&gt;"","分拣摆渡","----")</f>
        <v>分拣摆渡</v>
      </c>
    </row>
    <row r="14" spans="1:60" s="17" customFormat="1" ht="18.75">
      <c r="A14" s="8">
        <v>43191</v>
      </c>
      <c r="B14" s="9" t="s">
        <v>89</v>
      </c>
      <c r="C14" s="25">
        <v>50</v>
      </c>
      <c r="D14" s="25">
        <v>100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90</v>
      </c>
      <c r="J14" s="19" t="s">
        <v>91</v>
      </c>
      <c r="K14" s="7" t="str">
        <f t="shared" si="2"/>
        <v>武汉威伟机械</v>
      </c>
      <c r="L14" s="15" t="s">
        <v>78</v>
      </c>
      <c r="M14" s="16" t="s">
        <v>79</v>
      </c>
      <c r="N14" s="7" t="str">
        <f t="shared" ref="N14" si="7">IF(L14&lt;&gt;"","9.6米","--")</f>
        <v>9.6米</v>
      </c>
      <c r="O14" s="14">
        <v>9</v>
      </c>
      <c r="P14" s="14">
        <v>0</v>
      </c>
      <c r="Q14" s="14">
        <f t="shared" ref="Q14" si="8">SUM(O14:P14)</f>
        <v>9</v>
      </c>
      <c r="R14" s="7" t="str">
        <f t="shared" ref="R14" si="9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2325</v>
      </c>
      <c r="D15" s="25">
        <v>2335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92</v>
      </c>
      <c r="J15" s="19" t="s">
        <v>93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ref="N15" si="10">IF(L15&lt;&gt;"","9.6米","--")</f>
        <v>9.6米</v>
      </c>
      <c r="O15" s="14">
        <v>14</v>
      </c>
      <c r="P15" s="14">
        <v>0</v>
      </c>
      <c r="Q15" s="14">
        <f t="shared" ref="Q15" si="11">SUM(O15:P15)</f>
        <v>14</v>
      </c>
      <c r="R15" s="7" t="str">
        <f t="shared" ref="R15" si="12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2025</v>
      </c>
      <c r="D16" s="25">
        <v>2035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95</v>
      </c>
      <c r="J16" s="19" t="s">
        <v>96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ref="N16" si="13">IF(L16&lt;&gt;"","9.6米","--")</f>
        <v>9.6米</v>
      </c>
      <c r="O16" s="14">
        <v>14</v>
      </c>
      <c r="P16" s="14">
        <v>0</v>
      </c>
      <c r="Q16" s="14">
        <f t="shared" ref="Q16" si="14">SUM(O16:P16)</f>
        <v>14</v>
      </c>
      <c r="R16" s="7" t="str">
        <f t="shared" ref="R16" si="15">IF(A16&lt;&gt;"","分拣摆渡","----")</f>
        <v>分拣摆渡</v>
      </c>
    </row>
    <row r="17" spans="1:18" s="17" customFormat="1" ht="18.75">
      <c r="A17" s="8">
        <v>43191</v>
      </c>
      <c r="B17" s="9" t="s">
        <v>71</v>
      </c>
      <c r="C17" s="25">
        <v>1520</v>
      </c>
      <c r="D17" s="25">
        <v>1530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97</v>
      </c>
      <c r="J17" s="19" t="s">
        <v>98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ref="N17" si="16">IF(L17&lt;&gt;"","9.6米","--")</f>
        <v>9.6米</v>
      </c>
      <c r="O17" s="14">
        <v>14</v>
      </c>
      <c r="P17" s="14">
        <v>0</v>
      </c>
      <c r="Q17" s="14">
        <f t="shared" ref="Q17" si="17">SUM(O17:P17)</f>
        <v>14</v>
      </c>
      <c r="R17" s="7" t="str">
        <f t="shared" ref="R17" si="18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1130</v>
      </c>
      <c r="D18" s="25">
        <v>1140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99</v>
      </c>
      <c r="J18" s="19" t="s">
        <v>100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ref="N18" si="19">IF(L18&lt;&gt;"","9.6米","--")</f>
        <v>9.6米</v>
      </c>
      <c r="O18" s="14">
        <v>14</v>
      </c>
      <c r="P18" s="14">
        <v>0</v>
      </c>
      <c r="Q18" s="14">
        <f t="shared" ref="Q18" si="20">SUM(O18:P18)</f>
        <v>14</v>
      </c>
      <c r="R18" s="7" t="str">
        <f t="shared" ref="R18" si="21">IF(A18&lt;&gt;"","分拣摆渡","----")</f>
        <v>分拣摆渡</v>
      </c>
    </row>
    <row r="19" spans="1:18" s="17" customFormat="1" ht="18.75">
      <c r="A19" s="8">
        <v>43191</v>
      </c>
      <c r="B19" s="9" t="s">
        <v>89</v>
      </c>
      <c r="C19" s="25">
        <v>941</v>
      </c>
      <c r="D19" s="25">
        <v>951</v>
      </c>
      <c r="E19" s="11" t="s">
        <v>72</v>
      </c>
      <c r="F19" s="11" t="s">
        <v>73</v>
      </c>
      <c r="G19" s="11" t="s">
        <v>74</v>
      </c>
      <c r="H19" s="11" t="s">
        <v>75</v>
      </c>
      <c r="I19" s="12" t="s">
        <v>101</v>
      </c>
      <c r="J19" s="19" t="s">
        <v>102</v>
      </c>
      <c r="K19" s="7" t="str">
        <f t="shared" si="2"/>
        <v>武汉威伟机械</v>
      </c>
      <c r="L19" s="15" t="s">
        <v>94</v>
      </c>
      <c r="M19" s="16" t="s">
        <v>117</v>
      </c>
      <c r="N19" s="7" t="str">
        <f t="shared" ref="N19" si="22">IF(L19&lt;&gt;"","9.6米","--")</f>
        <v>9.6米</v>
      </c>
      <c r="O19" s="14">
        <v>14</v>
      </c>
      <c r="P19" s="14">
        <v>0</v>
      </c>
      <c r="Q19" s="14">
        <f t="shared" ref="Q19:Q21" si="23">SUM(O19:P19)</f>
        <v>14</v>
      </c>
      <c r="R19" s="7" t="str">
        <f t="shared" ref="R19" si="24">IF(A19&lt;&gt;"","分拣摆渡","----")</f>
        <v>分拣摆渡</v>
      </c>
    </row>
    <row r="20" spans="1:18" s="17" customFormat="1" ht="18.75">
      <c r="A20" s="8">
        <v>43191</v>
      </c>
      <c r="B20" s="9" t="s">
        <v>139</v>
      </c>
      <c r="C20" s="25">
        <v>2035</v>
      </c>
      <c r="D20" s="25">
        <v>2054</v>
      </c>
      <c r="E20" s="11" t="s">
        <v>74</v>
      </c>
      <c r="F20" s="11" t="s">
        <v>140</v>
      </c>
      <c r="G20" s="11" t="s">
        <v>72</v>
      </c>
      <c r="H20" s="11" t="s">
        <v>73</v>
      </c>
      <c r="I20" s="12" t="s">
        <v>141</v>
      </c>
      <c r="J20" s="19" t="s">
        <v>142</v>
      </c>
      <c r="K20" s="7" t="str">
        <f t="shared" si="2"/>
        <v>武汉威伟机械</v>
      </c>
      <c r="L20" s="15" t="s">
        <v>143</v>
      </c>
      <c r="M20" s="16" t="s">
        <v>144</v>
      </c>
      <c r="N20" s="7" t="str">
        <f>IF(L20&lt;&gt;"","9.6米","--")</f>
        <v>9.6米</v>
      </c>
      <c r="O20" s="14">
        <v>14</v>
      </c>
      <c r="P20" s="14">
        <v>0</v>
      </c>
      <c r="Q20" s="14">
        <f>SUM(O20:P20)</f>
        <v>14</v>
      </c>
      <c r="R20" s="7" t="str">
        <f>IF(A20&lt;&gt;"","分拣摆渡","----")</f>
        <v>分拣摆渡</v>
      </c>
    </row>
    <row r="21" spans="1:18" s="17" customFormat="1" ht="18.75">
      <c r="A21" s="8">
        <v>43191</v>
      </c>
      <c r="B21" s="9" t="s">
        <v>103</v>
      </c>
      <c r="C21" s="25">
        <v>1158</v>
      </c>
      <c r="D21" s="25">
        <v>1227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104</v>
      </c>
      <c r="J21" s="19" t="s">
        <v>105</v>
      </c>
      <c r="K21" s="7" t="str">
        <f t="shared" ref="K21:K77" si="25">IF(A21&lt;&gt;"","武汉威伟机械","------")</f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14</v>
      </c>
      <c r="P21" s="14">
        <v>0</v>
      </c>
      <c r="Q21" s="14">
        <f t="shared" si="23"/>
        <v>14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108</v>
      </c>
      <c r="C22" s="25">
        <v>2018</v>
      </c>
      <c r="D22" s="25">
        <v>2036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109</v>
      </c>
      <c r="J22" s="19" t="s">
        <v>110</v>
      </c>
      <c r="K22" s="7" t="str">
        <f t="shared" ref="K22" si="26">IF(A22&lt;&gt;"","武汉威伟机械","------")</f>
        <v>武汉威伟机械</v>
      </c>
      <c r="L22" s="15" t="s">
        <v>106</v>
      </c>
      <c r="M22" s="16" t="s">
        <v>107</v>
      </c>
      <c r="N22" s="7" t="str">
        <f t="shared" ref="N22" si="27">IF(L22&lt;&gt;"","9.6米","--")</f>
        <v>9.6米</v>
      </c>
      <c r="O22" s="14">
        <v>9</v>
      </c>
      <c r="P22" s="14">
        <v>0</v>
      </c>
      <c r="Q22" s="14">
        <f t="shared" ref="Q22" si="28">SUM(O22:P22)</f>
        <v>9</v>
      </c>
      <c r="R22" s="7" t="str">
        <f t="shared" ref="R22" si="29">IF(A22&lt;&gt;"","分拣摆渡","----")</f>
        <v>分拣摆渡</v>
      </c>
    </row>
    <row r="23" spans="1:18" s="17" customFormat="1" ht="18.75">
      <c r="A23" s="8">
        <v>43191</v>
      </c>
      <c r="B23" s="9" t="s">
        <v>111</v>
      </c>
      <c r="C23" s="25">
        <v>1918</v>
      </c>
      <c r="D23" s="25">
        <v>1828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112</v>
      </c>
      <c r="J23" s="19" t="s">
        <v>113</v>
      </c>
      <c r="K23" s="7" t="str">
        <f t="shared" ref="K23" si="30">IF(A23&lt;&gt;"","武汉威伟机械","------")</f>
        <v>武汉威伟机械</v>
      </c>
      <c r="L23" s="15" t="s">
        <v>106</v>
      </c>
      <c r="M23" s="16" t="s">
        <v>107</v>
      </c>
      <c r="N23" s="7" t="str">
        <f t="shared" ref="N23" si="31">IF(L23&lt;&gt;"","9.6米","--")</f>
        <v>9.6米</v>
      </c>
      <c r="O23" s="14">
        <v>14</v>
      </c>
      <c r="P23" s="14">
        <v>0</v>
      </c>
      <c r="Q23" s="14">
        <f t="shared" ref="Q23" si="32">SUM(O23:P23)</f>
        <v>14</v>
      </c>
      <c r="R23" s="7" t="str">
        <f t="shared" ref="R23" si="33">IF(A23&lt;&gt;"","分拣摆渡","----")</f>
        <v>分拣摆渡</v>
      </c>
    </row>
    <row r="24" spans="1:18" s="17" customFormat="1" ht="18.75">
      <c r="A24" s="8">
        <v>43191</v>
      </c>
      <c r="B24" s="9" t="s">
        <v>114</v>
      </c>
      <c r="C24" s="25">
        <v>940</v>
      </c>
      <c r="D24" s="25">
        <v>2157</v>
      </c>
      <c r="E24" s="11" t="s">
        <v>74</v>
      </c>
      <c r="F24" s="11" t="s">
        <v>75</v>
      </c>
      <c r="G24" s="11" t="s">
        <v>72</v>
      </c>
      <c r="H24" s="11" t="s">
        <v>73</v>
      </c>
      <c r="I24" s="12" t="s">
        <v>115</v>
      </c>
      <c r="J24" s="19" t="s">
        <v>116</v>
      </c>
      <c r="K24" s="7" t="str">
        <f t="shared" ref="K24" si="34">IF(A24&lt;&gt;"","武汉威伟机械","------")</f>
        <v>武汉威伟机械</v>
      </c>
      <c r="L24" s="15" t="s">
        <v>106</v>
      </c>
      <c r="M24" s="16" t="s">
        <v>107</v>
      </c>
      <c r="N24" s="7" t="str">
        <f t="shared" ref="N24" si="35">IF(L24&lt;&gt;"","9.6米","--")</f>
        <v>9.6米</v>
      </c>
      <c r="O24" s="14">
        <v>6</v>
      </c>
      <c r="P24" s="14">
        <v>0</v>
      </c>
      <c r="Q24" s="14">
        <f t="shared" ref="Q24:Q28" si="36">SUM(O24:P24)</f>
        <v>6</v>
      </c>
      <c r="R24" s="7" t="str">
        <f t="shared" ref="R24" si="37"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0.65972222222222221</v>
      </c>
      <c r="D25" s="18">
        <v>0.68680555555555556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55</v>
      </c>
      <c r="J25" s="19" t="s">
        <v>56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7</v>
      </c>
      <c r="P25" s="14">
        <v>5</v>
      </c>
      <c r="Q25" s="14">
        <f>SUM(O25:P25)</f>
        <v>12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52</v>
      </c>
      <c r="C26" s="18">
        <v>0.8305555555555556</v>
      </c>
      <c r="D26" s="18">
        <v>0.84166666666666667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83</v>
      </c>
      <c r="J26" s="19" t="s">
        <v>59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13</v>
      </c>
      <c r="P26" s="14">
        <v>0</v>
      </c>
      <c r="Q26" s="14">
        <f>SUM(O26:P26)</f>
        <v>13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60</v>
      </c>
      <c r="C27" s="18">
        <v>0.70763888888888893</v>
      </c>
      <c r="D27" s="18">
        <v>0.71944444444444444</v>
      </c>
      <c r="E27" s="11" t="s">
        <v>53</v>
      </c>
      <c r="F27" s="11" t="s">
        <v>54</v>
      </c>
      <c r="G27" s="11" t="s">
        <v>31</v>
      </c>
      <c r="H27" s="11" t="s">
        <v>32</v>
      </c>
      <c r="I27" s="12" t="s">
        <v>61</v>
      </c>
      <c r="J27" s="19" t="s">
        <v>62</v>
      </c>
      <c r="K27" s="7" t="s">
        <v>18</v>
      </c>
      <c r="L27" s="15" t="s">
        <v>57</v>
      </c>
      <c r="M27" s="16" t="s">
        <v>58</v>
      </c>
      <c r="N27" s="6" t="s">
        <v>19</v>
      </c>
      <c r="O27" s="14">
        <v>9</v>
      </c>
      <c r="P27" s="14">
        <v>5</v>
      </c>
      <c r="Q27" s="14">
        <f>SUM(O27:P27)</f>
        <v>14</v>
      </c>
      <c r="R27" s="7" t="str">
        <f>IF(A27&lt;&gt;"","分拣摆渡","----")</f>
        <v>分拣摆渡</v>
      </c>
    </row>
    <row r="28" spans="1:18" s="17" customFormat="1" ht="18.75">
      <c r="A28" s="8">
        <v>43191</v>
      </c>
      <c r="B28" s="9" t="s">
        <v>124</v>
      </c>
      <c r="C28" s="25">
        <v>2330</v>
      </c>
      <c r="D28" s="25">
        <v>2340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121</v>
      </c>
      <c r="J28" s="19" t="s">
        <v>122</v>
      </c>
      <c r="K28" s="7" t="str">
        <f t="shared" si="25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3</v>
      </c>
      <c r="P28" s="14">
        <v>0</v>
      </c>
      <c r="Q28" s="14">
        <f t="shared" si="36"/>
        <v>3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2130</v>
      </c>
      <c r="D29" s="25">
        <v>2140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125</v>
      </c>
      <c r="J29" s="19" t="s">
        <v>126</v>
      </c>
      <c r="K29" s="7" t="str">
        <f t="shared" ref="K29" si="38">IF(A29&lt;&gt;"","武汉威伟机械","------")</f>
        <v>武汉威伟机械</v>
      </c>
      <c r="L29" s="15" t="s">
        <v>123</v>
      </c>
      <c r="M29" s="16" t="s">
        <v>118</v>
      </c>
      <c r="N29" s="7" t="str">
        <f t="shared" ref="N29" si="39">IF(L29&lt;&gt;"","9.6米","--")</f>
        <v>9.6米</v>
      </c>
      <c r="O29" s="14">
        <v>1</v>
      </c>
      <c r="P29" s="14">
        <v>0</v>
      </c>
      <c r="Q29" s="14">
        <f t="shared" ref="Q29" si="40">SUM(O29:P29)</f>
        <v>1</v>
      </c>
      <c r="R29" s="7" t="str">
        <f t="shared" ref="R29" si="41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127</v>
      </c>
      <c r="J30" s="19" t="s">
        <v>128</v>
      </c>
      <c r="K30" s="7" t="str">
        <f t="shared" ref="K30" si="42">IF(A30&lt;&gt;"","武汉威伟机械","------")</f>
        <v>武汉威伟机械</v>
      </c>
      <c r="L30" s="15" t="s">
        <v>123</v>
      </c>
      <c r="M30" s="16" t="s">
        <v>118</v>
      </c>
      <c r="N30" s="7" t="str">
        <f t="shared" ref="N30" si="43">IF(L30&lt;&gt;"","9.6米","--")</f>
        <v>9.6米</v>
      </c>
      <c r="O30" s="14">
        <v>3</v>
      </c>
      <c r="P30" s="14">
        <v>0</v>
      </c>
      <c r="Q30" s="14">
        <f t="shared" ref="Q30" si="44">SUM(O30:P30)</f>
        <v>3</v>
      </c>
      <c r="R30" s="7" t="str">
        <f t="shared" ref="R30" si="45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2025</v>
      </c>
      <c r="D31" s="25">
        <v>2035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129</v>
      </c>
      <c r="J31" s="19" t="s">
        <v>130</v>
      </c>
      <c r="K31" s="7" t="str">
        <f t="shared" ref="K31" si="46">IF(A31&lt;&gt;"","武汉威伟机械","------")</f>
        <v>武汉威伟机械</v>
      </c>
      <c r="L31" s="15" t="s">
        <v>123</v>
      </c>
      <c r="M31" s="16" t="s">
        <v>118</v>
      </c>
      <c r="N31" s="7" t="str">
        <f t="shared" ref="N31" si="47">IF(L31&lt;&gt;"","9.6米","--")</f>
        <v>9.6米</v>
      </c>
      <c r="O31" s="14">
        <v>4</v>
      </c>
      <c r="P31" s="14">
        <v>0</v>
      </c>
      <c r="Q31" s="14">
        <f t="shared" ref="Q31" si="48">SUM(O31:P31)</f>
        <v>4</v>
      </c>
      <c r="R31" s="7" t="str">
        <f t="shared" ref="R31" si="49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1530</v>
      </c>
      <c r="D32" s="25">
        <v>1540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131</v>
      </c>
      <c r="J32" s="19" t="s">
        <v>132</v>
      </c>
      <c r="K32" s="7" t="str">
        <f t="shared" ref="K32" si="50">IF(A32&lt;&gt;"","武汉威伟机械","------")</f>
        <v>武汉威伟机械</v>
      </c>
      <c r="L32" s="15" t="s">
        <v>123</v>
      </c>
      <c r="M32" s="16" t="s">
        <v>118</v>
      </c>
      <c r="N32" s="7" t="str">
        <f t="shared" ref="N32" si="51">IF(L32&lt;&gt;"","9.6米","--")</f>
        <v>9.6米</v>
      </c>
      <c r="O32" s="14">
        <v>2</v>
      </c>
      <c r="P32" s="14">
        <v>0</v>
      </c>
      <c r="Q32" s="14">
        <f t="shared" ref="Q32" si="52">SUM(O32:P32)</f>
        <v>2</v>
      </c>
      <c r="R32" s="7" t="str">
        <f t="shared" ref="R32" si="53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1430</v>
      </c>
      <c r="D33" s="25">
        <v>1440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133</v>
      </c>
      <c r="J33" s="19" t="s">
        <v>134</v>
      </c>
      <c r="K33" s="7" t="str">
        <f t="shared" ref="K33" si="54">IF(A33&lt;&gt;"","武汉威伟机械","------")</f>
        <v>武汉威伟机械</v>
      </c>
      <c r="L33" s="15" t="s">
        <v>123</v>
      </c>
      <c r="M33" s="16" t="s">
        <v>118</v>
      </c>
      <c r="N33" s="7" t="str">
        <f t="shared" ref="N33" si="55">IF(L33&lt;&gt;"","9.6米","--")</f>
        <v>9.6米</v>
      </c>
      <c r="O33" s="14">
        <v>3</v>
      </c>
      <c r="P33" s="14">
        <v>0</v>
      </c>
      <c r="Q33" s="14">
        <f t="shared" ref="Q33" si="56">SUM(O33:P33)</f>
        <v>3</v>
      </c>
      <c r="R33" s="7" t="str">
        <f t="shared" ref="R33" si="57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1140</v>
      </c>
      <c r="D34" s="25">
        <v>1150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135</v>
      </c>
      <c r="J34" s="19" t="s">
        <v>136</v>
      </c>
      <c r="K34" s="7" t="str">
        <f t="shared" ref="K34" si="58">IF(A34&lt;&gt;"","武汉威伟机械","------")</f>
        <v>武汉威伟机械</v>
      </c>
      <c r="L34" s="15" t="s">
        <v>123</v>
      </c>
      <c r="M34" s="16" t="s">
        <v>118</v>
      </c>
      <c r="N34" s="7" t="str">
        <f t="shared" ref="N34" si="59">IF(L34&lt;&gt;"","9.6米","--")</f>
        <v>9.6米</v>
      </c>
      <c r="O34" s="14">
        <v>1</v>
      </c>
      <c r="P34" s="14">
        <v>0</v>
      </c>
      <c r="Q34" s="14">
        <f t="shared" ref="Q34" si="60">SUM(O34:P34)</f>
        <v>1</v>
      </c>
      <c r="R34" s="7" t="str">
        <f t="shared" ref="R34" si="61">IF(A34&lt;&gt;"","分拣摆渡","----")</f>
        <v>分拣摆渡</v>
      </c>
    </row>
    <row r="35" spans="1:18" s="17" customFormat="1" ht="18.75">
      <c r="A35" s="8">
        <v>43191</v>
      </c>
      <c r="B35" s="9" t="s">
        <v>124</v>
      </c>
      <c r="C35" s="25">
        <v>1040</v>
      </c>
      <c r="D35" s="25">
        <v>1050</v>
      </c>
      <c r="E35" s="11" t="s">
        <v>119</v>
      </c>
      <c r="F35" s="11" t="s">
        <v>120</v>
      </c>
      <c r="G35" s="11" t="s">
        <v>74</v>
      </c>
      <c r="H35" s="11" t="s">
        <v>75</v>
      </c>
      <c r="I35" s="12" t="s">
        <v>137</v>
      </c>
      <c r="J35" s="19" t="s">
        <v>138</v>
      </c>
      <c r="K35" s="7" t="str">
        <f t="shared" ref="K35" si="62">IF(A35&lt;&gt;"","武汉威伟机械","------")</f>
        <v>武汉威伟机械</v>
      </c>
      <c r="L35" s="15" t="s">
        <v>123</v>
      </c>
      <c r="M35" s="16" t="s">
        <v>118</v>
      </c>
      <c r="N35" s="7" t="str">
        <f t="shared" ref="N35" si="63">IF(L35&lt;&gt;"","9.6米","--")</f>
        <v>9.6米</v>
      </c>
      <c r="O35" s="14">
        <v>5</v>
      </c>
      <c r="P35" s="14">
        <v>0</v>
      </c>
      <c r="Q35" s="14">
        <f t="shared" ref="Q35" si="64">SUM(O35:P35)</f>
        <v>5</v>
      </c>
      <c r="R35" s="7" t="str">
        <f t="shared" ref="R35" si="65">IF(A35&lt;&gt;"","分拣摆渡","----")</f>
        <v>分拣摆渡</v>
      </c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9"/>
      <c r="K36" s="7"/>
      <c r="L36" s="15"/>
      <c r="M36" s="16"/>
      <c r="N36" s="7"/>
      <c r="O36" s="14"/>
      <c r="P36" s="14"/>
      <c r="Q36" s="14"/>
      <c r="R36" s="7"/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15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15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15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15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15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15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15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15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15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15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15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15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15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15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15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15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15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15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15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15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15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15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15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15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15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15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15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15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15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15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15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15"/>
      <c r="M68" s="16"/>
      <c r="N68" s="7" t="str">
        <f t="shared" si="3"/>
        <v>--</v>
      </c>
      <c r="O68" s="14"/>
      <c r="P68" s="14"/>
      <c r="Q68" s="14"/>
      <c r="R68" s="7" t="str">
        <f t="shared" si="1"/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15"/>
      <c r="M69" s="16"/>
      <c r="N69" s="7" t="str">
        <f t="shared" si="3"/>
        <v>--</v>
      </c>
      <c r="O69" s="14"/>
      <c r="P69" s="14"/>
      <c r="Q69" s="14"/>
      <c r="R69" s="7" t="str">
        <f t="shared" ref="R69:R83" si="66">IF(A69&lt;&gt;"","分拣摆渡","----")</f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15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15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15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15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15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15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15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si="25"/>
        <v>------</v>
      </c>
      <c r="L77" s="15"/>
      <c r="M77" s="16"/>
      <c r="N77" s="7" t="str">
        <f t="shared" si="3"/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ref="K78:K83" si="67">IF(A78&lt;&gt;"","武汉威伟机械","------")</f>
        <v>------</v>
      </c>
      <c r="L78" s="15"/>
      <c r="M78" s="16"/>
      <c r="N78" s="7" t="str">
        <f t="shared" ref="N78:N83" si="68">IF(L78&lt;&gt;"","9.6米","--")</f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15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15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15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15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7" t="str">
        <f t="shared" si="67"/>
        <v>------</v>
      </c>
      <c r="L83" s="15"/>
      <c r="M83" s="16"/>
      <c r="N83" s="7" t="str">
        <f t="shared" si="68"/>
        <v>--</v>
      </c>
      <c r="O83" s="14"/>
      <c r="P83" s="14"/>
      <c r="Q83" s="14"/>
      <c r="R83" s="7" t="str">
        <f t="shared" si="66"/>
        <v>----</v>
      </c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15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15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25"/>
      <c r="D86" s="25"/>
      <c r="E86" s="11"/>
      <c r="F86" s="11"/>
      <c r="G86" s="11"/>
      <c r="H86" s="11"/>
      <c r="I86" s="12"/>
      <c r="J86" s="13"/>
      <c r="K86" s="14"/>
      <c r="L86" s="15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15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15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15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15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15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15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15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15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15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15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15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8"/>
      <c r="E98" s="11"/>
      <c r="F98" s="11"/>
      <c r="G98" s="11"/>
      <c r="H98" s="11"/>
      <c r="I98" s="12"/>
      <c r="J98" s="13"/>
      <c r="K98" s="14"/>
      <c r="L98" s="15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15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15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15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15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15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15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15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15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15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15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15"/>
      <c r="M109" s="16"/>
      <c r="N109" s="11"/>
      <c r="O109" s="14"/>
      <c r="P109" s="14"/>
      <c r="Q109" s="14"/>
      <c r="R109" s="14"/>
    </row>
    <row r="110" spans="1:18" s="17" customFormat="1" ht="18.75">
      <c r="A110" s="8"/>
      <c r="B110" s="9"/>
      <c r="C110" s="10"/>
      <c r="D110" s="10"/>
      <c r="E110" s="11"/>
      <c r="F110" s="11"/>
      <c r="G110" s="11"/>
      <c r="H110" s="11"/>
      <c r="I110" s="12"/>
      <c r="J110" s="13"/>
      <c r="K110" s="14"/>
      <c r="L110" s="15"/>
      <c r="M110" s="16"/>
      <c r="N110" s="11"/>
      <c r="O110" s="14"/>
      <c r="P110" s="14"/>
      <c r="Q110" s="14"/>
      <c r="R110" s="14"/>
    </row>
  </sheetData>
  <mergeCells count="1">
    <mergeCell ref="A1:Q1"/>
  </mergeCells>
  <phoneticPr fontId="3" type="noConversion"/>
  <conditionalFormatting sqref="I1:J1048576">
    <cfRule type="duplicateValues" dxfId="100" priority="2"/>
  </conditionalFormatting>
  <conditionalFormatting sqref="I20:I24">
    <cfRule type="duplicateValues" dxfId="9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2"/>
  <sheetViews>
    <sheetView topLeftCell="A7" workbookViewId="0">
      <selection activeCell="D35" sqref="D35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58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95AA-9CC2-4497-B3F5-6355BB629BC9}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str">
        <f>VLOOKUP(N70,ch!$A$1:$B$31,2,0)</f>
        <v>鄂ANH299</v>
      </c>
      <c r="M70" s="26" t="s">
        <v>165</v>
      </c>
      <c r="N70" s="29" t="s">
        <v>58</v>
      </c>
      <c r="O70" s="7" t="str">
        <f t="shared" si="9"/>
        <v>9.6米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str">
        <f>VLOOKUP(N103,ch!$A$1:$B$31,2,0)</f>
        <v>鄂ANH299</v>
      </c>
      <c r="M103" s="26" t="s">
        <v>165</v>
      </c>
      <c r="N103" s="29" t="s">
        <v>58</v>
      </c>
      <c r="O103" s="7" t="str">
        <f t="shared" si="15"/>
        <v>9.6米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str">
        <f>VLOOKUP(N108,ch!$A$1:$B$31,2,0)</f>
        <v>鄂ANH299</v>
      </c>
      <c r="M108" s="10"/>
      <c r="N108" s="29" t="s">
        <v>58</v>
      </c>
      <c r="O108" s="7" t="str">
        <f t="shared" si="15"/>
        <v>9.6米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str">
        <f>VLOOKUP(N109,ch!$A$1:$B$31,2,0)</f>
        <v>鄂ANH299</v>
      </c>
      <c r="M109" s="10"/>
      <c r="N109" s="29" t="s">
        <v>58</v>
      </c>
      <c r="O109" s="7" t="str">
        <f t="shared" si="15"/>
        <v>9.6米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str">
        <f>VLOOKUP(N124,ch!$A$1:$B$31,2,0)</f>
        <v>鄂ANH299</v>
      </c>
      <c r="M124" s="10"/>
      <c r="N124" s="29" t="s">
        <v>58</v>
      </c>
      <c r="O124" s="7" t="str">
        <f t="shared" si="19"/>
        <v>9.6米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str">
        <f>VLOOKUP(N135,ch!$A$1:$B$31,2,0)</f>
        <v>鄂ANH299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str">
        <f>VLOOKUP(N136,ch!$A$1:$B$31,2,0)</f>
        <v>鄂ANH299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str">
        <f>VLOOKUP(N147,ch!$A$1:$B$31,2,0)</f>
        <v>鄂ANH299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str">
        <f>VLOOKUP(N166,ch!$A$1:$B$32,2,0)</f>
        <v>鄂ANH299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str">
        <f>VLOOKUP(N168,ch!$A$1:$B$32,2,0)</f>
        <v>鄂ANH299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str">
        <f>VLOOKUP(N190,ch!$A$1:$B$32,2,0)</f>
        <v>鄂ANH299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45" priority="34"/>
  </conditionalFormatting>
  <conditionalFormatting sqref="I19:I23">
    <cfRule type="duplicateValues" dxfId="44" priority="33"/>
  </conditionalFormatting>
  <conditionalFormatting sqref="I123">
    <cfRule type="duplicateValues" dxfId="43" priority="30"/>
  </conditionalFormatting>
  <conditionalFormatting sqref="J123">
    <cfRule type="duplicateValues" dxfId="42" priority="29"/>
  </conditionalFormatting>
  <conditionalFormatting sqref="I108:I117 I124:I130">
    <cfRule type="duplicateValues" dxfId="41" priority="28"/>
  </conditionalFormatting>
  <conditionalFormatting sqref="J108:J117 J124:J130">
    <cfRule type="duplicateValues" dxfId="40" priority="27"/>
  </conditionalFormatting>
  <conditionalFormatting sqref="I108">
    <cfRule type="duplicateValues" dxfId="39" priority="25"/>
  </conditionalFormatting>
  <conditionalFormatting sqref="I143">
    <cfRule type="duplicateValues" dxfId="38" priority="20"/>
  </conditionalFormatting>
  <conditionalFormatting sqref="J143">
    <cfRule type="duplicateValues" dxfId="37" priority="19"/>
  </conditionalFormatting>
  <conditionalFormatting sqref="I134:I140 I144:I160">
    <cfRule type="duplicateValues" dxfId="36" priority="18"/>
  </conditionalFormatting>
  <conditionalFormatting sqref="J134:J140 J144:J160">
    <cfRule type="duplicateValues" dxfId="35" priority="17"/>
  </conditionalFormatting>
  <conditionalFormatting sqref="I141:I142 I131:I133">
    <cfRule type="duplicateValues" dxfId="34" priority="22"/>
  </conditionalFormatting>
  <conditionalFormatting sqref="J141:J142 J131:J133">
    <cfRule type="duplicateValues" dxfId="33" priority="23"/>
  </conditionalFormatting>
  <conditionalFormatting sqref="I131:I160">
    <cfRule type="duplicateValues" dxfId="32" priority="24"/>
  </conditionalFormatting>
  <conditionalFormatting sqref="I161:J189">
    <cfRule type="duplicateValues" dxfId="31" priority="14"/>
  </conditionalFormatting>
  <conditionalFormatting sqref="I197:J219">
    <cfRule type="duplicateValues" dxfId="30" priority="10"/>
  </conditionalFormatting>
  <conditionalFormatting sqref="I190:J196">
    <cfRule type="duplicateValues" dxfId="29" priority="12"/>
  </conditionalFormatting>
  <conditionalFormatting sqref="I35:J97">
    <cfRule type="duplicateValues" dxfId="28" priority="68"/>
  </conditionalFormatting>
  <conditionalFormatting sqref="I118:J122 I98:J107">
    <cfRule type="duplicateValues" dxfId="27" priority="72"/>
  </conditionalFormatting>
  <conditionalFormatting sqref="I134:J140 I145:J160">
    <cfRule type="duplicateValues" dxfId="26" priority="76"/>
  </conditionalFormatting>
  <conditionalFormatting sqref="J220:J243">
    <cfRule type="duplicateValues" dxfId="25" priority="6"/>
  </conditionalFormatting>
  <conditionalFormatting sqref="J239:J243">
    <cfRule type="duplicateValues" dxfId="24" priority="3"/>
  </conditionalFormatting>
  <conditionalFormatting sqref="I220:I243">
    <cfRule type="duplicateValues" dxfId="23" priority="112"/>
  </conditionalFormatting>
  <conditionalFormatting sqref="I239:I243">
    <cfRule type="duplicateValues" dxfId="22" priority="114"/>
  </conditionalFormatting>
  <conditionalFormatting sqref="I161:I189">
    <cfRule type="duplicateValues" dxfId="21" priority="135"/>
  </conditionalFormatting>
  <conditionalFormatting sqref="I197:I219">
    <cfRule type="duplicateValues" dxfId="20" priority="136"/>
  </conditionalFormatting>
  <conditionalFormatting sqref="I190:I196">
    <cfRule type="duplicateValues" dxfId="19" priority="137"/>
  </conditionalFormatting>
  <conditionalFormatting sqref="I220:J243">
    <cfRule type="duplicateValues" dxfId="18" priority="149"/>
  </conditionalFormatting>
  <conditionalFormatting sqref="I239:J243">
    <cfRule type="duplicateValues" dxfId="17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C1" workbookViewId="0">
      <selection activeCell="I41" sqref="I4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bestFit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0" t="s">
        <v>147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6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6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6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6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6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6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6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6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6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6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6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6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6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6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6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6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6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6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6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6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6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6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6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6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6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6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6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6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6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6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6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6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6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str">
        <f>VLOOKUP(O38,ch!$A$1:$B$31,2,0)</f>
        <v>鄂ANH299</v>
      </c>
      <c r="N38" s="26" t="s">
        <v>165</v>
      </c>
      <c r="O38" s="29" t="s">
        <v>58</v>
      </c>
      <c r="P38" s="7" t="str">
        <f t="shared" si="107"/>
        <v>9.6米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6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6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6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6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6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6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6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6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6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6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6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6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6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6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6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6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6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6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6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6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6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6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6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6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6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6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6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6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6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6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6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6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6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6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6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6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6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6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6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6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6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6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6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6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6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6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9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F25" workbookViewId="0">
      <selection activeCell="I27" sqref="I2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hidden="1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0" t="s">
        <v>147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11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6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6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6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str">
        <f>VLOOKUP(O8,ch!$A$1:$B$31,2,0)</f>
        <v>鄂ANH299</v>
      </c>
      <c r="N8" s="26" t="s">
        <v>165</v>
      </c>
      <c r="O8" s="29" t="s">
        <v>58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6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6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6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6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str">
        <f>VLOOKUP(O13,ch!$A$1:$B$31,2,0)</f>
        <v>鄂ANH299</v>
      </c>
      <c r="N13" s="10"/>
      <c r="O13" s="29" t="s">
        <v>58</v>
      </c>
      <c r="P13" s="7" t="str">
        <f t="shared" si="1"/>
        <v>9.6米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str">
        <f>VLOOKUP(O14,ch!$A$1:$B$31,2,0)</f>
        <v>鄂ANH299</v>
      </c>
      <c r="N14" s="10"/>
      <c r="O14" s="29" t="s">
        <v>58</v>
      </c>
      <c r="P14" s="7" t="str">
        <f t="shared" si="1"/>
        <v>9.6米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10"/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10"/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10"/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10"/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10"/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10"/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10"/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10"/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6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6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6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6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6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10"/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str">
        <f>VLOOKUP(O29,ch!$A$1:$B$31,2,0)</f>
        <v>鄂ANH299</v>
      </c>
      <c r="N29" s="10"/>
      <c r="O29" s="29" t="s">
        <v>58</v>
      </c>
      <c r="P29" s="7" t="str">
        <f t="shared" ref="P29:P35" si="49">IF(M29&lt;&gt;"","9.6米","--")</f>
        <v>9.6米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10"/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10"/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10"/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10"/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10"/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10"/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10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10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10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10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10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10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36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31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31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31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31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31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31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31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31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31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31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31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31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31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31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31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31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31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31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31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31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31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31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31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31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31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31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31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31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31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31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31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31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31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31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31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31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31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31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31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31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31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31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31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31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31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31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31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31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31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31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31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31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31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31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31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97" priority="10"/>
  </conditionalFormatting>
  <conditionalFormatting sqref="K28">
    <cfRule type="duplicateValues" dxfId="96" priority="8"/>
  </conditionalFormatting>
  <conditionalFormatting sqref="I13:I22 I29:I40">
    <cfRule type="duplicateValues" dxfId="95" priority="7"/>
  </conditionalFormatting>
  <conditionalFormatting sqref="K13:K22 K29:K40">
    <cfRule type="duplicateValues" dxfId="94" priority="5"/>
  </conditionalFormatting>
  <conditionalFormatting sqref="I13:I22 I29:I109">
    <cfRule type="duplicateValues" dxfId="93" priority="4"/>
  </conditionalFormatting>
  <conditionalFormatting sqref="I13">
    <cfRule type="duplicateValues" dxfId="92" priority="2"/>
  </conditionalFormatting>
  <conditionalFormatting sqref="I43:K1048576 I23:K27 I1:K12">
    <cfRule type="duplicateValues" dxfId="91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E10" workbookViewId="0">
      <selection activeCell="I30" sqref="I3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0" t="s">
        <v>147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str">
        <f>VLOOKUP(O7,ch!$A$1:$B$31,2,0)</f>
        <v>鄂ANH299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str">
        <f>VLOOKUP(O8,ch!$A$1:$B$31,2,0)</f>
        <v>鄂ANH299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str">
        <f>VLOOKUP(O19,ch!$A$1:$B$31,2,0)</f>
        <v>鄂ANH299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90" priority="14"/>
  </conditionalFormatting>
  <conditionalFormatting sqref="I15">
    <cfRule type="duplicateValues" dxfId="89" priority="13"/>
  </conditionalFormatting>
  <conditionalFormatting sqref="K15">
    <cfRule type="duplicateValues" dxfId="88" priority="12"/>
  </conditionalFormatting>
  <conditionalFormatting sqref="I6:I11 J12 I16:I64">
    <cfRule type="duplicateValues" dxfId="87" priority="11"/>
  </conditionalFormatting>
  <conditionalFormatting sqref="K6:K12 K16:K64">
    <cfRule type="duplicateValues" dxfId="86" priority="10"/>
  </conditionalFormatting>
  <conditionalFormatting sqref="I13:I14 I3:I5">
    <cfRule type="duplicateValues" dxfId="85" priority="23"/>
  </conditionalFormatting>
  <conditionalFormatting sqref="K13:K14 K3:K5">
    <cfRule type="duplicateValues" dxfId="84" priority="27"/>
  </conditionalFormatting>
  <conditionalFormatting sqref="I3:I11 I13:I76 J12">
    <cfRule type="duplicateValues" dxfId="83" priority="28"/>
  </conditionalFormatting>
  <conditionalFormatting sqref="I12">
    <cfRule type="duplicateValues" dxfId="82" priority="2"/>
  </conditionalFormatting>
  <conditionalFormatting sqref="I12">
    <cfRule type="duplicateValues" dxfId="81" priority="1"/>
  </conditionalFormatting>
  <conditionalFormatting sqref="I12">
    <cfRule type="duplicateValues" dxfId="8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46"/>
  <sheetViews>
    <sheetView topLeftCell="F1" workbookViewId="0">
      <selection activeCell="J15" sqref="J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79" priority="20"/>
  </conditionalFormatting>
  <conditionalFormatting sqref="I2:J34">
    <cfRule type="duplicateValues" dxfId="78" priority="23"/>
  </conditionalFormatting>
  <conditionalFormatting sqref="L2:L34">
    <cfRule type="duplicateValues" dxfId="77" priority="24"/>
  </conditionalFormatting>
  <conditionalFormatting sqref="I2:J46">
    <cfRule type="duplicateValues" dxfId="76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89"/>
  <sheetViews>
    <sheetView topLeftCell="F1" workbookViewId="0">
      <selection activeCell="J13" sqref="J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str">
        <f>VLOOKUP(P2,ch!$A$1:$B$32,2,0)</f>
        <v>鄂ANH299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75" priority="12"/>
  </conditionalFormatting>
  <conditionalFormatting sqref="L2:L8">
    <cfRule type="duplicateValues" dxfId="74" priority="53"/>
  </conditionalFormatting>
  <conditionalFormatting sqref="I9:L89">
    <cfRule type="duplicateValues" dxfId="73" priority="54"/>
  </conditionalFormatting>
  <conditionalFormatting sqref="I9:J89">
    <cfRule type="duplicateValues" dxfId="72" priority="55"/>
  </conditionalFormatting>
  <conditionalFormatting sqref="I90:L1048576 I1:L8">
    <cfRule type="duplicateValues" dxfId="71" priority="56"/>
  </conditionalFormatting>
  <conditionalFormatting sqref="I2:J8">
    <cfRule type="duplicateValues" dxfId="70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1"/>
  <sheetViews>
    <sheetView topLeftCell="B13" workbookViewId="0">
      <selection activeCell="B13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69" priority="8"/>
  </conditionalFormatting>
  <conditionalFormatting sqref="L2:L61">
    <cfRule type="duplicateValues" dxfId="68" priority="74"/>
  </conditionalFormatting>
  <conditionalFormatting sqref="I2:L61">
    <cfRule type="duplicateValues" dxfId="67" priority="75"/>
  </conditionalFormatting>
  <conditionalFormatting sqref="I2:J61">
    <cfRule type="duplicateValues" dxfId="66" priority="76"/>
  </conditionalFormatting>
  <conditionalFormatting sqref="L21:L25">
    <cfRule type="duplicateValues" dxfId="65" priority="3"/>
  </conditionalFormatting>
  <conditionalFormatting sqref="I21:L25">
    <cfRule type="duplicateValues" dxfId="64" priority="2"/>
  </conditionalFormatting>
  <conditionalFormatting sqref="I21:J25">
    <cfRule type="duplicateValues" dxfId="6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3AC1-6441-4486-941C-770E8B709605}">
  <dimension ref="A1:BK42"/>
  <sheetViews>
    <sheetView topLeftCell="J13" workbookViewId="0">
      <selection activeCell="J13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/>
      <c r="P2" s="29" t="s">
        <v>198</v>
      </c>
      <c r="Q2" s="7" t="str">
        <f t="shared" ref="Q2:Q39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9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/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/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/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/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/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/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/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35" customFormat="1" ht="18.75">
      <c r="A10" s="8">
        <v>43198</v>
      </c>
      <c r="B10" s="10" t="s">
        <v>71</v>
      </c>
      <c r="C10" s="10">
        <v>2030</v>
      </c>
      <c r="D10" s="10">
        <v>2040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957</v>
      </c>
      <c r="K10" s="10"/>
      <c r="L10" s="19" t="s">
        <v>958</v>
      </c>
      <c r="M10" s="7" t="str">
        <f t="shared" ref="M10:M13" si="20">IF(A10&lt;&gt;"","武汉威伟机械","------")</f>
        <v>武汉威伟机械</v>
      </c>
      <c r="N10" s="26" t="str">
        <f>VLOOKUP(P10,ch!$A$1:$B$32,2,0)</f>
        <v>鄂AF1588</v>
      </c>
      <c r="O10" s="10"/>
      <c r="P10" s="29" t="s">
        <v>117</v>
      </c>
      <c r="Q10" s="7" t="str">
        <f t="shared" ref="Q10:Q13" si="21">IF(A10&lt;&gt;"","9.6米","--")</f>
        <v>9.6米</v>
      </c>
      <c r="R10" s="14">
        <v>14</v>
      </c>
      <c r="S10" s="14">
        <v>0</v>
      </c>
      <c r="T10" s="14">
        <f t="shared" ref="T10:T13" si="22">SUM(R10:S10)</f>
        <v>14</v>
      </c>
      <c r="U10" s="7" t="str">
        <f t="shared" ref="U10:U13" si="23">IF(A10&lt;&gt;"","分拣摆渡","----")</f>
        <v>分拣摆渡</v>
      </c>
    </row>
    <row r="11" spans="1:63" s="35" customFormat="1" ht="18.75">
      <c r="A11" s="8">
        <v>43198</v>
      </c>
      <c r="B11" s="10" t="s">
        <v>975</v>
      </c>
      <c r="C11" s="10">
        <v>1031</v>
      </c>
      <c r="D11" s="10">
        <v>1041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976</v>
      </c>
      <c r="K11" s="10"/>
      <c r="L11" s="19" t="s">
        <v>977</v>
      </c>
      <c r="M11" s="7" t="str">
        <f t="shared" si="20"/>
        <v>武汉威伟机械</v>
      </c>
      <c r="N11" s="26" t="str">
        <f>VLOOKUP(P11,ch!$A$1:$B$32,2,0)</f>
        <v>鄂AMT870</v>
      </c>
      <c r="O11" s="10"/>
      <c r="P11" s="29" t="s">
        <v>373</v>
      </c>
      <c r="Q11" s="7" t="str">
        <f t="shared" si="21"/>
        <v>9.6米</v>
      </c>
      <c r="R11" s="14">
        <v>14</v>
      </c>
      <c r="S11" s="14">
        <v>0</v>
      </c>
      <c r="T11" s="14">
        <f t="shared" si="22"/>
        <v>14</v>
      </c>
      <c r="U11" s="7" t="str">
        <f t="shared" si="23"/>
        <v>分拣摆渡</v>
      </c>
    </row>
    <row r="12" spans="1:63" s="35" customFormat="1" ht="18.75">
      <c r="A12" s="8">
        <v>43198</v>
      </c>
      <c r="B12" s="10" t="s">
        <v>89</v>
      </c>
      <c r="C12" s="10">
        <v>1918</v>
      </c>
      <c r="D12" s="10">
        <v>1928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981</v>
      </c>
      <c r="K12" s="10"/>
      <c r="L12" s="19" t="s">
        <v>978</v>
      </c>
      <c r="M12" s="7" t="str">
        <f t="shared" si="20"/>
        <v>武汉威伟机械</v>
      </c>
      <c r="N12" s="26" t="str">
        <f>VLOOKUP(P12,ch!$A$1:$B$32,2,0)</f>
        <v>鄂AMT870</v>
      </c>
      <c r="O12" s="10"/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71</v>
      </c>
      <c r="C13" s="10">
        <v>2140</v>
      </c>
      <c r="D13" s="10">
        <v>2150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982</v>
      </c>
      <c r="K13" s="10"/>
      <c r="L13" s="19" t="s">
        <v>979</v>
      </c>
      <c r="M13" s="7" t="str">
        <f t="shared" si="20"/>
        <v>武汉威伟机械</v>
      </c>
      <c r="N13" s="26" t="str">
        <f>VLOOKUP(P13,ch!$A$1:$B$32,2,0)</f>
        <v>鄂AMT870</v>
      </c>
      <c r="O13" s="10"/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2316</v>
      </c>
      <c r="D14" s="10">
        <v>2326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983</v>
      </c>
      <c r="K14" s="10"/>
      <c r="L14" s="19" t="s">
        <v>980</v>
      </c>
      <c r="M14" s="7" t="str">
        <f t="shared" ref="M14:M25" si="24">IF(A14&lt;&gt;"","武汉威伟机械","------")</f>
        <v>武汉威伟机械</v>
      </c>
      <c r="N14" s="26" t="str">
        <f>VLOOKUP(P14,ch!$A$1:$B$32,2,0)</f>
        <v>鄂AMT870</v>
      </c>
      <c r="O14" s="10"/>
      <c r="P14" s="29" t="s">
        <v>373</v>
      </c>
      <c r="Q14" s="7" t="str">
        <f t="shared" ref="Q14:Q16" si="25">IF(A14&lt;&gt;"","9.6米","--")</f>
        <v>9.6米</v>
      </c>
      <c r="R14" s="14">
        <v>14</v>
      </c>
      <c r="S14" s="14">
        <v>0</v>
      </c>
      <c r="T14" s="14">
        <f t="shared" ref="T14:T25" si="26">SUM(R14:S14)</f>
        <v>14</v>
      </c>
      <c r="U14" s="7" t="str">
        <f t="shared" ref="U14:U16" si="27">IF(A14&lt;&gt;"","分拣摆渡","----")</f>
        <v>分拣摆渡</v>
      </c>
    </row>
    <row r="15" spans="1:63" s="35" customFormat="1" ht="18.75">
      <c r="A15" s="8">
        <v>43198</v>
      </c>
      <c r="B15" s="10" t="s">
        <v>259</v>
      </c>
      <c r="C15" s="10">
        <v>1146</v>
      </c>
      <c r="D15" s="10">
        <v>1156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1006</v>
      </c>
      <c r="K15" s="10"/>
      <c r="L15" s="19" t="s">
        <v>1009</v>
      </c>
      <c r="M15" s="7" t="str">
        <f t="shared" si="24"/>
        <v>武汉威伟机械</v>
      </c>
      <c r="N15" s="26" t="str">
        <f>VLOOKUP(P15,ch!$A$1:$B$32,2,0)</f>
        <v>鄂AFX299</v>
      </c>
      <c r="O15" s="10"/>
      <c r="P15" s="29" t="s">
        <v>118</v>
      </c>
      <c r="Q15" s="7" t="str">
        <f t="shared" si="25"/>
        <v>9.6米</v>
      </c>
      <c r="R15" s="14">
        <v>9</v>
      </c>
      <c r="S15" s="14">
        <v>0</v>
      </c>
      <c r="T15" s="14">
        <f t="shared" si="26"/>
        <v>9</v>
      </c>
      <c r="U15" s="7" t="str">
        <f t="shared" si="27"/>
        <v>分拣摆渡</v>
      </c>
    </row>
    <row r="16" spans="1:63" s="35" customFormat="1" ht="18.75">
      <c r="A16" s="8">
        <v>43198</v>
      </c>
      <c r="B16" s="10" t="s">
        <v>89</v>
      </c>
      <c r="C16" s="10">
        <v>1455</v>
      </c>
      <c r="D16" s="10">
        <v>1505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1007</v>
      </c>
      <c r="K16" s="10"/>
      <c r="L16" s="19" t="s">
        <v>1010</v>
      </c>
      <c r="M16" s="7" t="str">
        <f t="shared" si="24"/>
        <v>武汉威伟机械</v>
      </c>
      <c r="N16" s="26" t="str">
        <f>VLOOKUP(P16,ch!$A$1:$B$32,2,0)</f>
        <v>鄂AFX299</v>
      </c>
      <c r="O16" s="10"/>
      <c r="P16" s="29" t="s">
        <v>118</v>
      </c>
      <c r="Q16" s="7" t="str">
        <f t="shared" si="25"/>
        <v>9.6米</v>
      </c>
      <c r="R16" s="14">
        <v>14</v>
      </c>
      <c r="S16" s="14">
        <v>0</v>
      </c>
      <c r="T16" s="14">
        <f t="shared" si="26"/>
        <v>14</v>
      </c>
      <c r="U16" s="7" t="str">
        <f t="shared" si="27"/>
        <v>分拣摆渡</v>
      </c>
    </row>
    <row r="17" spans="1:21" s="35" customFormat="1" ht="18.75">
      <c r="A17" s="8">
        <v>43198</v>
      </c>
      <c r="B17" s="10" t="s">
        <v>89</v>
      </c>
      <c r="C17" s="10">
        <v>1710</v>
      </c>
      <c r="D17" s="10">
        <v>1720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1008</v>
      </c>
      <c r="K17" s="10"/>
      <c r="L17" s="19" t="s">
        <v>1011</v>
      </c>
      <c r="M17" s="7" t="str">
        <f t="shared" ref="M17" si="28">IF(A17&lt;&gt;"","武汉威伟机械","------")</f>
        <v>武汉威伟机械</v>
      </c>
      <c r="N17" s="26" t="str">
        <f>VLOOKUP(P17,ch!$A$1:$B$32,2,0)</f>
        <v>鄂AFX299</v>
      </c>
      <c r="O17" s="10"/>
      <c r="P17" s="29" t="s">
        <v>118</v>
      </c>
      <c r="Q17" s="7" t="str">
        <f t="shared" ref="Q17" si="29">IF(A17&lt;&gt;"","9.6米","--")</f>
        <v>9.6米</v>
      </c>
      <c r="R17" s="14">
        <v>16</v>
      </c>
      <c r="S17" s="14">
        <v>0</v>
      </c>
      <c r="T17" s="14">
        <f t="shared" ref="T17" si="30">SUM(R17:S17)</f>
        <v>16</v>
      </c>
      <c r="U17" s="7" t="str">
        <f t="shared" ref="U17" si="31">IF(A17&lt;&gt;"","分拣摆渡","----")</f>
        <v>分拣摆渡</v>
      </c>
    </row>
    <row r="18" spans="1:21" s="35" customFormat="1" ht="18.75">
      <c r="A18" s="8">
        <v>43198</v>
      </c>
      <c r="B18" s="10" t="s">
        <v>984</v>
      </c>
      <c r="C18" s="10">
        <v>410</v>
      </c>
      <c r="D18" s="10">
        <v>1629</v>
      </c>
      <c r="E18" s="11" t="s">
        <v>989</v>
      </c>
      <c r="F18" s="11" t="s">
        <v>990</v>
      </c>
      <c r="G18" s="11" t="s">
        <v>31</v>
      </c>
      <c r="H18" s="11" t="s">
        <v>431</v>
      </c>
      <c r="I18" s="39"/>
      <c r="J18" s="39" t="s">
        <v>991</v>
      </c>
      <c r="K18" s="10"/>
      <c r="L18" s="19" t="s">
        <v>994</v>
      </c>
      <c r="M18" s="7" t="str">
        <f t="shared" si="24"/>
        <v>武汉威伟机械</v>
      </c>
      <c r="N18" s="26" t="str">
        <f>VLOOKUP(P18,ch!$A$1:$B$32,2,0)</f>
        <v>鄂ABY256</v>
      </c>
      <c r="O18" s="10"/>
      <c r="P18" s="29" t="s">
        <v>1005</v>
      </c>
      <c r="Q18" s="7" t="str">
        <f t="shared" si="1"/>
        <v>9.6米</v>
      </c>
      <c r="R18" s="14">
        <v>14</v>
      </c>
      <c r="S18" s="14">
        <v>0</v>
      </c>
      <c r="T18" s="14">
        <f t="shared" si="26"/>
        <v>14</v>
      </c>
      <c r="U18" s="7" t="str">
        <f t="shared" si="3"/>
        <v>分拣摆渡</v>
      </c>
    </row>
    <row r="19" spans="1:21" s="35" customFormat="1" ht="18.75">
      <c r="A19" s="8">
        <v>43198</v>
      </c>
      <c r="B19" s="10" t="s">
        <v>985</v>
      </c>
      <c r="C19" s="10">
        <v>1650</v>
      </c>
      <c r="D19" s="10">
        <v>1700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993</v>
      </c>
      <c r="K19" s="10"/>
      <c r="L19" s="19" t="s">
        <v>992</v>
      </c>
      <c r="M19" s="7" t="str">
        <f t="shared" si="24"/>
        <v>武汉威伟机械</v>
      </c>
      <c r="N19" s="26" t="str">
        <f>VLOOKUP(P19,ch!$A$1:$B$32,2,0)</f>
        <v>鄂ABY256</v>
      </c>
      <c r="O19" s="10"/>
      <c r="P19" s="29" t="s">
        <v>1005</v>
      </c>
      <c r="Q19" s="7" t="str">
        <f t="shared" si="1"/>
        <v>9.6米</v>
      </c>
      <c r="R19" s="14">
        <v>13</v>
      </c>
      <c r="S19" s="14">
        <v>0</v>
      </c>
      <c r="T19" s="14">
        <f t="shared" si="26"/>
        <v>13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1740</v>
      </c>
      <c r="D20" s="10">
        <v>1756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995</v>
      </c>
      <c r="K20" s="10"/>
      <c r="L20" s="19" t="s">
        <v>996</v>
      </c>
      <c r="M20" s="7" t="str">
        <f t="shared" si="24"/>
        <v>武汉威伟机械</v>
      </c>
      <c r="N20" s="26" t="str">
        <f>VLOOKUP(P20,ch!$A$1:$B$32,2,0)</f>
        <v>鄂ABY256</v>
      </c>
      <c r="O20" s="10"/>
      <c r="P20" s="29" t="s">
        <v>1005</v>
      </c>
      <c r="Q20" s="7" t="str">
        <f t="shared" si="1"/>
        <v>9.6米</v>
      </c>
      <c r="R20" s="14">
        <v>0</v>
      </c>
      <c r="S20" s="14">
        <v>10</v>
      </c>
      <c r="T20" s="14">
        <f t="shared" si="26"/>
        <v>10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986</v>
      </c>
      <c r="C21" s="10">
        <v>1910</v>
      </c>
      <c r="D21" s="10">
        <v>1936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997</v>
      </c>
      <c r="K21" s="10"/>
      <c r="L21" s="19" t="s">
        <v>1001</v>
      </c>
      <c r="M21" s="7" t="str">
        <f t="shared" si="24"/>
        <v>武汉威伟机械</v>
      </c>
      <c r="N21" s="26" t="str">
        <f>VLOOKUP(P21,ch!$A$1:$B$32,2,0)</f>
        <v>鄂ABY256</v>
      </c>
      <c r="O21" s="10"/>
      <c r="P21" s="29" t="s">
        <v>1005</v>
      </c>
      <c r="Q21" s="7" t="str">
        <f t="shared" si="1"/>
        <v>9.6米</v>
      </c>
      <c r="R21" s="14">
        <v>14</v>
      </c>
      <c r="S21" s="14">
        <v>0</v>
      </c>
      <c r="T21" s="14">
        <f t="shared" si="26"/>
        <v>14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987</v>
      </c>
      <c r="C22" s="10">
        <v>2025</v>
      </c>
      <c r="D22" s="10">
        <v>2038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998</v>
      </c>
      <c r="K22" s="10"/>
      <c r="L22" s="19" t="s">
        <v>1002</v>
      </c>
      <c r="M22" s="7" t="str">
        <f t="shared" si="24"/>
        <v>武汉威伟机械</v>
      </c>
      <c r="N22" s="26" t="str">
        <f>VLOOKUP(P22,ch!$A$1:$B$32,2,0)</f>
        <v>鄂ABY256</v>
      </c>
      <c r="O22" s="10"/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26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2151</v>
      </c>
      <c r="D23" s="10">
        <v>2204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999</v>
      </c>
      <c r="K23" s="10"/>
      <c r="L23" s="19" t="s">
        <v>1003</v>
      </c>
      <c r="M23" s="7" t="str">
        <f t="shared" si="24"/>
        <v>武汉威伟机械</v>
      </c>
      <c r="N23" s="26" t="str">
        <f>VLOOKUP(P23,ch!$A$1:$B$32,2,0)</f>
        <v>鄂ABY256</v>
      </c>
      <c r="O23" s="10"/>
      <c r="P23" s="29" t="s">
        <v>1005</v>
      </c>
      <c r="Q23" s="7" t="str">
        <f t="shared" si="1"/>
        <v>9.6米</v>
      </c>
      <c r="R23" s="14">
        <v>4</v>
      </c>
      <c r="S23" s="14">
        <v>0</v>
      </c>
      <c r="T23" s="14">
        <f t="shared" si="26"/>
        <v>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988</v>
      </c>
      <c r="C24" s="10">
        <v>2300</v>
      </c>
      <c r="D24" s="10">
        <v>2310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1000</v>
      </c>
      <c r="K24" s="10"/>
      <c r="L24" s="19" t="s">
        <v>1004</v>
      </c>
      <c r="M24" s="7" t="str">
        <f t="shared" si="24"/>
        <v>武汉威伟机械</v>
      </c>
      <c r="N24" s="26" t="str">
        <f>VLOOKUP(P24,ch!$A$1:$B$32,2,0)</f>
        <v>鄂ABY256</v>
      </c>
      <c r="O24" s="10"/>
      <c r="P24" s="29" t="s">
        <v>1005</v>
      </c>
      <c r="Q24" s="7" t="str">
        <f t="shared" si="1"/>
        <v>9.6米</v>
      </c>
      <c r="R24" s="14">
        <v>5</v>
      </c>
      <c r="S24" s="14">
        <v>0</v>
      </c>
      <c r="T24" s="14">
        <f t="shared" si="26"/>
        <v>5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986</v>
      </c>
      <c r="C25" s="10">
        <v>1955</v>
      </c>
      <c r="D25" s="10">
        <v>2049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1012</v>
      </c>
      <c r="K25" s="10"/>
      <c r="L25" s="19" t="s">
        <v>1013</v>
      </c>
      <c r="M25" s="7" t="str">
        <f t="shared" si="24"/>
        <v>武汉威伟机械</v>
      </c>
      <c r="N25" s="26" t="str">
        <f>VLOOKUP(P25,ch!$A$1:$B$32,2,0)</f>
        <v>鄂AAW309</v>
      </c>
      <c r="O25" s="10"/>
      <c r="P25" s="29" t="s">
        <v>1014</v>
      </c>
      <c r="Q25" s="7" t="str">
        <f t="shared" si="1"/>
        <v>9.6米</v>
      </c>
      <c r="R25" s="14">
        <v>14</v>
      </c>
      <c r="S25" s="14">
        <v>0</v>
      </c>
      <c r="T25" s="14">
        <f t="shared" si="26"/>
        <v>14</v>
      </c>
      <c r="U25" s="7" t="str">
        <f t="shared" si="3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</sheetData>
  <phoneticPr fontId="3" type="noConversion"/>
  <conditionalFormatting sqref="I43:L1048576 I1:L1">
    <cfRule type="duplicateValues" dxfId="62" priority="22"/>
  </conditionalFormatting>
  <conditionalFormatting sqref="L2:L10 L18:L42">
    <cfRule type="duplicateValues" dxfId="61" priority="172"/>
  </conditionalFormatting>
  <conditionalFormatting sqref="I2:L10 I18:L42">
    <cfRule type="duplicateValues" dxfId="60" priority="173"/>
  </conditionalFormatting>
  <conditionalFormatting sqref="I2:J10 I18:J42">
    <cfRule type="duplicateValues" dxfId="59" priority="174"/>
  </conditionalFormatting>
  <conditionalFormatting sqref="L12:L14">
    <cfRule type="duplicateValues" dxfId="58" priority="16"/>
  </conditionalFormatting>
  <conditionalFormatting sqref="I12:I14 K12:L14">
    <cfRule type="duplicateValues" dxfId="57" priority="17"/>
  </conditionalFormatting>
  <conditionalFormatting sqref="I12:I14">
    <cfRule type="duplicateValues" dxfId="56" priority="18"/>
  </conditionalFormatting>
  <conditionalFormatting sqref="J12:J14">
    <cfRule type="duplicateValues" dxfId="55" priority="14"/>
  </conditionalFormatting>
  <conditionalFormatting sqref="J12:J14">
    <cfRule type="duplicateValues" dxfId="54" priority="15"/>
  </conditionalFormatting>
  <conditionalFormatting sqref="L11">
    <cfRule type="duplicateValues" dxfId="53" priority="11"/>
  </conditionalFormatting>
  <conditionalFormatting sqref="I11:L11">
    <cfRule type="duplicateValues" dxfId="52" priority="12"/>
  </conditionalFormatting>
  <conditionalFormatting sqref="I11:J11">
    <cfRule type="duplicateValues" dxfId="51" priority="13"/>
  </conditionalFormatting>
  <conditionalFormatting sqref="L15:L17">
    <cfRule type="duplicateValues" dxfId="50" priority="3"/>
  </conditionalFormatting>
  <conditionalFormatting sqref="I15:I17 K15:L17">
    <cfRule type="duplicateValues" dxfId="49" priority="4"/>
  </conditionalFormatting>
  <conditionalFormatting sqref="I15:I17">
    <cfRule type="duplicateValues" dxfId="48" priority="5"/>
  </conditionalFormatting>
  <conditionalFormatting sqref="J15:J17">
    <cfRule type="duplicateValues" dxfId="47" priority="1"/>
  </conditionalFormatting>
  <conditionalFormatting sqref="J15:J17">
    <cfRule type="duplicateValues" dxfId="46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95EC-9FCA-4F71-9465-5AB4A6FCCCFC}">
  <dimension ref="A1:BK42"/>
  <sheetViews>
    <sheetView tabSelected="1" topLeftCell="A23" workbookViewId="0">
      <selection activeCell="A34" sqref="A34"/>
    </sheetView>
  </sheetViews>
  <sheetFormatPr defaultRowHeight="13.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:M27" si="0">IF(A2&lt;&gt;"","武汉威伟机械","------")</f>
        <v>武汉威伟机械</v>
      </c>
      <c r="N2" s="26" t="str">
        <f>VLOOKUP(P2,ch!$A$1:$B$32,2,0)</f>
        <v>鄂ALU291</v>
      </c>
      <c r="O2" s="10"/>
      <c r="P2" s="29" t="s">
        <v>198</v>
      </c>
      <c r="Q2" s="7" t="str">
        <f t="shared" ref="Q2:Q39" si="1">IF(A2&lt;&gt;"","9.6米","--")</f>
        <v>9.6米</v>
      </c>
      <c r="R2" s="14">
        <v>14</v>
      </c>
      <c r="S2" s="14">
        <v>0</v>
      </c>
      <c r="T2" s="14">
        <f t="shared" ref="T2:T27" si="2">SUM(R2:S2)</f>
        <v>14</v>
      </c>
      <c r="U2" s="7" t="str">
        <f t="shared" ref="U2:U39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si="0"/>
        <v>武汉威伟机械</v>
      </c>
      <c r="N3" s="26" t="str">
        <f>VLOOKUP(P3,ch!$A$1:$B$32,2,0)</f>
        <v>鄂AZR992</v>
      </c>
      <c r="O3" s="10"/>
      <c r="P3" s="29" t="s">
        <v>107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0"/>
        <v>武汉威伟机械</v>
      </c>
      <c r="N4" s="26" t="str">
        <f>VLOOKUP(P4,ch!$A$1:$B$32,2,0)</f>
        <v>鄂ALU151</v>
      </c>
      <c r="O4" s="10"/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si="0"/>
        <v>武汉威伟机械</v>
      </c>
      <c r="N5" s="26" t="str">
        <f>VLOOKUP(P5,ch!$A$1:$B$32,2,0)</f>
        <v>鄂AQQ353</v>
      </c>
      <c r="O5" s="10"/>
      <c r="P5" s="29" t="s">
        <v>44</v>
      </c>
      <c r="Q5" s="7" t="str">
        <f t="shared" si="1"/>
        <v>9.6米</v>
      </c>
      <c r="R5" s="14">
        <v>14</v>
      </c>
      <c r="S5" s="14">
        <v>0</v>
      </c>
      <c r="T5" s="14">
        <f t="shared" si="2"/>
        <v>14</v>
      </c>
      <c r="U5" s="7" t="str">
        <f t="shared" si="3"/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0"/>
        <v>武汉威伟机械</v>
      </c>
      <c r="N6" s="26" t="str">
        <f>VLOOKUP(P6,ch!$A$1:$B$32,2,0)</f>
        <v>鄂AHB101</v>
      </c>
      <c r="O6" s="10"/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0"/>
        <v>武汉威伟机械</v>
      </c>
      <c r="N7" s="26" t="str">
        <f>VLOOKUP(P7,ch!$A$1:$B$32,2,0)</f>
        <v>鄂AF1588</v>
      </c>
      <c r="O7" s="10"/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si="0"/>
        <v>武汉威伟机械</v>
      </c>
      <c r="N8" s="26" t="str">
        <f>VLOOKUP(P8,ch!$A$1:$B$32,2,0)</f>
        <v>鄂AF1588</v>
      </c>
      <c r="O8" s="10"/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2"/>
        <v>14</v>
      </c>
      <c r="U8" s="7" t="str">
        <f t="shared" si="3"/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si="0"/>
        <v>武汉威伟机械</v>
      </c>
      <c r="N9" s="26" t="str">
        <f>VLOOKUP(P9,ch!$A$1:$B$32,2,0)</f>
        <v>鄂AF1588</v>
      </c>
      <c r="O9" s="10"/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2"/>
        <v>14</v>
      </c>
      <c r="U9" s="7" t="str">
        <f t="shared" si="3"/>
        <v>分拣摆渡</v>
      </c>
    </row>
    <row r="10" spans="1:63" s="35" customFormat="1" ht="18.75">
      <c r="A10" s="8">
        <v>43198</v>
      </c>
      <c r="B10" s="10" t="s">
        <v>71</v>
      </c>
      <c r="C10" s="10">
        <v>2030</v>
      </c>
      <c r="D10" s="10">
        <v>2040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957</v>
      </c>
      <c r="K10" s="10"/>
      <c r="L10" s="19" t="s">
        <v>958</v>
      </c>
      <c r="M10" s="7" t="str">
        <f t="shared" si="0"/>
        <v>武汉威伟机械</v>
      </c>
      <c r="N10" s="26" t="str">
        <f>VLOOKUP(P10,ch!$A$1:$B$32,2,0)</f>
        <v>鄂AF1588</v>
      </c>
      <c r="O10" s="10"/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43198</v>
      </c>
      <c r="B11" s="10" t="s">
        <v>975</v>
      </c>
      <c r="C11" s="10">
        <v>1031</v>
      </c>
      <c r="D11" s="10">
        <v>1041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976</v>
      </c>
      <c r="K11" s="10"/>
      <c r="L11" s="19" t="s">
        <v>977</v>
      </c>
      <c r="M11" s="7" t="str">
        <f t="shared" si="0"/>
        <v>武汉威伟机械</v>
      </c>
      <c r="N11" s="26" t="str">
        <f>VLOOKUP(P11,ch!$A$1:$B$32,2,0)</f>
        <v>鄂AMT870</v>
      </c>
      <c r="O11" s="10"/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43198</v>
      </c>
      <c r="B12" s="10" t="s">
        <v>89</v>
      </c>
      <c r="C12" s="10">
        <v>1918</v>
      </c>
      <c r="D12" s="10">
        <v>1928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981</v>
      </c>
      <c r="K12" s="10"/>
      <c r="L12" s="19" t="s">
        <v>978</v>
      </c>
      <c r="M12" s="7" t="str">
        <f t="shared" si="0"/>
        <v>武汉威伟机械</v>
      </c>
      <c r="N12" s="26" t="str">
        <f>VLOOKUP(P12,ch!$A$1:$B$32,2,0)</f>
        <v>鄂AMT870</v>
      </c>
      <c r="O12" s="10"/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43198</v>
      </c>
      <c r="B13" s="10" t="s">
        <v>71</v>
      </c>
      <c r="C13" s="10">
        <v>2140</v>
      </c>
      <c r="D13" s="10">
        <v>2150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982</v>
      </c>
      <c r="K13" s="10"/>
      <c r="L13" s="19" t="s">
        <v>979</v>
      </c>
      <c r="M13" s="7" t="str">
        <f t="shared" si="0"/>
        <v>武汉威伟机械</v>
      </c>
      <c r="N13" s="26" t="str">
        <f>VLOOKUP(P13,ch!$A$1:$B$32,2,0)</f>
        <v>鄂AMT870</v>
      </c>
      <c r="O13" s="10"/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43198</v>
      </c>
      <c r="B14" s="10" t="s">
        <v>71</v>
      </c>
      <c r="C14" s="10">
        <v>2316</v>
      </c>
      <c r="D14" s="10">
        <v>2326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983</v>
      </c>
      <c r="K14" s="10"/>
      <c r="L14" s="19" t="s">
        <v>980</v>
      </c>
      <c r="M14" s="7" t="str">
        <f t="shared" si="0"/>
        <v>武汉威伟机械</v>
      </c>
      <c r="N14" s="26" t="str">
        <f>VLOOKUP(P14,ch!$A$1:$B$32,2,0)</f>
        <v>鄂AMT870</v>
      </c>
      <c r="O14" s="10"/>
      <c r="P14" s="29" t="s">
        <v>373</v>
      </c>
      <c r="Q14" s="7" t="str">
        <f t="shared" si="1"/>
        <v>9.6米</v>
      </c>
      <c r="R14" s="14">
        <v>14</v>
      </c>
      <c r="S14" s="14">
        <v>0</v>
      </c>
      <c r="T14" s="14">
        <f t="shared" si="2"/>
        <v>14</v>
      </c>
      <c r="U14" s="7" t="str">
        <f t="shared" si="3"/>
        <v>分拣摆渡</v>
      </c>
    </row>
    <row r="15" spans="1:63" s="35" customFormat="1" ht="18.75">
      <c r="A15" s="8">
        <v>43198</v>
      </c>
      <c r="B15" s="10" t="s">
        <v>259</v>
      </c>
      <c r="C15" s="10">
        <v>1146</v>
      </c>
      <c r="D15" s="10">
        <v>1156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1006</v>
      </c>
      <c r="K15" s="10"/>
      <c r="L15" s="19" t="s">
        <v>1009</v>
      </c>
      <c r="M15" s="7" t="str">
        <f t="shared" si="0"/>
        <v>武汉威伟机械</v>
      </c>
      <c r="N15" s="26" t="str">
        <f>VLOOKUP(P15,ch!$A$1:$B$32,2,0)</f>
        <v>鄂AFX299</v>
      </c>
      <c r="O15" s="10"/>
      <c r="P15" s="29" t="s">
        <v>118</v>
      </c>
      <c r="Q15" s="7" t="str">
        <f t="shared" si="1"/>
        <v>9.6米</v>
      </c>
      <c r="R15" s="14">
        <v>9</v>
      </c>
      <c r="S15" s="14">
        <v>0</v>
      </c>
      <c r="T15" s="14">
        <f t="shared" si="2"/>
        <v>9</v>
      </c>
      <c r="U15" s="7" t="str">
        <f t="shared" si="3"/>
        <v>分拣摆渡</v>
      </c>
    </row>
    <row r="16" spans="1:63" s="35" customFormat="1" ht="18.75">
      <c r="A16" s="8">
        <v>43198</v>
      </c>
      <c r="B16" s="10" t="s">
        <v>89</v>
      </c>
      <c r="C16" s="10">
        <v>1455</v>
      </c>
      <c r="D16" s="10">
        <v>1505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1007</v>
      </c>
      <c r="K16" s="10"/>
      <c r="L16" s="19" t="s">
        <v>1010</v>
      </c>
      <c r="M16" s="7" t="str">
        <f t="shared" si="0"/>
        <v>武汉威伟机械</v>
      </c>
      <c r="N16" s="26" t="str">
        <f>VLOOKUP(P16,ch!$A$1:$B$32,2,0)</f>
        <v>鄂AFX299</v>
      </c>
      <c r="O16" s="10"/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"/>
        <v>14</v>
      </c>
      <c r="U16" s="7" t="str">
        <f t="shared" si="3"/>
        <v>分拣摆渡</v>
      </c>
    </row>
    <row r="17" spans="1:21" s="35" customFormat="1" ht="18.75">
      <c r="A17" s="8">
        <v>43198</v>
      </c>
      <c r="B17" s="10" t="s">
        <v>89</v>
      </c>
      <c r="C17" s="10">
        <v>1710</v>
      </c>
      <c r="D17" s="10">
        <v>1720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1008</v>
      </c>
      <c r="K17" s="10"/>
      <c r="L17" s="19" t="s">
        <v>1011</v>
      </c>
      <c r="M17" s="7" t="str">
        <f t="shared" si="0"/>
        <v>武汉威伟机械</v>
      </c>
      <c r="N17" s="26" t="str">
        <f>VLOOKUP(P17,ch!$A$1:$B$32,2,0)</f>
        <v>鄂AFX299</v>
      </c>
      <c r="O17" s="10"/>
      <c r="P17" s="29" t="s">
        <v>118</v>
      </c>
      <c r="Q17" s="7" t="str">
        <f t="shared" si="1"/>
        <v>9.6米</v>
      </c>
      <c r="R17" s="14">
        <v>16</v>
      </c>
      <c r="S17" s="14">
        <v>0</v>
      </c>
      <c r="T17" s="14">
        <f t="shared" si="2"/>
        <v>16</v>
      </c>
      <c r="U17" s="7" t="str">
        <f t="shared" si="3"/>
        <v>分拣摆渡</v>
      </c>
    </row>
    <row r="18" spans="1:21" s="35" customFormat="1" ht="18.75">
      <c r="A18" s="8">
        <v>43198</v>
      </c>
      <c r="B18" s="10" t="s">
        <v>311</v>
      </c>
      <c r="C18" s="10">
        <v>410</v>
      </c>
      <c r="D18" s="10">
        <v>1629</v>
      </c>
      <c r="E18" s="11" t="s">
        <v>53</v>
      </c>
      <c r="F18" s="11" t="s">
        <v>468</v>
      </c>
      <c r="G18" s="11" t="s">
        <v>31</v>
      </c>
      <c r="H18" s="11" t="s">
        <v>431</v>
      </c>
      <c r="I18" s="39"/>
      <c r="J18" s="39" t="s">
        <v>991</v>
      </c>
      <c r="K18" s="10"/>
      <c r="L18" s="19" t="s">
        <v>994</v>
      </c>
      <c r="M18" s="7" t="str">
        <f t="shared" si="0"/>
        <v>武汉威伟机械</v>
      </c>
      <c r="N18" s="26" t="str">
        <f>VLOOKUP(P18,ch!$A$1:$B$32,2,0)</f>
        <v>鄂ABY256</v>
      </c>
      <c r="O18" s="10"/>
      <c r="P18" s="29" t="s">
        <v>251</v>
      </c>
      <c r="Q18" s="7" t="str">
        <f t="shared" si="1"/>
        <v>9.6米</v>
      </c>
      <c r="R18" s="14">
        <v>14</v>
      </c>
      <c r="S18" s="14">
        <v>0</v>
      </c>
      <c r="T18" s="14">
        <f t="shared" si="2"/>
        <v>14</v>
      </c>
      <c r="U18" s="7" t="str">
        <f t="shared" si="3"/>
        <v>分拣摆渡</v>
      </c>
    </row>
    <row r="19" spans="1:21" s="35" customFormat="1" ht="18.75">
      <c r="A19" s="8">
        <v>43198</v>
      </c>
      <c r="B19" s="10" t="s">
        <v>108</v>
      </c>
      <c r="C19" s="10">
        <v>1650</v>
      </c>
      <c r="D19" s="10">
        <v>1700</v>
      </c>
      <c r="E19" s="11" t="s">
        <v>53</v>
      </c>
      <c r="F19" s="11" t="s">
        <v>468</v>
      </c>
      <c r="G19" s="11" t="s">
        <v>31</v>
      </c>
      <c r="H19" s="11" t="s">
        <v>431</v>
      </c>
      <c r="I19" s="39"/>
      <c r="J19" s="39" t="s">
        <v>993</v>
      </c>
      <c r="K19" s="10"/>
      <c r="L19" s="19" t="s">
        <v>992</v>
      </c>
      <c r="M19" s="7" t="str">
        <f t="shared" si="0"/>
        <v>武汉威伟机械</v>
      </c>
      <c r="N19" s="26" t="str">
        <f>VLOOKUP(P19,ch!$A$1:$B$32,2,0)</f>
        <v>鄂ABY256</v>
      </c>
      <c r="O19" s="10"/>
      <c r="P19" s="29" t="s">
        <v>251</v>
      </c>
      <c r="Q19" s="7" t="str">
        <f t="shared" si="1"/>
        <v>9.6米</v>
      </c>
      <c r="R19" s="14">
        <v>13</v>
      </c>
      <c r="S19" s="14">
        <v>0</v>
      </c>
      <c r="T19" s="14">
        <f t="shared" si="2"/>
        <v>13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108</v>
      </c>
      <c r="C20" s="10">
        <v>1740</v>
      </c>
      <c r="D20" s="10">
        <v>1756</v>
      </c>
      <c r="E20" s="11" t="s">
        <v>53</v>
      </c>
      <c r="F20" s="11" t="s">
        <v>468</v>
      </c>
      <c r="G20" s="11" t="s">
        <v>31</v>
      </c>
      <c r="H20" s="11" t="s">
        <v>431</v>
      </c>
      <c r="I20" s="39"/>
      <c r="J20" s="39" t="s">
        <v>995</v>
      </c>
      <c r="K20" s="10"/>
      <c r="L20" s="19" t="s">
        <v>996</v>
      </c>
      <c r="M20" s="7" t="str">
        <f t="shared" si="0"/>
        <v>武汉威伟机械</v>
      </c>
      <c r="N20" s="26" t="str">
        <f>VLOOKUP(P20,ch!$A$1:$B$32,2,0)</f>
        <v>鄂ABY256</v>
      </c>
      <c r="O20" s="10"/>
      <c r="P20" s="29" t="s">
        <v>251</v>
      </c>
      <c r="Q20" s="7" t="str">
        <f t="shared" si="1"/>
        <v>9.6米</v>
      </c>
      <c r="R20" s="14">
        <v>0</v>
      </c>
      <c r="S20" s="14">
        <v>10</v>
      </c>
      <c r="T20" s="14">
        <f t="shared" si="2"/>
        <v>10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52</v>
      </c>
      <c r="C21" s="10">
        <v>1910</v>
      </c>
      <c r="D21" s="10">
        <v>1936</v>
      </c>
      <c r="E21" s="11" t="s">
        <v>53</v>
      </c>
      <c r="F21" s="11" t="s">
        <v>468</v>
      </c>
      <c r="G21" s="11" t="s">
        <v>31</v>
      </c>
      <c r="H21" s="11" t="s">
        <v>431</v>
      </c>
      <c r="I21" s="39"/>
      <c r="J21" s="39" t="s">
        <v>997</v>
      </c>
      <c r="K21" s="10"/>
      <c r="L21" s="19" t="s">
        <v>1001</v>
      </c>
      <c r="M21" s="7" t="str">
        <f t="shared" si="0"/>
        <v>武汉威伟机械</v>
      </c>
      <c r="N21" s="26" t="str">
        <f>VLOOKUP(P21,ch!$A$1:$B$32,2,0)</f>
        <v>鄂ABY256</v>
      </c>
      <c r="O21" s="10"/>
      <c r="P21" s="29" t="s">
        <v>251</v>
      </c>
      <c r="Q21" s="7" t="str">
        <f t="shared" si="1"/>
        <v>9.6米</v>
      </c>
      <c r="R21" s="14">
        <v>14</v>
      </c>
      <c r="S21" s="14">
        <v>0</v>
      </c>
      <c r="T21" s="14">
        <f t="shared" si="2"/>
        <v>14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60</v>
      </c>
      <c r="C22" s="10">
        <v>2025</v>
      </c>
      <c r="D22" s="10">
        <v>2038</v>
      </c>
      <c r="E22" s="11" t="s">
        <v>53</v>
      </c>
      <c r="F22" s="11" t="s">
        <v>468</v>
      </c>
      <c r="G22" s="11" t="s">
        <v>31</v>
      </c>
      <c r="H22" s="11" t="s">
        <v>431</v>
      </c>
      <c r="I22" s="39"/>
      <c r="J22" s="39" t="s">
        <v>998</v>
      </c>
      <c r="K22" s="10"/>
      <c r="L22" s="19" t="s">
        <v>1002</v>
      </c>
      <c r="M22" s="7" t="str">
        <f t="shared" si="0"/>
        <v>武汉威伟机械</v>
      </c>
      <c r="N22" s="26" t="str">
        <f>VLOOKUP(P22,ch!$A$1:$B$32,2,0)</f>
        <v>鄂ABY256</v>
      </c>
      <c r="O22" s="10"/>
      <c r="P22" s="29" t="s">
        <v>251</v>
      </c>
      <c r="Q22" s="7" t="str">
        <f t="shared" si="1"/>
        <v>9.6米</v>
      </c>
      <c r="R22" s="14">
        <v>14</v>
      </c>
      <c r="S22" s="14">
        <v>0</v>
      </c>
      <c r="T22" s="14">
        <f t="shared" si="2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60</v>
      </c>
      <c r="C23" s="10">
        <v>2151</v>
      </c>
      <c r="D23" s="10">
        <v>2204</v>
      </c>
      <c r="E23" s="11" t="s">
        <v>53</v>
      </c>
      <c r="F23" s="11" t="s">
        <v>468</v>
      </c>
      <c r="G23" s="11" t="s">
        <v>31</v>
      </c>
      <c r="H23" s="11" t="s">
        <v>431</v>
      </c>
      <c r="I23" s="39"/>
      <c r="J23" s="39" t="s">
        <v>999</v>
      </c>
      <c r="K23" s="10"/>
      <c r="L23" s="19" t="s">
        <v>1003</v>
      </c>
      <c r="M23" s="7" t="str">
        <f t="shared" si="0"/>
        <v>武汉威伟机械</v>
      </c>
      <c r="N23" s="26" t="str">
        <f>VLOOKUP(P23,ch!$A$1:$B$32,2,0)</f>
        <v>鄂ABY256</v>
      </c>
      <c r="O23" s="10"/>
      <c r="P23" s="29" t="s">
        <v>251</v>
      </c>
      <c r="Q23" s="7" t="str">
        <f t="shared" si="1"/>
        <v>9.6米</v>
      </c>
      <c r="R23" s="14">
        <v>4</v>
      </c>
      <c r="S23" s="14">
        <v>0</v>
      </c>
      <c r="T23" s="14">
        <f t="shared" si="2"/>
        <v>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988</v>
      </c>
      <c r="C24" s="10">
        <v>2300</v>
      </c>
      <c r="D24" s="10">
        <v>2310</v>
      </c>
      <c r="E24" s="11" t="s">
        <v>53</v>
      </c>
      <c r="F24" s="11" t="s">
        <v>468</v>
      </c>
      <c r="G24" s="11" t="s">
        <v>31</v>
      </c>
      <c r="H24" s="11" t="s">
        <v>431</v>
      </c>
      <c r="I24" s="39"/>
      <c r="J24" s="39" t="s">
        <v>1000</v>
      </c>
      <c r="K24" s="10"/>
      <c r="L24" s="19" t="s">
        <v>1004</v>
      </c>
      <c r="M24" s="7" t="str">
        <f t="shared" si="0"/>
        <v>武汉威伟机械</v>
      </c>
      <c r="N24" s="26" t="str">
        <f>VLOOKUP(P24,ch!$A$1:$B$32,2,0)</f>
        <v>鄂ABY256</v>
      </c>
      <c r="O24" s="10"/>
      <c r="P24" s="29" t="s">
        <v>251</v>
      </c>
      <c r="Q24" s="7" t="str">
        <f t="shared" si="1"/>
        <v>9.6米</v>
      </c>
      <c r="R24" s="14">
        <v>5</v>
      </c>
      <c r="S24" s="14">
        <v>0</v>
      </c>
      <c r="T24" s="14">
        <f t="shared" si="2"/>
        <v>5</v>
      </c>
      <c r="U24" s="7" t="str">
        <f t="shared" si="3"/>
        <v>分拣摆渡</v>
      </c>
    </row>
    <row r="25" spans="1:21" s="59" customFormat="1" ht="18.75">
      <c r="A25" s="51">
        <v>43198</v>
      </c>
      <c r="B25" s="52" t="s">
        <v>52</v>
      </c>
      <c r="C25" s="52">
        <v>1955</v>
      </c>
      <c r="D25" s="52">
        <v>2049</v>
      </c>
      <c r="E25" s="53" t="s">
        <v>53</v>
      </c>
      <c r="F25" s="53" t="s">
        <v>468</v>
      </c>
      <c r="G25" s="53" t="s">
        <v>31</v>
      </c>
      <c r="H25" s="53" t="s">
        <v>431</v>
      </c>
      <c r="I25" s="54"/>
      <c r="J25" s="54" t="s">
        <v>1012</v>
      </c>
      <c r="K25" s="52"/>
      <c r="L25" s="55" t="s">
        <v>1013</v>
      </c>
      <c r="M25" s="56" t="str">
        <f t="shared" si="0"/>
        <v>武汉威伟机械</v>
      </c>
      <c r="N25" s="57" t="str">
        <f>VLOOKUP(P25,ch!$A$1:$B$32,2,0)</f>
        <v>鄂AAW309</v>
      </c>
      <c r="O25" s="52"/>
      <c r="P25" s="58" t="s">
        <v>144</v>
      </c>
      <c r="Q25" s="56" t="str">
        <f t="shared" si="1"/>
        <v>9.6米</v>
      </c>
      <c r="R25" s="53">
        <v>14</v>
      </c>
      <c r="S25" s="53">
        <v>0</v>
      </c>
      <c r="T25" s="53">
        <f t="shared" si="2"/>
        <v>14</v>
      </c>
      <c r="U25" s="56" t="str">
        <f t="shared" si="3"/>
        <v>分拣摆渡</v>
      </c>
    </row>
    <row r="26" spans="1:21" s="35" customFormat="1" ht="18.75">
      <c r="A26" s="8">
        <v>43199</v>
      </c>
      <c r="B26" s="10" t="s">
        <v>501</v>
      </c>
      <c r="C26" s="10">
        <v>1929</v>
      </c>
      <c r="D26" s="10"/>
      <c r="E26" s="11" t="s">
        <v>26</v>
      </c>
      <c r="F26" s="11" t="s">
        <v>252</v>
      </c>
      <c r="G26" s="11" t="s">
        <v>31</v>
      </c>
      <c r="H26" s="11" t="s">
        <v>431</v>
      </c>
      <c r="I26" s="39"/>
      <c r="J26" s="39" t="s">
        <v>1015</v>
      </c>
      <c r="K26" s="10"/>
      <c r="L26" s="19" t="s">
        <v>1016</v>
      </c>
      <c r="M26" s="7" t="str">
        <f t="shared" si="0"/>
        <v>武汉威伟机械</v>
      </c>
      <c r="N26" s="26" t="str">
        <f>VLOOKUP(P26,ch!$A$1:$B$32,2,0)</f>
        <v>鄂AZR876</v>
      </c>
      <c r="O26" s="10"/>
      <c r="P26" s="29" t="s">
        <v>243</v>
      </c>
      <c r="Q26" s="7" t="str">
        <f t="shared" si="1"/>
        <v>9.6米</v>
      </c>
      <c r="R26" s="14">
        <v>14</v>
      </c>
      <c r="S26" s="14">
        <v>0</v>
      </c>
      <c r="T26" s="14">
        <f t="shared" si="2"/>
        <v>14</v>
      </c>
      <c r="U26" s="7" t="str">
        <f t="shared" si="3"/>
        <v>分拣摆渡</v>
      </c>
    </row>
    <row r="27" spans="1:21" s="35" customFormat="1" ht="18.75">
      <c r="A27" s="8">
        <v>43199</v>
      </c>
      <c r="B27" s="10" t="s">
        <v>235</v>
      </c>
      <c r="C27" s="10">
        <v>1828</v>
      </c>
      <c r="D27" s="10">
        <v>2018</v>
      </c>
      <c r="E27" s="11" t="s">
        <v>26</v>
      </c>
      <c r="F27" s="11" t="s">
        <v>252</v>
      </c>
      <c r="G27" s="11" t="s">
        <v>31</v>
      </c>
      <c r="H27" s="11" t="s">
        <v>431</v>
      </c>
      <c r="I27" s="39"/>
      <c r="J27" s="39" t="s">
        <v>1017</v>
      </c>
      <c r="K27" s="10"/>
      <c r="L27" s="19" t="s">
        <v>1018</v>
      </c>
      <c r="M27" s="7" t="str">
        <f t="shared" si="0"/>
        <v>武汉威伟机械</v>
      </c>
      <c r="N27" s="26" t="str">
        <f>VLOOKUP(P27,ch!$A$1:$B$32,2,0)</f>
        <v>鄂ALU291</v>
      </c>
      <c r="O27" s="10"/>
      <c r="P27" s="29" t="s">
        <v>198</v>
      </c>
      <c r="Q27" s="7" t="str">
        <f t="shared" si="1"/>
        <v>9.6米</v>
      </c>
      <c r="R27" s="14">
        <v>14</v>
      </c>
      <c r="S27" s="14">
        <v>0</v>
      </c>
      <c r="T27" s="14">
        <f t="shared" si="2"/>
        <v>14</v>
      </c>
      <c r="U27" s="7" t="str">
        <f t="shared" si="3"/>
        <v>分拣摆渡</v>
      </c>
    </row>
    <row r="28" spans="1:21" s="35" customFormat="1" ht="18.75">
      <c r="A28" s="8">
        <v>43199</v>
      </c>
      <c r="B28" s="10" t="s">
        <v>235</v>
      </c>
      <c r="C28" s="10">
        <v>1640</v>
      </c>
      <c r="D28" s="10">
        <v>1843</v>
      </c>
      <c r="E28" s="11" t="s">
        <v>26</v>
      </c>
      <c r="F28" s="11" t="s">
        <v>252</v>
      </c>
      <c r="G28" s="11" t="s">
        <v>31</v>
      </c>
      <c r="H28" s="11" t="s">
        <v>431</v>
      </c>
      <c r="I28" s="39"/>
      <c r="J28" s="39" t="s">
        <v>1019</v>
      </c>
      <c r="K28" s="10"/>
      <c r="L28" s="19" t="s">
        <v>1020</v>
      </c>
      <c r="M28" s="7" t="str">
        <f t="shared" ref="M28:M33" si="4">IF(A28&lt;&gt;"","武汉威伟机械","------")</f>
        <v>武汉威伟机械</v>
      </c>
      <c r="N28" s="26" t="str">
        <f>VLOOKUP(P28,ch!$A$1:$B$32,2,0)</f>
        <v>粤BGR032</v>
      </c>
      <c r="O28" s="10"/>
      <c r="P28" s="29" t="s">
        <v>66</v>
      </c>
      <c r="Q28" s="7" t="str">
        <f t="shared" ref="Q28" si="5">IF(A28&lt;&gt;"","9.6米","--")</f>
        <v>9.6米</v>
      </c>
      <c r="R28" s="14">
        <v>15</v>
      </c>
      <c r="S28" s="14">
        <v>0</v>
      </c>
      <c r="T28" s="14">
        <f t="shared" ref="T28:T33" si="6">SUM(R28:S28)</f>
        <v>15</v>
      </c>
      <c r="U28" s="7" t="str">
        <f t="shared" ref="U28" si="7">IF(A28&lt;&gt;"","分拣摆渡","----")</f>
        <v>分拣摆渡</v>
      </c>
    </row>
    <row r="29" spans="1:21" s="35" customFormat="1" ht="18.75">
      <c r="A29" s="8">
        <v>43199</v>
      </c>
      <c r="B29" s="10" t="s">
        <v>89</v>
      </c>
      <c r="C29" s="10">
        <v>1826</v>
      </c>
      <c r="D29" s="10">
        <v>1836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/>
      <c r="J29" s="39" t="s">
        <v>1021</v>
      </c>
      <c r="K29" s="10"/>
      <c r="L29" s="19" t="s">
        <v>1022</v>
      </c>
      <c r="M29" s="7" t="str">
        <f t="shared" si="4"/>
        <v>武汉威伟机械</v>
      </c>
      <c r="N29" s="26" t="str">
        <f>VLOOKUP(P29,ch!$A$1:$B$32,2,0)</f>
        <v>鄂ALU151</v>
      </c>
      <c r="O29" s="10"/>
      <c r="P29" s="29" t="s">
        <v>35</v>
      </c>
      <c r="Q29" s="7" t="str">
        <f t="shared" si="1"/>
        <v>9.6米</v>
      </c>
      <c r="R29" s="14">
        <v>14</v>
      </c>
      <c r="S29" s="14">
        <v>0</v>
      </c>
      <c r="T29" s="14">
        <f t="shared" si="6"/>
        <v>14</v>
      </c>
      <c r="U29" s="7" t="str">
        <f t="shared" si="3"/>
        <v>分拣摆渡</v>
      </c>
    </row>
    <row r="30" spans="1:21" s="35" customFormat="1" ht="18.75">
      <c r="A30" s="8">
        <v>43199</v>
      </c>
      <c r="B30" s="10" t="s">
        <v>89</v>
      </c>
      <c r="C30" s="10">
        <v>936</v>
      </c>
      <c r="D30" s="10">
        <v>946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/>
      <c r="J30" s="39" t="s">
        <v>1023</v>
      </c>
      <c r="K30" s="10"/>
      <c r="L30" s="19" t="s">
        <v>1026</v>
      </c>
      <c r="M30" s="7" t="str">
        <f t="shared" si="4"/>
        <v>武汉威伟机械</v>
      </c>
      <c r="N30" s="26" t="str">
        <f>VLOOKUP(P30,ch!$A$1:$B$32,2,0)</f>
        <v>鄂AF1588</v>
      </c>
      <c r="O30" s="10"/>
      <c r="P30" s="29" t="s">
        <v>117</v>
      </c>
      <c r="Q30" s="7" t="str">
        <f t="shared" si="1"/>
        <v>9.6米</v>
      </c>
      <c r="R30" s="14">
        <v>14</v>
      </c>
      <c r="S30" s="14">
        <v>0</v>
      </c>
      <c r="T30" s="14">
        <f t="shared" si="6"/>
        <v>14</v>
      </c>
      <c r="U30" s="7" t="str">
        <f t="shared" si="3"/>
        <v>分拣摆渡</v>
      </c>
    </row>
    <row r="31" spans="1:21" s="35" customFormat="1" ht="18.75">
      <c r="A31" s="8">
        <v>43199</v>
      </c>
      <c r="B31" s="10" t="s">
        <v>89</v>
      </c>
      <c r="C31" s="10">
        <v>1110</v>
      </c>
      <c r="D31" s="10">
        <v>1120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/>
      <c r="J31" s="39" t="s">
        <v>1024</v>
      </c>
      <c r="K31" s="10"/>
      <c r="L31" s="19" t="s">
        <v>1027</v>
      </c>
      <c r="M31" s="7" t="str">
        <f t="shared" si="4"/>
        <v>武汉威伟机械</v>
      </c>
      <c r="N31" s="26" t="str">
        <f>VLOOKUP(P31,ch!$A$1:$B$32,2,0)</f>
        <v>鄂AF1588</v>
      </c>
      <c r="O31" s="10"/>
      <c r="P31" s="29" t="s">
        <v>117</v>
      </c>
      <c r="Q31" s="7" t="str">
        <f t="shared" si="1"/>
        <v>9.6米</v>
      </c>
      <c r="R31" s="14">
        <v>14</v>
      </c>
      <c r="S31" s="14">
        <v>0</v>
      </c>
      <c r="T31" s="14">
        <f t="shared" si="6"/>
        <v>14</v>
      </c>
      <c r="U31" s="7" t="str">
        <f t="shared" si="3"/>
        <v>分拣摆渡</v>
      </c>
    </row>
    <row r="32" spans="1:21" s="35" customFormat="1" ht="18.75">
      <c r="A32" s="8">
        <v>43199</v>
      </c>
      <c r="B32" s="10" t="s">
        <v>89</v>
      </c>
      <c r="C32" s="10">
        <v>1155</v>
      </c>
      <c r="D32" s="10">
        <v>1205</v>
      </c>
      <c r="E32" s="11" t="s">
        <v>31</v>
      </c>
      <c r="F32" s="11" t="s">
        <v>431</v>
      </c>
      <c r="G32" s="11" t="s">
        <v>53</v>
      </c>
      <c r="H32" s="11" t="s">
        <v>468</v>
      </c>
      <c r="I32" s="39"/>
      <c r="J32" s="39" t="s">
        <v>1025</v>
      </c>
      <c r="K32" s="10"/>
      <c r="L32" s="19" t="s">
        <v>1028</v>
      </c>
      <c r="M32" s="7" t="str">
        <f t="shared" si="4"/>
        <v>武汉威伟机械</v>
      </c>
      <c r="N32" s="26" t="str">
        <f>VLOOKUP(P32,ch!$A$1:$B$32,2,0)</f>
        <v>鄂AF1588</v>
      </c>
      <c r="O32" s="10"/>
      <c r="P32" s="29" t="s">
        <v>117</v>
      </c>
      <c r="Q32" s="7" t="str">
        <f t="shared" si="1"/>
        <v>9.6米</v>
      </c>
      <c r="R32" s="14">
        <v>14</v>
      </c>
      <c r="S32" s="14">
        <v>0</v>
      </c>
      <c r="T32" s="14">
        <f t="shared" si="6"/>
        <v>14</v>
      </c>
      <c r="U32" s="7" t="str">
        <f t="shared" si="3"/>
        <v>分拣摆渡</v>
      </c>
    </row>
    <row r="33" spans="1:21" s="35" customFormat="1" ht="18.75">
      <c r="A33" s="8">
        <v>43199</v>
      </c>
      <c r="B33" s="10" t="s">
        <v>60</v>
      </c>
      <c r="C33" s="10">
        <v>1025</v>
      </c>
      <c r="D33" s="10">
        <v>1050</v>
      </c>
      <c r="E33" s="11" t="s">
        <v>53</v>
      </c>
      <c r="F33" s="11" t="s">
        <v>468</v>
      </c>
      <c r="G33" s="11" t="s">
        <v>31</v>
      </c>
      <c r="H33" s="11" t="s">
        <v>431</v>
      </c>
      <c r="I33" s="39"/>
      <c r="J33" s="39" t="s">
        <v>1029</v>
      </c>
      <c r="K33" s="10"/>
      <c r="L33" s="19" t="s">
        <v>1030</v>
      </c>
      <c r="M33" s="7" t="str">
        <f t="shared" si="4"/>
        <v>武汉威伟机械</v>
      </c>
      <c r="N33" s="26" t="str">
        <f>VLOOKUP(P33,ch!$A$1:$B$32,2,0)</f>
        <v>鄂FJU350</v>
      </c>
      <c r="O33" s="10"/>
      <c r="P33" s="29" t="s">
        <v>48</v>
      </c>
      <c r="Q33" s="7" t="str">
        <f t="shared" si="1"/>
        <v>9.6米</v>
      </c>
      <c r="R33" s="14">
        <v>14</v>
      </c>
      <c r="S33" s="14">
        <v>0</v>
      </c>
      <c r="T33" s="14">
        <f t="shared" si="6"/>
        <v>14</v>
      </c>
      <c r="U33" s="7" t="str">
        <f t="shared" si="3"/>
        <v>分拣摆渡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</sheetData>
  <phoneticPr fontId="3" type="noConversion"/>
  <conditionalFormatting sqref="I43:L1048576 I1:L1">
    <cfRule type="duplicateValues" dxfId="16" priority="14"/>
  </conditionalFormatting>
  <conditionalFormatting sqref="L2:L10 L18:L42">
    <cfRule type="duplicateValues" dxfId="15" priority="15"/>
  </conditionalFormatting>
  <conditionalFormatting sqref="I2:L10 I18:L42">
    <cfRule type="duplicateValues" dxfId="14" priority="16"/>
  </conditionalFormatting>
  <conditionalFormatting sqref="I2:J10 I18:J42">
    <cfRule type="duplicateValues" dxfId="13" priority="17"/>
  </conditionalFormatting>
  <conditionalFormatting sqref="L12:L14">
    <cfRule type="duplicateValues" dxfId="12" priority="11"/>
  </conditionalFormatting>
  <conditionalFormatting sqref="I12:I14 K12:L14">
    <cfRule type="duplicateValues" dxfId="11" priority="12"/>
  </conditionalFormatting>
  <conditionalFormatting sqref="I12:I14">
    <cfRule type="duplicateValues" dxfId="10" priority="13"/>
  </conditionalFormatting>
  <conditionalFormatting sqref="J12:J14">
    <cfRule type="duplicateValues" dxfId="9" priority="9"/>
  </conditionalFormatting>
  <conditionalFormatting sqref="J12:J14">
    <cfRule type="duplicateValues" dxfId="8" priority="10"/>
  </conditionalFormatting>
  <conditionalFormatting sqref="L11">
    <cfRule type="duplicateValues" dxfId="7" priority="6"/>
  </conditionalFormatting>
  <conditionalFormatting sqref="I11:L11">
    <cfRule type="duplicateValues" dxfId="6" priority="7"/>
  </conditionalFormatting>
  <conditionalFormatting sqref="I11:J11">
    <cfRule type="duplicateValues" dxfId="5" priority="8"/>
  </conditionalFormatting>
  <conditionalFormatting sqref="L15:L17">
    <cfRule type="duplicateValues" dxfId="4" priority="3"/>
  </conditionalFormatting>
  <conditionalFormatting sqref="I15:I17 K15:L17">
    <cfRule type="duplicateValues" dxfId="3" priority="4"/>
  </conditionalFormatting>
  <conditionalFormatting sqref="I15:I17">
    <cfRule type="duplicateValues" dxfId="2" priority="5"/>
  </conditionalFormatting>
  <conditionalFormatting sqref="J15:J17">
    <cfRule type="duplicateValues" dxfId="1" priority="1"/>
  </conditionalFormatting>
  <conditionalFormatting sqref="J15:J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2018-04-09T12:36:31Z</dcterms:modified>
</cp:coreProperties>
</file>