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月报表\"/>
    </mc:Choice>
  </mc:AlternateContent>
  <xr:revisionPtr revIDLastSave="0" documentId="12_ncr:500000_{9A194CFF-51FC-404A-8B17-0B2F5639D45B}" xr6:coauthVersionLast="31" xr6:coauthVersionMax="31" xr10:uidLastSave="{00000000-0000-0000-0000-000000000000}"/>
  <bookViews>
    <workbookView xWindow="0" yWindow="0" windowWidth="19200" windowHeight="6210" activeTab="5" xr2:uid="{00000000-000D-0000-FFFF-FFFF00000000}"/>
  </bookViews>
  <sheets>
    <sheet name="4-1" sheetId="1" r:id="rId1"/>
    <sheet name="4-2" sheetId="2" r:id="rId2"/>
    <sheet name="4-3" sheetId="5" r:id="rId3"/>
    <sheet name="4-4" sheetId="6" r:id="rId4"/>
    <sheet name="ch" sheetId="3" r:id="rId5"/>
    <sheet name="4-5" sheetId="7" r:id="rId6"/>
  </sheets>
  <definedNames>
    <definedName name="_xlnm._FilterDatabase" localSheetId="0" hidden="1">'4-1'!$I$1:$I$41</definedName>
    <definedName name="_xlnm._FilterDatabase" localSheetId="1" hidden="1">'4-2'!$A$1:$P$36</definedName>
    <definedName name="_xlnm._FilterDatabase" localSheetId="2" hidden="1">'4-3'!$A$1:$P$24</definedName>
    <definedName name="_xlnm._FilterDatabase" localSheetId="3" hidden="1">'4-4'!$A$1:$Q$22</definedName>
    <definedName name="_xlnm._FilterDatabase" localSheetId="5" hidden="1">'4-5'!$A$1:$P$49</definedName>
  </definedNames>
  <calcPr calcId="162913"/>
</workbook>
</file>

<file path=xl/calcChain.xml><?xml version="1.0" encoding="utf-8"?>
<calcChain xmlns="http://schemas.openxmlformats.org/spreadsheetml/2006/main">
  <c r="P3" i="7" l="1"/>
  <c r="P4" i="7"/>
  <c r="P5" i="7"/>
  <c r="P6" i="7"/>
  <c r="P7" i="7"/>
  <c r="P8" i="7"/>
  <c r="P9" i="7"/>
  <c r="P10" i="7"/>
  <c r="P2" i="7"/>
  <c r="I23" i="7"/>
  <c r="J23" i="7"/>
  <c r="M23" i="7"/>
  <c r="O23" i="7"/>
  <c r="P23" i="7"/>
  <c r="P21" i="7"/>
  <c r="P22" i="7"/>
  <c r="P24" i="7"/>
  <c r="P25" i="7"/>
  <c r="P26" i="7"/>
  <c r="P27" i="7"/>
  <c r="P28" i="7"/>
  <c r="P29" i="7"/>
  <c r="P30" i="7"/>
  <c r="I22" i="7"/>
  <c r="J22" i="7"/>
  <c r="M22" i="7"/>
  <c r="O22" i="7"/>
  <c r="O21" i="7"/>
  <c r="P20" i="7" l="1"/>
  <c r="O20" i="7"/>
  <c r="M20" i="7"/>
  <c r="J20" i="7"/>
  <c r="I20" i="7"/>
  <c r="I19" i="7"/>
  <c r="J19" i="7"/>
  <c r="M19" i="7"/>
  <c r="O19" i="7"/>
  <c r="P19" i="7"/>
  <c r="I18" i="7"/>
  <c r="J18" i="7"/>
  <c r="M18" i="7"/>
  <c r="O18" i="7"/>
  <c r="P18" i="7"/>
  <c r="I17" i="7"/>
  <c r="J17" i="7"/>
  <c r="M17" i="7"/>
  <c r="O17" i="7"/>
  <c r="P17" i="7"/>
  <c r="I16" i="7"/>
  <c r="J16" i="7"/>
  <c r="M16" i="7"/>
  <c r="O16" i="7"/>
  <c r="P16" i="7"/>
  <c r="I15" i="7"/>
  <c r="J15" i="7"/>
  <c r="M15" i="7"/>
  <c r="O15" i="7"/>
  <c r="P15" i="7"/>
  <c r="I14" i="7"/>
  <c r="J14" i="7"/>
  <c r="M14" i="7"/>
  <c r="O14" i="7"/>
  <c r="P14" i="7"/>
  <c r="I13" i="7"/>
  <c r="J13" i="7"/>
  <c r="M13" i="7"/>
  <c r="O13" i="7"/>
  <c r="P13" i="7"/>
  <c r="I12" i="7"/>
  <c r="J12" i="7"/>
  <c r="M12" i="7"/>
  <c r="O12" i="7"/>
  <c r="P12" i="7"/>
  <c r="O10" i="7"/>
  <c r="O11" i="7"/>
  <c r="I11" i="7"/>
  <c r="J11" i="7"/>
  <c r="M11" i="7"/>
  <c r="P11" i="7"/>
  <c r="I10" i="7"/>
  <c r="J10" i="7"/>
  <c r="M10" i="7"/>
  <c r="I9" i="7"/>
  <c r="J9" i="7"/>
  <c r="M9" i="7"/>
  <c r="O9" i="7"/>
  <c r="I8" i="7"/>
  <c r="J8" i="7"/>
  <c r="M8" i="7"/>
  <c r="O8" i="7"/>
  <c r="I7" i="7"/>
  <c r="J7" i="7"/>
  <c r="M7" i="7"/>
  <c r="O7" i="7"/>
  <c r="I6" i="7"/>
  <c r="J6" i="7"/>
  <c r="M6" i="7"/>
  <c r="O6" i="7"/>
  <c r="I5" i="7"/>
  <c r="J5" i="7"/>
  <c r="M5" i="7"/>
  <c r="O5" i="7"/>
  <c r="I4" i="7"/>
  <c r="J4" i="7"/>
  <c r="M4" i="7"/>
  <c r="O4" i="7"/>
  <c r="I3" i="7"/>
  <c r="J3" i="7"/>
  <c r="M3" i="7"/>
  <c r="O3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J21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2" i="7"/>
  <c r="O2" i="7"/>
  <c r="I2" i="7"/>
  <c r="M2" i="7"/>
  <c r="M21" i="7" l="1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I21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Q3" i="6"/>
  <c r="Q4" i="6"/>
  <c r="Q5" i="6"/>
  <c r="Q6" i="6"/>
  <c r="Q7" i="6"/>
  <c r="Q8" i="6"/>
  <c r="Q9" i="6"/>
  <c r="Q2" i="6"/>
  <c r="J18" i="6"/>
  <c r="K18" i="6"/>
  <c r="N18" i="6"/>
  <c r="P18" i="6"/>
  <c r="Q18" i="6"/>
  <c r="N7" i="6"/>
  <c r="N6" i="6"/>
  <c r="N5" i="6"/>
  <c r="N4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3" i="6"/>
  <c r="N3" i="6"/>
  <c r="J4" i="6"/>
  <c r="J5" i="6"/>
  <c r="J6" i="6"/>
  <c r="J7" i="6"/>
  <c r="J8" i="6"/>
  <c r="J3" i="6"/>
  <c r="K3" i="6"/>
  <c r="K4" i="6"/>
  <c r="K5" i="6"/>
  <c r="K6" i="6"/>
  <c r="K7" i="6"/>
  <c r="K8" i="6"/>
  <c r="K9" i="6"/>
  <c r="K2" i="6"/>
  <c r="P2" i="6"/>
  <c r="J2" i="6"/>
  <c r="N2" i="6"/>
  <c r="Q17" i="6"/>
  <c r="N17" i="6"/>
  <c r="K17" i="6"/>
  <c r="J17" i="6"/>
  <c r="Q16" i="6"/>
  <c r="N16" i="6"/>
  <c r="K16" i="6"/>
  <c r="J16" i="6"/>
  <c r="Q15" i="6"/>
  <c r="N15" i="6"/>
  <c r="K15" i="6"/>
  <c r="J15" i="6"/>
  <c r="Q14" i="6"/>
  <c r="N14" i="6"/>
  <c r="K14" i="6"/>
  <c r="J14" i="6"/>
  <c r="Q13" i="6"/>
  <c r="N13" i="6"/>
  <c r="K13" i="6"/>
  <c r="J13" i="6"/>
  <c r="Q12" i="6"/>
  <c r="N12" i="6"/>
  <c r="K12" i="6"/>
  <c r="J12" i="6"/>
  <c r="Q11" i="6"/>
  <c r="N11" i="6"/>
  <c r="K11" i="6"/>
  <c r="J11" i="6"/>
  <c r="Q10" i="6"/>
  <c r="N10" i="6"/>
  <c r="K10" i="6"/>
  <c r="J10" i="6"/>
  <c r="N9" i="6"/>
  <c r="J9" i="6"/>
  <c r="N8" i="6"/>
  <c r="P3" i="5"/>
  <c r="P4" i="5"/>
  <c r="P5" i="5"/>
  <c r="P6" i="5"/>
  <c r="P7" i="5"/>
  <c r="P8" i="5"/>
  <c r="P2" i="5"/>
  <c r="O24" i="5"/>
  <c r="O23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O22" i="5"/>
  <c r="O21" i="5"/>
  <c r="O20" i="5"/>
  <c r="O19" i="5"/>
  <c r="O18" i="5"/>
  <c r="O17" i="5"/>
  <c r="O16" i="5"/>
  <c r="O15" i="5"/>
  <c r="M15" i="5"/>
  <c r="M16" i="5"/>
  <c r="M17" i="5"/>
  <c r="M18" i="5"/>
  <c r="M19" i="5"/>
  <c r="M20" i="5"/>
  <c r="M21" i="5"/>
  <c r="M22" i="5"/>
  <c r="M23" i="5"/>
  <c r="M24" i="5"/>
  <c r="I15" i="5"/>
  <c r="I16" i="5"/>
  <c r="I17" i="5"/>
  <c r="I18" i="5"/>
  <c r="I19" i="5"/>
  <c r="I20" i="5"/>
  <c r="I21" i="5"/>
  <c r="I22" i="5"/>
  <c r="I23" i="5"/>
  <c r="I24" i="5"/>
  <c r="M14" i="5"/>
  <c r="I14" i="5"/>
  <c r="O14" i="5"/>
  <c r="M13" i="5"/>
  <c r="I13" i="5"/>
  <c r="O13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O12" i="5"/>
  <c r="M12" i="5"/>
  <c r="I12" i="5"/>
  <c r="O11" i="5"/>
  <c r="M11" i="5"/>
  <c r="I11" i="5"/>
  <c r="O10" i="5"/>
  <c r="M10" i="5"/>
  <c r="I10" i="5"/>
  <c r="O9" i="5"/>
  <c r="M9" i="5"/>
  <c r="I9" i="5"/>
  <c r="O8" i="5"/>
  <c r="M8" i="5"/>
  <c r="I8" i="5"/>
  <c r="O7" i="5"/>
  <c r="M7" i="5"/>
  <c r="I7" i="5"/>
  <c r="O6" i="5"/>
  <c r="M6" i="5"/>
  <c r="I6" i="5"/>
  <c r="O5" i="5"/>
  <c r="M5" i="5"/>
  <c r="I5" i="5"/>
  <c r="O4" i="5"/>
  <c r="M4" i="5"/>
  <c r="I4" i="5"/>
  <c r="O3" i="5"/>
  <c r="M3" i="5"/>
  <c r="I3" i="5"/>
  <c r="O2" i="5"/>
  <c r="M2" i="5"/>
  <c r="I2" i="5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9" i="2"/>
  <c r="P3" i="2"/>
  <c r="P4" i="2"/>
  <c r="P5" i="2"/>
  <c r="P6" i="2"/>
  <c r="P7" i="2"/>
  <c r="P8" i="2"/>
  <c r="P2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11" i="2"/>
  <c r="O10" i="2"/>
  <c r="O9" i="2"/>
  <c r="O8" i="2"/>
  <c r="O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2" i="2"/>
  <c r="J2" i="2"/>
  <c r="O6" i="2"/>
  <c r="O5" i="2"/>
  <c r="O4" i="2"/>
  <c r="O3" i="2"/>
  <c r="O2" i="2"/>
  <c r="N27" i="1"/>
  <c r="N28" i="1"/>
  <c r="N29" i="1"/>
  <c r="N30" i="1"/>
  <c r="N26" i="1"/>
  <c r="N25" i="1"/>
  <c r="N24" i="1"/>
  <c r="N14" i="1"/>
  <c r="N15" i="1"/>
  <c r="N16" i="1"/>
  <c r="N17" i="1"/>
  <c r="N18" i="1"/>
  <c r="N19" i="1"/>
  <c r="N20" i="1"/>
  <c r="N21" i="1"/>
  <c r="N22" i="1"/>
  <c r="N23" i="1"/>
  <c r="N13" i="1"/>
  <c r="N3" i="1"/>
  <c r="N4" i="1"/>
  <c r="N5" i="1"/>
  <c r="N6" i="1"/>
  <c r="N7" i="1"/>
  <c r="N8" i="1"/>
  <c r="N9" i="1"/>
  <c r="N10" i="1"/>
  <c r="N11" i="1"/>
  <c r="N1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" i="1"/>
</calcChain>
</file>

<file path=xl/sharedStrings.xml><?xml version="1.0" encoding="utf-8"?>
<sst xmlns="http://schemas.openxmlformats.org/spreadsheetml/2006/main" count="1109" uniqueCount="412">
  <si>
    <t>发车时间</t>
  </si>
  <si>
    <t>发货人</t>
  </si>
  <si>
    <t>发货园区</t>
  </si>
  <si>
    <t>发货地点</t>
  </si>
  <si>
    <t>目的园区</t>
  </si>
  <si>
    <t>目的地点</t>
  </si>
  <si>
    <t>运单号</t>
  </si>
  <si>
    <t>承运商</t>
  </si>
  <si>
    <t>车牌号</t>
  </si>
  <si>
    <t>司机</t>
  </si>
  <si>
    <t>车型</t>
  </si>
  <si>
    <t>托/盘/板</t>
  </si>
  <si>
    <t>线路</t>
  </si>
  <si>
    <t>金额</t>
  </si>
  <si>
    <t>TC(B-16)</t>
  </si>
  <si>
    <t>武汉威伟机械</t>
  </si>
  <si>
    <t>TC(B-5)</t>
  </si>
  <si>
    <t>鄂FJU350</t>
  </si>
  <si>
    <t>TC(B-6)</t>
  </si>
  <si>
    <t>TC(B-15)</t>
  </si>
  <si>
    <t>TC(B-13)</t>
  </si>
  <si>
    <t>TC(B-14)</t>
  </si>
  <si>
    <t>邵金海</t>
    <phoneticPr fontId="7" type="noConversion"/>
  </si>
  <si>
    <t>公共平台1号库</t>
    <phoneticPr fontId="7" type="noConversion"/>
  </si>
  <si>
    <t>舒继生</t>
    <phoneticPr fontId="7" type="noConversion"/>
  </si>
  <si>
    <t>孙明宏</t>
    <phoneticPr fontId="7" type="noConversion"/>
  </si>
  <si>
    <t>黄燕平</t>
    <phoneticPr fontId="7" type="noConversion"/>
  </si>
  <si>
    <t>洪家国</t>
    <phoneticPr fontId="7" type="noConversion"/>
  </si>
  <si>
    <t>TC(B-14)</t>
    <phoneticPr fontId="7" type="noConversion"/>
  </si>
  <si>
    <t>蔡定操</t>
    <phoneticPr fontId="7" type="noConversion"/>
  </si>
  <si>
    <t>TC库房</t>
    <phoneticPr fontId="7" type="noConversion"/>
  </si>
  <si>
    <t>商超B个护清洁仓1号库</t>
    <phoneticPr fontId="7" type="noConversion"/>
  </si>
  <si>
    <t>欧文艺</t>
    <phoneticPr fontId="7" type="noConversion"/>
  </si>
  <si>
    <t>宋德生</t>
    <phoneticPr fontId="7" type="noConversion"/>
  </si>
  <si>
    <t>3CB电脑办公仓1号库</t>
    <phoneticPr fontId="7" type="noConversion"/>
  </si>
  <si>
    <t>潘涛</t>
    <phoneticPr fontId="7" type="noConversion"/>
  </si>
  <si>
    <t>方双红</t>
    <phoneticPr fontId="7" type="noConversion"/>
  </si>
  <si>
    <t>百货B家具建材仓1号库</t>
    <phoneticPr fontId="7" type="noConversion"/>
  </si>
  <si>
    <t>商超B母婴玩具仓2号库</t>
    <phoneticPr fontId="7" type="noConversion"/>
  </si>
  <si>
    <t>陈和敏</t>
    <phoneticPr fontId="7" type="noConversion"/>
  </si>
  <si>
    <t>孙金刚</t>
    <phoneticPr fontId="7" type="noConversion"/>
  </si>
  <si>
    <t>朱银</t>
    <phoneticPr fontId="7" type="noConversion"/>
  </si>
  <si>
    <t>3CA数码通讯仓1号库</t>
    <phoneticPr fontId="7" type="noConversion"/>
  </si>
  <si>
    <t>童红兵</t>
    <phoneticPr fontId="7" type="noConversion"/>
  </si>
  <si>
    <t>3CA2临时</t>
    <phoneticPr fontId="7" type="noConversion"/>
  </si>
  <si>
    <t>陈力</t>
    <phoneticPr fontId="7" type="noConversion"/>
  </si>
  <si>
    <t>TC</t>
    <phoneticPr fontId="7" type="noConversion"/>
  </si>
  <si>
    <t>胡元文</t>
    <phoneticPr fontId="7" type="noConversion"/>
  </si>
  <si>
    <t>常福园区</t>
    <phoneticPr fontId="7" type="noConversion"/>
  </si>
  <si>
    <t>常福弗兰西蒂</t>
    <phoneticPr fontId="7" type="noConversion"/>
  </si>
  <si>
    <t>李明华</t>
    <phoneticPr fontId="7" type="noConversion"/>
  </si>
  <si>
    <t>吕文杰</t>
    <phoneticPr fontId="7" type="noConversion"/>
  </si>
  <si>
    <t>李耀</t>
    <phoneticPr fontId="7" type="noConversion"/>
  </si>
  <si>
    <t>方浩勇</t>
    <phoneticPr fontId="7" type="noConversion"/>
  </si>
  <si>
    <t>代永华</t>
    <phoneticPr fontId="7" type="noConversion"/>
  </si>
  <si>
    <t>新地园区</t>
    <phoneticPr fontId="7" type="noConversion"/>
  </si>
  <si>
    <t>百货B家具建材仓2号库</t>
    <phoneticPr fontId="7" type="noConversion"/>
  </si>
  <si>
    <t>姚东明</t>
    <phoneticPr fontId="7" type="noConversion"/>
  </si>
  <si>
    <t>杨端云</t>
    <phoneticPr fontId="7" type="noConversion"/>
  </si>
  <si>
    <t>万纬园区</t>
    <phoneticPr fontId="7" type="noConversion"/>
  </si>
  <si>
    <t>杨勇</t>
    <phoneticPr fontId="7" type="noConversion"/>
  </si>
  <si>
    <t>丰树园区</t>
    <phoneticPr fontId="7" type="noConversion"/>
  </si>
  <si>
    <t>商超A个护清洁仓2号库</t>
    <phoneticPr fontId="7" type="noConversion"/>
  </si>
  <si>
    <t>方志刚</t>
    <phoneticPr fontId="7" type="noConversion"/>
  </si>
  <si>
    <t>商超B米面粮油仓2号库</t>
    <phoneticPr fontId="7" type="noConversion"/>
  </si>
  <si>
    <t>邓军</t>
    <phoneticPr fontId="7" type="noConversion"/>
  </si>
  <si>
    <t>亚洲一号园区</t>
    <phoneticPr fontId="7" type="noConversion"/>
  </si>
  <si>
    <t>WW0018633</t>
  </si>
  <si>
    <t>WW0019553</t>
  </si>
  <si>
    <t>WW0018632</t>
  </si>
  <si>
    <t>WW0018631</t>
  </si>
  <si>
    <t>WW0018821</t>
  </si>
  <si>
    <t>WW0015941</t>
  </si>
  <si>
    <t>WW0018760</t>
  </si>
  <si>
    <t>WW0019868</t>
  </si>
  <si>
    <t>WW0019865</t>
  </si>
  <si>
    <t>WW0018955</t>
  </si>
  <si>
    <t xml:space="preserve">WW0018563 </t>
  </si>
  <si>
    <t>WW0018565</t>
  </si>
  <si>
    <t>WW0018564</t>
  </si>
  <si>
    <t>WW0019552</t>
  </si>
  <si>
    <t>WW0015942</t>
  </si>
  <si>
    <t>WW0015939</t>
  </si>
  <si>
    <t>WW0018983</t>
  </si>
  <si>
    <t>WW0018982</t>
  </si>
  <si>
    <t>WW0019551</t>
  </si>
  <si>
    <t>WW0015943</t>
  </si>
  <si>
    <t>WW0018822</t>
  </si>
  <si>
    <t>WW0018823</t>
  </si>
  <si>
    <t>WW0018567</t>
  </si>
  <si>
    <t>WW0015563</t>
  </si>
  <si>
    <t>WW0019712</t>
  </si>
  <si>
    <t>WW0018375</t>
  </si>
  <si>
    <t>WW0018757</t>
  </si>
  <si>
    <t>WW0016693</t>
  </si>
  <si>
    <t>鄂AAW309</t>
  </si>
  <si>
    <t xml:space="preserve">鄂ANH299 </t>
  </si>
  <si>
    <t>鄂ABY277</t>
  </si>
  <si>
    <t>鄂AFE237</t>
  </si>
  <si>
    <t>鄂ABY256</t>
  </si>
  <si>
    <t>鄂AZR992</t>
  </si>
  <si>
    <t>鄂AF1588</t>
  </si>
  <si>
    <t>鄂ALU151</t>
  </si>
  <si>
    <t>鄂AHB101</t>
  </si>
  <si>
    <t>粤BGR032</t>
  </si>
  <si>
    <t>鄂AZV377</t>
  </si>
  <si>
    <t>鄂AMT870</t>
    <phoneticPr fontId="7" type="noConversion"/>
  </si>
  <si>
    <t>WW0018954</t>
    <phoneticPr fontId="7" type="noConversion"/>
  </si>
  <si>
    <t>陈和敏</t>
  </si>
  <si>
    <t>鄂AMT870</t>
  </si>
  <si>
    <t>杨勇</t>
  </si>
  <si>
    <t>鄂ANH299</t>
  </si>
  <si>
    <t>姚东明</t>
  </si>
  <si>
    <t>洪家国</t>
  </si>
  <si>
    <t>邓军</t>
  </si>
  <si>
    <t>吕文杰</t>
  </si>
  <si>
    <t>杜飞</t>
  </si>
  <si>
    <t>鄂ABK105</t>
  </si>
  <si>
    <t>胡贤勇</t>
  </si>
  <si>
    <t>鄂AKF301</t>
  </si>
  <si>
    <t>孙龙</t>
  </si>
  <si>
    <t>鄂AHT231</t>
  </si>
  <si>
    <t>张剑</t>
  </si>
  <si>
    <t>鄂AHE037</t>
  </si>
  <si>
    <t>林宏清</t>
  </si>
  <si>
    <t>鄂ACV827</t>
  </si>
  <si>
    <t>宋辉</t>
  </si>
  <si>
    <t>鄂AZV373</t>
  </si>
  <si>
    <t>代永华</t>
  </si>
  <si>
    <t>欧文科</t>
  </si>
  <si>
    <t>鄂AZR876</t>
  </si>
  <si>
    <t>童红兵</t>
  </si>
  <si>
    <t>李明华</t>
  </si>
  <si>
    <t>王胜生</t>
  </si>
  <si>
    <t>鄂ALJ078</t>
  </si>
  <si>
    <t>丁鹏</t>
  </si>
  <si>
    <t>鄂AQQ353</t>
  </si>
  <si>
    <t>宋军</t>
  </si>
  <si>
    <t>鄂ALU291</t>
  </si>
  <si>
    <t>杨清伟</t>
  </si>
  <si>
    <t>鄂AAB852</t>
  </si>
  <si>
    <t>潘涛</t>
  </si>
  <si>
    <t>李耀</t>
  </si>
  <si>
    <t>张罗坤</t>
  </si>
  <si>
    <t>鄂AQ6880</t>
  </si>
  <si>
    <t>金正伟</t>
  </si>
  <si>
    <t>鄂AMT100</t>
  </si>
  <si>
    <t>马崇明</t>
  </si>
  <si>
    <t>鄂AMP328</t>
  </si>
  <si>
    <t>林高敏</t>
  </si>
  <si>
    <t>鄂AH5389</t>
  </si>
  <si>
    <t>吴正德</t>
  </si>
  <si>
    <t>鄂AMT850</t>
  </si>
  <si>
    <t>强乐阳</t>
  </si>
  <si>
    <t>鄂AH9072</t>
  </si>
  <si>
    <t>吕志华</t>
  </si>
  <si>
    <t>鄂AAW354</t>
  </si>
  <si>
    <t>马广楠</t>
  </si>
  <si>
    <t>鄂AFX299</t>
  </si>
  <si>
    <t>吕文杰</t>
    <phoneticPr fontId="7" type="noConversion"/>
  </si>
  <si>
    <t>周丹</t>
    <phoneticPr fontId="7" type="noConversion"/>
  </si>
  <si>
    <t>亚洲一号园区</t>
    <phoneticPr fontId="7" type="noConversion"/>
  </si>
  <si>
    <t>百货B家居日用仓1号库</t>
    <phoneticPr fontId="7" type="noConversion"/>
  </si>
  <si>
    <t>新地园区</t>
    <phoneticPr fontId="7" type="noConversion"/>
  </si>
  <si>
    <t>TC</t>
    <phoneticPr fontId="7" type="noConversion"/>
  </si>
  <si>
    <t>19721</t>
    <phoneticPr fontId="7" type="noConversion"/>
  </si>
  <si>
    <t>方双红</t>
    <phoneticPr fontId="7" type="noConversion"/>
  </si>
  <si>
    <t>TC（B-16)</t>
    <phoneticPr fontId="7" type="noConversion"/>
  </si>
  <si>
    <t>18638</t>
    <phoneticPr fontId="7" type="noConversion"/>
  </si>
  <si>
    <t>姚东明</t>
    <phoneticPr fontId="7" type="noConversion"/>
  </si>
  <si>
    <t>商超B母婴玩具仓2号库</t>
    <phoneticPr fontId="7" type="noConversion"/>
  </si>
  <si>
    <t>18637</t>
    <phoneticPr fontId="7" type="noConversion"/>
  </si>
  <si>
    <t>孙明宏</t>
    <phoneticPr fontId="7" type="noConversion"/>
  </si>
  <si>
    <t>商超A个护清洁仓2号库</t>
    <phoneticPr fontId="7" type="noConversion"/>
  </si>
  <si>
    <t>18636</t>
    <phoneticPr fontId="7" type="noConversion"/>
  </si>
  <si>
    <t>朱湘斌</t>
    <phoneticPr fontId="7" type="noConversion"/>
  </si>
  <si>
    <t>公共平台1号库</t>
    <phoneticPr fontId="7" type="noConversion"/>
  </si>
  <si>
    <t>16982</t>
    <phoneticPr fontId="7" type="noConversion"/>
  </si>
  <si>
    <t>欧文艺</t>
    <phoneticPr fontId="7" type="noConversion"/>
  </si>
  <si>
    <t>高湘斌</t>
    <phoneticPr fontId="7" type="noConversion"/>
  </si>
  <si>
    <t>服装仓1号库</t>
    <phoneticPr fontId="7" type="noConversion"/>
  </si>
  <si>
    <t>16981</t>
    <phoneticPr fontId="7" type="noConversion"/>
  </si>
  <si>
    <t>欧文科</t>
    <phoneticPr fontId="7" type="noConversion"/>
  </si>
  <si>
    <t>朱银</t>
    <phoneticPr fontId="7" type="noConversion"/>
  </si>
  <si>
    <t>16983</t>
    <phoneticPr fontId="7" type="noConversion"/>
  </si>
  <si>
    <t>18900</t>
    <phoneticPr fontId="7" type="noConversion"/>
  </si>
  <si>
    <t>陈和敏</t>
    <phoneticPr fontId="7" type="noConversion"/>
  </si>
  <si>
    <t>百货B家具建材1号库</t>
    <phoneticPr fontId="7" type="noConversion"/>
  </si>
  <si>
    <t>18962</t>
    <phoneticPr fontId="7" type="noConversion"/>
  </si>
  <si>
    <t>宋得生</t>
    <phoneticPr fontId="7" type="noConversion"/>
  </si>
  <si>
    <t>3CB电脑办公仓1号库</t>
    <phoneticPr fontId="7" type="noConversion"/>
  </si>
  <si>
    <t>18963</t>
    <phoneticPr fontId="7" type="noConversion"/>
  </si>
  <si>
    <t>19557</t>
    <phoneticPr fontId="7" type="noConversion"/>
  </si>
  <si>
    <t>杨勇</t>
    <phoneticPr fontId="7" type="noConversion"/>
  </si>
  <si>
    <t>19559</t>
    <phoneticPr fontId="7" type="noConversion"/>
  </si>
  <si>
    <t>林兵</t>
    <phoneticPr fontId="7" type="noConversion"/>
  </si>
  <si>
    <t>TC</t>
    <phoneticPr fontId="7" type="noConversion"/>
  </si>
  <si>
    <t>百货B家具建材仓2号库</t>
    <phoneticPr fontId="7" type="noConversion"/>
  </si>
  <si>
    <t>19719</t>
    <phoneticPr fontId="7" type="noConversion"/>
  </si>
  <si>
    <t>商超B米面粮油仓2号库</t>
    <phoneticPr fontId="7" type="noConversion"/>
  </si>
  <si>
    <t>19718</t>
    <phoneticPr fontId="7" type="noConversion"/>
  </si>
  <si>
    <t>百货B家具建材仓1号库</t>
    <phoneticPr fontId="7" type="noConversion"/>
  </si>
  <si>
    <t>19626</t>
    <phoneticPr fontId="7" type="noConversion"/>
  </si>
  <si>
    <t>潘涛</t>
    <phoneticPr fontId="7" type="noConversion"/>
  </si>
  <si>
    <t>19627</t>
    <phoneticPr fontId="7" type="noConversion"/>
  </si>
  <si>
    <t>陶佳谱</t>
    <phoneticPr fontId="7" type="noConversion"/>
  </si>
  <si>
    <t>18575</t>
    <phoneticPr fontId="7" type="noConversion"/>
  </si>
  <si>
    <t>公共平台5号库</t>
    <phoneticPr fontId="7" type="noConversion"/>
  </si>
  <si>
    <t>18991</t>
    <phoneticPr fontId="7" type="noConversion"/>
  </si>
  <si>
    <t>陈和敏</t>
    <phoneticPr fontId="7" type="noConversion"/>
  </si>
  <si>
    <t>19558</t>
    <phoneticPr fontId="7" type="noConversion"/>
  </si>
  <si>
    <t>18767</t>
    <phoneticPr fontId="7" type="noConversion"/>
  </si>
  <si>
    <t>李宏</t>
    <phoneticPr fontId="7" type="noConversion"/>
  </si>
  <si>
    <t>公共平台仓1号库</t>
    <phoneticPr fontId="7" type="noConversion"/>
  </si>
  <si>
    <t>胡元文</t>
    <phoneticPr fontId="7" type="noConversion"/>
  </si>
  <si>
    <t>常福园区</t>
    <phoneticPr fontId="7" type="noConversion"/>
  </si>
  <si>
    <t>19869</t>
    <phoneticPr fontId="7" type="noConversion"/>
  </si>
  <si>
    <t>洪家国</t>
    <phoneticPr fontId="7" type="noConversion"/>
  </si>
  <si>
    <t>弗兰西蒂分拣仓</t>
    <phoneticPr fontId="7" type="noConversion"/>
  </si>
  <si>
    <t>16177</t>
    <phoneticPr fontId="7" type="noConversion"/>
  </si>
  <si>
    <t>丁鹏</t>
    <phoneticPr fontId="7" type="noConversion"/>
  </si>
  <si>
    <t>15565</t>
    <phoneticPr fontId="7" type="noConversion"/>
  </si>
  <si>
    <t>李明华</t>
    <phoneticPr fontId="7" type="noConversion"/>
  </si>
  <si>
    <t>15944</t>
    <phoneticPr fontId="7" type="noConversion"/>
  </si>
  <si>
    <t>童红兵</t>
    <phoneticPr fontId="7" type="noConversion"/>
  </si>
  <si>
    <t>车牌号</t>
    <phoneticPr fontId="7" type="noConversion"/>
  </si>
  <si>
    <t>车牌号（引用）</t>
    <phoneticPr fontId="7" type="noConversion"/>
  </si>
  <si>
    <t>运单号</t>
    <phoneticPr fontId="7" type="noConversion"/>
  </si>
  <si>
    <t>运单号（公式）</t>
    <phoneticPr fontId="7" type="noConversion"/>
  </si>
  <si>
    <t>WW0019721</t>
  </si>
  <si>
    <t>WW0018638</t>
  </si>
  <si>
    <t>WW0018637</t>
  </si>
  <si>
    <t>WW0018636</t>
  </si>
  <si>
    <t>WW0016982</t>
  </si>
  <si>
    <t>WW0016981</t>
  </si>
  <si>
    <t>WW0016983</t>
  </si>
  <si>
    <t>WW0018962</t>
  </si>
  <si>
    <t>WW0018963</t>
  </si>
  <si>
    <t>WW0019557</t>
  </si>
  <si>
    <t>WW0019559</t>
  </si>
  <si>
    <t>WW0019719</t>
  </si>
  <si>
    <t>WW0019718</t>
  </si>
  <si>
    <t>WW0019626</t>
  </si>
  <si>
    <t>WW0019627</t>
  </si>
  <si>
    <t>WW0018575</t>
  </si>
  <si>
    <t>WW0019558</t>
  </si>
  <si>
    <t>WW0018991</t>
  </si>
  <si>
    <t>WW0018767</t>
  </si>
  <si>
    <t>WW0019869</t>
  </si>
  <si>
    <t>WW0016177</t>
  </si>
  <si>
    <t>WW0015565</t>
  </si>
  <si>
    <t>WW0015944</t>
  </si>
  <si>
    <t>WW0018990</t>
    <phoneticPr fontId="7" type="noConversion"/>
  </si>
  <si>
    <t>姚建国</t>
    <phoneticPr fontId="7" type="noConversion"/>
  </si>
  <si>
    <t>TC（B-16)</t>
  </si>
  <si>
    <t>新地园区</t>
    <phoneticPr fontId="7" type="noConversion"/>
  </si>
  <si>
    <t>亚洲一号园区</t>
    <phoneticPr fontId="7" type="noConversion"/>
  </si>
  <si>
    <t>百货B家居日用仓1号库</t>
    <phoneticPr fontId="7" type="noConversion"/>
  </si>
  <si>
    <t xml:space="preserve">蔡定操 </t>
    <phoneticPr fontId="7" type="noConversion"/>
  </si>
  <si>
    <t>孙金刚</t>
    <phoneticPr fontId="7" type="noConversion"/>
  </si>
  <si>
    <t>百货A家居日用仓1号库</t>
    <phoneticPr fontId="7" type="noConversion"/>
  </si>
  <si>
    <t>宋辉</t>
    <phoneticPr fontId="7" type="noConversion"/>
  </si>
  <si>
    <t>邓军</t>
    <phoneticPr fontId="7" type="noConversion"/>
  </si>
  <si>
    <t>陈和敏</t>
    <phoneticPr fontId="7" type="noConversion"/>
  </si>
  <si>
    <t>图书音像</t>
    <phoneticPr fontId="7" type="noConversion"/>
  </si>
  <si>
    <t>服装仓1号库</t>
    <phoneticPr fontId="7" type="noConversion"/>
  </si>
  <si>
    <t>李耀</t>
    <phoneticPr fontId="7" type="noConversion"/>
  </si>
  <si>
    <t>百货家具建材仓1号库</t>
    <phoneticPr fontId="7" type="noConversion"/>
  </si>
  <si>
    <t>洪家国</t>
    <phoneticPr fontId="7" type="noConversion"/>
  </si>
  <si>
    <t>TC库房</t>
    <phoneticPr fontId="7" type="noConversion"/>
  </si>
  <si>
    <t>李小威</t>
    <phoneticPr fontId="7" type="noConversion"/>
  </si>
  <si>
    <t>潘涛</t>
    <phoneticPr fontId="7" type="noConversion"/>
  </si>
  <si>
    <t>姚东明</t>
    <phoneticPr fontId="7" type="noConversion"/>
  </si>
  <si>
    <t>丰树园区</t>
    <phoneticPr fontId="7" type="noConversion"/>
  </si>
  <si>
    <t>吕文杰</t>
    <phoneticPr fontId="7" type="noConversion"/>
  </si>
  <si>
    <t>TC(B-11)</t>
    <phoneticPr fontId="7" type="noConversion"/>
  </si>
  <si>
    <t>王涛</t>
    <phoneticPr fontId="7" type="noConversion"/>
  </si>
  <si>
    <t>陶加咏</t>
    <phoneticPr fontId="7" type="noConversion"/>
  </si>
  <si>
    <t>百货B家具建材仓1号库</t>
    <phoneticPr fontId="7" type="noConversion"/>
  </si>
  <si>
    <t>新地园区</t>
    <phoneticPr fontId="7" type="noConversion"/>
  </si>
  <si>
    <t>TC(B-6)</t>
    <phoneticPr fontId="7" type="noConversion"/>
  </si>
  <si>
    <t>弗兰西蒂分拣</t>
    <phoneticPr fontId="7" type="noConversion"/>
  </si>
  <si>
    <t>宋军</t>
    <phoneticPr fontId="7" type="noConversion"/>
  </si>
  <si>
    <t>周华安</t>
    <phoneticPr fontId="7" type="noConversion"/>
  </si>
  <si>
    <t>16278</t>
  </si>
  <si>
    <t>16279</t>
  </si>
  <si>
    <t>19151</t>
  </si>
  <si>
    <t>11651</t>
  </si>
  <si>
    <t>18973</t>
  </si>
  <si>
    <t>19003</t>
  </si>
  <si>
    <t>19004</t>
  </si>
  <si>
    <t>18880</t>
  </si>
  <si>
    <t>16988</t>
  </si>
  <si>
    <t>16989</t>
  </si>
  <si>
    <t>19871</t>
  </si>
  <si>
    <t>19873</t>
  </si>
  <si>
    <t>19872</t>
  </si>
  <si>
    <t>19633</t>
  </si>
  <si>
    <t>18642</t>
  </si>
  <si>
    <t>18644</t>
  </si>
  <si>
    <t>19724</t>
  </si>
  <si>
    <t>19723</t>
  </si>
  <si>
    <t>19725</t>
  </si>
  <si>
    <t>18903</t>
  </si>
  <si>
    <t>19564</t>
  </si>
  <si>
    <t>19982</t>
  </si>
  <si>
    <t>19562</t>
  </si>
  <si>
    <t>亚洲一号园区</t>
    <phoneticPr fontId="7" type="noConversion"/>
  </si>
  <si>
    <t>3CB电脑办公仓1号库</t>
    <phoneticPr fontId="7" type="noConversion"/>
  </si>
  <si>
    <t>17851</t>
    <phoneticPr fontId="7" type="noConversion"/>
  </si>
  <si>
    <t>16282</t>
    <phoneticPr fontId="7" type="noConversion"/>
  </si>
  <si>
    <t>3CB电脑办公仓1号库</t>
    <phoneticPr fontId="7" type="noConversion"/>
  </si>
  <si>
    <t>16824</t>
    <phoneticPr fontId="7" type="noConversion"/>
  </si>
  <si>
    <t>丰树园区</t>
    <phoneticPr fontId="7" type="noConversion"/>
  </si>
  <si>
    <t>15569</t>
    <phoneticPr fontId="7" type="noConversion"/>
  </si>
  <si>
    <t>李明华</t>
    <phoneticPr fontId="7" type="noConversion"/>
  </si>
  <si>
    <t>15570</t>
    <phoneticPr fontId="7" type="noConversion"/>
  </si>
  <si>
    <t>19568</t>
    <phoneticPr fontId="7" type="noConversion"/>
  </si>
  <si>
    <t>杨勇</t>
    <phoneticPr fontId="7" type="noConversion"/>
  </si>
  <si>
    <t>19015</t>
    <phoneticPr fontId="7" type="noConversion"/>
  </si>
  <si>
    <t>陈和敏</t>
    <phoneticPr fontId="7" type="noConversion"/>
  </si>
  <si>
    <t>17804</t>
    <phoneticPr fontId="7" type="noConversion"/>
  </si>
  <si>
    <t>周华安</t>
    <phoneticPr fontId="7" type="noConversion"/>
  </si>
  <si>
    <t>百货B家具建材仓2号库</t>
    <phoneticPr fontId="7" type="noConversion"/>
  </si>
  <si>
    <t>17805</t>
    <phoneticPr fontId="7" type="noConversion"/>
  </si>
  <si>
    <t>15947</t>
    <phoneticPr fontId="7" type="noConversion"/>
  </si>
  <si>
    <t>童红兵</t>
    <phoneticPr fontId="7" type="noConversion"/>
  </si>
  <si>
    <t>余兵</t>
    <phoneticPr fontId="7" type="noConversion"/>
  </si>
  <si>
    <t>丰树园区</t>
    <phoneticPr fontId="7" type="noConversion"/>
  </si>
  <si>
    <t>商超B米面粮油仓2号库</t>
    <phoneticPr fontId="7" type="noConversion"/>
  </si>
  <si>
    <t>新地园区</t>
    <phoneticPr fontId="7" type="noConversion"/>
  </si>
  <si>
    <t>TC库房</t>
    <phoneticPr fontId="7" type="noConversion"/>
  </si>
  <si>
    <t>17810</t>
    <phoneticPr fontId="7" type="noConversion"/>
  </si>
  <si>
    <t>秦琴</t>
    <phoneticPr fontId="7" type="noConversion"/>
  </si>
  <si>
    <t>亚洲一号园区</t>
    <phoneticPr fontId="7" type="noConversion"/>
  </si>
  <si>
    <t>图书音像</t>
    <phoneticPr fontId="7" type="noConversion"/>
  </si>
  <si>
    <t>19570</t>
    <phoneticPr fontId="7" type="noConversion"/>
  </si>
  <si>
    <t>百货A家居日用仓1号库</t>
    <phoneticPr fontId="7" type="noConversion"/>
  </si>
  <si>
    <t>TC(B-12)</t>
    <phoneticPr fontId="7" type="noConversion"/>
  </si>
  <si>
    <t>16991</t>
    <phoneticPr fontId="7" type="noConversion"/>
  </si>
  <si>
    <t>欧文科</t>
    <phoneticPr fontId="7" type="noConversion"/>
  </si>
  <si>
    <t>毕玉霞</t>
    <phoneticPr fontId="7" type="noConversion"/>
  </si>
  <si>
    <t>万纬园区</t>
    <phoneticPr fontId="7" type="noConversion"/>
  </si>
  <si>
    <t>服装1号库</t>
    <phoneticPr fontId="7" type="noConversion"/>
  </si>
  <si>
    <t>TC</t>
    <phoneticPr fontId="7" type="noConversion"/>
  </si>
  <si>
    <t>16286</t>
    <phoneticPr fontId="7" type="noConversion"/>
  </si>
  <si>
    <t>代永华</t>
    <phoneticPr fontId="7" type="noConversion"/>
  </si>
  <si>
    <t>夏洋</t>
    <phoneticPr fontId="7" type="noConversion"/>
  </si>
  <si>
    <t>商超B个护清洁仓1号库</t>
    <phoneticPr fontId="7" type="noConversion"/>
  </si>
  <si>
    <t>16287</t>
    <phoneticPr fontId="7" type="noConversion"/>
  </si>
  <si>
    <t>黄鑫</t>
    <phoneticPr fontId="7" type="noConversion"/>
  </si>
  <si>
    <t>18905</t>
    <phoneticPr fontId="7" type="noConversion"/>
  </si>
  <si>
    <t>18646</t>
    <phoneticPr fontId="7" type="noConversion"/>
  </si>
  <si>
    <t>运单号（公式）</t>
    <phoneticPr fontId="7" type="noConversion"/>
  </si>
  <si>
    <t>WW0017851</t>
  </si>
  <si>
    <t>WW0016282</t>
  </si>
  <si>
    <t>WW0016824</t>
  </si>
  <si>
    <t>WW0015569</t>
  </si>
  <si>
    <t>WW0015570</t>
  </si>
  <si>
    <t>WW0019568</t>
  </si>
  <si>
    <t>WW0019015</t>
  </si>
  <si>
    <t>WW0017804</t>
  </si>
  <si>
    <t>WW0017805</t>
  </si>
  <si>
    <t>WW0015947</t>
  </si>
  <si>
    <t>WW0017810</t>
  </si>
  <si>
    <t>WW0019570</t>
  </si>
  <si>
    <t>WW0016991</t>
  </si>
  <si>
    <t>WW0016286</t>
  </si>
  <si>
    <t>WW0016287</t>
  </si>
  <si>
    <t>WW0018905</t>
  </si>
  <si>
    <t>WW0018646</t>
  </si>
  <si>
    <t>武汉商超A个护清洁仓2号库</t>
    <phoneticPr fontId="7" type="noConversion"/>
  </si>
  <si>
    <t>张亚军</t>
    <phoneticPr fontId="7" type="noConversion"/>
  </si>
  <si>
    <t>武汉亚一图书音像仓</t>
    <phoneticPr fontId="7" type="noConversion"/>
  </si>
  <si>
    <t>武汉商超B米面粮油仓2号库</t>
    <phoneticPr fontId="7" type="noConversion"/>
  </si>
  <si>
    <t>武汉亚一百货B家居日用仓1号库</t>
    <phoneticPr fontId="7" type="noConversion"/>
  </si>
  <si>
    <t>武汉亚一3CA数码通讯仓1号库</t>
    <phoneticPr fontId="7" type="noConversion"/>
  </si>
  <si>
    <t>武汉公共平台仓1号库</t>
    <phoneticPr fontId="7" type="noConversion"/>
  </si>
  <si>
    <t>TC（B-6)</t>
  </si>
  <si>
    <t>运单号公式</t>
    <phoneticPr fontId="7" type="noConversion"/>
  </si>
  <si>
    <t>万科园区</t>
    <phoneticPr fontId="7" type="noConversion"/>
  </si>
  <si>
    <t>18918</t>
    <phoneticPr fontId="7" type="noConversion"/>
  </si>
  <si>
    <t>TC（B-9)</t>
    <phoneticPr fontId="7" type="noConversion"/>
  </si>
  <si>
    <t>19829</t>
    <phoneticPr fontId="7" type="noConversion"/>
  </si>
  <si>
    <t>18649</t>
    <phoneticPr fontId="7" type="noConversion"/>
  </si>
  <si>
    <t>18647</t>
    <phoneticPr fontId="7" type="noConversion"/>
  </si>
  <si>
    <t>TC(B-13)</t>
    <phoneticPr fontId="7" type="noConversion"/>
  </si>
  <si>
    <t>18051</t>
    <phoneticPr fontId="7" type="noConversion"/>
  </si>
  <si>
    <t>武汉商超B家具建材仓2号库</t>
    <phoneticPr fontId="7" type="noConversion"/>
  </si>
  <si>
    <t>18052</t>
    <phoneticPr fontId="7" type="noConversion"/>
  </si>
  <si>
    <t>17929</t>
    <phoneticPr fontId="7" type="noConversion"/>
  </si>
  <si>
    <t>武汉商超B母婴玩具仓2号库</t>
    <phoneticPr fontId="7" type="noConversion"/>
  </si>
  <si>
    <t>17928</t>
    <phoneticPr fontId="7" type="noConversion"/>
  </si>
  <si>
    <t>武汉百货B家居日用仓1号库</t>
    <phoneticPr fontId="7" type="noConversion"/>
  </si>
  <si>
    <t>17927</t>
    <phoneticPr fontId="7" type="noConversion"/>
  </si>
  <si>
    <t>17926</t>
    <phoneticPr fontId="7" type="noConversion"/>
  </si>
  <si>
    <t>武汉百货A家居日用仓1号库</t>
    <phoneticPr fontId="7" type="noConversion"/>
  </si>
  <si>
    <t>18917</t>
    <phoneticPr fontId="7" type="noConversion"/>
  </si>
  <si>
    <t>18913</t>
    <phoneticPr fontId="7" type="noConversion"/>
  </si>
  <si>
    <t>18916</t>
    <phoneticPr fontId="7" type="noConversion"/>
  </si>
  <si>
    <t>武汉百货B家具建材仓2号库</t>
    <phoneticPr fontId="7" type="noConversion"/>
  </si>
  <si>
    <t>11661</t>
    <phoneticPr fontId="7" type="noConversion"/>
  </si>
  <si>
    <t>17542</t>
    <phoneticPr fontId="7" type="noConversion"/>
  </si>
  <si>
    <t>11660</t>
    <phoneticPr fontId="7" type="noConversion"/>
  </si>
  <si>
    <t>17541</t>
    <phoneticPr fontId="7" type="noConversion"/>
  </si>
  <si>
    <t>TC(B-5)</t>
    <phoneticPr fontId="7" type="noConversion"/>
  </si>
  <si>
    <t>18884</t>
    <phoneticPr fontId="7" type="noConversion"/>
  </si>
  <si>
    <t>17154</t>
    <phoneticPr fontId="7" type="noConversion"/>
  </si>
  <si>
    <t>杨勇</t>
    <phoneticPr fontId="7" type="noConversion"/>
  </si>
  <si>
    <t>19828</t>
    <phoneticPr fontId="7" type="noConversion"/>
  </si>
  <si>
    <t>18677</t>
    <phoneticPr fontId="7" type="noConversion"/>
  </si>
  <si>
    <t>16299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</si>
</sst>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鄂A&quot;@"/>
    <numFmt numFmtId="177" formatCode="&quot;WW00&quot;@"/>
    <numFmt numFmtId="178" formatCode="00&quot;：&quot;00"/>
  </numFmts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楷体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5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6" fontId="4" fillId="3" borderId="1" xfId="0" applyNumberFormat="1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/>
    </xf>
    <xf numFmtId="178" fontId="4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9" fillId="2" borderId="1" xfId="5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1" fillId="0" borderId="0" xfId="6" applyFont="1" applyAlignment="1">
      <alignment horizontal="center" vertical="center"/>
    </xf>
  </cellXfs>
  <cellStyles count="19">
    <cellStyle name="常规" xfId="0" builtinId="0"/>
    <cellStyle name="常规 2" xfId="2" xr:uid="{00000000-0005-0000-0000-000001000000}"/>
    <cellStyle name="常规 2 2" xfId="5" xr:uid="{00000000-0005-0000-0000-000002000000}"/>
    <cellStyle name="常规 2 3" xfId="7" xr:uid="{00000000-0005-0000-0000-000003000000}"/>
    <cellStyle name="常规 2 3 2" xfId="17" xr:uid="{00000000-0005-0000-0000-000004000000}"/>
    <cellStyle name="常规 2 4" xfId="14" xr:uid="{00000000-0005-0000-0000-000005000000}"/>
    <cellStyle name="常规 3" xfId="3" xr:uid="{00000000-0005-0000-0000-000006000000}"/>
    <cellStyle name="常规 3 2" xfId="8" xr:uid="{00000000-0005-0000-0000-000007000000}"/>
    <cellStyle name="常规 3 2 2" xfId="18" xr:uid="{00000000-0005-0000-0000-000008000000}"/>
    <cellStyle name="常规 3 3" xfId="15" xr:uid="{00000000-0005-0000-0000-000009000000}"/>
    <cellStyle name="常规 4" xfId="4" xr:uid="{00000000-0005-0000-0000-00000A000000}"/>
    <cellStyle name="常规 4 2" xfId="16" xr:uid="{00000000-0005-0000-0000-00000B000000}"/>
    <cellStyle name="常规 5" xfId="6" xr:uid="{00000000-0005-0000-0000-00000C000000}"/>
    <cellStyle name="常规 5 2" xfId="11" xr:uid="{00000000-0005-0000-0000-00000D000000}"/>
    <cellStyle name="常规 6" xfId="1" xr:uid="{00000000-0005-0000-0000-00000E000000}"/>
    <cellStyle name="常规 7" xfId="9" xr:uid="{00000000-0005-0000-0000-00000F000000}"/>
    <cellStyle name="常规 8" xfId="10" xr:uid="{00000000-0005-0000-0000-000010000000}"/>
    <cellStyle name="常规 8 2" xfId="13" xr:uid="{00000000-0005-0000-0000-000011000000}"/>
    <cellStyle name="常规 9" xfId="12" xr:uid="{00000000-0005-0000-0000-000012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1"/>
  <sheetViews>
    <sheetView topLeftCell="A13" workbookViewId="0">
      <selection activeCell="C1" sqref="A1:XFD1048576"/>
    </sheetView>
  </sheetViews>
  <sheetFormatPr defaultRowHeight="13.5"/>
  <cols>
    <col min="1" max="1" width="13.25" bestFit="1" customWidth="1"/>
    <col min="2" max="2" width="8.875" bestFit="1" customWidth="1"/>
    <col min="3" max="3" width="16.625" bestFit="1" customWidth="1"/>
    <col min="4" max="4" width="18" bestFit="1" customWidth="1"/>
    <col min="5" max="5" width="16.625" bestFit="1" customWidth="1"/>
    <col min="6" max="6" width="27.25" bestFit="1" customWidth="1"/>
    <col min="7" max="7" width="13.25" style="14" bestFit="1" customWidth="1"/>
    <col min="8" max="8" width="16.625" bestFit="1" customWidth="1"/>
    <col min="9" max="9" width="15.75" bestFit="1" customWidth="1"/>
    <col min="10" max="10" width="8.875" bestFit="1" customWidth="1"/>
    <col min="11" max="11" width="6.5" bestFit="1" customWidth="1"/>
    <col min="12" max="12" width="8.75" bestFit="1" customWidth="1"/>
    <col min="13" max="13" width="29.875" bestFit="1" customWidth="1"/>
    <col min="14" max="14" width="6.75" bestFit="1" customWidth="1"/>
  </cols>
  <sheetData>
    <row r="1" spans="1:101" ht="18.75" customHeight="1">
      <c r="A1" s="12" t="s">
        <v>0</v>
      </c>
      <c r="B1" s="1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s="1" customFormat="1" ht="18.75">
      <c r="A2" s="9">
        <v>43191</v>
      </c>
      <c r="B2" s="8" t="s">
        <v>22</v>
      </c>
      <c r="C2" s="15" t="s">
        <v>55</v>
      </c>
      <c r="D2" s="15" t="s">
        <v>20</v>
      </c>
      <c r="E2" s="4" t="s">
        <v>55</v>
      </c>
      <c r="F2" s="4" t="s">
        <v>56</v>
      </c>
      <c r="G2" s="7" t="s">
        <v>67</v>
      </c>
      <c r="H2" s="15" t="s">
        <v>15</v>
      </c>
      <c r="I2" s="7" t="s">
        <v>95</v>
      </c>
      <c r="J2" s="4" t="s">
        <v>57</v>
      </c>
      <c r="K2" s="15">
        <v>9.6</v>
      </c>
      <c r="L2" s="4">
        <v>14</v>
      </c>
      <c r="M2" s="15" t="str">
        <f>C2&amp;"--"&amp;E2</f>
        <v>新地园区--新地园区</v>
      </c>
      <c r="N2" s="4" t="e">
        <f>IF(OR(#REF!="常福园区",#REF!="欣程园区",#REF!="常福园区",#REF!="欣程园区"),1250,165)</f>
        <v>#REF!</v>
      </c>
    </row>
    <row r="3" spans="1:101" s="1" customFormat="1" ht="18.75">
      <c r="A3" s="9">
        <v>43191</v>
      </c>
      <c r="B3" s="8" t="s">
        <v>58</v>
      </c>
      <c r="C3" s="15" t="s">
        <v>55</v>
      </c>
      <c r="D3" s="15" t="s">
        <v>16</v>
      </c>
      <c r="E3" s="4" t="s">
        <v>59</v>
      </c>
      <c r="F3" s="4" t="s">
        <v>23</v>
      </c>
      <c r="G3" s="7" t="s">
        <v>68</v>
      </c>
      <c r="H3" s="15" t="s">
        <v>15</v>
      </c>
      <c r="I3" s="7" t="s">
        <v>96</v>
      </c>
      <c r="J3" s="4" t="s">
        <v>60</v>
      </c>
      <c r="K3" s="15">
        <v>9.6</v>
      </c>
      <c r="L3" s="4">
        <v>14</v>
      </c>
      <c r="M3" s="15" t="str">
        <f t="shared" ref="M3:M35" si="0">C3&amp;"--"&amp;E3</f>
        <v>新地园区--万纬园区</v>
      </c>
      <c r="N3" s="4" t="e">
        <f>IF(OR(#REF!="常福园区",#REF!="欣程园区",#REF!="常福园区",#REF!="欣程园区"),1250,165)</f>
        <v>#REF!</v>
      </c>
    </row>
    <row r="4" spans="1:101" s="1" customFormat="1" ht="18.75">
      <c r="A4" s="9">
        <v>43191</v>
      </c>
      <c r="B4" s="8" t="s">
        <v>24</v>
      </c>
      <c r="C4" s="15" t="s">
        <v>55</v>
      </c>
      <c r="D4" s="15" t="s">
        <v>21</v>
      </c>
      <c r="E4" s="4" t="s">
        <v>61</v>
      </c>
      <c r="F4" s="4" t="s">
        <v>62</v>
      </c>
      <c r="G4" s="7" t="s">
        <v>69</v>
      </c>
      <c r="H4" s="15" t="s">
        <v>15</v>
      </c>
      <c r="I4" s="7" t="s">
        <v>95</v>
      </c>
      <c r="J4" s="4" t="s">
        <v>57</v>
      </c>
      <c r="K4" s="15">
        <v>9.6</v>
      </c>
      <c r="L4" s="4">
        <v>14</v>
      </c>
      <c r="M4" s="15" t="str">
        <f t="shared" si="0"/>
        <v>新地园区--丰树园区</v>
      </c>
      <c r="N4" s="4" t="e">
        <f>IF(OR(#REF!="常福园区",#REF!="欣程园区",#REF!="常福园区",#REF!="欣程园区"),1250,165)</f>
        <v>#REF!</v>
      </c>
    </row>
    <row r="5" spans="1:101" s="1" customFormat="1" ht="18.75">
      <c r="A5" s="9">
        <v>43191</v>
      </c>
      <c r="B5" s="8" t="s">
        <v>63</v>
      </c>
      <c r="C5" s="15" t="s">
        <v>55</v>
      </c>
      <c r="D5" s="15" t="s">
        <v>20</v>
      </c>
      <c r="E5" s="4" t="s">
        <v>61</v>
      </c>
      <c r="F5" s="4" t="s">
        <v>64</v>
      </c>
      <c r="G5" s="7" t="s">
        <v>70</v>
      </c>
      <c r="H5" s="15" t="s">
        <v>15</v>
      </c>
      <c r="I5" s="7" t="s">
        <v>95</v>
      </c>
      <c r="J5" s="4" t="s">
        <v>57</v>
      </c>
      <c r="K5" s="15">
        <v>9.6</v>
      </c>
      <c r="L5" s="4">
        <v>14</v>
      </c>
      <c r="M5" s="15" t="str">
        <f t="shared" si="0"/>
        <v>新地园区--丰树园区</v>
      </c>
      <c r="N5" s="4" t="e">
        <f>IF(OR(#REF!="常福园区",#REF!="欣程园区",#REF!="常福园区",#REF!="欣程园区"),1250,165)</f>
        <v>#REF!</v>
      </c>
    </row>
    <row r="6" spans="1:101" s="1" customFormat="1" ht="18.75">
      <c r="A6" s="9">
        <v>43191</v>
      </c>
      <c r="B6" s="8" t="s">
        <v>24</v>
      </c>
      <c r="C6" s="15" t="s">
        <v>55</v>
      </c>
      <c r="D6" s="15" t="s">
        <v>20</v>
      </c>
      <c r="E6" s="4" t="s">
        <v>61</v>
      </c>
      <c r="F6" s="4" t="s">
        <v>62</v>
      </c>
      <c r="G6" s="7" t="s">
        <v>71</v>
      </c>
      <c r="H6" s="15" t="s">
        <v>15</v>
      </c>
      <c r="I6" s="7" t="s">
        <v>97</v>
      </c>
      <c r="J6" s="4" t="s">
        <v>65</v>
      </c>
      <c r="K6" s="15">
        <v>9.6</v>
      </c>
      <c r="L6" s="4">
        <v>14</v>
      </c>
      <c r="M6" s="15" t="str">
        <f t="shared" si="0"/>
        <v>新地园区--丰树园区</v>
      </c>
      <c r="N6" s="4" t="e">
        <f>IF(OR(#REF!="常福园区",#REF!="欣程园区",#REF!="常福园区",#REF!="欣程园区"),1250,165)</f>
        <v>#REF!</v>
      </c>
    </row>
    <row r="7" spans="1:101" s="1" customFormat="1" ht="18.75">
      <c r="A7" s="9">
        <v>43191</v>
      </c>
      <c r="B7" s="8" t="s">
        <v>25</v>
      </c>
      <c r="C7" s="15" t="s">
        <v>55</v>
      </c>
      <c r="D7" s="15" t="s">
        <v>21</v>
      </c>
      <c r="E7" s="4" t="s">
        <v>61</v>
      </c>
      <c r="F7" s="4" t="s">
        <v>62</v>
      </c>
      <c r="G7" s="7" t="s">
        <v>72</v>
      </c>
      <c r="H7" s="15" t="s">
        <v>15</v>
      </c>
      <c r="I7" s="7" t="s">
        <v>98</v>
      </c>
      <c r="J7" s="4" t="s">
        <v>43</v>
      </c>
      <c r="K7" s="15">
        <v>9.6</v>
      </c>
      <c r="L7" s="4">
        <v>14</v>
      </c>
      <c r="M7" s="15" t="str">
        <f t="shared" si="0"/>
        <v>新地园区--丰树园区</v>
      </c>
      <c r="N7" s="4" t="e">
        <f>IF(OR(#REF!="常福园区",#REF!="欣程园区",#REF!="常福园区",#REF!="欣程园区"),1250,165)</f>
        <v>#REF!</v>
      </c>
    </row>
    <row r="8" spans="1:101" s="1" customFormat="1" ht="18.75">
      <c r="A8" s="9">
        <v>43191</v>
      </c>
      <c r="B8" s="8" t="s">
        <v>26</v>
      </c>
      <c r="C8" s="15" t="s">
        <v>55</v>
      </c>
      <c r="D8" s="15" t="s">
        <v>19</v>
      </c>
      <c r="E8" s="4" t="s">
        <v>66</v>
      </c>
      <c r="F8" s="4" t="s">
        <v>56</v>
      </c>
      <c r="G8" s="7" t="s">
        <v>73</v>
      </c>
      <c r="H8" s="15" t="s">
        <v>15</v>
      </c>
      <c r="I8" s="7" t="s">
        <v>99</v>
      </c>
      <c r="J8" s="4" t="s">
        <v>27</v>
      </c>
      <c r="K8" s="15">
        <v>9.6</v>
      </c>
      <c r="L8" s="4">
        <v>14</v>
      </c>
      <c r="M8" s="15" t="str">
        <f t="shared" si="0"/>
        <v>新地园区--亚洲一号园区</v>
      </c>
      <c r="N8" s="4" t="e">
        <f>IF(OR(#REF!="常福园区",#REF!="欣程园区",#REF!="常福园区",#REF!="欣程园区"),1250,165)</f>
        <v>#REF!</v>
      </c>
    </row>
    <row r="9" spans="1:101" s="1" customFormat="1" ht="18.75">
      <c r="A9" s="9">
        <v>43191</v>
      </c>
      <c r="B9" s="8" t="s">
        <v>24</v>
      </c>
      <c r="C9" s="15" t="s">
        <v>55</v>
      </c>
      <c r="D9" s="15" t="s">
        <v>28</v>
      </c>
      <c r="E9" s="4" t="s">
        <v>55</v>
      </c>
      <c r="F9" s="4" t="s">
        <v>56</v>
      </c>
      <c r="G9" s="7" t="s">
        <v>74</v>
      </c>
      <c r="H9" s="15" t="s">
        <v>15</v>
      </c>
      <c r="I9" s="7" t="s">
        <v>99</v>
      </c>
      <c r="J9" s="4" t="s">
        <v>27</v>
      </c>
      <c r="K9" s="15">
        <v>9.6</v>
      </c>
      <c r="L9" s="4">
        <v>14</v>
      </c>
      <c r="M9" s="15" t="str">
        <f t="shared" si="0"/>
        <v>新地园区--新地园区</v>
      </c>
      <c r="N9" s="4" t="e">
        <f>IF(OR(#REF!="常福园区",#REF!="欣程园区",#REF!="常福园区",#REF!="欣程园区"),1250,165)</f>
        <v>#REF!</v>
      </c>
    </row>
    <row r="10" spans="1:101" s="1" customFormat="1" ht="18.75">
      <c r="A10" s="9">
        <v>43191</v>
      </c>
      <c r="B10" s="8" t="s">
        <v>29</v>
      </c>
      <c r="C10" s="15" t="s">
        <v>55</v>
      </c>
      <c r="D10" s="15" t="s">
        <v>30</v>
      </c>
      <c r="E10" s="4" t="s">
        <v>59</v>
      </c>
      <c r="F10" s="4" t="s">
        <v>31</v>
      </c>
      <c r="G10" s="7" t="s">
        <v>75</v>
      </c>
      <c r="H10" s="15" t="s">
        <v>15</v>
      </c>
      <c r="I10" s="7" t="s">
        <v>99</v>
      </c>
      <c r="J10" s="4" t="s">
        <v>27</v>
      </c>
      <c r="K10" s="15">
        <v>9.6</v>
      </c>
      <c r="L10" s="4">
        <v>14</v>
      </c>
      <c r="M10" s="15" t="str">
        <f t="shared" si="0"/>
        <v>新地园区--万纬园区</v>
      </c>
      <c r="N10" s="4">
        <f t="shared" ref="N10:N25" si="1">IF(OR(D2="常福园区",D2="欣程园区",F2="常福园区",F2="欣程园区"),1250,165)</f>
        <v>165</v>
      </c>
    </row>
    <row r="11" spans="1:101" s="1" customFormat="1" ht="18.75">
      <c r="A11" s="9">
        <v>43191</v>
      </c>
      <c r="B11" s="8" t="s">
        <v>26</v>
      </c>
      <c r="C11" s="15" t="s">
        <v>55</v>
      </c>
      <c r="D11" s="15" t="s">
        <v>19</v>
      </c>
      <c r="E11" s="4" t="s">
        <v>66</v>
      </c>
      <c r="F11" s="4" t="s">
        <v>56</v>
      </c>
      <c r="G11" s="7" t="s">
        <v>76</v>
      </c>
      <c r="H11" s="15" t="s">
        <v>15</v>
      </c>
      <c r="I11" s="7" t="s">
        <v>106</v>
      </c>
      <c r="J11" s="4" t="s">
        <v>32</v>
      </c>
      <c r="K11" s="15">
        <v>9.6</v>
      </c>
      <c r="L11" s="4">
        <v>14</v>
      </c>
      <c r="M11" s="15" t="str">
        <f t="shared" si="0"/>
        <v>新地园区--亚洲一号园区</v>
      </c>
      <c r="N11" s="4">
        <f t="shared" si="1"/>
        <v>165</v>
      </c>
    </row>
    <row r="12" spans="1:101" s="1" customFormat="1" ht="18.75">
      <c r="A12" s="9">
        <v>43191</v>
      </c>
      <c r="B12" s="8" t="s">
        <v>24</v>
      </c>
      <c r="C12" s="15" t="s">
        <v>55</v>
      </c>
      <c r="D12" s="15" t="s">
        <v>20</v>
      </c>
      <c r="E12" s="4" t="s">
        <v>61</v>
      </c>
      <c r="F12" s="4" t="s">
        <v>64</v>
      </c>
      <c r="G12" s="7" t="s">
        <v>107</v>
      </c>
      <c r="H12" s="15" t="s">
        <v>15</v>
      </c>
      <c r="I12" s="7" t="s">
        <v>106</v>
      </c>
      <c r="J12" s="4" t="s">
        <v>32</v>
      </c>
      <c r="K12" s="15">
        <v>9.6</v>
      </c>
      <c r="L12" s="4">
        <v>14</v>
      </c>
      <c r="M12" s="15" t="str">
        <f t="shared" si="0"/>
        <v>新地园区--丰树园区</v>
      </c>
      <c r="N12" s="4">
        <f t="shared" si="1"/>
        <v>165</v>
      </c>
    </row>
    <row r="13" spans="1:101" s="1" customFormat="1" ht="18.75">
      <c r="A13" s="9">
        <v>43191</v>
      </c>
      <c r="B13" s="8" t="s">
        <v>33</v>
      </c>
      <c r="C13" s="15" t="s">
        <v>55</v>
      </c>
      <c r="D13" s="15" t="s">
        <v>19</v>
      </c>
      <c r="E13" s="4" t="s">
        <v>66</v>
      </c>
      <c r="F13" s="4" t="s">
        <v>34</v>
      </c>
      <c r="G13" s="7" t="s">
        <v>77</v>
      </c>
      <c r="H13" s="15" t="s">
        <v>15</v>
      </c>
      <c r="I13" s="7" t="s">
        <v>100</v>
      </c>
      <c r="J13" s="4" t="s">
        <v>35</v>
      </c>
      <c r="K13" s="15">
        <v>9.6</v>
      </c>
      <c r="L13" s="4">
        <v>14</v>
      </c>
      <c r="M13" s="15" t="str">
        <f t="shared" si="0"/>
        <v>新地园区--亚洲一号园区</v>
      </c>
      <c r="N13" s="4">
        <f t="shared" si="1"/>
        <v>165</v>
      </c>
    </row>
    <row r="14" spans="1:101" s="1" customFormat="1" ht="18.75">
      <c r="A14" s="9">
        <v>43191</v>
      </c>
      <c r="B14" s="8" t="s">
        <v>22</v>
      </c>
      <c r="C14" s="15" t="s">
        <v>55</v>
      </c>
      <c r="D14" s="15" t="s">
        <v>21</v>
      </c>
      <c r="E14" s="4" t="s">
        <v>55</v>
      </c>
      <c r="F14" s="4" t="s">
        <v>56</v>
      </c>
      <c r="G14" s="7" t="s">
        <v>78</v>
      </c>
      <c r="H14" s="15" t="s">
        <v>15</v>
      </c>
      <c r="I14" s="7" t="s">
        <v>100</v>
      </c>
      <c r="J14" s="4" t="s">
        <v>35</v>
      </c>
      <c r="K14" s="15">
        <v>9.6</v>
      </c>
      <c r="L14" s="4">
        <v>14</v>
      </c>
      <c r="M14" s="15" t="str">
        <f t="shared" si="0"/>
        <v>新地园区--新地园区</v>
      </c>
      <c r="N14" s="4">
        <f t="shared" si="1"/>
        <v>165</v>
      </c>
    </row>
    <row r="15" spans="1:101" s="1" customFormat="1" ht="18.75">
      <c r="A15" s="9">
        <v>43191</v>
      </c>
      <c r="B15" s="8" t="s">
        <v>36</v>
      </c>
      <c r="C15" s="15" t="s">
        <v>55</v>
      </c>
      <c r="D15" s="15" t="s">
        <v>19</v>
      </c>
      <c r="E15" s="4" t="s">
        <v>66</v>
      </c>
      <c r="F15" s="4" t="s">
        <v>37</v>
      </c>
      <c r="G15" s="7" t="s">
        <v>79</v>
      </c>
      <c r="H15" s="15" t="s">
        <v>15</v>
      </c>
      <c r="I15" s="7" t="s">
        <v>100</v>
      </c>
      <c r="J15" s="4" t="s">
        <v>35</v>
      </c>
      <c r="K15" s="15">
        <v>9.6</v>
      </c>
      <c r="L15" s="4">
        <v>14</v>
      </c>
      <c r="M15" s="15" t="str">
        <f t="shared" si="0"/>
        <v>新地园区--亚洲一号园区</v>
      </c>
      <c r="N15" s="4">
        <f t="shared" si="1"/>
        <v>165</v>
      </c>
    </row>
    <row r="16" spans="1:101" s="1" customFormat="1" ht="18.75">
      <c r="A16" s="9">
        <v>43191</v>
      </c>
      <c r="B16" s="8" t="s">
        <v>58</v>
      </c>
      <c r="C16" s="15" t="s">
        <v>55</v>
      </c>
      <c r="D16" s="15" t="s">
        <v>16</v>
      </c>
      <c r="E16" s="4" t="s">
        <v>59</v>
      </c>
      <c r="F16" s="4" t="s">
        <v>23</v>
      </c>
      <c r="G16" s="7" t="s">
        <v>80</v>
      </c>
      <c r="H16" s="15" t="s">
        <v>15</v>
      </c>
      <c r="I16" s="7" t="s">
        <v>96</v>
      </c>
      <c r="J16" s="4" t="s">
        <v>60</v>
      </c>
      <c r="K16" s="15">
        <v>9.6</v>
      </c>
      <c r="L16" s="4">
        <v>14</v>
      </c>
      <c r="M16" s="15" t="str">
        <f t="shared" si="0"/>
        <v>新地园区--万纬园区</v>
      </c>
      <c r="N16" s="4">
        <f t="shared" si="1"/>
        <v>165</v>
      </c>
    </row>
    <row r="17" spans="1:14" s="1" customFormat="1" ht="18.75">
      <c r="A17" s="9">
        <v>43191</v>
      </c>
      <c r="B17" s="8" t="s">
        <v>24</v>
      </c>
      <c r="C17" s="15" t="s">
        <v>55</v>
      </c>
      <c r="D17" s="15" t="s">
        <v>20</v>
      </c>
      <c r="E17" s="4" t="s">
        <v>61</v>
      </c>
      <c r="F17" s="4" t="s">
        <v>38</v>
      </c>
      <c r="G17" s="7" t="s">
        <v>81</v>
      </c>
      <c r="H17" s="15" t="s">
        <v>15</v>
      </c>
      <c r="I17" s="7" t="s">
        <v>98</v>
      </c>
      <c r="J17" s="4" t="s">
        <v>43</v>
      </c>
      <c r="K17" s="15">
        <v>9.6</v>
      </c>
      <c r="L17" s="4">
        <v>14</v>
      </c>
      <c r="M17" s="15" t="str">
        <f t="shared" si="0"/>
        <v>新地园区--丰树园区</v>
      </c>
      <c r="N17" s="4">
        <f t="shared" si="1"/>
        <v>165</v>
      </c>
    </row>
    <row r="18" spans="1:14" s="1" customFormat="1" ht="18.75">
      <c r="A18" s="9">
        <v>43191</v>
      </c>
      <c r="B18" s="8" t="s">
        <v>33</v>
      </c>
      <c r="C18" s="15" t="s">
        <v>55</v>
      </c>
      <c r="D18" s="15" t="s">
        <v>20</v>
      </c>
      <c r="E18" s="4" t="s">
        <v>66</v>
      </c>
      <c r="F18" s="4" t="s">
        <v>34</v>
      </c>
      <c r="G18" s="7" t="s">
        <v>82</v>
      </c>
      <c r="H18" s="15" t="s">
        <v>15</v>
      </c>
      <c r="I18" s="7" t="s">
        <v>98</v>
      </c>
      <c r="J18" s="4" t="s">
        <v>43</v>
      </c>
      <c r="K18" s="15">
        <v>9.6</v>
      </c>
      <c r="L18" s="4">
        <v>14</v>
      </c>
      <c r="M18" s="15" t="str">
        <f t="shared" si="0"/>
        <v>新地园区--亚洲一号园区</v>
      </c>
      <c r="N18" s="4">
        <f t="shared" si="1"/>
        <v>165</v>
      </c>
    </row>
    <row r="19" spans="1:14" s="1" customFormat="1" ht="18.75">
      <c r="A19" s="9">
        <v>43191</v>
      </c>
      <c r="B19" s="8" t="s">
        <v>25</v>
      </c>
      <c r="C19" s="15" t="s">
        <v>55</v>
      </c>
      <c r="D19" s="15" t="s">
        <v>19</v>
      </c>
      <c r="E19" s="4" t="s">
        <v>66</v>
      </c>
      <c r="F19" s="4" t="s">
        <v>37</v>
      </c>
      <c r="G19" s="7" t="s">
        <v>83</v>
      </c>
      <c r="H19" s="15" t="s">
        <v>15</v>
      </c>
      <c r="I19" s="7" t="s">
        <v>101</v>
      </c>
      <c r="J19" s="4" t="s">
        <v>39</v>
      </c>
      <c r="K19" s="15">
        <v>9.6</v>
      </c>
      <c r="L19" s="4">
        <v>14</v>
      </c>
      <c r="M19" s="15" t="str">
        <f t="shared" si="0"/>
        <v>新地园区--亚洲一号园区</v>
      </c>
      <c r="N19" s="4">
        <f t="shared" si="1"/>
        <v>165</v>
      </c>
    </row>
    <row r="20" spans="1:14" s="1" customFormat="1" ht="18.75">
      <c r="A20" s="9">
        <v>43191</v>
      </c>
      <c r="B20" s="8" t="s">
        <v>40</v>
      </c>
      <c r="C20" s="15" t="s">
        <v>55</v>
      </c>
      <c r="D20" s="15" t="s">
        <v>20</v>
      </c>
      <c r="E20" s="4" t="s">
        <v>61</v>
      </c>
      <c r="F20" s="4" t="s">
        <v>64</v>
      </c>
      <c r="G20" s="7" t="s">
        <v>84</v>
      </c>
      <c r="H20" s="15" t="s">
        <v>15</v>
      </c>
      <c r="I20" s="7" t="s">
        <v>101</v>
      </c>
      <c r="J20" s="4" t="s">
        <v>39</v>
      </c>
      <c r="K20" s="15">
        <v>9.6</v>
      </c>
      <c r="L20" s="4">
        <v>14</v>
      </c>
      <c r="M20" s="15" t="str">
        <f t="shared" si="0"/>
        <v>新地园区--丰树园区</v>
      </c>
      <c r="N20" s="4">
        <f t="shared" si="1"/>
        <v>165</v>
      </c>
    </row>
    <row r="21" spans="1:14" s="1" customFormat="1" ht="18.75">
      <c r="A21" s="9">
        <v>43191</v>
      </c>
      <c r="B21" s="8" t="s">
        <v>41</v>
      </c>
      <c r="C21" s="15" t="s">
        <v>55</v>
      </c>
      <c r="D21" s="15" t="s">
        <v>16</v>
      </c>
      <c r="E21" s="4" t="s">
        <v>59</v>
      </c>
      <c r="F21" s="4" t="s">
        <v>31</v>
      </c>
      <c r="G21" s="7" t="s">
        <v>85</v>
      </c>
      <c r="H21" s="15" t="s">
        <v>15</v>
      </c>
      <c r="I21" s="7" t="s">
        <v>96</v>
      </c>
      <c r="J21" s="4" t="s">
        <v>60</v>
      </c>
      <c r="K21" s="15">
        <v>9.6</v>
      </c>
      <c r="L21" s="4">
        <v>14</v>
      </c>
      <c r="M21" s="15" t="str">
        <f t="shared" si="0"/>
        <v>新地园区--万纬园区</v>
      </c>
      <c r="N21" s="4">
        <f t="shared" si="1"/>
        <v>165</v>
      </c>
    </row>
    <row r="22" spans="1:14" s="1" customFormat="1" ht="18.75">
      <c r="A22" s="9">
        <v>43191</v>
      </c>
      <c r="B22" s="8" t="s">
        <v>36</v>
      </c>
      <c r="C22" s="15" t="s">
        <v>55</v>
      </c>
      <c r="D22" s="15" t="s">
        <v>19</v>
      </c>
      <c r="E22" s="4" t="s">
        <v>66</v>
      </c>
      <c r="F22" s="4" t="s">
        <v>42</v>
      </c>
      <c r="G22" s="7" t="s">
        <v>86</v>
      </c>
      <c r="H22" s="15" t="s">
        <v>15</v>
      </c>
      <c r="I22" s="7" t="s">
        <v>98</v>
      </c>
      <c r="J22" s="4" t="s">
        <v>43</v>
      </c>
      <c r="K22" s="15">
        <v>9.6</v>
      </c>
      <c r="L22" s="4">
        <v>14</v>
      </c>
      <c r="M22" s="15" t="str">
        <f t="shared" si="0"/>
        <v>新地园区--亚洲一号园区</v>
      </c>
      <c r="N22" s="4">
        <f t="shared" si="1"/>
        <v>165</v>
      </c>
    </row>
    <row r="23" spans="1:14" s="1" customFormat="1" ht="18.75">
      <c r="A23" s="9">
        <v>43191</v>
      </c>
      <c r="B23" s="8" t="s">
        <v>24</v>
      </c>
      <c r="C23" s="15" t="s">
        <v>55</v>
      </c>
      <c r="D23" s="15" t="s">
        <v>20</v>
      </c>
      <c r="E23" s="4" t="s">
        <v>61</v>
      </c>
      <c r="F23" s="4" t="s">
        <v>38</v>
      </c>
      <c r="G23" s="7" t="s">
        <v>87</v>
      </c>
      <c r="H23" s="15" t="s">
        <v>15</v>
      </c>
      <c r="I23" s="7" t="s">
        <v>97</v>
      </c>
      <c r="J23" s="4" t="s">
        <v>65</v>
      </c>
      <c r="K23" s="15">
        <v>9.6</v>
      </c>
      <c r="L23" s="4">
        <v>14</v>
      </c>
      <c r="M23" s="15" t="str">
        <f t="shared" si="0"/>
        <v>新地园区--丰树园区</v>
      </c>
      <c r="N23" s="4">
        <f t="shared" si="1"/>
        <v>165</v>
      </c>
    </row>
    <row r="24" spans="1:14" s="1" customFormat="1" ht="18.75">
      <c r="A24" s="9">
        <v>43191</v>
      </c>
      <c r="B24" s="8" t="s">
        <v>36</v>
      </c>
      <c r="C24" s="15" t="s">
        <v>55</v>
      </c>
      <c r="D24" s="15" t="s">
        <v>14</v>
      </c>
      <c r="E24" s="4" t="s">
        <v>66</v>
      </c>
      <c r="F24" s="4" t="s">
        <v>44</v>
      </c>
      <c r="G24" s="7" t="s">
        <v>88</v>
      </c>
      <c r="H24" s="15" t="s">
        <v>15</v>
      </c>
      <c r="I24" s="7" t="s">
        <v>97</v>
      </c>
      <c r="J24" s="4" t="s">
        <v>65</v>
      </c>
      <c r="K24" s="15">
        <v>9.6</v>
      </c>
      <c r="L24" s="4">
        <v>14</v>
      </c>
      <c r="M24" s="15" t="str">
        <f t="shared" si="0"/>
        <v>新地园区--亚洲一号园区</v>
      </c>
      <c r="N24" s="4">
        <f t="shared" si="1"/>
        <v>165</v>
      </c>
    </row>
    <row r="25" spans="1:14" s="1" customFormat="1" ht="18.75">
      <c r="A25" s="9">
        <v>43191</v>
      </c>
      <c r="B25" s="8" t="s">
        <v>45</v>
      </c>
      <c r="C25" s="15" t="s">
        <v>59</v>
      </c>
      <c r="D25" s="15" t="s">
        <v>23</v>
      </c>
      <c r="E25" s="4" t="s">
        <v>55</v>
      </c>
      <c r="F25" s="4" t="s">
        <v>46</v>
      </c>
      <c r="G25" s="7" t="s">
        <v>89</v>
      </c>
      <c r="H25" s="15" t="s">
        <v>15</v>
      </c>
      <c r="I25" s="7" t="s">
        <v>100</v>
      </c>
      <c r="J25" s="4" t="s">
        <v>35</v>
      </c>
      <c r="K25" s="15">
        <v>9.6</v>
      </c>
      <c r="L25" s="4">
        <v>14</v>
      </c>
      <c r="M25" s="15" t="str">
        <f t="shared" si="0"/>
        <v>万纬园区--新地园区</v>
      </c>
      <c r="N25" s="4">
        <f t="shared" si="1"/>
        <v>165</v>
      </c>
    </row>
    <row r="26" spans="1:14" s="1" customFormat="1" ht="18.75">
      <c r="A26" s="9">
        <v>43191</v>
      </c>
      <c r="B26" s="8" t="s">
        <v>47</v>
      </c>
      <c r="C26" s="15" t="s">
        <v>55</v>
      </c>
      <c r="D26" s="15" t="s">
        <v>16</v>
      </c>
      <c r="E26" s="4" t="s">
        <v>48</v>
      </c>
      <c r="F26" s="4" t="s">
        <v>49</v>
      </c>
      <c r="G26" s="7" t="s">
        <v>90</v>
      </c>
      <c r="H26" s="15" t="s">
        <v>15</v>
      </c>
      <c r="I26" s="7" t="s">
        <v>102</v>
      </c>
      <c r="J26" s="4" t="s">
        <v>50</v>
      </c>
      <c r="K26" s="15">
        <v>9.6</v>
      </c>
      <c r="L26" s="4">
        <v>16</v>
      </c>
      <c r="M26" s="15" t="str">
        <f t="shared" si="0"/>
        <v>新地园区--常福园区</v>
      </c>
      <c r="N26" s="4">
        <f t="shared" ref="N26:N30" si="2">IF(OR(C26="常福园区",C26="欣程园区",E26="常福园区",E19="欣程园区"),1250,165)</f>
        <v>1250</v>
      </c>
    </row>
    <row r="27" spans="1:14" s="1" customFormat="1" ht="18.75">
      <c r="A27" s="9">
        <v>43191</v>
      </c>
      <c r="B27" s="8" t="s">
        <v>47</v>
      </c>
      <c r="C27" s="15" t="s">
        <v>55</v>
      </c>
      <c r="D27" s="15" t="s">
        <v>18</v>
      </c>
      <c r="E27" s="4" t="s">
        <v>48</v>
      </c>
      <c r="F27" s="4" t="s">
        <v>49</v>
      </c>
      <c r="G27" s="7" t="s">
        <v>91</v>
      </c>
      <c r="H27" s="15" t="s">
        <v>15</v>
      </c>
      <c r="I27" s="7" t="s">
        <v>103</v>
      </c>
      <c r="J27" s="4" t="s">
        <v>51</v>
      </c>
      <c r="K27" s="15">
        <v>9.6</v>
      </c>
      <c r="L27" s="4">
        <v>15</v>
      </c>
      <c r="M27" s="15" t="str">
        <f t="shared" si="0"/>
        <v>新地园区--常福园区</v>
      </c>
      <c r="N27" s="4">
        <f t="shared" si="2"/>
        <v>1250</v>
      </c>
    </row>
    <row r="28" spans="1:14" s="1" customFormat="1" ht="18.75">
      <c r="A28" s="9">
        <v>43191</v>
      </c>
      <c r="B28" s="8" t="s">
        <v>47</v>
      </c>
      <c r="C28" s="15" t="s">
        <v>55</v>
      </c>
      <c r="D28" s="15" t="s">
        <v>18</v>
      </c>
      <c r="E28" s="4" t="s">
        <v>48</v>
      </c>
      <c r="F28" s="4" t="s">
        <v>49</v>
      </c>
      <c r="G28" s="7" t="s">
        <v>92</v>
      </c>
      <c r="H28" s="15" t="s">
        <v>15</v>
      </c>
      <c r="I28" s="7" t="s">
        <v>17</v>
      </c>
      <c r="J28" s="4" t="s">
        <v>52</v>
      </c>
      <c r="K28" s="15">
        <v>9.6</v>
      </c>
      <c r="L28" s="4">
        <v>14</v>
      </c>
      <c r="M28" s="15" t="str">
        <f t="shared" si="0"/>
        <v>新地园区--常福园区</v>
      </c>
      <c r="N28" s="4">
        <f t="shared" si="2"/>
        <v>1250</v>
      </c>
    </row>
    <row r="29" spans="1:14" s="1" customFormat="1" ht="18.75">
      <c r="A29" s="9">
        <v>43191</v>
      </c>
      <c r="B29" s="8" t="s">
        <v>47</v>
      </c>
      <c r="C29" s="15" t="s">
        <v>55</v>
      </c>
      <c r="D29" s="15" t="s">
        <v>16</v>
      </c>
      <c r="E29" s="4" t="s">
        <v>48</v>
      </c>
      <c r="F29" s="4" t="s">
        <v>49</v>
      </c>
      <c r="G29" s="7" t="s">
        <v>93</v>
      </c>
      <c r="H29" s="15" t="s">
        <v>15</v>
      </c>
      <c r="I29" s="7" t="s">
        <v>104</v>
      </c>
      <c r="J29" s="4" t="s">
        <v>53</v>
      </c>
      <c r="K29" s="15">
        <v>9.6</v>
      </c>
      <c r="L29" s="4">
        <v>14</v>
      </c>
      <c r="M29" s="15" t="str">
        <f t="shared" si="0"/>
        <v>新地园区--常福园区</v>
      </c>
      <c r="N29" s="4">
        <f t="shared" si="2"/>
        <v>1250</v>
      </c>
    </row>
    <row r="30" spans="1:14" s="1" customFormat="1" ht="18.75">
      <c r="A30" s="9">
        <v>43191</v>
      </c>
      <c r="B30" s="8" t="s">
        <v>47</v>
      </c>
      <c r="C30" s="15" t="s">
        <v>55</v>
      </c>
      <c r="D30" s="15" t="s">
        <v>16</v>
      </c>
      <c r="E30" s="4" t="s">
        <v>48</v>
      </c>
      <c r="F30" s="4" t="s">
        <v>49</v>
      </c>
      <c r="G30" s="7" t="s">
        <v>94</v>
      </c>
      <c r="H30" s="15" t="s">
        <v>15</v>
      </c>
      <c r="I30" s="7" t="s">
        <v>105</v>
      </c>
      <c r="J30" s="4" t="s">
        <v>54</v>
      </c>
      <c r="K30" s="15">
        <v>9.6</v>
      </c>
      <c r="L30" s="4">
        <v>14</v>
      </c>
      <c r="M30" s="15" t="str">
        <f t="shared" si="0"/>
        <v>新地园区--常福园区</v>
      </c>
      <c r="N30" s="4">
        <f t="shared" si="2"/>
        <v>1250</v>
      </c>
    </row>
    <row r="31" spans="1:14" s="1" customFormat="1" ht="18.75">
      <c r="A31" s="9"/>
      <c r="B31" s="8"/>
      <c r="C31" s="2"/>
      <c r="D31" s="2"/>
      <c r="E31" s="4"/>
      <c r="F31" s="4"/>
      <c r="G31" s="5"/>
      <c r="H31" s="2"/>
      <c r="I31" s="6"/>
      <c r="J31" s="4"/>
      <c r="K31" s="2"/>
      <c r="L31" s="4"/>
      <c r="M31" s="2" t="str">
        <f t="shared" si="0"/>
        <v>--</v>
      </c>
      <c r="N31" s="4"/>
    </row>
    <row r="32" spans="1:14" s="1" customFormat="1" ht="18.75">
      <c r="A32" s="9"/>
      <c r="B32" s="8"/>
      <c r="C32" s="2"/>
      <c r="D32" s="2"/>
      <c r="E32" s="4"/>
      <c r="F32" s="4"/>
      <c r="G32" s="5"/>
      <c r="H32" s="2"/>
      <c r="I32" s="6"/>
      <c r="J32" s="4"/>
      <c r="K32" s="2"/>
      <c r="L32" s="4"/>
      <c r="M32" s="2" t="str">
        <f t="shared" si="0"/>
        <v>--</v>
      </c>
      <c r="N32" s="4"/>
    </row>
    <row r="33" spans="1:14" s="1" customFormat="1" ht="18.75">
      <c r="A33" s="9"/>
      <c r="B33" s="8"/>
      <c r="C33" s="2"/>
      <c r="D33" s="2"/>
      <c r="E33" s="4"/>
      <c r="F33" s="4"/>
      <c r="G33" s="5"/>
      <c r="H33" s="2"/>
      <c r="I33" s="6"/>
      <c r="J33" s="4"/>
      <c r="K33" s="2"/>
      <c r="L33" s="4"/>
      <c r="M33" s="2" t="str">
        <f t="shared" si="0"/>
        <v>--</v>
      </c>
      <c r="N33" s="4"/>
    </row>
    <row r="34" spans="1:14" s="1" customFormat="1" ht="18.75">
      <c r="A34" s="9"/>
      <c r="B34" s="8"/>
      <c r="C34" s="2"/>
      <c r="D34" s="2"/>
      <c r="E34" s="4"/>
      <c r="F34" s="4"/>
      <c r="G34" s="5"/>
      <c r="H34" s="2"/>
      <c r="I34" s="6"/>
      <c r="J34" s="4"/>
      <c r="K34" s="2"/>
      <c r="L34" s="4"/>
      <c r="M34" s="2" t="str">
        <f t="shared" si="0"/>
        <v>--</v>
      </c>
      <c r="N34" s="4"/>
    </row>
    <row r="35" spans="1:14" s="1" customFormat="1" ht="18.75">
      <c r="A35" s="9"/>
      <c r="B35" s="8"/>
      <c r="C35" s="2"/>
      <c r="D35" s="2"/>
      <c r="E35" s="4"/>
      <c r="F35" s="4"/>
      <c r="G35" s="5"/>
      <c r="H35" s="2"/>
      <c r="I35" s="6"/>
      <c r="J35" s="4"/>
      <c r="K35" s="2"/>
      <c r="L35" s="4"/>
      <c r="M35" s="2" t="str">
        <f t="shared" si="0"/>
        <v>--</v>
      </c>
      <c r="N35" s="4"/>
    </row>
    <row r="36" spans="1:14" s="1" customFormat="1" ht="18.75">
      <c r="A36" s="9"/>
      <c r="B36" s="8"/>
      <c r="C36" s="2"/>
      <c r="D36" s="2"/>
      <c r="E36" s="4"/>
      <c r="F36" s="4"/>
      <c r="G36" s="5"/>
      <c r="H36" s="2"/>
      <c r="I36" s="6"/>
      <c r="J36" s="4"/>
      <c r="K36" s="2"/>
      <c r="L36" s="4"/>
      <c r="M36" s="2"/>
      <c r="N36" s="4"/>
    </row>
    <row r="37" spans="1:14" s="1" customFormat="1" ht="18.75">
      <c r="A37" s="9"/>
      <c r="B37" s="8"/>
      <c r="C37" s="2"/>
      <c r="D37" s="2"/>
      <c r="E37" s="4"/>
      <c r="F37" s="4"/>
      <c r="G37" s="5"/>
      <c r="H37" s="2"/>
      <c r="I37" s="6"/>
      <c r="J37" s="4"/>
      <c r="K37" s="2"/>
      <c r="L37" s="4"/>
      <c r="M37" s="2"/>
      <c r="N37" s="4"/>
    </row>
    <row r="38" spans="1:14" s="1" customFormat="1" ht="18.75">
      <c r="A38" s="9"/>
      <c r="B38" s="8"/>
      <c r="C38" s="2"/>
      <c r="D38" s="2"/>
      <c r="E38" s="4"/>
      <c r="F38" s="4"/>
      <c r="G38" s="5"/>
      <c r="H38" s="2"/>
      <c r="I38" s="6"/>
      <c r="J38" s="4"/>
      <c r="K38" s="2"/>
      <c r="L38" s="4"/>
      <c r="M38" s="2"/>
      <c r="N38" s="4"/>
    </row>
    <row r="39" spans="1:14" s="1" customFormat="1" ht="18.75">
      <c r="A39" s="9"/>
      <c r="B39" s="8"/>
      <c r="C39" s="2"/>
      <c r="D39" s="2"/>
      <c r="E39" s="4"/>
      <c r="F39" s="4"/>
      <c r="G39" s="5"/>
      <c r="H39" s="2"/>
      <c r="I39" s="6"/>
      <c r="J39" s="4"/>
      <c r="K39" s="2"/>
      <c r="L39" s="4"/>
      <c r="M39" s="2"/>
      <c r="N39" s="4"/>
    </row>
    <row r="40" spans="1:14" s="1" customFormat="1" ht="18.75">
      <c r="A40" s="9"/>
      <c r="B40" s="8"/>
      <c r="C40" s="2"/>
      <c r="D40" s="2"/>
      <c r="E40" s="4"/>
      <c r="F40" s="4"/>
      <c r="G40" s="5"/>
      <c r="H40" s="2"/>
      <c r="I40" s="6"/>
      <c r="J40" s="4"/>
      <c r="K40" s="2"/>
      <c r="L40" s="4"/>
      <c r="M40" s="2"/>
      <c r="N40" s="4"/>
    </row>
    <row r="41" spans="1:14" ht="18.75">
      <c r="H41" s="2"/>
    </row>
  </sheetData>
  <phoneticPr fontId="7" type="noConversion"/>
  <conditionalFormatting sqref="G1:G1048576">
    <cfRule type="duplicateValues" dxfId="1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6"/>
  <sheetViews>
    <sheetView workbookViewId="0">
      <selection activeCell="K10" sqref="K10:L10"/>
    </sheetView>
  </sheetViews>
  <sheetFormatPr defaultRowHeight="13.5"/>
  <cols>
    <col min="1" max="1" width="13.25" style="18" bestFit="1" customWidth="1"/>
    <col min="2" max="2" width="8.875" style="18" bestFit="1" customWidth="1"/>
    <col min="3" max="3" width="16.625" style="18" bestFit="1" customWidth="1"/>
    <col min="4" max="4" width="18" style="18" bestFit="1" customWidth="1"/>
    <col min="5" max="5" width="16.625" style="18" bestFit="1" customWidth="1"/>
    <col min="6" max="6" width="27.25" style="18" bestFit="1" customWidth="1"/>
    <col min="7" max="7" width="13.25" style="14" hidden="1" customWidth="1"/>
    <col min="8" max="8" width="13.25" style="14" customWidth="1"/>
    <col min="9" max="9" width="16.625" style="18" bestFit="1" customWidth="1"/>
    <col min="10" max="10" width="15.75" style="16" hidden="1" customWidth="1"/>
    <col min="11" max="11" width="15.75" style="16" customWidth="1"/>
    <col min="12" max="12" width="8.875" style="18" bestFit="1" customWidth="1"/>
    <col min="13" max="13" width="6.875" style="18" customWidth="1"/>
    <col min="14" max="14" width="8.75" style="18" bestFit="1" customWidth="1"/>
    <col min="15" max="15" width="29.875" style="18" bestFit="1" customWidth="1"/>
    <col min="16" max="16" width="6.75" style="18" bestFit="1" customWidth="1"/>
    <col min="17" max="16384" width="9" style="18"/>
  </cols>
  <sheetData>
    <row r="1" spans="1:103" ht="18.75" customHeight="1">
      <c r="A1" s="12" t="s">
        <v>0</v>
      </c>
      <c r="B1" s="1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228</v>
      </c>
      <c r="H1" s="10" t="s">
        <v>227</v>
      </c>
      <c r="I1" s="10" t="s">
        <v>7</v>
      </c>
      <c r="J1" s="10" t="s">
        <v>226</v>
      </c>
      <c r="K1" s="10" t="s">
        <v>225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ht="18.75">
      <c r="A2" s="9">
        <v>43192</v>
      </c>
      <c r="B2" s="8" t="s">
        <v>160</v>
      </c>
      <c r="C2" s="2" t="s">
        <v>161</v>
      </c>
      <c r="D2" s="2" t="s">
        <v>162</v>
      </c>
      <c r="E2" s="4" t="s">
        <v>163</v>
      </c>
      <c r="F2" s="4" t="s">
        <v>164</v>
      </c>
      <c r="G2" s="5" t="s">
        <v>165</v>
      </c>
      <c r="H2" s="7" t="s">
        <v>229</v>
      </c>
      <c r="I2" s="2" t="str">
        <f>IF(A2&lt;&gt;"","武汉威伟机械","------")</f>
        <v>武汉威伟机械</v>
      </c>
      <c r="J2" s="17" t="str">
        <f>VLOOKUP(L2,ch!$A$1:$B$31,2,0)</f>
        <v>鄂AHB101</v>
      </c>
      <c r="K2" s="17" t="s">
        <v>103</v>
      </c>
      <c r="L2" s="4" t="s">
        <v>159</v>
      </c>
      <c r="M2" s="2" t="str">
        <f>IF(A2&lt;&gt;"","9.6米","---")</f>
        <v>9.6米</v>
      </c>
      <c r="N2" s="4">
        <v>14</v>
      </c>
      <c r="O2" s="2" t="str">
        <f t="shared" ref="O2:O36" si="0">C2&amp;"--"&amp;E2</f>
        <v>亚洲一号园区--新地园区</v>
      </c>
      <c r="P2" s="4">
        <f>IF(OR(C2="常福园区",C2="欣程园区",E2="常福园区",F2="欣程园区"),1250,165)</f>
        <v>165</v>
      </c>
    </row>
    <row r="3" spans="1:103" ht="18.75">
      <c r="A3" s="9">
        <v>43192</v>
      </c>
      <c r="B3" s="8" t="s">
        <v>166</v>
      </c>
      <c r="C3" s="2" t="s">
        <v>163</v>
      </c>
      <c r="D3" s="2" t="s">
        <v>167</v>
      </c>
      <c r="E3" s="4" t="s">
        <v>66</v>
      </c>
      <c r="F3" s="4" t="s">
        <v>42</v>
      </c>
      <c r="G3" s="5" t="s">
        <v>168</v>
      </c>
      <c r="H3" s="7" t="s">
        <v>230</v>
      </c>
      <c r="I3" s="2" t="str">
        <f t="shared" ref="I3:I36" si="1">IF(A3&lt;&gt;"","武汉威伟机械","------")</f>
        <v>武汉威伟机械</v>
      </c>
      <c r="J3" s="17" t="str">
        <f>VLOOKUP(L3,ch!$A$1:$B$31,2,0)</f>
        <v>鄂AAW309</v>
      </c>
      <c r="K3" s="17" t="s">
        <v>95</v>
      </c>
      <c r="L3" s="4" t="s">
        <v>169</v>
      </c>
      <c r="M3" s="2" t="str">
        <f t="shared" ref="M3:M36" si="2">IF(A3&lt;&gt;"","9.6米","---")</f>
        <v>9.6米</v>
      </c>
      <c r="N3" s="4">
        <v>14</v>
      </c>
      <c r="O3" s="2" t="str">
        <f t="shared" si="0"/>
        <v>新地园区--亚洲一号园区</v>
      </c>
      <c r="P3" s="4">
        <f t="shared" ref="P3:P8" si="3">IF(OR(C3="常福园区",C3="欣程园区",E3="常福园区",F3="欣程园区"),1250,165)</f>
        <v>165</v>
      </c>
    </row>
    <row r="4" spans="1:103" ht="18.75">
      <c r="A4" s="9">
        <v>43192</v>
      </c>
      <c r="B4" s="8" t="s">
        <v>24</v>
      </c>
      <c r="C4" s="2" t="s">
        <v>163</v>
      </c>
      <c r="D4" s="2" t="s">
        <v>21</v>
      </c>
      <c r="E4" s="4" t="s">
        <v>61</v>
      </c>
      <c r="F4" s="4" t="s">
        <v>170</v>
      </c>
      <c r="G4" s="5" t="s">
        <v>171</v>
      </c>
      <c r="H4" s="7" t="s">
        <v>231</v>
      </c>
      <c r="I4" s="2" t="str">
        <f t="shared" si="1"/>
        <v>武汉威伟机械</v>
      </c>
      <c r="J4" s="17" t="str">
        <f>VLOOKUP(L4,ch!$A$1:$B$31,2,0)</f>
        <v>鄂AAW309</v>
      </c>
      <c r="K4" s="17" t="s">
        <v>95</v>
      </c>
      <c r="L4" s="4" t="s">
        <v>169</v>
      </c>
      <c r="M4" s="2" t="str">
        <f t="shared" si="2"/>
        <v>9.6米</v>
      </c>
      <c r="N4" s="4">
        <v>14</v>
      </c>
      <c r="O4" s="2" t="str">
        <f t="shared" si="0"/>
        <v>新地园区--丰树园区</v>
      </c>
      <c r="P4" s="4">
        <f t="shared" si="3"/>
        <v>165</v>
      </c>
    </row>
    <row r="5" spans="1:103" ht="18.75">
      <c r="A5" s="9">
        <v>43192</v>
      </c>
      <c r="B5" s="8" t="s">
        <v>172</v>
      </c>
      <c r="C5" s="2" t="s">
        <v>163</v>
      </c>
      <c r="D5" s="2" t="s">
        <v>21</v>
      </c>
      <c r="E5" s="4" t="s">
        <v>61</v>
      </c>
      <c r="F5" s="4" t="s">
        <v>173</v>
      </c>
      <c r="G5" s="5" t="s">
        <v>174</v>
      </c>
      <c r="H5" s="7" t="s">
        <v>232</v>
      </c>
      <c r="I5" s="2" t="str">
        <f t="shared" si="1"/>
        <v>武汉威伟机械</v>
      </c>
      <c r="J5" s="17" t="str">
        <f>VLOOKUP(L5,ch!$A$1:$B$31,2,0)</f>
        <v>鄂AAW309</v>
      </c>
      <c r="K5" s="17" t="s">
        <v>95</v>
      </c>
      <c r="L5" s="4" t="s">
        <v>169</v>
      </c>
      <c r="M5" s="2" t="str">
        <f t="shared" si="2"/>
        <v>9.6米</v>
      </c>
      <c r="N5" s="4">
        <v>14</v>
      </c>
      <c r="O5" s="2" t="str">
        <f t="shared" si="0"/>
        <v>新地园区--丰树园区</v>
      </c>
      <c r="P5" s="4">
        <f t="shared" si="3"/>
        <v>165</v>
      </c>
    </row>
    <row r="6" spans="1:103" ht="18.75">
      <c r="A6" s="9">
        <v>43192</v>
      </c>
      <c r="B6" s="8" t="s">
        <v>175</v>
      </c>
      <c r="C6" s="2" t="s">
        <v>163</v>
      </c>
      <c r="D6" s="2" t="s">
        <v>16</v>
      </c>
      <c r="E6" s="4" t="s">
        <v>59</v>
      </c>
      <c r="F6" s="4" t="s">
        <v>176</v>
      </c>
      <c r="G6" s="5" t="s">
        <v>177</v>
      </c>
      <c r="H6" s="7" t="s">
        <v>233</v>
      </c>
      <c r="I6" s="2" t="str">
        <f t="shared" si="1"/>
        <v>武汉威伟机械</v>
      </c>
      <c r="J6" s="17" t="str">
        <f>VLOOKUP(L6,ch!$A$1:$B$31,2,0)</f>
        <v>鄂AZR876</v>
      </c>
      <c r="K6" s="17" t="s">
        <v>130</v>
      </c>
      <c r="L6" s="4" t="s">
        <v>182</v>
      </c>
      <c r="M6" s="2" t="str">
        <f t="shared" si="2"/>
        <v>9.6米</v>
      </c>
      <c r="N6" s="4">
        <v>14</v>
      </c>
      <c r="O6" s="2" t="str">
        <f t="shared" si="0"/>
        <v>新地园区--万纬园区</v>
      </c>
      <c r="P6" s="4">
        <f t="shared" si="3"/>
        <v>165</v>
      </c>
    </row>
    <row r="7" spans="1:103" ht="18.75">
      <c r="A7" s="9">
        <v>43192</v>
      </c>
      <c r="B7" s="8" t="s">
        <v>179</v>
      </c>
      <c r="C7" s="2" t="s">
        <v>163</v>
      </c>
      <c r="D7" s="2" t="s">
        <v>16</v>
      </c>
      <c r="E7" s="4" t="s">
        <v>59</v>
      </c>
      <c r="F7" s="4" t="s">
        <v>180</v>
      </c>
      <c r="G7" s="5" t="s">
        <v>181</v>
      </c>
      <c r="H7" s="7" t="s">
        <v>234</v>
      </c>
      <c r="I7" s="2" t="str">
        <f t="shared" si="1"/>
        <v>武汉威伟机械</v>
      </c>
      <c r="J7" s="17" t="str">
        <f>VLOOKUP(L7,ch!$A$1:$B$31,2,0)</f>
        <v>鄂AZR876</v>
      </c>
      <c r="K7" s="17" t="s">
        <v>130</v>
      </c>
      <c r="L7" s="4" t="s">
        <v>182</v>
      </c>
      <c r="M7" s="2" t="str">
        <f t="shared" si="2"/>
        <v>9.6米</v>
      </c>
      <c r="N7" s="4">
        <v>14</v>
      </c>
      <c r="O7" s="2" t="str">
        <f t="shared" si="0"/>
        <v>新地园区--万纬园区</v>
      </c>
      <c r="P7" s="4">
        <f t="shared" si="3"/>
        <v>165</v>
      </c>
    </row>
    <row r="8" spans="1:103" ht="18.75">
      <c r="A8" s="9">
        <v>43192</v>
      </c>
      <c r="B8" s="8" t="s">
        <v>183</v>
      </c>
      <c r="C8" s="2" t="s">
        <v>163</v>
      </c>
      <c r="D8" s="2" t="s">
        <v>16</v>
      </c>
      <c r="E8" s="4" t="s">
        <v>59</v>
      </c>
      <c r="F8" s="4" t="s">
        <v>176</v>
      </c>
      <c r="G8" s="5" t="s">
        <v>184</v>
      </c>
      <c r="H8" s="7" t="s">
        <v>235</v>
      </c>
      <c r="I8" s="2" t="str">
        <f t="shared" si="1"/>
        <v>武汉威伟机械</v>
      </c>
      <c r="J8" s="17" t="str">
        <f>VLOOKUP(L8,ch!$A$1:$B$31,2,0)</f>
        <v>鄂AZR876</v>
      </c>
      <c r="K8" s="17" t="s">
        <v>130</v>
      </c>
      <c r="L8" s="4" t="s">
        <v>182</v>
      </c>
      <c r="M8" s="2" t="str">
        <f t="shared" si="2"/>
        <v>9.6米</v>
      </c>
      <c r="N8" s="4">
        <v>10</v>
      </c>
      <c r="O8" s="2" t="str">
        <f t="shared" si="0"/>
        <v>新地园区--万纬园区</v>
      </c>
      <c r="P8" s="4">
        <f t="shared" si="3"/>
        <v>165</v>
      </c>
    </row>
    <row r="9" spans="1:103" ht="18.75">
      <c r="A9" s="9">
        <v>43192</v>
      </c>
      <c r="B9" s="8" t="s">
        <v>172</v>
      </c>
      <c r="C9" s="2" t="s">
        <v>163</v>
      </c>
      <c r="D9" s="2" t="s">
        <v>20</v>
      </c>
      <c r="E9" s="4" t="s">
        <v>61</v>
      </c>
      <c r="F9" s="4" t="s">
        <v>173</v>
      </c>
      <c r="G9" s="5" t="s">
        <v>185</v>
      </c>
      <c r="H9" s="7" t="s">
        <v>252</v>
      </c>
      <c r="I9" s="2" t="str">
        <f t="shared" si="1"/>
        <v>武汉威伟机械</v>
      </c>
      <c r="J9" s="17" t="str">
        <f>VLOOKUP(L9,ch!$A$1:$B$31,2,0)</f>
        <v>鄂AF1588</v>
      </c>
      <c r="K9" s="17" t="s">
        <v>101</v>
      </c>
      <c r="L9" s="4" t="s">
        <v>186</v>
      </c>
      <c r="M9" s="2" t="str">
        <f t="shared" si="2"/>
        <v>9.6米</v>
      </c>
      <c r="N9" s="4">
        <v>14</v>
      </c>
      <c r="O9" s="2" t="str">
        <f t="shared" si="0"/>
        <v>新地园区--丰树园区</v>
      </c>
      <c r="P9" s="4">
        <f>IF(OR(C9="常福园区",C9="欣程园区",E9="常福园区",F2="欣程园区"),1250,165)</f>
        <v>165</v>
      </c>
    </row>
    <row r="10" spans="1:103" ht="18.75">
      <c r="A10" s="9">
        <v>43192</v>
      </c>
      <c r="B10" s="8" t="s">
        <v>26</v>
      </c>
      <c r="C10" s="2" t="s">
        <v>163</v>
      </c>
      <c r="D10" s="2" t="s">
        <v>19</v>
      </c>
      <c r="E10" s="4" t="s">
        <v>66</v>
      </c>
      <c r="F10" s="4" t="s">
        <v>187</v>
      </c>
      <c r="G10" s="5" t="s">
        <v>188</v>
      </c>
      <c r="H10" s="7" t="s">
        <v>236</v>
      </c>
      <c r="I10" s="2" t="str">
        <f t="shared" si="1"/>
        <v>武汉威伟机械</v>
      </c>
      <c r="J10" s="17" t="e">
        <f>VLOOKUP(L10,ch!$A$1:$B$31,2,0)</f>
        <v>#N/A</v>
      </c>
      <c r="K10" s="17" t="s">
        <v>109</v>
      </c>
      <c r="L10" s="4" t="s">
        <v>178</v>
      </c>
      <c r="M10" s="2" t="str">
        <f t="shared" si="2"/>
        <v>9.6米</v>
      </c>
      <c r="N10" s="4">
        <v>14</v>
      </c>
      <c r="O10" s="2" t="str">
        <f t="shared" si="0"/>
        <v>新地园区--亚洲一号园区</v>
      </c>
      <c r="P10" s="4">
        <f t="shared" ref="P10:P25" si="4">IF(OR(C10="常福园区",C10="欣程园区",E10="常福园区",F3="欣程园区"),1250,165)</f>
        <v>165</v>
      </c>
    </row>
    <row r="11" spans="1:103" ht="18.75">
      <c r="A11" s="9">
        <v>43192</v>
      </c>
      <c r="B11" s="8" t="s">
        <v>189</v>
      </c>
      <c r="C11" s="2" t="s">
        <v>163</v>
      </c>
      <c r="D11" s="2" t="s">
        <v>19</v>
      </c>
      <c r="E11" s="4" t="s">
        <v>66</v>
      </c>
      <c r="F11" s="4" t="s">
        <v>190</v>
      </c>
      <c r="G11" s="5" t="s">
        <v>191</v>
      </c>
      <c r="H11" s="7" t="s">
        <v>237</v>
      </c>
      <c r="I11" s="2" t="str">
        <f t="shared" si="1"/>
        <v>武汉威伟机械</v>
      </c>
      <c r="J11" s="17" t="e">
        <f>VLOOKUP(L11,ch!$A$1:$B$31,2,0)</f>
        <v>#N/A</v>
      </c>
      <c r="K11" s="17" t="s">
        <v>109</v>
      </c>
      <c r="L11" s="4" t="s">
        <v>178</v>
      </c>
      <c r="M11" s="2" t="str">
        <f t="shared" si="2"/>
        <v>9.6米</v>
      </c>
      <c r="N11" s="4">
        <v>14</v>
      </c>
      <c r="O11" s="2" t="str">
        <f t="shared" si="0"/>
        <v>新地园区--亚洲一号园区</v>
      </c>
      <c r="P11" s="4">
        <f t="shared" si="4"/>
        <v>165</v>
      </c>
    </row>
    <row r="12" spans="1:103" ht="18.75">
      <c r="A12" s="9">
        <v>43192</v>
      </c>
      <c r="B12" s="8" t="s">
        <v>183</v>
      </c>
      <c r="C12" s="2" t="s">
        <v>163</v>
      </c>
      <c r="D12" s="2" t="s">
        <v>16</v>
      </c>
      <c r="E12" s="4" t="s">
        <v>59</v>
      </c>
      <c r="F12" s="4" t="s">
        <v>31</v>
      </c>
      <c r="G12" s="5" t="s">
        <v>192</v>
      </c>
      <c r="H12" s="7" t="s">
        <v>238</v>
      </c>
      <c r="I12" s="2" t="str">
        <f t="shared" si="1"/>
        <v>武汉威伟机械</v>
      </c>
      <c r="J12" s="17" t="str">
        <f>VLOOKUP(L12,ch!$A$1:$B$31,2,0)</f>
        <v>鄂ANH299</v>
      </c>
      <c r="K12" s="17" t="s">
        <v>111</v>
      </c>
      <c r="L12" s="4" t="s">
        <v>193</v>
      </c>
      <c r="M12" s="2" t="str">
        <f t="shared" si="2"/>
        <v>9.6米</v>
      </c>
      <c r="N12" s="4">
        <v>14</v>
      </c>
      <c r="O12" s="2" t="str">
        <f t="shared" si="0"/>
        <v>新地园区--万纬园区</v>
      </c>
      <c r="P12" s="4">
        <f t="shared" si="4"/>
        <v>165</v>
      </c>
    </row>
    <row r="13" spans="1:103" ht="18.75">
      <c r="A13" s="9">
        <v>43192</v>
      </c>
      <c r="B13" s="8" t="s">
        <v>179</v>
      </c>
      <c r="C13" s="2" t="s">
        <v>163</v>
      </c>
      <c r="D13" s="2" t="s">
        <v>16</v>
      </c>
      <c r="E13" s="4" t="s">
        <v>59</v>
      </c>
      <c r="F13" s="4" t="s">
        <v>176</v>
      </c>
      <c r="G13" s="5" t="s">
        <v>194</v>
      </c>
      <c r="H13" s="7" t="s">
        <v>239</v>
      </c>
      <c r="I13" s="2" t="str">
        <f t="shared" si="1"/>
        <v>武汉威伟机械</v>
      </c>
      <c r="J13" s="17" t="str">
        <f>VLOOKUP(L13,ch!$A$1:$B$31,2,0)</f>
        <v>鄂ANH299</v>
      </c>
      <c r="K13" s="17" t="s">
        <v>111</v>
      </c>
      <c r="L13" s="4" t="s">
        <v>193</v>
      </c>
      <c r="M13" s="2" t="str">
        <f t="shared" si="2"/>
        <v>9.6米</v>
      </c>
      <c r="N13" s="4">
        <v>14</v>
      </c>
      <c r="O13" s="2" t="str">
        <f t="shared" si="0"/>
        <v>新地园区--万纬园区</v>
      </c>
      <c r="P13" s="4">
        <f t="shared" si="4"/>
        <v>165</v>
      </c>
    </row>
    <row r="14" spans="1:103" ht="18.75">
      <c r="A14" s="9">
        <v>43192</v>
      </c>
      <c r="B14" s="8" t="s">
        <v>195</v>
      </c>
      <c r="C14" s="2" t="s">
        <v>163</v>
      </c>
      <c r="D14" s="2" t="s">
        <v>196</v>
      </c>
      <c r="E14" s="4" t="s">
        <v>163</v>
      </c>
      <c r="F14" s="4" t="s">
        <v>197</v>
      </c>
      <c r="G14" s="5" t="s">
        <v>198</v>
      </c>
      <c r="H14" s="7" t="s">
        <v>240</v>
      </c>
      <c r="I14" s="2" t="str">
        <f t="shared" si="1"/>
        <v>武汉威伟机械</v>
      </c>
      <c r="J14" s="17" t="str">
        <f>VLOOKUP(L14,ch!$A$1:$B$31,2,0)</f>
        <v>鄂AHB101</v>
      </c>
      <c r="K14" s="17" t="s">
        <v>103</v>
      </c>
      <c r="L14" s="4" t="s">
        <v>159</v>
      </c>
      <c r="M14" s="2" t="str">
        <f t="shared" si="2"/>
        <v>9.6米</v>
      </c>
      <c r="N14" s="4">
        <v>14</v>
      </c>
      <c r="O14" s="2" t="str">
        <f t="shared" si="0"/>
        <v>新地园区--新地园区</v>
      </c>
      <c r="P14" s="4">
        <f t="shared" si="4"/>
        <v>165</v>
      </c>
    </row>
    <row r="15" spans="1:103" ht="18.75">
      <c r="A15" s="9">
        <v>43192</v>
      </c>
      <c r="B15" s="8" t="s">
        <v>24</v>
      </c>
      <c r="C15" s="2" t="s">
        <v>163</v>
      </c>
      <c r="D15" s="2" t="s">
        <v>196</v>
      </c>
      <c r="E15" s="4" t="s">
        <v>61</v>
      </c>
      <c r="F15" s="4" t="s">
        <v>199</v>
      </c>
      <c r="G15" s="5" t="s">
        <v>200</v>
      </c>
      <c r="H15" s="7" t="s">
        <v>241</v>
      </c>
      <c r="I15" s="2" t="str">
        <f t="shared" si="1"/>
        <v>武汉威伟机械</v>
      </c>
      <c r="J15" s="17" t="str">
        <f>VLOOKUP(L15,ch!$A$1:$B$31,2,0)</f>
        <v>鄂AHB101</v>
      </c>
      <c r="K15" s="17" t="s">
        <v>103</v>
      </c>
      <c r="L15" s="4" t="s">
        <v>159</v>
      </c>
      <c r="M15" s="2" t="str">
        <f t="shared" si="2"/>
        <v>9.6米</v>
      </c>
      <c r="N15" s="4">
        <v>14</v>
      </c>
      <c r="O15" s="2" t="str">
        <f t="shared" si="0"/>
        <v>新地园区--丰树园区</v>
      </c>
      <c r="P15" s="4">
        <f t="shared" si="4"/>
        <v>165</v>
      </c>
    </row>
    <row r="16" spans="1:103" ht="18.75">
      <c r="A16" s="9">
        <v>43192</v>
      </c>
      <c r="B16" s="8" t="s">
        <v>26</v>
      </c>
      <c r="C16" s="2" t="s">
        <v>163</v>
      </c>
      <c r="D16" s="2" t="s">
        <v>19</v>
      </c>
      <c r="E16" s="4" t="s">
        <v>66</v>
      </c>
      <c r="F16" s="4" t="s">
        <v>201</v>
      </c>
      <c r="G16" s="5" t="s">
        <v>202</v>
      </c>
      <c r="H16" s="7" t="s">
        <v>242</v>
      </c>
      <c r="I16" s="2" t="str">
        <f t="shared" si="1"/>
        <v>武汉威伟机械</v>
      </c>
      <c r="J16" s="17" t="str">
        <f>VLOOKUP(L16,ch!$A$1:$B$31,2,0)</f>
        <v>鄂AZR992</v>
      </c>
      <c r="K16" s="17" t="s">
        <v>100</v>
      </c>
      <c r="L16" s="4" t="s">
        <v>203</v>
      </c>
      <c r="M16" s="2" t="str">
        <f t="shared" si="2"/>
        <v>9.6米</v>
      </c>
      <c r="N16" s="4">
        <v>14</v>
      </c>
      <c r="O16" s="2" t="str">
        <f t="shared" si="0"/>
        <v>新地园区--亚洲一号园区</v>
      </c>
      <c r="P16" s="4">
        <f t="shared" si="4"/>
        <v>165</v>
      </c>
    </row>
    <row r="17" spans="1:16" ht="18.75">
      <c r="A17" s="9">
        <v>43192</v>
      </c>
      <c r="B17" s="8" t="s">
        <v>22</v>
      </c>
      <c r="C17" s="2" t="s">
        <v>163</v>
      </c>
      <c r="D17" s="2" t="s">
        <v>21</v>
      </c>
      <c r="E17" s="4" t="s">
        <v>163</v>
      </c>
      <c r="F17" s="4" t="s">
        <v>176</v>
      </c>
      <c r="G17" s="5" t="s">
        <v>204</v>
      </c>
      <c r="H17" s="7" t="s">
        <v>243</v>
      </c>
      <c r="I17" s="2" t="str">
        <f t="shared" si="1"/>
        <v>武汉威伟机械</v>
      </c>
      <c r="J17" s="17" t="str">
        <f>VLOOKUP(L17,ch!$A$1:$B$31,2,0)</f>
        <v>鄂AZR992</v>
      </c>
      <c r="K17" s="17" t="s">
        <v>100</v>
      </c>
      <c r="L17" s="4" t="s">
        <v>203</v>
      </c>
      <c r="M17" s="2" t="str">
        <f t="shared" si="2"/>
        <v>9.6米</v>
      </c>
      <c r="N17" s="4">
        <v>12</v>
      </c>
      <c r="O17" s="2" t="str">
        <f t="shared" si="0"/>
        <v>新地园区--新地园区</v>
      </c>
      <c r="P17" s="4">
        <f t="shared" si="4"/>
        <v>165</v>
      </c>
    </row>
    <row r="18" spans="1:16" ht="18.75">
      <c r="A18" s="9">
        <v>43192</v>
      </c>
      <c r="B18" s="8" t="s">
        <v>205</v>
      </c>
      <c r="C18" s="2" t="s">
        <v>163</v>
      </c>
      <c r="D18" s="2" t="s">
        <v>20</v>
      </c>
      <c r="E18" s="4" t="s">
        <v>61</v>
      </c>
      <c r="F18" s="4" t="s">
        <v>199</v>
      </c>
      <c r="G18" s="5" t="s">
        <v>206</v>
      </c>
      <c r="H18" s="7" t="s">
        <v>244</v>
      </c>
      <c r="I18" s="2" t="str">
        <f t="shared" si="1"/>
        <v>武汉威伟机械</v>
      </c>
      <c r="J18" s="17" t="str">
        <f>VLOOKUP(L18,ch!$A$1:$B$31,2,0)</f>
        <v>鄂AZR992</v>
      </c>
      <c r="K18" s="17" t="s">
        <v>100</v>
      </c>
      <c r="L18" s="4" t="s">
        <v>203</v>
      </c>
      <c r="M18" s="2" t="str">
        <f t="shared" si="2"/>
        <v>9.6米</v>
      </c>
      <c r="N18" s="4">
        <v>14</v>
      </c>
      <c r="O18" s="2" t="str">
        <f t="shared" si="0"/>
        <v>新地园区--丰树园区</v>
      </c>
      <c r="P18" s="4">
        <f t="shared" si="4"/>
        <v>165</v>
      </c>
    </row>
    <row r="19" spans="1:16" ht="18.75">
      <c r="A19" s="9">
        <v>43192</v>
      </c>
      <c r="B19" s="8" t="s">
        <v>179</v>
      </c>
      <c r="C19" s="2" t="s">
        <v>163</v>
      </c>
      <c r="D19" s="2" t="s">
        <v>16</v>
      </c>
      <c r="E19" s="4" t="s">
        <v>59</v>
      </c>
      <c r="F19" s="4" t="s">
        <v>207</v>
      </c>
      <c r="G19" s="5" t="s">
        <v>210</v>
      </c>
      <c r="H19" s="7" t="s">
        <v>245</v>
      </c>
      <c r="I19" s="2" t="str">
        <f t="shared" si="1"/>
        <v>武汉威伟机械</v>
      </c>
      <c r="J19" s="17" t="str">
        <f>VLOOKUP(L19,ch!$A$1:$B$31,2,0)</f>
        <v>鄂ANH299</v>
      </c>
      <c r="K19" s="17" t="s">
        <v>111</v>
      </c>
      <c r="L19" s="4" t="s">
        <v>193</v>
      </c>
      <c r="M19" s="2" t="str">
        <f t="shared" si="2"/>
        <v>9.6米</v>
      </c>
      <c r="N19" s="4">
        <v>14</v>
      </c>
      <c r="O19" s="2" t="str">
        <f t="shared" si="0"/>
        <v>新地园区--万纬园区</v>
      </c>
      <c r="P19" s="4">
        <f t="shared" si="4"/>
        <v>165</v>
      </c>
    </row>
    <row r="20" spans="1:16" ht="18.75">
      <c r="A20" s="9">
        <v>43192</v>
      </c>
      <c r="B20" s="8" t="s">
        <v>24</v>
      </c>
      <c r="C20" s="2" t="s">
        <v>163</v>
      </c>
      <c r="D20" s="2" t="s">
        <v>21</v>
      </c>
      <c r="E20" s="4" t="s">
        <v>163</v>
      </c>
      <c r="F20" s="4" t="s">
        <v>197</v>
      </c>
      <c r="G20" s="5" t="s">
        <v>208</v>
      </c>
      <c r="H20" s="7" t="s">
        <v>246</v>
      </c>
      <c r="I20" s="2" t="str">
        <f t="shared" si="1"/>
        <v>武汉威伟机械</v>
      </c>
      <c r="J20" s="17" t="str">
        <f>VLOOKUP(L20,ch!$A$1:$B$31,2,0)</f>
        <v>鄂AF1588</v>
      </c>
      <c r="K20" s="17" t="s">
        <v>101</v>
      </c>
      <c r="L20" s="4" t="s">
        <v>209</v>
      </c>
      <c r="M20" s="2" t="str">
        <f t="shared" si="2"/>
        <v>9.6米</v>
      </c>
      <c r="N20" s="4">
        <v>14</v>
      </c>
      <c r="O20" s="2" t="str">
        <f t="shared" si="0"/>
        <v>新地园区--新地园区</v>
      </c>
      <c r="P20" s="4">
        <f t="shared" si="4"/>
        <v>165</v>
      </c>
    </row>
    <row r="21" spans="1:16" ht="18.75">
      <c r="A21" s="9">
        <v>43192</v>
      </c>
      <c r="B21" s="8" t="s">
        <v>212</v>
      </c>
      <c r="C21" s="2" t="s">
        <v>59</v>
      </c>
      <c r="D21" s="2" t="s">
        <v>213</v>
      </c>
      <c r="E21" s="4" t="s">
        <v>163</v>
      </c>
      <c r="F21" s="4" t="s">
        <v>196</v>
      </c>
      <c r="G21" s="5" t="s">
        <v>211</v>
      </c>
      <c r="H21" s="7" t="s">
        <v>247</v>
      </c>
      <c r="I21" s="2" t="str">
        <f t="shared" si="1"/>
        <v>武汉威伟机械</v>
      </c>
      <c r="J21" s="17" t="str">
        <f>VLOOKUP(L21,ch!$A$1:$B$31,2,0)</f>
        <v>鄂ANH299</v>
      </c>
      <c r="K21" s="17" t="s">
        <v>111</v>
      </c>
      <c r="L21" s="4" t="s">
        <v>193</v>
      </c>
      <c r="M21" s="2" t="str">
        <f t="shared" si="2"/>
        <v>9.6米</v>
      </c>
      <c r="N21" s="4">
        <v>14</v>
      </c>
      <c r="O21" s="2" t="str">
        <f t="shared" si="0"/>
        <v>万纬园区--新地园区</v>
      </c>
      <c r="P21" s="4">
        <f t="shared" si="4"/>
        <v>165</v>
      </c>
    </row>
    <row r="22" spans="1:16" ht="18.75">
      <c r="A22" s="9">
        <v>43192</v>
      </c>
      <c r="B22" s="8" t="s">
        <v>214</v>
      </c>
      <c r="C22" s="2" t="s">
        <v>163</v>
      </c>
      <c r="D22" s="2" t="s">
        <v>16</v>
      </c>
      <c r="E22" s="4" t="s">
        <v>215</v>
      </c>
      <c r="F22" s="4" t="s">
        <v>218</v>
      </c>
      <c r="G22" s="5" t="s">
        <v>216</v>
      </c>
      <c r="H22" s="7" t="s">
        <v>248</v>
      </c>
      <c r="I22" s="2" t="str">
        <f t="shared" si="1"/>
        <v>武汉威伟机械</v>
      </c>
      <c r="J22" s="17" t="str">
        <f>VLOOKUP(L22,ch!$A$1:$B$31,2,0)</f>
        <v>鄂ABY256</v>
      </c>
      <c r="K22" s="17" t="s">
        <v>99</v>
      </c>
      <c r="L22" s="4" t="s">
        <v>217</v>
      </c>
      <c r="M22" s="2" t="str">
        <f t="shared" si="2"/>
        <v>9.6米</v>
      </c>
      <c r="N22" s="4">
        <v>15</v>
      </c>
      <c r="O22" s="2" t="str">
        <f t="shared" si="0"/>
        <v>新地园区--常福园区</v>
      </c>
      <c r="P22" s="4">
        <f t="shared" si="4"/>
        <v>1250</v>
      </c>
    </row>
    <row r="23" spans="1:16" ht="18.75">
      <c r="A23" s="9">
        <v>43192</v>
      </c>
      <c r="B23" s="8" t="s">
        <v>214</v>
      </c>
      <c r="C23" s="2" t="s">
        <v>163</v>
      </c>
      <c r="D23" s="2" t="s">
        <v>16</v>
      </c>
      <c r="E23" s="4" t="s">
        <v>215</v>
      </c>
      <c r="F23" s="4" t="s">
        <v>218</v>
      </c>
      <c r="G23" s="5" t="s">
        <v>219</v>
      </c>
      <c r="H23" s="7" t="s">
        <v>249</v>
      </c>
      <c r="I23" s="2" t="str">
        <f t="shared" si="1"/>
        <v>武汉威伟机械</v>
      </c>
      <c r="J23" s="17" t="str">
        <f>VLOOKUP(L23,ch!$A$1:$B$31,2,0)</f>
        <v>鄂AQQ353</v>
      </c>
      <c r="K23" s="17" t="s">
        <v>136</v>
      </c>
      <c r="L23" s="4" t="s">
        <v>220</v>
      </c>
      <c r="M23" s="2" t="str">
        <f t="shared" si="2"/>
        <v>9.6米</v>
      </c>
      <c r="N23" s="4">
        <v>14</v>
      </c>
      <c r="O23" s="2" t="str">
        <f t="shared" si="0"/>
        <v>新地园区--常福园区</v>
      </c>
      <c r="P23" s="4">
        <f t="shared" si="4"/>
        <v>1250</v>
      </c>
    </row>
    <row r="24" spans="1:16" ht="18.75">
      <c r="A24" s="9">
        <v>43192</v>
      </c>
      <c r="B24" s="8" t="s">
        <v>214</v>
      </c>
      <c r="C24" s="2" t="s">
        <v>163</v>
      </c>
      <c r="D24" s="2" t="s">
        <v>21</v>
      </c>
      <c r="E24" s="4" t="s">
        <v>215</v>
      </c>
      <c r="F24" s="4" t="s">
        <v>218</v>
      </c>
      <c r="G24" s="5" t="s">
        <v>221</v>
      </c>
      <c r="H24" s="7" t="s">
        <v>250</v>
      </c>
      <c r="I24" s="2" t="str">
        <f t="shared" si="1"/>
        <v>武汉威伟机械</v>
      </c>
      <c r="J24" s="17" t="str">
        <f>VLOOKUP(L24,ch!$A$1:$B$31,2,0)</f>
        <v>鄂ALU151</v>
      </c>
      <c r="K24" s="17" t="s">
        <v>102</v>
      </c>
      <c r="L24" s="4" t="s">
        <v>222</v>
      </c>
      <c r="M24" s="2" t="str">
        <f t="shared" si="2"/>
        <v>9.6米</v>
      </c>
      <c r="N24" s="4">
        <v>16</v>
      </c>
      <c r="O24" s="2" t="str">
        <f t="shared" si="0"/>
        <v>新地园区--常福园区</v>
      </c>
      <c r="P24" s="4">
        <f t="shared" si="4"/>
        <v>1250</v>
      </c>
    </row>
    <row r="25" spans="1:16" ht="18.75">
      <c r="A25" s="9">
        <v>43192</v>
      </c>
      <c r="B25" s="8" t="s">
        <v>214</v>
      </c>
      <c r="C25" s="2" t="s">
        <v>163</v>
      </c>
      <c r="D25" s="2" t="s">
        <v>16</v>
      </c>
      <c r="E25" s="4" t="s">
        <v>215</v>
      </c>
      <c r="F25" s="4" t="s">
        <v>218</v>
      </c>
      <c r="G25" s="5" t="s">
        <v>223</v>
      </c>
      <c r="H25" s="7" t="s">
        <v>251</v>
      </c>
      <c r="I25" s="2" t="str">
        <f t="shared" si="1"/>
        <v>武汉威伟机械</v>
      </c>
      <c r="J25" s="17" t="str">
        <f>VLOOKUP(L25,ch!$A$1:$B$31,2,0)</f>
        <v>鄂AFE237</v>
      </c>
      <c r="K25" s="17" t="s">
        <v>98</v>
      </c>
      <c r="L25" s="4" t="s">
        <v>224</v>
      </c>
      <c r="M25" s="2" t="str">
        <f t="shared" si="2"/>
        <v>9.6米</v>
      </c>
      <c r="N25" s="4">
        <v>15</v>
      </c>
      <c r="O25" s="2" t="str">
        <f t="shared" si="0"/>
        <v>新地园区--常福园区</v>
      </c>
      <c r="P25" s="4">
        <f t="shared" si="4"/>
        <v>1250</v>
      </c>
    </row>
    <row r="26" spans="1:16" ht="18.75">
      <c r="A26" s="9"/>
      <c r="B26" s="8"/>
      <c r="C26" s="2"/>
      <c r="D26" s="2"/>
      <c r="E26" s="4"/>
      <c r="F26" s="4"/>
      <c r="G26" s="5"/>
      <c r="H26" s="5"/>
      <c r="I26" s="2" t="str">
        <f t="shared" si="1"/>
        <v>------</v>
      </c>
      <c r="J26" s="17"/>
      <c r="K26" s="17"/>
      <c r="L26" s="4"/>
      <c r="M26" s="2" t="str">
        <f t="shared" si="2"/>
        <v>---</v>
      </c>
      <c r="N26" s="4"/>
      <c r="O26" s="2" t="str">
        <f t="shared" si="0"/>
        <v>--</v>
      </c>
      <c r="P26" s="4"/>
    </row>
    <row r="27" spans="1:16" ht="18.75">
      <c r="A27" s="9"/>
      <c r="B27" s="8"/>
      <c r="C27" s="2"/>
      <c r="D27" s="2"/>
      <c r="E27" s="4"/>
      <c r="F27" s="4"/>
      <c r="G27" s="5"/>
      <c r="H27" s="5"/>
      <c r="I27" s="2" t="str">
        <f t="shared" si="1"/>
        <v>------</v>
      </c>
      <c r="J27" s="17"/>
      <c r="K27" s="17"/>
      <c r="L27" s="4"/>
      <c r="M27" s="2" t="str">
        <f t="shared" si="2"/>
        <v>---</v>
      </c>
      <c r="N27" s="4"/>
      <c r="O27" s="2" t="str">
        <f t="shared" si="0"/>
        <v>--</v>
      </c>
      <c r="P27" s="4"/>
    </row>
    <row r="28" spans="1:16" ht="18.75">
      <c r="A28" s="9"/>
      <c r="B28" s="8"/>
      <c r="C28" s="2"/>
      <c r="D28" s="2"/>
      <c r="E28" s="4"/>
      <c r="F28" s="4"/>
      <c r="G28" s="5"/>
      <c r="H28" s="5"/>
      <c r="I28" s="2" t="str">
        <f t="shared" si="1"/>
        <v>------</v>
      </c>
      <c r="J28" s="17"/>
      <c r="K28" s="17"/>
      <c r="L28" s="4"/>
      <c r="M28" s="2" t="str">
        <f t="shared" si="2"/>
        <v>---</v>
      </c>
      <c r="N28" s="4"/>
      <c r="O28" s="2" t="str">
        <f t="shared" si="0"/>
        <v>--</v>
      </c>
      <c r="P28" s="4"/>
    </row>
    <row r="29" spans="1:16" ht="18.75">
      <c r="A29" s="9"/>
      <c r="B29" s="8"/>
      <c r="C29" s="2"/>
      <c r="D29" s="2"/>
      <c r="E29" s="4"/>
      <c r="F29" s="4"/>
      <c r="G29" s="5"/>
      <c r="H29" s="5"/>
      <c r="I29" s="2" t="str">
        <f t="shared" si="1"/>
        <v>------</v>
      </c>
      <c r="J29" s="17"/>
      <c r="K29" s="17"/>
      <c r="L29" s="4"/>
      <c r="M29" s="2" t="str">
        <f t="shared" si="2"/>
        <v>---</v>
      </c>
      <c r="N29" s="4"/>
      <c r="O29" s="2" t="str">
        <f t="shared" si="0"/>
        <v>--</v>
      </c>
      <c r="P29" s="4"/>
    </row>
    <row r="30" spans="1:16" ht="18.75">
      <c r="A30" s="9"/>
      <c r="B30" s="8"/>
      <c r="C30" s="2"/>
      <c r="D30" s="2"/>
      <c r="E30" s="4"/>
      <c r="F30" s="4"/>
      <c r="G30" s="5"/>
      <c r="H30" s="5"/>
      <c r="I30" s="2" t="str">
        <f t="shared" si="1"/>
        <v>------</v>
      </c>
      <c r="J30" s="17"/>
      <c r="K30" s="17"/>
      <c r="L30" s="4"/>
      <c r="M30" s="2" t="str">
        <f t="shared" si="2"/>
        <v>---</v>
      </c>
      <c r="N30" s="4"/>
      <c r="O30" s="2" t="str">
        <f t="shared" si="0"/>
        <v>--</v>
      </c>
      <c r="P30" s="4"/>
    </row>
    <row r="31" spans="1:16" ht="18.75">
      <c r="A31" s="9"/>
      <c r="B31" s="8"/>
      <c r="C31" s="2"/>
      <c r="D31" s="2"/>
      <c r="E31" s="4"/>
      <c r="F31" s="4"/>
      <c r="G31" s="5"/>
      <c r="H31" s="5"/>
      <c r="I31" s="2" t="str">
        <f t="shared" si="1"/>
        <v>------</v>
      </c>
      <c r="J31" s="17"/>
      <c r="K31" s="17"/>
      <c r="L31" s="4"/>
      <c r="M31" s="2" t="str">
        <f t="shared" si="2"/>
        <v>---</v>
      </c>
      <c r="N31" s="4"/>
      <c r="O31" s="2" t="str">
        <f t="shared" si="0"/>
        <v>--</v>
      </c>
      <c r="P31" s="4"/>
    </row>
    <row r="32" spans="1:16" ht="18.75">
      <c r="A32" s="9"/>
      <c r="B32" s="8"/>
      <c r="C32" s="2"/>
      <c r="D32" s="2"/>
      <c r="E32" s="4"/>
      <c r="F32" s="4"/>
      <c r="G32" s="5"/>
      <c r="H32" s="5"/>
      <c r="I32" s="2" t="str">
        <f t="shared" si="1"/>
        <v>------</v>
      </c>
      <c r="J32" s="17"/>
      <c r="K32" s="17"/>
      <c r="L32" s="4"/>
      <c r="M32" s="2" t="str">
        <f t="shared" si="2"/>
        <v>---</v>
      </c>
      <c r="N32" s="4"/>
      <c r="O32" s="2" t="str">
        <f t="shared" si="0"/>
        <v>--</v>
      </c>
      <c r="P32" s="4"/>
    </row>
    <row r="33" spans="1:16" ht="18.75">
      <c r="A33" s="9"/>
      <c r="B33" s="8"/>
      <c r="C33" s="2"/>
      <c r="D33" s="2"/>
      <c r="E33" s="4"/>
      <c r="F33" s="4"/>
      <c r="G33" s="5"/>
      <c r="H33" s="5"/>
      <c r="I33" s="2" t="str">
        <f t="shared" si="1"/>
        <v>------</v>
      </c>
      <c r="J33" s="17"/>
      <c r="K33" s="17"/>
      <c r="L33" s="4"/>
      <c r="M33" s="2" t="str">
        <f t="shared" si="2"/>
        <v>---</v>
      </c>
      <c r="N33" s="4"/>
      <c r="O33" s="2" t="str">
        <f t="shared" si="0"/>
        <v>--</v>
      </c>
      <c r="P33" s="4"/>
    </row>
    <row r="34" spans="1:16" ht="18.75">
      <c r="A34" s="9"/>
      <c r="B34" s="8"/>
      <c r="C34" s="2"/>
      <c r="D34" s="2"/>
      <c r="E34" s="4"/>
      <c r="F34" s="4"/>
      <c r="G34" s="5"/>
      <c r="H34" s="5"/>
      <c r="I34" s="2" t="str">
        <f t="shared" si="1"/>
        <v>------</v>
      </c>
      <c r="J34" s="17"/>
      <c r="K34" s="17"/>
      <c r="L34" s="4"/>
      <c r="M34" s="2" t="str">
        <f t="shared" si="2"/>
        <v>---</v>
      </c>
      <c r="N34" s="4"/>
      <c r="O34" s="2" t="str">
        <f t="shared" si="0"/>
        <v>--</v>
      </c>
      <c r="P34" s="4"/>
    </row>
    <row r="35" spans="1:16" ht="18.75">
      <c r="A35" s="9"/>
      <c r="B35" s="8"/>
      <c r="C35" s="2"/>
      <c r="D35" s="2"/>
      <c r="E35" s="4"/>
      <c r="F35" s="4"/>
      <c r="G35" s="5"/>
      <c r="H35" s="5"/>
      <c r="I35" s="2" t="str">
        <f t="shared" si="1"/>
        <v>------</v>
      </c>
      <c r="J35" s="17"/>
      <c r="K35" s="17"/>
      <c r="L35" s="4"/>
      <c r="M35" s="2" t="str">
        <f t="shared" si="2"/>
        <v>---</v>
      </c>
      <c r="N35" s="4"/>
      <c r="O35" s="2" t="str">
        <f t="shared" si="0"/>
        <v>--</v>
      </c>
      <c r="P35" s="4"/>
    </row>
    <row r="36" spans="1:16" ht="18.75">
      <c r="A36" s="9"/>
      <c r="B36" s="8"/>
      <c r="C36" s="2"/>
      <c r="D36" s="2"/>
      <c r="E36" s="4"/>
      <c r="F36" s="4"/>
      <c r="G36" s="5"/>
      <c r="H36" s="5"/>
      <c r="I36" s="2" t="str">
        <f t="shared" si="1"/>
        <v>------</v>
      </c>
      <c r="J36" s="17"/>
      <c r="K36" s="17"/>
      <c r="L36" s="4"/>
      <c r="M36" s="2" t="str">
        <f t="shared" si="2"/>
        <v>---</v>
      </c>
      <c r="N36" s="4"/>
      <c r="O36" s="2" t="str">
        <f t="shared" si="0"/>
        <v>--</v>
      </c>
      <c r="P36" s="4"/>
    </row>
  </sheetData>
  <phoneticPr fontId="7" type="noConversion"/>
  <conditionalFormatting sqref="G1:H1048576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5"/>
  <sheetViews>
    <sheetView topLeftCell="A10" workbookViewId="0">
      <selection activeCell="A10" sqref="A1:XFD1048576"/>
    </sheetView>
  </sheetViews>
  <sheetFormatPr defaultRowHeight="13.5"/>
  <cols>
    <col min="1" max="1" width="13.25" style="18" bestFit="1" customWidth="1"/>
    <col min="2" max="2" width="10.375" style="18" bestFit="1" customWidth="1"/>
    <col min="3" max="3" width="16.625" style="18" bestFit="1" customWidth="1"/>
    <col min="4" max="4" width="18" style="18" bestFit="1" customWidth="1"/>
    <col min="5" max="5" width="16.625" style="18" bestFit="1" customWidth="1"/>
    <col min="6" max="6" width="27.25" style="18" bestFit="1" customWidth="1"/>
    <col min="7" max="7" width="13.25" style="14" hidden="1" customWidth="1"/>
    <col min="8" max="8" width="13.25" style="14" customWidth="1"/>
    <col min="9" max="9" width="16.625" style="18" bestFit="1" customWidth="1"/>
    <col min="10" max="10" width="15.75" style="16" hidden="1" customWidth="1"/>
    <col min="11" max="11" width="15.75" style="16" customWidth="1"/>
    <col min="12" max="12" width="8.875" style="18" bestFit="1" customWidth="1"/>
    <col min="13" max="13" width="6.875" style="18" customWidth="1"/>
    <col min="14" max="14" width="8.75" style="18" bestFit="1" customWidth="1"/>
    <col min="15" max="15" width="29.875" style="18" bestFit="1" customWidth="1"/>
    <col min="16" max="16" width="6.75" style="18" bestFit="1" customWidth="1"/>
    <col min="17" max="16384" width="9" style="18"/>
  </cols>
  <sheetData>
    <row r="1" spans="1:103" ht="18.75" customHeight="1">
      <c r="A1" s="12" t="s">
        <v>0</v>
      </c>
      <c r="B1" s="1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228</v>
      </c>
      <c r="H1" s="10" t="s">
        <v>227</v>
      </c>
      <c r="I1" s="10" t="s">
        <v>7</v>
      </c>
      <c r="J1" s="10" t="s">
        <v>226</v>
      </c>
      <c r="K1" s="10" t="s">
        <v>225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ht="18.75">
      <c r="A2" s="9">
        <v>43193</v>
      </c>
      <c r="B2" s="8" t="s">
        <v>253</v>
      </c>
      <c r="C2" s="2" t="s">
        <v>255</v>
      </c>
      <c r="D2" s="2" t="s">
        <v>254</v>
      </c>
      <c r="E2" s="4" t="s">
        <v>256</v>
      </c>
      <c r="F2" s="4" t="s">
        <v>257</v>
      </c>
      <c r="G2" s="5"/>
      <c r="H2" s="5" t="s">
        <v>284</v>
      </c>
      <c r="I2" s="2" t="str">
        <f t="shared" ref="I2:I24" si="0">IF(A2&lt;&gt;"","武汉威伟机械","------")</f>
        <v>武汉威伟机械</v>
      </c>
      <c r="J2" s="17" t="str">
        <f>VLOOKUP(L2,ch!$A$1:$B$31,2,0)</f>
        <v>鄂AZV377</v>
      </c>
      <c r="K2" s="17" t="s">
        <v>105</v>
      </c>
      <c r="L2" s="4" t="s">
        <v>54</v>
      </c>
      <c r="M2" s="2" t="str">
        <f t="shared" ref="M2:M24" si="1">IF(A2&lt;&gt;"","9.6米","---")</f>
        <v>9.6米</v>
      </c>
      <c r="N2" s="4">
        <v>14</v>
      </c>
      <c r="O2" s="2" t="str">
        <f t="shared" ref="O2:O24" si="2">C2&amp;"--"&amp;E2</f>
        <v>新地园区--亚洲一号园区</v>
      </c>
      <c r="P2" s="4">
        <f>IF(OR(C2="常福园区",C2="欣程园区",E2="常福园区",E2="欣程园区"),1250,165)</f>
        <v>165</v>
      </c>
    </row>
    <row r="3" spans="1:103" ht="18.75">
      <c r="A3" s="9">
        <v>43193</v>
      </c>
      <c r="B3" s="8" t="s">
        <v>258</v>
      </c>
      <c r="C3" s="2" t="s">
        <v>163</v>
      </c>
      <c r="D3" s="2" t="s">
        <v>19</v>
      </c>
      <c r="E3" s="4" t="s">
        <v>256</v>
      </c>
      <c r="F3" s="4" t="s">
        <v>190</v>
      </c>
      <c r="G3" s="5"/>
      <c r="H3" s="5" t="s">
        <v>285</v>
      </c>
      <c r="I3" s="2" t="str">
        <f t="shared" si="0"/>
        <v>武汉威伟机械</v>
      </c>
      <c r="J3" s="17" t="str">
        <f>VLOOKUP(L3,ch!$A$1:$B$31,2,0)</f>
        <v>鄂AZV377</v>
      </c>
      <c r="K3" s="17" t="s">
        <v>105</v>
      </c>
      <c r="L3" s="4" t="s">
        <v>54</v>
      </c>
      <c r="M3" s="2" t="str">
        <f t="shared" si="1"/>
        <v>9.6米</v>
      </c>
      <c r="N3" s="4">
        <v>14</v>
      </c>
      <c r="O3" s="2" t="str">
        <f t="shared" si="2"/>
        <v>新地园区--亚洲一号园区</v>
      </c>
      <c r="P3" s="4">
        <f t="shared" ref="P3:P8" si="3">IF(OR(C3="常福园区",C3="欣程园区",E3="常福园区",E3="欣程园区"),1250,165)</f>
        <v>165</v>
      </c>
    </row>
    <row r="4" spans="1:103" ht="18.75">
      <c r="A4" s="9">
        <v>43193</v>
      </c>
      <c r="B4" s="8" t="s">
        <v>259</v>
      </c>
      <c r="C4" s="2" t="s">
        <v>163</v>
      </c>
      <c r="D4" s="2" t="s">
        <v>19</v>
      </c>
      <c r="E4" s="4" t="s">
        <v>256</v>
      </c>
      <c r="F4" s="4" t="s">
        <v>260</v>
      </c>
      <c r="G4" s="5"/>
      <c r="H4" s="5" t="s">
        <v>286</v>
      </c>
      <c r="I4" s="2" t="str">
        <f t="shared" si="0"/>
        <v>武汉威伟机械</v>
      </c>
      <c r="J4" s="17" t="str">
        <f>VLOOKUP(L4,ch!$A$1:$B$31,2,0)</f>
        <v>鄂AZV373</v>
      </c>
      <c r="K4" s="17" t="s">
        <v>127</v>
      </c>
      <c r="L4" s="4" t="s">
        <v>261</v>
      </c>
      <c r="M4" s="2" t="str">
        <f t="shared" si="1"/>
        <v>9.6米</v>
      </c>
      <c r="N4" s="4">
        <v>14</v>
      </c>
      <c r="O4" s="2" t="str">
        <f t="shared" si="2"/>
        <v>新地园区--亚洲一号园区</v>
      </c>
      <c r="P4" s="4">
        <f t="shared" si="3"/>
        <v>165</v>
      </c>
    </row>
    <row r="5" spans="1:103" ht="18.75">
      <c r="A5" s="9">
        <v>43193</v>
      </c>
      <c r="B5" s="8" t="s">
        <v>166</v>
      </c>
      <c r="C5" s="2" t="s">
        <v>163</v>
      </c>
      <c r="D5" s="2" t="s">
        <v>254</v>
      </c>
      <c r="E5" s="4" t="s">
        <v>66</v>
      </c>
      <c r="F5" s="4" t="s">
        <v>42</v>
      </c>
      <c r="G5" s="5"/>
      <c r="H5" s="5" t="s">
        <v>287</v>
      </c>
      <c r="I5" s="2" t="str">
        <f t="shared" si="0"/>
        <v>武汉威伟机械</v>
      </c>
      <c r="J5" s="17" t="str">
        <f>VLOOKUP(L5,ch!$A$1:$B$31,2,0)</f>
        <v>鄂ABY277</v>
      </c>
      <c r="K5" s="17" t="s">
        <v>97</v>
      </c>
      <c r="L5" s="4" t="s">
        <v>262</v>
      </c>
      <c r="M5" s="2" t="str">
        <f t="shared" si="1"/>
        <v>9.6米</v>
      </c>
      <c r="N5" s="4">
        <v>14</v>
      </c>
      <c r="O5" s="2" t="str">
        <f t="shared" si="2"/>
        <v>新地园区--亚洲一号园区</v>
      </c>
      <c r="P5" s="4">
        <f t="shared" si="3"/>
        <v>165</v>
      </c>
    </row>
    <row r="6" spans="1:103" ht="18.75">
      <c r="A6" s="9">
        <v>43193</v>
      </c>
      <c r="B6" s="8" t="s">
        <v>205</v>
      </c>
      <c r="C6" s="2" t="s">
        <v>163</v>
      </c>
      <c r="D6" s="2" t="s">
        <v>20</v>
      </c>
      <c r="E6" s="4" t="s">
        <v>61</v>
      </c>
      <c r="F6" s="4" t="s">
        <v>173</v>
      </c>
      <c r="G6" s="5"/>
      <c r="H6" s="5" t="s">
        <v>288</v>
      </c>
      <c r="I6" s="2" t="str">
        <f t="shared" si="0"/>
        <v>武汉威伟机械</v>
      </c>
      <c r="J6" s="17" t="e">
        <f>VLOOKUP(L6,ch!$A$1:$B$31,2,0)</f>
        <v>#N/A</v>
      </c>
      <c r="K6" s="17" t="s">
        <v>109</v>
      </c>
      <c r="L6" s="4" t="s">
        <v>178</v>
      </c>
      <c r="M6" s="2" t="str">
        <f t="shared" si="1"/>
        <v>9.6米</v>
      </c>
      <c r="N6" s="4">
        <v>14</v>
      </c>
      <c r="O6" s="2" t="str">
        <f t="shared" si="2"/>
        <v>新地园区--丰树园区</v>
      </c>
      <c r="P6" s="4">
        <f t="shared" si="3"/>
        <v>165</v>
      </c>
    </row>
    <row r="7" spans="1:103" ht="18.75">
      <c r="A7" s="9">
        <v>43193</v>
      </c>
      <c r="B7" s="8" t="s">
        <v>205</v>
      </c>
      <c r="C7" s="2" t="s">
        <v>163</v>
      </c>
      <c r="D7" s="2" t="s">
        <v>20</v>
      </c>
      <c r="E7" s="4" t="s">
        <v>61</v>
      </c>
      <c r="F7" s="4" t="s">
        <v>199</v>
      </c>
      <c r="G7" s="5"/>
      <c r="H7" s="5" t="s">
        <v>289</v>
      </c>
      <c r="I7" s="2" t="str">
        <f t="shared" si="0"/>
        <v>武汉威伟机械</v>
      </c>
      <c r="J7" s="17" t="str">
        <f>VLOOKUP(L7,ch!$A$1:$B$31,2,0)</f>
        <v>鄂AF1588</v>
      </c>
      <c r="K7" s="17" t="s">
        <v>101</v>
      </c>
      <c r="L7" s="4" t="s">
        <v>263</v>
      </c>
      <c r="M7" s="2" t="str">
        <f t="shared" si="1"/>
        <v>9.6米</v>
      </c>
      <c r="N7" s="4">
        <v>14</v>
      </c>
      <c r="O7" s="2" t="str">
        <f t="shared" si="2"/>
        <v>新地园区--丰树园区</v>
      </c>
      <c r="P7" s="4">
        <f t="shared" si="3"/>
        <v>165</v>
      </c>
    </row>
    <row r="8" spans="1:103" ht="18.75">
      <c r="A8" s="9">
        <v>43193</v>
      </c>
      <c r="B8" s="8" t="s">
        <v>166</v>
      </c>
      <c r="C8" s="2" t="s">
        <v>163</v>
      </c>
      <c r="D8" s="2" t="s">
        <v>254</v>
      </c>
      <c r="E8" s="4" t="s">
        <v>66</v>
      </c>
      <c r="F8" s="4" t="s">
        <v>264</v>
      </c>
      <c r="G8" s="5"/>
      <c r="H8" s="5" t="s">
        <v>290</v>
      </c>
      <c r="I8" s="2" t="str">
        <f t="shared" si="0"/>
        <v>武汉威伟机械</v>
      </c>
      <c r="J8" s="17" t="str">
        <f>VLOOKUP(L8,ch!$A$1:$B$31,2,0)</f>
        <v>鄂AF1588</v>
      </c>
      <c r="K8" s="17" t="s">
        <v>101</v>
      </c>
      <c r="L8" s="4" t="s">
        <v>263</v>
      </c>
      <c r="M8" s="2" t="str">
        <f t="shared" si="1"/>
        <v>9.6米</v>
      </c>
      <c r="N8" s="4">
        <v>14</v>
      </c>
      <c r="O8" s="2" t="str">
        <f t="shared" si="2"/>
        <v>新地园区--亚洲一号园区</v>
      </c>
      <c r="P8" s="4">
        <f t="shared" si="3"/>
        <v>165</v>
      </c>
    </row>
    <row r="9" spans="1:103" ht="18.75">
      <c r="A9" s="9">
        <v>43193</v>
      </c>
      <c r="B9" s="8" t="s">
        <v>179</v>
      </c>
      <c r="C9" s="2" t="s">
        <v>163</v>
      </c>
      <c r="D9" s="2" t="s">
        <v>16</v>
      </c>
      <c r="E9" s="4" t="s">
        <v>66</v>
      </c>
      <c r="F9" s="4" t="s">
        <v>265</v>
      </c>
      <c r="G9" s="5"/>
      <c r="H9" s="5" t="s">
        <v>291</v>
      </c>
      <c r="I9" s="2" t="str">
        <f t="shared" si="0"/>
        <v>武汉威伟机械</v>
      </c>
      <c r="J9" s="17" t="str">
        <f>VLOOKUP(L9,ch!$A$1:$B$31,2,0)</f>
        <v>鄂FJU350</v>
      </c>
      <c r="K9" s="17" t="s">
        <v>17</v>
      </c>
      <c r="L9" s="4" t="s">
        <v>266</v>
      </c>
      <c r="M9" s="2" t="str">
        <f t="shared" si="1"/>
        <v>9.6米</v>
      </c>
      <c r="N9" s="4">
        <v>14</v>
      </c>
      <c r="O9" s="2" t="str">
        <f t="shared" si="2"/>
        <v>新地园区--亚洲一号园区</v>
      </c>
      <c r="P9" s="4">
        <f t="shared" ref="P9:P24" si="4">IF(OR(C9="常福园区",C9="欣程园区",E9="常福园区",F2="欣程园区"),1250,165)</f>
        <v>165</v>
      </c>
    </row>
    <row r="10" spans="1:103" ht="18.75">
      <c r="A10" s="9">
        <v>43193</v>
      </c>
      <c r="B10" s="8" t="s">
        <v>258</v>
      </c>
      <c r="C10" s="2" t="s">
        <v>163</v>
      </c>
      <c r="D10" s="2" t="s">
        <v>19</v>
      </c>
      <c r="E10" s="4" t="s">
        <v>66</v>
      </c>
      <c r="F10" s="4" t="s">
        <v>190</v>
      </c>
      <c r="G10" s="5"/>
      <c r="H10" s="5" t="s">
        <v>292</v>
      </c>
      <c r="I10" s="2" t="str">
        <f t="shared" si="0"/>
        <v>武汉威伟机械</v>
      </c>
      <c r="J10" s="17" t="str">
        <f>VLOOKUP(L10,ch!$A$1:$B$31,2,0)</f>
        <v>鄂AZR876</v>
      </c>
      <c r="K10" s="17" t="s">
        <v>130</v>
      </c>
      <c r="L10" s="4" t="s">
        <v>182</v>
      </c>
      <c r="M10" s="2" t="str">
        <f t="shared" si="1"/>
        <v>9.6米</v>
      </c>
      <c r="N10" s="4">
        <v>14</v>
      </c>
      <c r="O10" s="2" t="str">
        <f t="shared" si="2"/>
        <v>新地园区--亚洲一号园区</v>
      </c>
      <c r="P10" s="4">
        <f t="shared" si="4"/>
        <v>165</v>
      </c>
    </row>
    <row r="11" spans="1:103" ht="18.75">
      <c r="A11" s="9">
        <v>43193</v>
      </c>
      <c r="B11" s="8" t="s">
        <v>166</v>
      </c>
      <c r="C11" s="2" t="s">
        <v>163</v>
      </c>
      <c r="D11" s="2" t="s">
        <v>254</v>
      </c>
      <c r="E11" s="4" t="s">
        <v>66</v>
      </c>
      <c r="F11" s="4" t="s">
        <v>267</v>
      </c>
      <c r="G11" s="5"/>
      <c r="H11" s="5" t="s">
        <v>293</v>
      </c>
      <c r="I11" s="2" t="str">
        <f t="shared" si="0"/>
        <v>武汉威伟机械</v>
      </c>
      <c r="J11" s="17" t="str">
        <f>VLOOKUP(L11,ch!$A$1:$B$31,2,0)</f>
        <v>鄂AZR876</v>
      </c>
      <c r="K11" s="17" t="s">
        <v>130</v>
      </c>
      <c r="L11" s="4" t="s">
        <v>182</v>
      </c>
      <c r="M11" s="2" t="str">
        <f t="shared" si="1"/>
        <v>9.6米</v>
      </c>
      <c r="N11" s="4">
        <v>14</v>
      </c>
      <c r="O11" s="2" t="str">
        <f t="shared" si="2"/>
        <v>新地园区--亚洲一号园区</v>
      </c>
      <c r="P11" s="4">
        <f t="shared" si="4"/>
        <v>165</v>
      </c>
    </row>
    <row r="12" spans="1:103" ht="18.75">
      <c r="A12" s="9">
        <v>43193</v>
      </c>
      <c r="B12" s="8" t="s">
        <v>63</v>
      </c>
      <c r="C12" s="2" t="s">
        <v>163</v>
      </c>
      <c r="D12" s="2" t="s">
        <v>20</v>
      </c>
      <c r="E12" s="4" t="s">
        <v>61</v>
      </c>
      <c r="F12" s="4" t="s">
        <v>199</v>
      </c>
      <c r="G12" s="5"/>
      <c r="H12" s="5" t="s">
        <v>294</v>
      </c>
      <c r="I12" s="2" t="str">
        <f t="shared" si="0"/>
        <v>武汉威伟机械</v>
      </c>
      <c r="J12" s="17" t="str">
        <f>VLOOKUP(L12,ch!$A$1:$B$31,2,0)</f>
        <v>鄂ABY256</v>
      </c>
      <c r="K12" s="17" t="s">
        <v>99</v>
      </c>
      <c r="L12" s="4" t="s">
        <v>268</v>
      </c>
      <c r="M12" s="2" t="str">
        <f t="shared" si="1"/>
        <v>9.6米</v>
      </c>
      <c r="N12" s="4">
        <v>14</v>
      </c>
      <c r="O12" s="2" t="str">
        <f t="shared" si="2"/>
        <v>新地园区--丰树园区</v>
      </c>
      <c r="P12" s="4">
        <f t="shared" si="4"/>
        <v>165</v>
      </c>
    </row>
    <row r="13" spans="1:103" ht="18.75">
      <c r="A13" s="9">
        <v>43193</v>
      </c>
      <c r="B13" s="8" t="s">
        <v>205</v>
      </c>
      <c r="C13" s="2" t="s">
        <v>163</v>
      </c>
      <c r="D13" s="2" t="s">
        <v>269</v>
      </c>
      <c r="E13" s="4" t="s">
        <v>163</v>
      </c>
      <c r="F13" s="4" t="s">
        <v>197</v>
      </c>
      <c r="G13" s="5"/>
      <c r="H13" s="5" t="s">
        <v>295</v>
      </c>
      <c r="I13" s="2" t="str">
        <f t="shared" si="0"/>
        <v>武汉威伟机械</v>
      </c>
      <c r="J13" s="17" t="str">
        <f>VLOOKUP(L13,ch!$A$1:$B$31,2,0)</f>
        <v>鄂ABY256</v>
      </c>
      <c r="K13" s="17" t="s">
        <v>99</v>
      </c>
      <c r="L13" s="4" t="s">
        <v>268</v>
      </c>
      <c r="M13" s="2" t="str">
        <f t="shared" si="1"/>
        <v>9.6米</v>
      </c>
      <c r="N13" s="4">
        <v>14</v>
      </c>
      <c r="O13" s="2" t="str">
        <f t="shared" si="2"/>
        <v>新地园区--新地园区</v>
      </c>
      <c r="P13" s="4">
        <f t="shared" si="4"/>
        <v>165</v>
      </c>
    </row>
    <row r="14" spans="1:103" ht="18.75">
      <c r="A14" s="9">
        <v>43193</v>
      </c>
      <c r="B14" s="8" t="s">
        <v>205</v>
      </c>
      <c r="C14" s="2" t="s">
        <v>163</v>
      </c>
      <c r="D14" s="2" t="s">
        <v>21</v>
      </c>
      <c r="E14" s="4" t="s">
        <v>61</v>
      </c>
      <c r="F14" s="4" t="s">
        <v>170</v>
      </c>
      <c r="G14" s="5"/>
      <c r="H14" s="5" t="s">
        <v>296</v>
      </c>
      <c r="I14" s="2" t="str">
        <f t="shared" si="0"/>
        <v>武汉威伟机械</v>
      </c>
      <c r="J14" s="17" t="str">
        <f>VLOOKUP(L14,ch!$A$1:$B$31,2,0)</f>
        <v>鄂ABY256</v>
      </c>
      <c r="K14" s="17" t="s">
        <v>99</v>
      </c>
      <c r="L14" s="4" t="s">
        <v>268</v>
      </c>
      <c r="M14" s="2" t="str">
        <f t="shared" si="1"/>
        <v>9.6米</v>
      </c>
      <c r="N14" s="4">
        <v>14</v>
      </c>
      <c r="O14" s="2" t="str">
        <f t="shared" si="2"/>
        <v>新地园区--丰树园区</v>
      </c>
      <c r="P14" s="4">
        <f t="shared" si="4"/>
        <v>165</v>
      </c>
    </row>
    <row r="15" spans="1:103" ht="18.75">
      <c r="A15" s="9">
        <v>43193</v>
      </c>
      <c r="B15" s="8" t="s">
        <v>270</v>
      </c>
      <c r="C15" s="2" t="s">
        <v>163</v>
      </c>
      <c r="D15" s="2" t="s">
        <v>20</v>
      </c>
      <c r="E15" s="4" t="s">
        <v>61</v>
      </c>
      <c r="F15" s="4" t="s">
        <v>173</v>
      </c>
      <c r="G15" s="5"/>
      <c r="H15" s="5" t="s">
        <v>297</v>
      </c>
      <c r="I15" s="2" t="str">
        <f t="shared" si="0"/>
        <v>武汉威伟机械</v>
      </c>
      <c r="J15" s="17" t="str">
        <f>VLOOKUP(L15,ch!$A$1:$B$31,2,0)</f>
        <v>鄂AZR992</v>
      </c>
      <c r="K15" s="17" t="s">
        <v>100</v>
      </c>
      <c r="L15" s="4" t="s">
        <v>271</v>
      </c>
      <c r="M15" s="2" t="str">
        <f t="shared" si="1"/>
        <v>9.6米</v>
      </c>
      <c r="N15" s="4">
        <v>12</v>
      </c>
      <c r="O15" s="2" t="str">
        <f t="shared" si="2"/>
        <v>新地园区--丰树园区</v>
      </c>
      <c r="P15" s="4">
        <f t="shared" si="4"/>
        <v>165</v>
      </c>
    </row>
    <row r="16" spans="1:103" ht="18.75">
      <c r="A16" s="9">
        <v>43193</v>
      </c>
      <c r="B16" s="8" t="s">
        <v>63</v>
      </c>
      <c r="C16" s="2" t="s">
        <v>163</v>
      </c>
      <c r="D16" s="2" t="s">
        <v>20</v>
      </c>
      <c r="E16" s="4" t="s">
        <v>61</v>
      </c>
      <c r="F16" s="4" t="s">
        <v>199</v>
      </c>
      <c r="G16" s="5"/>
      <c r="H16" s="5" t="s">
        <v>298</v>
      </c>
      <c r="I16" s="2" t="str">
        <f t="shared" si="0"/>
        <v>武汉威伟机械</v>
      </c>
      <c r="J16" s="17" t="str">
        <f>VLOOKUP(L16,ch!$A$1:$B$31,2,0)</f>
        <v>鄂AAW309</v>
      </c>
      <c r="K16" s="17" t="s">
        <v>95</v>
      </c>
      <c r="L16" s="4" t="s">
        <v>272</v>
      </c>
      <c r="M16" s="2" t="str">
        <f t="shared" si="1"/>
        <v>9.6米</v>
      </c>
      <c r="N16" s="4">
        <v>14</v>
      </c>
      <c r="O16" s="2" t="str">
        <f t="shared" si="2"/>
        <v>新地园区--丰树园区</v>
      </c>
      <c r="P16" s="4">
        <f t="shared" si="4"/>
        <v>165</v>
      </c>
    </row>
    <row r="17" spans="1:16" ht="18.75">
      <c r="A17" s="9">
        <v>43193</v>
      </c>
      <c r="B17" s="8" t="s">
        <v>26</v>
      </c>
      <c r="C17" s="2" t="s">
        <v>163</v>
      </c>
      <c r="D17" s="2" t="s">
        <v>254</v>
      </c>
      <c r="E17" s="4" t="s">
        <v>66</v>
      </c>
      <c r="F17" s="4" t="s">
        <v>201</v>
      </c>
      <c r="G17" s="5"/>
      <c r="H17" s="5" t="s">
        <v>299</v>
      </c>
      <c r="I17" s="2" t="str">
        <f t="shared" si="0"/>
        <v>武汉威伟机械</v>
      </c>
      <c r="J17" s="17" t="str">
        <f>VLOOKUP(L17,ch!$A$1:$B$31,2,0)</f>
        <v>鄂AAW309</v>
      </c>
      <c r="K17" s="17" t="s">
        <v>95</v>
      </c>
      <c r="L17" s="4" t="s">
        <v>272</v>
      </c>
      <c r="M17" s="2" t="str">
        <f t="shared" si="1"/>
        <v>9.6米</v>
      </c>
      <c r="N17" s="4">
        <v>14</v>
      </c>
      <c r="O17" s="2" t="str">
        <f t="shared" si="2"/>
        <v>新地园区--亚洲一号园区</v>
      </c>
      <c r="P17" s="4">
        <f t="shared" si="4"/>
        <v>165</v>
      </c>
    </row>
    <row r="18" spans="1:16" ht="18.75">
      <c r="A18" s="9">
        <v>43193</v>
      </c>
      <c r="B18" s="8" t="s">
        <v>205</v>
      </c>
      <c r="C18" s="2" t="s">
        <v>163</v>
      </c>
      <c r="D18" s="2" t="s">
        <v>164</v>
      </c>
      <c r="E18" s="4" t="s">
        <v>273</v>
      </c>
      <c r="F18" s="4" t="s">
        <v>173</v>
      </c>
      <c r="G18" s="5"/>
      <c r="H18" s="5" t="s">
        <v>300</v>
      </c>
      <c r="I18" s="2" t="str">
        <f t="shared" si="0"/>
        <v>武汉威伟机械</v>
      </c>
      <c r="J18" s="17" t="str">
        <f>VLOOKUP(L18,ch!$A$1:$B$31,2,0)</f>
        <v>鄂AHB101</v>
      </c>
      <c r="K18" s="17" t="s">
        <v>103</v>
      </c>
      <c r="L18" s="4" t="s">
        <v>274</v>
      </c>
      <c r="M18" s="2" t="str">
        <f t="shared" si="1"/>
        <v>9.6米</v>
      </c>
      <c r="N18" s="4">
        <v>14</v>
      </c>
      <c r="O18" s="2" t="str">
        <f t="shared" si="2"/>
        <v>新地园区--丰树园区</v>
      </c>
      <c r="P18" s="4">
        <f t="shared" si="4"/>
        <v>165</v>
      </c>
    </row>
    <row r="19" spans="1:16" ht="18.75">
      <c r="A19" s="9">
        <v>43193</v>
      </c>
      <c r="B19" s="8" t="s">
        <v>205</v>
      </c>
      <c r="C19" s="2" t="s">
        <v>163</v>
      </c>
      <c r="D19" s="2" t="s">
        <v>164</v>
      </c>
      <c r="E19" s="4" t="s">
        <v>59</v>
      </c>
      <c r="F19" s="4" t="s">
        <v>31</v>
      </c>
      <c r="G19" s="5"/>
      <c r="H19" s="5" t="s">
        <v>301</v>
      </c>
      <c r="I19" s="2" t="str">
        <f t="shared" si="0"/>
        <v>武汉威伟机械</v>
      </c>
      <c r="J19" s="17" t="str">
        <f>VLOOKUP(L19,ch!$A$1:$B$31,2,0)</f>
        <v>鄂AHB101</v>
      </c>
      <c r="K19" s="17" t="s">
        <v>103</v>
      </c>
      <c r="L19" s="4" t="s">
        <v>274</v>
      </c>
      <c r="M19" s="2" t="str">
        <f t="shared" si="1"/>
        <v>9.6米</v>
      </c>
      <c r="N19" s="4">
        <v>14</v>
      </c>
      <c r="O19" s="2" t="str">
        <f t="shared" si="2"/>
        <v>新地园区--万纬园区</v>
      </c>
      <c r="P19" s="4">
        <f t="shared" si="4"/>
        <v>165</v>
      </c>
    </row>
    <row r="20" spans="1:16" ht="18.75">
      <c r="A20" s="9">
        <v>43193</v>
      </c>
      <c r="B20" s="8" t="s">
        <v>166</v>
      </c>
      <c r="C20" s="2" t="s">
        <v>163</v>
      </c>
      <c r="D20" s="2" t="s">
        <v>275</v>
      </c>
      <c r="E20" s="4" t="s">
        <v>66</v>
      </c>
      <c r="F20" s="4" t="s">
        <v>162</v>
      </c>
      <c r="G20" s="5"/>
      <c r="H20" s="5" t="s">
        <v>302</v>
      </c>
      <c r="I20" s="2" t="str">
        <f t="shared" si="0"/>
        <v>武汉威伟机械</v>
      </c>
      <c r="J20" s="17" t="str">
        <f>VLOOKUP(L20,ch!$A$1:$B$31,2,0)</f>
        <v>鄂AHB101</v>
      </c>
      <c r="K20" s="17" t="s">
        <v>103</v>
      </c>
      <c r="L20" s="4" t="s">
        <v>274</v>
      </c>
      <c r="M20" s="2" t="str">
        <f t="shared" si="1"/>
        <v>9.6米</v>
      </c>
      <c r="N20" s="4">
        <v>10</v>
      </c>
      <c r="O20" s="2" t="str">
        <f t="shared" si="2"/>
        <v>新地园区--亚洲一号园区</v>
      </c>
      <c r="P20" s="4">
        <f t="shared" si="4"/>
        <v>165</v>
      </c>
    </row>
    <row r="21" spans="1:16" ht="18.75">
      <c r="A21" s="9">
        <v>43193</v>
      </c>
      <c r="B21" s="8" t="s">
        <v>276</v>
      </c>
      <c r="C21" s="2" t="s">
        <v>66</v>
      </c>
      <c r="D21" s="2" t="s">
        <v>162</v>
      </c>
      <c r="E21" s="4" t="s">
        <v>163</v>
      </c>
      <c r="F21" s="4" t="s">
        <v>164</v>
      </c>
      <c r="G21" s="5"/>
      <c r="H21" s="5" t="s">
        <v>303</v>
      </c>
      <c r="I21" s="2" t="str">
        <f t="shared" si="0"/>
        <v>武汉威伟机械</v>
      </c>
      <c r="J21" s="17" t="str">
        <f>VLOOKUP(L21,ch!$A$1:$B$31,2,0)</f>
        <v>鄂AHB101</v>
      </c>
      <c r="K21" s="17" t="s">
        <v>103</v>
      </c>
      <c r="L21" s="4" t="s">
        <v>274</v>
      </c>
      <c r="M21" s="2" t="str">
        <f t="shared" si="1"/>
        <v>9.6米</v>
      </c>
      <c r="N21" s="4">
        <v>14</v>
      </c>
      <c r="O21" s="2" t="str">
        <f t="shared" si="2"/>
        <v>亚洲一号园区--新地园区</v>
      </c>
      <c r="P21" s="4">
        <f t="shared" si="4"/>
        <v>165</v>
      </c>
    </row>
    <row r="22" spans="1:16" ht="18.75">
      <c r="A22" s="9">
        <v>43193</v>
      </c>
      <c r="B22" s="8" t="s">
        <v>277</v>
      </c>
      <c r="C22" s="2" t="s">
        <v>66</v>
      </c>
      <c r="D22" s="2" t="s">
        <v>278</v>
      </c>
      <c r="E22" s="4" t="s">
        <v>255</v>
      </c>
      <c r="F22" s="4" t="s">
        <v>164</v>
      </c>
      <c r="G22" s="5"/>
      <c r="H22" s="5" t="s">
        <v>304</v>
      </c>
      <c r="I22" s="2" t="str">
        <f t="shared" si="0"/>
        <v>武汉威伟机械</v>
      </c>
      <c r="J22" s="17" t="str">
        <f>VLOOKUP(L22,ch!$A$1:$B$31,2,0)</f>
        <v>鄂ANH299</v>
      </c>
      <c r="K22" s="17" t="s">
        <v>111</v>
      </c>
      <c r="L22" s="4" t="s">
        <v>193</v>
      </c>
      <c r="M22" s="2" t="str">
        <f t="shared" si="1"/>
        <v>9.6米</v>
      </c>
      <c r="N22" s="4">
        <v>10</v>
      </c>
      <c r="O22" s="2" t="str">
        <f t="shared" si="2"/>
        <v>亚洲一号园区--新地园区</v>
      </c>
      <c r="P22" s="4">
        <f t="shared" si="4"/>
        <v>165</v>
      </c>
    </row>
    <row r="23" spans="1:16" ht="18.75">
      <c r="A23" s="9">
        <v>43193</v>
      </c>
      <c r="B23" s="8" t="s">
        <v>214</v>
      </c>
      <c r="C23" s="2" t="s">
        <v>279</v>
      </c>
      <c r="D23" s="2" t="s">
        <v>280</v>
      </c>
      <c r="E23" s="4" t="s">
        <v>215</v>
      </c>
      <c r="F23" s="4" t="s">
        <v>281</v>
      </c>
      <c r="G23" s="5"/>
      <c r="H23" s="5" t="s">
        <v>305</v>
      </c>
      <c r="I23" s="2" t="str">
        <f t="shared" si="0"/>
        <v>武汉威伟机械</v>
      </c>
      <c r="J23" s="17" t="str">
        <f>VLOOKUP(L23,ch!$A$1:$B$31,2,0)</f>
        <v>鄂ALU291</v>
      </c>
      <c r="K23" s="17" t="s">
        <v>138</v>
      </c>
      <c r="L23" s="4" t="s">
        <v>282</v>
      </c>
      <c r="M23" s="2" t="str">
        <f t="shared" si="1"/>
        <v>9.6米</v>
      </c>
      <c r="N23" s="4">
        <v>15</v>
      </c>
      <c r="O23" s="2" t="str">
        <f t="shared" si="2"/>
        <v>新地园区--常福园区</v>
      </c>
      <c r="P23" s="4">
        <f t="shared" si="4"/>
        <v>1250</v>
      </c>
    </row>
    <row r="24" spans="1:16" ht="18.75">
      <c r="A24" s="9">
        <v>43193</v>
      </c>
      <c r="B24" s="8" t="s">
        <v>214</v>
      </c>
      <c r="C24" s="2" t="s">
        <v>279</v>
      </c>
      <c r="D24" s="2" t="s">
        <v>280</v>
      </c>
      <c r="E24" s="4" t="s">
        <v>215</v>
      </c>
      <c r="F24" s="4" t="s">
        <v>281</v>
      </c>
      <c r="G24" s="5"/>
      <c r="H24" s="5" t="s">
        <v>306</v>
      </c>
      <c r="I24" s="2" t="str">
        <f t="shared" si="0"/>
        <v>武汉威伟机械</v>
      </c>
      <c r="J24" s="17" t="str">
        <f>VLOOKUP(L24,ch!$A$1:$B$31,2,0)</f>
        <v>鄂ANH299</v>
      </c>
      <c r="K24" s="17" t="s">
        <v>111</v>
      </c>
      <c r="L24" s="4" t="s">
        <v>193</v>
      </c>
      <c r="M24" s="2" t="str">
        <f t="shared" si="1"/>
        <v>9.6米</v>
      </c>
      <c r="N24" s="4">
        <v>16</v>
      </c>
      <c r="O24" s="2" t="str">
        <f t="shared" si="2"/>
        <v>新地园区--常福园区</v>
      </c>
      <c r="P24" s="4">
        <f t="shared" si="4"/>
        <v>1250</v>
      </c>
    </row>
    <row r="25" spans="1:16" ht="18.75">
      <c r="A25" s="9"/>
      <c r="B25" s="8"/>
      <c r="C25" s="2"/>
      <c r="D25" s="2"/>
      <c r="E25" s="4"/>
      <c r="F25" s="4"/>
      <c r="G25" s="5"/>
      <c r="H25" s="5"/>
      <c r="I25" s="2"/>
      <c r="J25" s="17"/>
      <c r="K25" s="17"/>
      <c r="L25" s="4"/>
      <c r="M25" s="2"/>
      <c r="N25" s="4"/>
      <c r="O25" s="2"/>
      <c r="P25" s="4"/>
    </row>
    <row r="26" spans="1:16" ht="18.75">
      <c r="A26" s="9"/>
      <c r="B26" s="8"/>
      <c r="C26" s="2"/>
      <c r="D26" s="2"/>
      <c r="E26" s="4"/>
      <c r="F26" s="4"/>
      <c r="G26" s="5"/>
      <c r="H26" s="5"/>
      <c r="I26" s="2"/>
      <c r="J26" s="17"/>
      <c r="K26" s="17"/>
      <c r="L26" s="4"/>
      <c r="M26" s="2"/>
      <c r="N26" s="4"/>
      <c r="O26" s="2"/>
      <c r="P26" s="4"/>
    </row>
    <row r="27" spans="1:16" ht="18.75">
      <c r="A27" s="9"/>
      <c r="B27" s="8"/>
      <c r="C27" s="2"/>
      <c r="D27" s="2"/>
      <c r="E27" s="4"/>
      <c r="F27" s="4"/>
      <c r="G27" s="5"/>
      <c r="H27" s="5"/>
      <c r="I27" s="2"/>
      <c r="J27" s="17"/>
      <c r="K27" s="17"/>
      <c r="L27" s="4"/>
      <c r="M27" s="2"/>
      <c r="N27" s="4"/>
      <c r="O27" s="2"/>
      <c r="P27" s="4"/>
    </row>
    <row r="28" spans="1:16" ht="18.75">
      <c r="A28" s="9"/>
      <c r="B28" s="8"/>
      <c r="C28" s="2"/>
      <c r="D28" s="2"/>
      <c r="E28" s="4"/>
      <c r="F28" s="4"/>
      <c r="G28" s="5"/>
      <c r="H28" s="5"/>
      <c r="I28" s="2"/>
      <c r="J28" s="17"/>
      <c r="K28" s="17"/>
      <c r="L28" s="4"/>
      <c r="M28" s="2"/>
      <c r="N28" s="4"/>
      <c r="O28" s="2"/>
      <c r="P28" s="4"/>
    </row>
    <row r="29" spans="1:16" ht="18.75">
      <c r="A29" s="9"/>
      <c r="B29" s="8"/>
      <c r="C29" s="2"/>
      <c r="D29" s="2"/>
      <c r="E29" s="4"/>
      <c r="F29" s="4"/>
      <c r="G29" s="5"/>
      <c r="H29" s="5"/>
      <c r="I29" s="2"/>
      <c r="J29" s="17"/>
      <c r="K29" s="17"/>
      <c r="L29" s="4"/>
      <c r="M29" s="2"/>
      <c r="N29" s="4"/>
      <c r="O29" s="2"/>
      <c r="P29" s="4"/>
    </row>
    <row r="30" spans="1:16" ht="18.75">
      <c r="A30" s="9"/>
      <c r="B30" s="8"/>
      <c r="C30" s="2"/>
      <c r="D30" s="2"/>
      <c r="E30" s="4"/>
      <c r="F30" s="4"/>
      <c r="G30" s="5"/>
      <c r="H30" s="5"/>
      <c r="I30" s="2"/>
      <c r="J30" s="17"/>
      <c r="K30" s="17"/>
      <c r="L30" s="4"/>
      <c r="M30" s="2"/>
      <c r="N30" s="4"/>
      <c r="O30" s="2"/>
      <c r="P30" s="4"/>
    </row>
    <row r="31" spans="1:16" ht="18.75">
      <c r="A31" s="9"/>
      <c r="B31" s="8"/>
      <c r="C31" s="2"/>
      <c r="D31" s="2"/>
      <c r="E31" s="4"/>
      <c r="F31" s="4"/>
      <c r="G31" s="5"/>
      <c r="H31" s="5"/>
      <c r="I31" s="2" t="str">
        <f t="shared" ref="I31:I45" si="5">IF(A31&lt;&gt;"","武汉威伟机械","------")</f>
        <v>------</v>
      </c>
      <c r="J31" s="17" t="e">
        <f>VLOOKUP(L31,ch!$A$1:$B$31,2,0)</f>
        <v>#N/A</v>
      </c>
      <c r="K31" s="17"/>
      <c r="L31" s="4"/>
      <c r="M31" s="2" t="str">
        <f t="shared" ref="M31:M45" si="6">IF(A31&lt;&gt;"","9.6米","---")</f>
        <v>---</v>
      </c>
      <c r="N31" s="4"/>
      <c r="O31" s="2"/>
      <c r="P31" s="4">
        <f t="shared" ref="P31:P45" si="7">IF(OR(C31="常福园区",C31="欣程园区",E31="常福园区",F24="欣程园区"),1250,165)</f>
        <v>165</v>
      </c>
    </row>
    <row r="32" spans="1:16" ht="18.75">
      <c r="A32" s="9"/>
      <c r="B32" s="8"/>
      <c r="C32" s="2"/>
      <c r="D32" s="2"/>
      <c r="E32" s="4"/>
      <c r="F32" s="4"/>
      <c r="G32" s="5"/>
      <c r="H32" s="5"/>
      <c r="I32" s="2" t="str">
        <f t="shared" si="5"/>
        <v>------</v>
      </c>
      <c r="J32" s="17" t="e">
        <f>VLOOKUP(L32,ch!$A$1:$B$31,2,0)</f>
        <v>#N/A</v>
      </c>
      <c r="K32" s="17"/>
      <c r="L32" s="4"/>
      <c r="M32" s="2" t="str">
        <f t="shared" si="6"/>
        <v>---</v>
      </c>
      <c r="N32" s="4"/>
      <c r="O32" s="2"/>
      <c r="P32" s="4">
        <f t="shared" si="7"/>
        <v>165</v>
      </c>
    </row>
    <row r="33" spans="1:16" ht="18.75">
      <c r="A33" s="9"/>
      <c r="B33" s="8"/>
      <c r="C33" s="2"/>
      <c r="D33" s="2"/>
      <c r="E33" s="4"/>
      <c r="F33" s="4"/>
      <c r="G33" s="5"/>
      <c r="H33" s="5"/>
      <c r="I33" s="2" t="str">
        <f t="shared" si="5"/>
        <v>------</v>
      </c>
      <c r="J33" s="17" t="e">
        <f>VLOOKUP(L33,ch!$A$1:$B$31,2,0)</f>
        <v>#N/A</v>
      </c>
      <c r="K33" s="17"/>
      <c r="L33" s="4"/>
      <c r="M33" s="2" t="str">
        <f t="shared" si="6"/>
        <v>---</v>
      </c>
      <c r="N33" s="4"/>
      <c r="O33" s="2"/>
      <c r="P33" s="4">
        <f t="shared" si="7"/>
        <v>165</v>
      </c>
    </row>
    <row r="34" spans="1:16" ht="18.75">
      <c r="A34" s="9"/>
      <c r="B34" s="8"/>
      <c r="C34" s="2"/>
      <c r="D34" s="2"/>
      <c r="E34" s="4"/>
      <c r="F34" s="4"/>
      <c r="G34" s="5"/>
      <c r="H34" s="5"/>
      <c r="I34" s="2" t="str">
        <f t="shared" si="5"/>
        <v>------</v>
      </c>
      <c r="J34" s="17" t="e">
        <f>VLOOKUP(L34,ch!$A$1:$B$31,2,0)</f>
        <v>#N/A</v>
      </c>
      <c r="K34" s="17"/>
      <c r="L34" s="4"/>
      <c r="M34" s="2" t="str">
        <f t="shared" si="6"/>
        <v>---</v>
      </c>
      <c r="N34" s="4"/>
      <c r="O34" s="2"/>
      <c r="P34" s="4">
        <f t="shared" si="7"/>
        <v>165</v>
      </c>
    </row>
    <row r="35" spans="1:16" ht="18.75">
      <c r="A35" s="9"/>
      <c r="B35" s="8"/>
      <c r="C35" s="2"/>
      <c r="D35" s="2"/>
      <c r="E35" s="4"/>
      <c r="F35" s="4"/>
      <c r="G35" s="5"/>
      <c r="H35" s="5"/>
      <c r="I35" s="2" t="str">
        <f t="shared" si="5"/>
        <v>------</v>
      </c>
      <c r="J35" s="17" t="e">
        <f>VLOOKUP(L35,ch!$A$1:$B$31,2,0)</f>
        <v>#N/A</v>
      </c>
      <c r="K35" s="17"/>
      <c r="L35" s="4"/>
      <c r="M35" s="2" t="str">
        <f t="shared" si="6"/>
        <v>---</v>
      </c>
      <c r="N35" s="4"/>
      <c r="O35" s="2"/>
      <c r="P35" s="4">
        <f t="shared" si="7"/>
        <v>165</v>
      </c>
    </row>
    <row r="36" spans="1:16" ht="18.75">
      <c r="A36" s="9"/>
      <c r="B36" s="8"/>
      <c r="C36" s="2"/>
      <c r="D36" s="2"/>
      <c r="E36" s="4"/>
      <c r="F36" s="4"/>
      <c r="G36" s="5"/>
      <c r="H36" s="5"/>
      <c r="I36" s="2" t="str">
        <f t="shared" si="5"/>
        <v>------</v>
      </c>
      <c r="J36" s="17" t="e">
        <f>VLOOKUP(L36,ch!$A$1:$B$31,2,0)</f>
        <v>#N/A</v>
      </c>
      <c r="K36" s="17"/>
      <c r="L36" s="4"/>
      <c r="M36" s="2" t="str">
        <f t="shared" si="6"/>
        <v>---</v>
      </c>
      <c r="N36" s="4"/>
      <c r="O36" s="2"/>
      <c r="P36" s="4">
        <f t="shared" si="7"/>
        <v>165</v>
      </c>
    </row>
    <row r="37" spans="1:16" ht="18.75">
      <c r="A37" s="9"/>
      <c r="B37" s="8"/>
      <c r="C37" s="2"/>
      <c r="D37" s="2"/>
      <c r="E37" s="4"/>
      <c r="F37" s="4"/>
      <c r="G37" s="5"/>
      <c r="H37" s="5"/>
      <c r="I37" s="2" t="str">
        <f t="shared" si="5"/>
        <v>------</v>
      </c>
      <c r="J37" s="17" t="e">
        <f>VLOOKUP(L37,ch!$A$1:$B$31,2,0)</f>
        <v>#N/A</v>
      </c>
      <c r="K37" s="17"/>
      <c r="L37" s="4"/>
      <c r="M37" s="2" t="str">
        <f t="shared" si="6"/>
        <v>---</v>
      </c>
      <c r="N37" s="4"/>
      <c r="O37" s="2"/>
      <c r="P37" s="4">
        <f t="shared" si="7"/>
        <v>165</v>
      </c>
    </row>
    <row r="38" spans="1:16" ht="18.75">
      <c r="A38" s="9"/>
      <c r="B38" s="8"/>
      <c r="C38" s="2"/>
      <c r="D38" s="2"/>
      <c r="E38" s="4"/>
      <c r="F38" s="4"/>
      <c r="G38" s="5"/>
      <c r="H38" s="5"/>
      <c r="I38" s="2" t="str">
        <f t="shared" si="5"/>
        <v>------</v>
      </c>
      <c r="J38" s="17" t="e">
        <f>VLOOKUP(L38,ch!$A$1:$B$31,2,0)</f>
        <v>#N/A</v>
      </c>
      <c r="K38" s="17"/>
      <c r="L38" s="4"/>
      <c r="M38" s="2" t="str">
        <f t="shared" si="6"/>
        <v>---</v>
      </c>
      <c r="N38" s="4"/>
      <c r="O38" s="2"/>
      <c r="P38" s="4">
        <f t="shared" si="7"/>
        <v>165</v>
      </c>
    </row>
    <row r="39" spans="1:16" ht="18.75">
      <c r="A39" s="9"/>
      <c r="B39" s="8"/>
      <c r="C39" s="2"/>
      <c r="D39" s="2"/>
      <c r="E39" s="4"/>
      <c r="F39" s="4"/>
      <c r="G39" s="5"/>
      <c r="H39" s="5"/>
      <c r="I39" s="2" t="str">
        <f t="shared" si="5"/>
        <v>------</v>
      </c>
      <c r="J39" s="17" t="e">
        <f>VLOOKUP(L39,ch!$A$1:$B$31,2,0)</f>
        <v>#N/A</v>
      </c>
      <c r="K39" s="17"/>
      <c r="L39" s="4"/>
      <c r="M39" s="2" t="str">
        <f t="shared" si="6"/>
        <v>---</v>
      </c>
      <c r="N39" s="4"/>
      <c r="O39" s="2"/>
      <c r="P39" s="4">
        <f t="shared" si="7"/>
        <v>165</v>
      </c>
    </row>
    <row r="40" spans="1:16" ht="18.75">
      <c r="A40" s="9"/>
      <c r="B40" s="8"/>
      <c r="C40" s="2"/>
      <c r="D40" s="2"/>
      <c r="E40" s="4"/>
      <c r="F40" s="4"/>
      <c r="G40" s="5"/>
      <c r="H40" s="5"/>
      <c r="I40" s="2" t="str">
        <f t="shared" si="5"/>
        <v>------</v>
      </c>
      <c r="J40" s="17" t="e">
        <f>VLOOKUP(L40,ch!$A$1:$B$31,2,0)</f>
        <v>#N/A</v>
      </c>
      <c r="K40" s="17"/>
      <c r="L40" s="4"/>
      <c r="M40" s="2" t="str">
        <f t="shared" si="6"/>
        <v>---</v>
      </c>
      <c r="N40" s="4"/>
      <c r="O40" s="2"/>
      <c r="P40" s="4">
        <f t="shared" si="7"/>
        <v>165</v>
      </c>
    </row>
    <row r="41" spans="1:16" ht="18.75">
      <c r="A41" s="9"/>
      <c r="B41" s="8"/>
      <c r="C41" s="2"/>
      <c r="D41" s="2"/>
      <c r="E41" s="4"/>
      <c r="F41" s="4"/>
      <c r="G41" s="5"/>
      <c r="H41" s="5"/>
      <c r="I41" s="2" t="str">
        <f t="shared" si="5"/>
        <v>------</v>
      </c>
      <c r="J41" s="17" t="e">
        <f>VLOOKUP(L41,ch!$A$1:$B$31,2,0)</f>
        <v>#N/A</v>
      </c>
      <c r="K41" s="17"/>
      <c r="L41" s="4"/>
      <c r="M41" s="2" t="str">
        <f t="shared" si="6"/>
        <v>---</v>
      </c>
      <c r="N41" s="4"/>
      <c r="O41" s="2"/>
      <c r="P41" s="4">
        <f t="shared" si="7"/>
        <v>165</v>
      </c>
    </row>
    <row r="42" spans="1:16" ht="18.75">
      <c r="A42" s="9"/>
      <c r="B42" s="8"/>
      <c r="C42" s="2"/>
      <c r="D42" s="2"/>
      <c r="E42" s="4"/>
      <c r="F42" s="4"/>
      <c r="G42" s="5"/>
      <c r="H42" s="5"/>
      <c r="I42" s="2" t="str">
        <f t="shared" si="5"/>
        <v>------</v>
      </c>
      <c r="J42" s="17" t="e">
        <f>VLOOKUP(L42,ch!$A$1:$B$31,2,0)</f>
        <v>#N/A</v>
      </c>
      <c r="K42" s="17"/>
      <c r="L42" s="4"/>
      <c r="M42" s="2" t="str">
        <f t="shared" si="6"/>
        <v>---</v>
      </c>
      <c r="N42" s="4"/>
      <c r="O42" s="2"/>
      <c r="P42" s="4">
        <f t="shared" si="7"/>
        <v>165</v>
      </c>
    </row>
    <row r="43" spans="1:16" ht="18.75">
      <c r="A43" s="9"/>
      <c r="B43" s="8"/>
      <c r="C43" s="2"/>
      <c r="D43" s="2"/>
      <c r="E43" s="4"/>
      <c r="F43" s="4"/>
      <c r="G43" s="5"/>
      <c r="H43" s="5"/>
      <c r="I43" s="2" t="str">
        <f t="shared" si="5"/>
        <v>------</v>
      </c>
      <c r="J43" s="17" t="e">
        <f>VLOOKUP(L43,ch!$A$1:$B$31,2,0)</f>
        <v>#N/A</v>
      </c>
      <c r="K43" s="17"/>
      <c r="L43" s="4"/>
      <c r="M43" s="2" t="str">
        <f t="shared" si="6"/>
        <v>---</v>
      </c>
      <c r="N43" s="4"/>
      <c r="O43" s="2"/>
      <c r="P43" s="4">
        <f t="shared" si="7"/>
        <v>165</v>
      </c>
    </row>
    <row r="44" spans="1:16" ht="18.75">
      <c r="A44" s="9"/>
      <c r="B44" s="8"/>
      <c r="C44" s="2"/>
      <c r="D44" s="2"/>
      <c r="E44" s="4"/>
      <c r="F44" s="4"/>
      <c r="G44" s="5"/>
      <c r="H44" s="5"/>
      <c r="I44" s="2" t="str">
        <f t="shared" si="5"/>
        <v>------</v>
      </c>
      <c r="J44" s="17" t="e">
        <f>VLOOKUP(L44,ch!$A$1:$B$31,2,0)</f>
        <v>#N/A</v>
      </c>
      <c r="K44" s="17"/>
      <c r="L44" s="4"/>
      <c r="M44" s="2" t="str">
        <f t="shared" si="6"/>
        <v>---</v>
      </c>
      <c r="N44" s="4"/>
      <c r="O44" s="2"/>
      <c r="P44" s="4">
        <f t="shared" si="7"/>
        <v>165</v>
      </c>
    </row>
    <row r="45" spans="1:16" ht="18.75">
      <c r="A45" s="9"/>
      <c r="B45" s="8"/>
      <c r="C45" s="2"/>
      <c r="D45" s="2"/>
      <c r="E45" s="4"/>
      <c r="F45" s="4"/>
      <c r="G45" s="5"/>
      <c r="H45" s="5"/>
      <c r="I45" s="2" t="str">
        <f t="shared" si="5"/>
        <v>------</v>
      </c>
      <c r="J45" s="17" t="e">
        <f>VLOOKUP(L45,ch!$A$1:$B$31,2,0)</f>
        <v>#N/A</v>
      </c>
      <c r="K45" s="17"/>
      <c r="L45" s="4"/>
      <c r="M45" s="2" t="str">
        <f t="shared" si="6"/>
        <v>---</v>
      </c>
      <c r="N45" s="4"/>
      <c r="O45" s="2"/>
      <c r="P45" s="4">
        <f t="shared" si="7"/>
        <v>165</v>
      </c>
    </row>
  </sheetData>
  <phoneticPr fontId="7" type="noConversion"/>
  <conditionalFormatting sqref="G1:H1048576">
    <cfRule type="duplicateValues" dxfId="15" priority="4"/>
    <cfRule type="duplicateValues" dxfId="14" priority="5"/>
  </conditionalFormatting>
  <conditionalFormatting sqref="H1:H1048576">
    <cfRule type="duplicateValues" dxfId="13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22"/>
  <sheetViews>
    <sheetView topLeftCell="A13" workbookViewId="0">
      <selection activeCell="R11" sqref="R11"/>
    </sheetView>
  </sheetViews>
  <sheetFormatPr defaultRowHeight="13.5"/>
  <cols>
    <col min="1" max="1" width="13.25" style="18" bestFit="1" customWidth="1"/>
    <col min="2" max="2" width="10.375" style="18" bestFit="1" customWidth="1"/>
    <col min="3" max="3" width="16.625" style="18" bestFit="1" customWidth="1"/>
    <col min="4" max="4" width="27.25" style="18" bestFit="1" customWidth="1"/>
    <col min="5" max="5" width="16.625" style="18" bestFit="1" customWidth="1"/>
    <col min="6" max="6" width="27.25" style="18" bestFit="1" customWidth="1"/>
    <col min="7" max="8" width="13.25" style="14" hidden="1" customWidth="1"/>
    <col min="9" max="9" width="13.25" style="14" customWidth="1"/>
    <col min="10" max="10" width="16.625" style="18" bestFit="1" customWidth="1"/>
    <col min="11" max="11" width="15.75" style="16" hidden="1" customWidth="1"/>
    <col min="12" max="12" width="15.75" style="16" customWidth="1"/>
    <col min="13" max="13" width="8.875" style="18" bestFit="1" customWidth="1"/>
    <col min="14" max="14" width="6.875" style="18" customWidth="1"/>
    <col min="15" max="15" width="8.75" style="18" bestFit="1" customWidth="1"/>
    <col min="16" max="16" width="29.875" style="18" bestFit="1" customWidth="1"/>
    <col min="17" max="17" width="6.75" style="18" bestFit="1" customWidth="1"/>
    <col min="18" max="16384" width="9" style="18"/>
  </cols>
  <sheetData>
    <row r="1" spans="1:104" ht="18.75" customHeight="1">
      <c r="A1" s="12" t="s">
        <v>0</v>
      </c>
      <c r="B1" s="1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228</v>
      </c>
      <c r="H1" s="10" t="s">
        <v>353</v>
      </c>
      <c r="I1" s="10" t="s">
        <v>227</v>
      </c>
      <c r="J1" s="10" t="s">
        <v>7</v>
      </c>
      <c r="K1" s="10" t="s">
        <v>226</v>
      </c>
      <c r="L1" s="10" t="s">
        <v>225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</row>
    <row r="2" spans="1:104" ht="18.75">
      <c r="A2" s="9">
        <v>43194</v>
      </c>
      <c r="B2" s="8" t="s">
        <v>166</v>
      </c>
      <c r="C2" s="2" t="s">
        <v>163</v>
      </c>
      <c r="D2" s="2" t="s">
        <v>19</v>
      </c>
      <c r="E2" s="4" t="s">
        <v>307</v>
      </c>
      <c r="F2" s="4" t="s">
        <v>308</v>
      </c>
      <c r="G2" s="5"/>
      <c r="H2" s="5" t="s">
        <v>309</v>
      </c>
      <c r="I2" s="7" t="s">
        <v>354</v>
      </c>
      <c r="J2" s="2" t="str">
        <f t="shared" ref="J2:J18" si="0">IF(A2&lt;&gt;"","武汉威伟机械","------")</f>
        <v>武汉威伟机械</v>
      </c>
      <c r="K2" s="17" t="str">
        <f>VLOOKUP(M2,ch!$A$1:$B$31,2,0)</f>
        <v>鄂AZV373</v>
      </c>
      <c r="L2" s="17" t="s">
        <v>127</v>
      </c>
      <c r="M2" s="4" t="s">
        <v>261</v>
      </c>
      <c r="N2" s="2" t="str">
        <f t="shared" ref="N2:N18" si="1">IF(A2&lt;&gt;"","9.6米","---")</f>
        <v>9.6米</v>
      </c>
      <c r="O2" s="4">
        <v>14</v>
      </c>
      <c r="P2" s="2" t="str">
        <f t="shared" ref="P2:P18" si="2">C2&amp;"--"&amp;E2</f>
        <v>新地园区--亚洲一号园区</v>
      </c>
      <c r="Q2" s="4">
        <f>IF(OR(C2="常福园区",C2="欣程园区",E2="常福园区",E2="欣程园区"),1250,165)</f>
        <v>165</v>
      </c>
    </row>
    <row r="3" spans="1:104" ht="18.75">
      <c r="A3" s="9">
        <v>43194</v>
      </c>
      <c r="B3" s="8" t="s">
        <v>166</v>
      </c>
      <c r="C3" s="2" t="s">
        <v>163</v>
      </c>
      <c r="D3" s="2" t="s">
        <v>254</v>
      </c>
      <c r="E3" s="4" t="s">
        <v>307</v>
      </c>
      <c r="F3" s="4" t="s">
        <v>162</v>
      </c>
      <c r="G3" s="5"/>
      <c r="H3" s="5" t="s">
        <v>310</v>
      </c>
      <c r="I3" s="7" t="s">
        <v>355</v>
      </c>
      <c r="J3" s="2" t="str">
        <f t="shared" si="0"/>
        <v>武汉威伟机械</v>
      </c>
      <c r="K3" s="17" t="str">
        <f>VLOOKUP(M3,ch!$A$1:$B$31,2,0)</f>
        <v>鄂AZV377</v>
      </c>
      <c r="L3" s="17" t="s">
        <v>105</v>
      </c>
      <c r="M3" s="4" t="s">
        <v>54</v>
      </c>
      <c r="N3" s="2" t="str">
        <f t="shared" si="1"/>
        <v>9.6米</v>
      </c>
      <c r="O3" s="4">
        <v>14</v>
      </c>
      <c r="P3" s="2" t="str">
        <f t="shared" si="2"/>
        <v>新地园区--亚洲一号园区</v>
      </c>
      <c r="Q3" s="4">
        <f t="shared" ref="Q3:Q9" si="3">IF(OR(C3="常福园区",C3="欣程园区",E3="常福园区",E3="欣程园区"),1250,165)</f>
        <v>165</v>
      </c>
    </row>
    <row r="4" spans="1:104" ht="18.75">
      <c r="A4" s="9">
        <v>43194</v>
      </c>
      <c r="B4" s="8" t="s">
        <v>166</v>
      </c>
      <c r="C4" s="2" t="s">
        <v>163</v>
      </c>
      <c r="D4" s="2" t="s">
        <v>254</v>
      </c>
      <c r="E4" s="4" t="s">
        <v>307</v>
      </c>
      <c r="F4" s="4" t="s">
        <v>311</v>
      </c>
      <c r="G4" s="5"/>
      <c r="H4" s="5" t="s">
        <v>312</v>
      </c>
      <c r="I4" s="7" t="s">
        <v>356</v>
      </c>
      <c r="J4" s="2" t="str">
        <f t="shared" si="0"/>
        <v>武汉威伟机械</v>
      </c>
      <c r="K4" s="17" t="str">
        <f>VLOOKUP(M4,ch!$A$1:$B$31,2,0)</f>
        <v>鄂AZV377</v>
      </c>
      <c r="L4" s="17" t="s">
        <v>105</v>
      </c>
      <c r="M4" s="4" t="s">
        <v>54</v>
      </c>
      <c r="N4" s="2" t="str">
        <f t="shared" si="1"/>
        <v>9.6米</v>
      </c>
      <c r="O4" s="4">
        <v>14</v>
      </c>
      <c r="P4" s="2" t="str">
        <f t="shared" si="2"/>
        <v>新地园区--亚洲一号园区</v>
      </c>
      <c r="Q4" s="4">
        <f t="shared" si="3"/>
        <v>165</v>
      </c>
    </row>
    <row r="5" spans="1:104" ht="18.75">
      <c r="A5" s="9">
        <v>43194</v>
      </c>
      <c r="B5" s="8" t="s">
        <v>63</v>
      </c>
      <c r="C5" s="2" t="s">
        <v>163</v>
      </c>
      <c r="D5" s="2" t="s">
        <v>20</v>
      </c>
      <c r="E5" s="4" t="s">
        <v>313</v>
      </c>
      <c r="F5" s="4" t="s">
        <v>199</v>
      </c>
      <c r="G5" s="5"/>
      <c r="H5" s="5" t="s">
        <v>314</v>
      </c>
      <c r="I5" s="7" t="s">
        <v>357</v>
      </c>
      <c r="J5" s="2" t="str">
        <f t="shared" si="0"/>
        <v>武汉威伟机械</v>
      </c>
      <c r="K5" s="17" t="str">
        <f>VLOOKUP(M5,ch!$A$1:$B$31,2,0)</f>
        <v>鄂ALU151</v>
      </c>
      <c r="L5" s="17" t="s">
        <v>102</v>
      </c>
      <c r="M5" s="4" t="s">
        <v>315</v>
      </c>
      <c r="N5" s="2" t="str">
        <f t="shared" si="1"/>
        <v>9.6米</v>
      </c>
      <c r="O5" s="4">
        <v>14</v>
      </c>
      <c r="P5" s="2" t="str">
        <f t="shared" si="2"/>
        <v>新地园区--丰树园区</v>
      </c>
      <c r="Q5" s="4">
        <f t="shared" si="3"/>
        <v>165</v>
      </c>
    </row>
    <row r="6" spans="1:104" ht="18.75">
      <c r="A6" s="9">
        <v>43194</v>
      </c>
      <c r="B6" s="8" t="s">
        <v>258</v>
      </c>
      <c r="C6" s="2" t="s">
        <v>163</v>
      </c>
      <c r="D6" s="2" t="s">
        <v>19</v>
      </c>
      <c r="E6" s="4" t="s">
        <v>66</v>
      </c>
      <c r="F6" s="4" t="s">
        <v>190</v>
      </c>
      <c r="G6" s="5"/>
      <c r="H6" s="5" t="s">
        <v>316</v>
      </c>
      <c r="I6" s="7" t="s">
        <v>358</v>
      </c>
      <c r="J6" s="2" t="str">
        <f t="shared" si="0"/>
        <v>武汉威伟机械</v>
      </c>
      <c r="K6" s="17" t="str">
        <f>VLOOKUP(M6,ch!$A$1:$B$31,2,0)</f>
        <v>鄂ALU151</v>
      </c>
      <c r="L6" s="17" t="s">
        <v>102</v>
      </c>
      <c r="M6" s="4" t="s">
        <v>315</v>
      </c>
      <c r="N6" s="2" t="str">
        <f t="shared" si="1"/>
        <v>9.6米</v>
      </c>
      <c r="O6" s="4">
        <v>14</v>
      </c>
      <c r="P6" s="2" t="str">
        <f t="shared" si="2"/>
        <v>新地园区--亚洲一号园区</v>
      </c>
      <c r="Q6" s="4">
        <f t="shared" si="3"/>
        <v>165</v>
      </c>
    </row>
    <row r="7" spans="1:104" ht="18.75">
      <c r="A7" s="9">
        <v>43194</v>
      </c>
      <c r="B7" s="8" t="s">
        <v>179</v>
      </c>
      <c r="C7" s="2" t="s">
        <v>163</v>
      </c>
      <c r="D7" s="2" t="s">
        <v>16</v>
      </c>
      <c r="E7" s="4" t="s">
        <v>59</v>
      </c>
      <c r="F7" s="4" t="s">
        <v>207</v>
      </c>
      <c r="G7" s="5"/>
      <c r="H7" s="5" t="s">
        <v>317</v>
      </c>
      <c r="I7" s="7" t="s">
        <v>359</v>
      </c>
      <c r="J7" s="2" t="str">
        <f t="shared" si="0"/>
        <v>武汉威伟机械</v>
      </c>
      <c r="K7" s="17" t="str">
        <f>VLOOKUP(M7,ch!$A$1:$B$31,2,0)</f>
        <v>鄂ANH299</v>
      </c>
      <c r="L7" s="17" t="s">
        <v>111</v>
      </c>
      <c r="M7" s="4" t="s">
        <v>318</v>
      </c>
      <c r="N7" s="2" t="str">
        <f t="shared" si="1"/>
        <v>9.6米</v>
      </c>
      <c r="O7" s="4">
        <v>14</v>
      </c>
      <c r="P7" s="2" t="str">
        <f t="shared" si="2"/>
        <v>新地园区--万纬园区</v>
      </c>
      <c r="Q7" s="4">
        <f t="shared" si="3"/>
        <v>165</v>
      </c>
    </row>
    <row r="8" spans="1:104" ht="18.75">
      <c r="A8" s="9">
        <v>43194</v>
      </c>
      <c r="B8" s="8" t="s">
        <v>205</v>
      </c>
      <c r="C8" s="2" t="s">
        <v>163</v>
      </c>
      <c r="D8" s="2" t="s">
        <v>20</v>
      </c>
      <c r="E8" s="4" t="s">
        <v>61</v>
      </c>
      <c r="F8" s="4" t="s">
        <v>173</v>
      </c>
      <c r="G8" s="5"/>
      <c r="H8" s="5" t="s">
        <v>319</v>
      </c>
      <c r="I8" s="7" t="s">
        <v>360</v>
      </c>
      <c r="J8" s="2" t="str">
        <f t="shared" si="0"/>
        <v>武汉威伟机械</v>
      </c>
      <c r="K8" s="17" t="str">
        <f>VLOOKUP(M8,ch!$A$1:$B$31,2,0)</f>
        <v>鄂AF1588</v>
      </c>
      <c r="L8" s="17" t="s">
        <v>101</v>
      </c>
      <c r="M8" s="4" t="s">
        <v>320</v>
      </c>
      <c r="N8" s="2" t="str">
        <f t="shared" si="1"/>
        <v>9.6米</v>
      </c>
      <c r="O8" s="4">
        <v>14</v>
      </c>
      <c r="P8" s="2" t="str">
        <f t="shared" si="2"/>
        <v>新地园区--丰树园区</v>
      </c>
      <c r="Q8" s="4">
        <f t="shared" si="3"/>
        <v>165</v>
      </c>
    </row>
    <row r="9" spans="1:104" ht="18.75">
      <c r="A9" s="9">
        <v>43194</v>
      </c>
      <c r="B9" s="8" t="s">
        <v>166</v>
      </c>
      <c r="C9" s="2" t="s">
        <v>163</v>
      </c>
      <c r="D9" s="2" t="s">
        <v>19</v>
      </c>
      <c r="E9" s="4" t="s">
        <v>66</v>
      </c>
      <c r="F9" s="4" t="s">
        <v>201</v>
      </c>
      <c r="G9" s="5"/>
      <c r="H9" s="5" t="s">
        <v>321</v>
      </c>
      <c r="I9" s="7" t="s">
        <v>361</v>
      </c>
      <c r="J9" s="2" t="str">
        <f t="shared" si="0"/>
        <v>武汉威伟机械</v>
      </c>
      <c r="K9" s="17" t="str">
        <f>VLOOKUP(M9,ch!$A$1:$B$31,2,0)</f>
        <v>鄂AMT870</v>
      </c>
      <c r="L9" s="17" t="s">
        <v>109</v>
      </c>
      <c r="M9" s="4" t="s">
        <v>322</v>
      </c>
      <c r="N9" s="2" t="str">
        <f t="shared" si="1"/>
        <v>9.6米</v>
      </c>
      <c r="O9" s="4">
        <v>14</v>
      </c>
      <c r="P9" s="2" t="str">
        <f t="shared" si="2"/>
        <v>新地园区--亚洲一号园区</v>
      </c>
      <c r="Q9" s="4">
        <f t="shared" si="3"/>
        <v>165</v>
      </c>
    </row>
    <row r="10" spans="1:104" ht="18.75">
      <c r="A10" s="9">
        <v>43194</v>
      </c>
      <c r="B10" s="8" t="s">
        <v>205</v>
      </c>
      <c r="C10" s="2" t="s">
        <v>163</v>
      </c>
      <c r="D10" s="2" t="s">
        <v>21</v>
      </c>
      <c r="E10" s="4" t="s">
        <v>163</v>
      </c>
      <c r="F10" s="4" t="s">
        <v>323</v>
      </c>
      <c r="G10" s="5"/>
      <c r="H10" s="5" t="s">
        <v>324</v>
      </c>
      <c r="I10" s="7" t="s">
        <v>362</v>
      </c>
      <c r="J10" s="2" t="str">
        <f t="shared" si="0"/>
        <v>武汉威伟机械</v>
      </c>
      <c r="K10" s="17" t="str">
        <f>VLOOKUP(M10,ch!$A$1:$B$31,2,0)</f>
        <v>鄂AMT870</v>
      </c>
      <c r="L10" s="17" t="s">
        <v>109</v>
      </c>
      <c r="M10" s="4" t="s">
        <v>322</v>
      </c>
      <c r="N10" s="2" t="str">
        <f t="shared" si="1"/>
        <v>9.6米</v>
      </c>
      <c r="O10" s="4">
        <v>14</v>
      </c>
      <c r="P10" s="2" t="str">
        <f t="shared" si="2"/>
        <v>新地园区--新地园区</v>
      </c>
      <c r="Q10" s="4">
        <f t="shared" ref="Q10:Q18" si="4">IF(OR(C10="常福园区",C10="欣程园区",E10="常福园区",F3="欣程园区"),1250,165)</f>
        <v>165</v>
      </c>
    </row>
    <row r="11" spans="1:104" ht="18.75">
      <c r="A11" s="9">
        <v>43194</v>
      </c>
      <c r="B11" s="8" t="s">
        <v>205</v>
      </c>
      <c r="C11" s="2" t="s">
        <v>163</v>
      </c>
      <c r="D11" s="2" t="s">
        <v>21</v>
      </c>
      <c r="E11" s="4" t="s">
        <v>61</v>
      </c>
      <c r="F11" s="4" t="s">
        <v>173</v>
      </c>
      <c r="G11" s="5"/>
      <c r="H11" s="5" t="s">
        <v>325</v>
      </c>
      <c r="I11" s="7" t="s">
        <v>363</v>
      </c>
      <c r="J11" s="2" t="str">
        <f t="shared" si="0"/>
        <v>武汉威伟机械</v>
      </c>
      <c r="K11" s="17" t="str">
        <f>VLOOKUP(M11,ch!$A$1:$B$31,2,0)</f>
        <v>鄂AFE237</v>
      </c>
      <c r="L11" s="17" t="s">
        <v>98</v>
      </c>
      <c r="M11" s="4" t="s">
        <v>326</v>
      </c>
      <c r="N11" s="2" t="str">
        <f t="shared" si="1"/>
        <v>9.6米</v>
      </c>
      <c r="O11" s="4">
        <v>14</v>
      </c>
      <c r="P11" s="2" t="str">
        <f t="shared" si="2"/>
        <v>新地园区--丰树园区</v>
      </c>
      <c r="Q11" s="4">
        <f t="shared" si="4"/>
        <v>165</v>
      </c>
    </row>
    <row r="12" spans="1:104" ht="18.75">
      <c r="A12" s="9">
        <v>43194</v>
      </c>
      <c r="B12" s="8" t="s">
        <v>327</v>
      </c>
      <c r="C12" s="2" t="s">
        <v>328</v>
      </c>
      <c r="D12" s="2" t="s">
        <v>329</v>
      </c>
      <c r="E12" s="4" t="s">
        <v>330</v>
      </c>
      <c r="F12" s="4" t="s">
        <v>331</v>
      </c>
      <c r="G12" s="5"/>
      <c r="H12" s="5" t="s">
        <v>332</v>
      </c>
      <c r="I12" s="7" t="s">
        <v>364</v>
      </c>
      <c r="J12" s="2" t="str">
        <f t="shared" si="0"/>
        <v>武汉威伟机械</v>
      </c>
      <c r="K12" s="17" t="str">
        <f>VLOOKUP(M12,ch!$A$1:$B$31,2,0)</f>
        <v>鄂AMT870</v>
      </c>
      <c r="L12" s="17" t="s">
        <v>109</v>
      </c>
      <c r="M12" s="4" t="s">
        <v>283</v>
      </c>
      <c r="N12" s="2" t="str">
        <f t="shared" si="1"/>
        <v>9.6米</v>
      </c>
      <c r="O12" s="4">
        <v>14</v>
      </c>
      <c r="P12" s="2" t="str">
        <f t="shared" si="2"/>
        <v>丰树园区--新地园区</v>
      </c>
      <c r="Q12" s="4">
        <f t="shared" si="4"/>
        <v>165</v>
      </c>
    </row>
    <row r="13" spans="1:104" ht="18.75">
      <c r="A13" s="9">
        <v>43194</v>
      </c>
      <c r="B13" s="8" t="s">
        <v>333</v>
      </c>
      <c r="C13" s="2" t="s">
        <v>334</v>
      </c>
      <c r="D13" s="2" t="s">
        <v>335</v>
      </c>
      <c r="E13" s="4" t="s">
        <v>330</v>
      </c>
      <c r="F13" s="4" t="s">
        <v>331</v>
      </c>
      <c r="G13" s="5"/>
      <c r="H13" s="5" t="s">
        <v>336</v>
      </c>
      <c r="I13" s="7" t="s">
        <v>365</v>
      </c>
      <c r="J13" s="2" t="str">
        <f t="shared" si="0"/>
        <v>武汉威伟机械</v>
      </c>
      <c r="K13" s="17" t="str">
        <f>VLOOKUP(M13,ch!$A$1:$B$31,2,0)</f>
        <v>鄂ANH299</v>
      </c>
      <c r="L13" s="17" t="s">
        <v>111</v>
      </c>
      <c r="M13" s="4" t="s">
        <v>318</v>
      </c>
      <c r="N13" s="2" t="str">
        <f t="shared" si="1"/>
        <v>9.6米</v>
      </c>
      <c r="O13" s="4">
        <v>14</v>
      </c>
      <c r="P13" s="2" t="str">
        <f t="shared" si="2"/>
        <v>亚洲一号园区--新地园区</v>
      </c>
      <c r="Q13" s="4">
        <f t="shared" si="4"/>
        <v>165</v>
      </c>
    </row>
    <row r="14" spans="1:104" ht="18.75">
      <c r="A14" s="9">
        <v>43194</v>
      </c>
      <c r="B14" s="8" t="s">
        <v>160</v>
      </c>
      <c r="C14" s="2" t="s">
        <v>334</v>
      </c>
      <c r="D14" s="2" t="s">
        <v>337</v>
      </c>
      <c r="E14" s="4" t="s">
        <v>163</v>
      </c>
      <c r="F14" s="4" t="s">
        <v>338</v>
      </c>
      <c r="G14" s="5"/>
      <c r="H14" s="5" t="s">
        <v>339</v>
      </c>
      <c r="I14" s="7" t="s">
        <v>366</v>
      </c>
      <c r="J14" s="2" t="str">
        <f t="shared" si="0"/>
        <v>武汉威伟机械</v>
      </c>
      <c r="K14" s="17" t="str">
        <f>VLOOKUP(M14,ch!$A$1:$B$31,2,0)</f>
        <v>鄂AZR876</v>
      </c>
      <c r="L14" s="17" t="s">
        <v>130</v>
      </c>
      <c r="M14" s="4" t="s">
        <v>340</v>
      </c>
      <c r="N14" s="2" t="str">
        <f t="shared" si="1"/>
        <v>9.6米</v>
      </c>
      <c r="O14" s="4">
        <v>14</v>
      </c>
      <c r="P14" s="2" t="str">
        <f t="shared" si="2"/>
        <v>亚洲一号园区--新地园区</v>
      </c>
      <c r="Q14" s="4">
        <f t="shared" si="4"/>
        <v>165</v>
      </c>
    </row>
    <row r="15" spans="1:104" ht="18.75">
      <c r="A15" s="9">
        <v>43194</v>
      </c>
      <c r="B15" s="8" t="s">
        <v>341</v>
      </c>
      <c r="C15" s="2" t="s">
        <v>342</v>
      </c>
      <c r="D15" s="2" t="s">
        <v>343</v>
      </c>
      <c r="E15" s="4" t="s">
        <v>330</v>
      </c>
      <c r="F15" s="4" t="s">
        <v>344</v>
      </c>
      <c r="G15" s="5"/>
      <c r="H15" s="5" t="s">
        <v>345</v>
      </c>
      <c r="I15" s="7" t="s">
        <v>367</v>
      </c>
      <c r="J15" s="2" t="str">
        <f t="shared" si="0"/>
        <v>武汉威伟机械</v>
      </c>
      <c r="K15" s="17" t="str">
        <f>VLOOKUP(M15,ch!$A$1:$B$31,2,0)</f>
        <v>鄂AZV377</v>
      </c>
      <c r="L15" s="17" t="s">
        <v>105</v>
      </c>
      <c r="M15" s="4" t="s">
        <v>346</v>
      </c>
      <c r="N15" s="2" t="str">
        <f t="shared" si="1"/>
        <v>9.6米</v>
      </c>
      <c r="O15" s="4">
        <v>14</v>
      </c>
      <c r="P15" s="2" t="str">
        <f t="shared" si="2"/>
        <v>万纬园区--新地园区</v>
      </c>
      <c r="Q15" s="4">
        <f t="shared" si="4"/>
        <v>165</v>
      </c>
    </row>
    <row r="16" spans="1:104" ht="18.75">
      <c r="A16" s="9">
        <v>43194</v>
      </c>
      <c r="B16" s="8" t="s">
        <v>347</v>
      </c>
      <c r="C16" s="2" t="s">
        <v>342</v>
      </c>
      <c r="D16" s="2" t="s">
        <v>348</v>
      </c>
      <c r="E16" s="4" t="s">
        <v>163</v>
      </c>
      <c r="F16" s="4" t="s">
        <v>164</v>
      </c>
      <c r="G16" s="5"/>
      <c r="H16" s="5" t="s">
        <v>349</v>
      </c>
      <c r="I16" s="7" t="s">
        <v>368</v>
      </c>
      <c r="J16" s="2" t="str">
        <f t="shared" si="0"/>
        <v>武汉威伟机械</v>
      </c>
      <c r="K16" s="17" t="str">
        <f>VLOOKUP(M16,ch!$A$1:$B$31,2,0)</f>
        <v>鄂AZV377</v>
      </c>
      <c r="L16" s="17" t="s">
        <v>105</v>
      </c>
      <c r="M16" s="4" t="s">
        <v>346</v>
      </c>
      <c r="N16" s="2" t="str">
        <f t="shared" si="1"/>
        <v>9.6米</v>
      </c>
      <c r="O16" s="4">
        <v>8</v>
      </c>
      <c r="P16" s="2" t="str">
        <f t="shared" si="2"/>
        <v>万纬园区--新地园区</v>
      </c>
      <c r="Q16" s="4">
        <f t="shared" si="4"/>
        <v>165</v>
      </c>
    </row>
    <row r="17" spans="1:17" ht="18.75">
      <c r="A17" s="9">
        <v>43194</v>
      </c>
      <c r="B17" s="8" t="s">
        <v>350</v>
      </c>
      <c r="C17" s="2" t="s">
        <v>163</v>
      </c>
      <c r="D17" s="2" t="s">
        <v>280</v>
      </c>
      <c r="E17" s="4" t="s">
        <v>215</v>
      </c>
      <c r="F17" s="4" t="s">
        <v>281</v>
      </c>
      <c r="G17" s="5"/>
      <c r="H17" s="5" t="s">
        <v>351</v>
      </c>
      <c r="I17" s="7" t="s">
        <v>369</v>
      </c>
      <c r="J17" s="2" t="str">
        <f t="shared" si="0"/>
        <v>武汉威伟机械</v>
      </c>
      <c r="K17" s="17" t="str">
        <f>VLOOKUP(M17,ch!$A$1:$B$31,2,0)</f>
        <v>鄂AHB101</v>
      </c>
      <c r="L17" s="17" t="s">
        <v>103</v>
      </c>
      <c r="M17" s="4" t="s">
        <v>159</v>
      </c>
      <c r="N17" s="2" t="str">
        <f t="shared" si="1"/>
        <v>9.6米</v>
      </c>
      <c r="O17" s="4">
        <v>15</v>
      </c>
      <c r="P17" s="2" t="str">
        <f t="shared" si="2"/>
        <v>新地园区--常福园区</v>
      </c>
      <c r="Q17" s="4">
        <f t="shared" si="4"/>
        <v>1250</v>
      </c>
    </row>
    <row r="18" spans="1:17" ht="18.75">
      <c r="A18" s="9">
        <v>43194</v>
      </c>
      <c r="B18" s="8" t="s">
        <v>350</v>
      </c>
      <c r="C18" s="2" t="s">
        <v>163</v>
      </c>
      <c r="D18" s="2" t="s">
        <v>16</v>
      </c>
      <c r="E18" s="4" t="s">
        <v>215</v>
      </c>
      <c r="F18" s="4" t="s">
        <v>281</v>
      </c>
      <c r="G18" s="5"/>
      <c r="H18" s="5" t="s">
        <v>352</v>
      </c>
      <c r="I18" s="7" t="s">
        <v>370</v>
      </c>
      <c r="J18" s="2" t="str">
        <f t="shared" si="0"/>
        <v>武汉威伟机械</v>
      </c>
      <c r="K18" s="17" t="str">
        <f>VLOOKUP(M18,ch!$A$1:$B$31,2,0)</f>
        <v>鄂AAW309</v>
      </c>
      <c r="L18" s="17" t="s">
        <v>95</v>
      </c>
      <c r="M18" s="4" t="s">
        <v>169</v>
      </c>
      <c r="N18" s="2" t="str">
        <f t="shared" si="1"/>
        <v>9.6米</v>
      </c>
      <c r="O18" s="4">
        <v>14</v>
      </c>
      <c r="P18" s="2" t="str">
        <f t="shared" si="2"/>
        <v>新地园区--常福园区</v>
      </c>
      <c r="Q18" s="4">
        <f t="shared" si="4"/>
        <v>1250</v>
      </c>
    </row>
    <row r="19" spans="1:17" ht="18.75">
      <c r="A19" s="9"/>
      <c r="B19" s="8"/>
      <c r="C19" s="2"/>
      <c r="D19" s="2"/>
      <c r="E19" s="4"/>
      <c r="F19" s="4"/>
      <c r="G19" s="5"/>
      <c r="H19" s="5"/>
      <c r="I19" s="5"/>
      <c r="J19" s="2"/>
      <c r="K19" s="17"/>
      <c r="L19" s="17"/>
      <c r="M19" s="4"/>
      <c r="N19" s="2"/>
      <c r="O19" s="4"/>
      <c r="P19" s="2"/>
      <c r="Q19" s="4"/>
    </row>
    <row r="20" spans="1:17" ht="18.75">
      <c r="A20" s="9"/>
      <c r="B20" s="8"/>
      <c r="C20" s="2"/>
      <c r="D20" s="2"/>
      <c r="E20" s="4"/>
      <c r="F20" s="4"/>
      <c r="G20" s="5"/>
      <c r="H20" s="5"/>
      <c r="I20" s="5"/>
      <c r="J20" s="2"/>
      <c r="K20" s="17"/>
      <c r="L20" s="17"/>
      <c r="M20" s="4"/>
      <c r="N20" s="2"/>
      <c r="O20" s="4"/>
      <c r="P20" s="2"/>
      <c r="Q20" s="4"/>
    </row>
    <row r="21" spans="1:17" ht="18.75">
      <c r="A21" s="9"/>
      <c r="B21" s="8"/>
      <c r="C21" s="2"/>
      <c r="D21" s="2"/>
      <c r="E21" s="4"/>
      <c r="F21" s="4"/>
      <c r="G21" s="5"/>
      <c r="H21" s="5"/>
      <c r="I21" s="5"/>
      <c r="J21" s="2"/>
      <c r="K21" s="17"/>
      <c r="L21" s="17"/>
      <c r="M21" s="4"/>
      <c r="N21" s="2"/>
      <c r="O21" s="4"/>
      <c r="P21" s="2"/>
      <c r="Q21" s="4"/>
    </row>
    <row r="22" spans="1:17" ht="18.75">
      <c r="A22" s="9"/>
      <c r="B22" s="8"/>
      <c r="C22" s="2"/>
      <c r="D22" s="2"/>
      <c r="E22" s="4"/>
      <c r="F22" s="4"/>
      <c r="G22" s="5"/>
      <c r="H22" s="5"/>
      <c r="I22" s="5"/>
      <c r="J22" s="2"/>
      <c r="K22" s="17"/>
      <c r="L22" s="17"/>
      <c r="M22" s="4"/>
      <c r="N22" s="2"/>
      <c r="O22" s="4"/>
      <c r="P22" s="2"/>
      <c r="Q22" s="4"/>
    </row>
  </sheetData>
  <phoneticPr fontId="7" type="noConversion"/>
  <conditionalFormatting sqref="G1:I1048576">
    <cfRule type="duplicateValues" dxfId="12" priority="3"/>
    <cfRule type="duplicateValues" dxfId="11" priority="4"/>
  </conditionalFormatting>
  <conditionalFormatting sqref="H1:I1048576">
    <cfRule type="duplicateValues" dxfId="10" priority="1"/>
    <cfRule type="duplicateValues" dxfId="9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2" sqref="B2"/>
    </sheetView>
  </sheetViews>
  <sheetFormatPr defaultRowHeight="13.5"/>
  <cols>
    <col min="1" max="1" width="10.375" bestFit="1" customWidth="1"/>
    <col min="2" max="2" width="14" bestFit="1" customWidth="1"/>
  </cols>
  <sheetData>
    <row r="1" spans="1:2" ht="20.25">
      <c r="A1" s="19" t="s">
        <v>108</v>
      </c>
      <c r="B1" s="19" t="s">
        <v>101</v>
      </c>
    </row>
    <row r="2" spans="1:2" ht="20.25">
      <c r="A2" s="19" t="s">
        <v>283</v>
      </c>
      <c r="B2" s="19" t="s">
        <v>109</v>
      </c>
    </row>
    <row r="3" spans="1:2" ht="20.25">
      <c r="A3" s="19" t="s">
        <v>110</v>
      </c>
      <c r="B3" s="19" t="s">
        <v>111</v>
      </c>
    </row>
    <row r="4" spans="1:2" ht="20.25">
      <c r="A4" s="19" t="s">
        <v>112</v>
      </c>
      <c r="B4" s="19" t="s">
        <v>95</v>
      </c>
    </row>
    <row r="5" spans="1:2" ht="20.25">
      <c r="A5" s="19" t="s">
        <v>113</v>
      </c>
      <c r="B5" s="19" t="s">
        <v>99</v>
      </c>
    </row>
    <row r="6" spans="1:2" ht="20.25">
      <c r="A6" s="19" t="s">
        <v>114</v>
      </c>
      <c r="B6" s="19" t="s">
        <v>97</v>
      </c>
    </row>
    <row r="7" spans="1:2" ht="20.25">
      <c r="A7" s="19" t="s">
        <v>115</v>
      </c>
      <c r="B7" s="19" t="s">
        <v>103</v>
      </c>
    </row>
    <row r="8" spans="1:2" ht="20.25">
      <c r="A8" s="19" t="s">
        <v>116</v>
      </c>
      <c r="B8" s="19" t="s">
        <v>117</v>
      </c>
    </row>
    <row r="9" spans="1:2" ht="20.25">
      <c r="A9" s="19" t="s">
        <v>118</v>
      </c>
      <c r="B9" s="19" t="s">
        <v>119</v>
      </c>
    </row>
    <row r="10" spans="1:2" ht="20.25">
      <c r="A10" s="19" t="s">
        <v>120</v>
      </c>
      <c r="B10" s="19" t="s">
        <v>121</v>
      </c>
    </row>
    <row r="11" spans="1:2" ht="20.25">
      <c r="A11" s="19" t="s">
        <v>122</v>
      </c>
      <c r="B11" s="19" t="s">
        <v>123</v>
      </c>
    </row>
    <row r="12" spans="1:2" ht="20.25">
      <c r="A12" s="19" t="s">
        <v>124</v>
      </c>
      <c r="B12" s="19" t="s">
        <v>125</v>
      </c>
    </row>
    <row r="13" spans="1:2" ht="20.25">
      <c r="A13" s="19" t="s">
        <v>126</v>
      </c>
      <c r="B13" s="19" t="s">
        <v>127</v>
      </c>
    </row>
    <row r="14" spans="1:2" ht="20.25">
      <c r="A14" s="19" t="s">
        <v>128</v>
      </c>
      <c r="B14" s="19" t="s">
        <v>105</v>
      </c>
    </row>
    <row r="15" spans="1:2" ht="20.25">
      <c r="A15" s="19" t="s">
        <v>129</v>
      </c>
      <c r="B15" s="19" t="s">
        <v>130</v>
      </c>
    </row>
    <row r="16" spans="1:2" ht="20.25">
      <c r="A16" s="19" t="s">
        <v>131</v>
      </c>
      <c r="B16" s="19" t="s">
        <v>98</v>
      </c>
    </row>
    <row r="17" spans="1:2" ht="20.25">
      <c r="A17" s="19" t="s">
        <v>132</v>
      </c>
      <c r="B17" s="19" t="s">
        <v>102</v>
      </c>
    </row>
    <row r="18" spans="1:2" ht="20.25">
      <c r="A18" s="19" t="s">
        <v>133</v>
      </c>
      <c r="B18" s="19" t="s">
        <v>134</v>
      </c>
    </row>
    <row r="19" spans="1:2" ht="20.25">
      <c r="A19" s="19" t="s">
        <v>135</v>
      </c>
      <c r="B19" s="19" t="s">
        <v>136</v>
      </c>
    </row>
    <row r="20" spans="1:2" ht="20.25">
      <c r="A20" s="19" t="s">
        <v>137</v>
      </c>
      <c r="B20" s="19" t="s">
        <v>138</v>
      </c>
    </row>
    <row r="21" spans="1:2" ht="20.25">
      <c r="A21" s="19" t="s">
        <v>139</v>
      </c>
      <c r="B21" s="19" t="s">
        <v>140</v>
      </c>
    </row>
    <row r="22" spans="1:2" ht="20.25">
      <c r="A22" s="19" t="s">
        <v>141</v>
      </c>
      <c r="B22" s="19" t="s">
        <v>100</v>
      </c>
    </row>
    <row r="23" spans="1:2" ht="20.25">
      <c r="A23" s="19" t="s">
        <v>142</v>
      </c>
      <c r="B23" s="19" t="s">
        <v>17</v>
      </c>
    </row>
    <row r="24" spans="1:2" ht="20.25">
      <c r="A24" s="19" t="s">
        <v>143</v>
      </c>
      <c r="B24" s="19" t="s">
        <v>144</v>
      </c>
    </row>
    <row r="25" spans="1:2" ht="20.25">
      <c r="A25" s="19" t="s">
        <v>145</v>
      </c>
      <c r="B25" s="19" t="s">
        <v>146</v>
      </c>
    </row>
    <row r="26" spans="1:2" ht="20.25">
      <c r="A26" s="19" t="s">
        <v>147</v>
      </c>
      <c r="B26" s="19" t="s">
        <v>148</v>
      </c>
    </row>
    <row r="27" spans="1:2" ht="20.25">
      <c r="A27" s="19" t="s">
        <v>149</v>
      </c>
      <c r="B27" s="19" t="s">
        <v>150</v>
      </c>
    </row>
    <row r="28" spans="1:2" ht="20.25">
      <c r="A28" s="19" t="s">
        <v>151</v>
      </c>
      <c r="B28" s="19" t="s">
        <v>152</v>
      </c>
    </row>
    <row r="29" spans="1:2" ht="20.25">
      <c r="A29" s="19" t="s">
        <v>153</v>
      </c>
      <c r="B29" s="19" t="s">
        <v>154</v>
      </c>
    </row>
    <row r="30" spans="1:2" ht="20.25">
      <c r="A30" s="19" t="s">
        <v>155</v>
      </c>
      <c r="B30" s="19" t="s">
        <v>156</v>
      </c>
    </row>
    <row r="31" spans="1:2" ht="20.25">
      <c r="A31" s="19" t="s">
        <v>157</v>
      </c>
      <c r="B31" s="19" t="s">
        <v>158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341C-4F20-460A-857D-9ECA6CAF73C3}">
  <dimension ref="A1:CY49"/>
  <sheetViews>
    <sheetView tabSelected="1" topLeftCell="F1" workbookViewId="0">
      <selection activeCell="P2" sqref="P2:P10"/>
    </sheetView>
  </sheetViews>
  <sheetFormatPr defaultRowHeight="13.5"/>
  <cols>
    <col min="1" max="1" width="13.25" style="18" bestFit="1" customWidth="1"/>
    <col min="2" max="2" width="10.375" style="18" bestFit="1" customWidth="1"/>
    <col min="3" max="3" width="16.625" style="18" bestFit="1" customWidth="1"/>
    <col min="4" max="4" width="27.25" style="18" bestFit="1" customWidth="1"/>
    <col min="5" max="5" width="16.625" style="18" bestFit="1" customWidth="1"/>
    <col min="6" max="6" width="39.25" style="18" bestFit="1" customWidth="1"/>
    <col min="7" max="7" width="13.25" style="14" hidden="1" customWidth="1"/>
    <col min="8" max="8" width="13.25" style="14" customWidth="1"/>
    <col min="9" max="9" width="16.625" style="18" bestFit="1" customWidth="1"/>
    <col min="10" max="10" width="15.75" style="16" customWidth="1"/>
    <col min="11" max="11" width="15.75" style="16" hidden="1" customWidth="1"/>
    <col min="12" max="12" width="8.875" style="18" bestFit="1" customWidth="1"/>
    <col min="13" max="13" width="6.875" style="18" customWidth="1"/>
    <col min="14" max="14" width="8.75" style="18" bestFit="1" customWidth="1"/>
    <col min="15" max="15" width="29.875" style="18" bestFit="1" customWidth="1"/>
    <col min="16" max="16" width="6.75" style="18" bestFit="1" customWidth="1"/>
    <col min="17" max="16384" width="9" style="18"/>
  </cols>
  <sheetData>
    <row r="1" spans="1:103" ht="18.75" customHeight="1">
      <c r="A1" s="12" t="s">
        <v>0</v>
      </c>
      <c r="B1" s="1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379</v>
      </c>
      <c r="H1" s="10" t="s">
        <v>227</v>
      </c>
      <c r="I1" s="10" t="s">
        <v>7</v>
      </c>
      <c r="J1" s="10" t="s">
        <v>226</v>
      </c>
      <c r="K1" s="10" t="s">
        <v>225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ht="18.75">
      <c r="A2" s="9">
        <v>43196</v>
      </c>
      <c r="B2" s="8" t="s">
        <v>179</v>
      </c>
      <c r="C2" s="2" t="s">
        <v>55</v>
      </c>
      <c r="D2" s="2" t="s">
        <v>378</v>
      </c>
      <c r="E2" s="4" t="s">
        <v>380</v>
      </c>
      <c r="F2" s="4" t="s">
        <v>377</v>
      </c>
      <c r="G2" s="5"/>
      <c r="H2" s="5" t="s">
        <v>381</v>
      </c>
      <c r="I2" s="2" t="str">
        <f t="shared" ref="I2" si="0">IF(A2&lt;&gt;"","武汉威伟机械","------")</f>
        <v>武汉威伟机械</v>
      </c>
      <c r="J2" s="17" t="str">
        <f>VLOOKUP(L2,ch!$A$1:$B$31,2,0)</f>
        <v>鄂AHB101</v>
      </c>
      <c r="K2" s="17"/>
      <c r="L2" s="4" t="s">
        <v>51</v>
      </c>
      <c r="M2" s="2" t="str">
        <f t="shared" ref="M2" si="1">IF(A2&lt;&gt;"","9.6米","---")</f>
        <v>9.6米</v>
      </c>
      <c r="N2" s="4">
        <v>14</v>
      </c>
      <c r="O2" s="2" t="str">
        <f t="shared" ref="O2" si="2">C2&amp;"--"&amp;E2</f>
        <v>新地园区--万科园区</v>
      </c>
      <c r="P2" s="4">
        <f>IF(OR(C2="常福园区",C2="欣程园区",E2="常福园区",E2="欣程园区"),1250,165)</f>
        <v>165</v>
      </c>
    </row>
    <row r="3" spans="1:103" ht="18.75">
      <c r="A3" s="9">
        <v>43196</v>
      </c>
      <c r="B3" s="8" t="s">
        <v>41</v>
      </c>
      <c r="C3" s="2" t="s">
        <v>55</v>
      </c>
      <c r="D3" s="2" t="s">
        <v>382</v>
      </c>
      <c r="E3" s="4" t="s">
        <v>380</v>
      </c>
      <c r="F3" s="4" t="s">
        <v>377</v>
      </c>
      <c r="G3" s="5"/>
      <c r="H3" s="5" t="s">
        <v>383</v>
      </c>
      <c r="I3" s="2" t="str">
        <f t="shared" ref="I3" si="3">IF(A3&lt;&gt;"","武汉威伟机械","------")</f>
        <v>武汉威伟机械</v>
      </c>
      <c r="J3" s="17" t="str">
        <f>VLOOKUP(L3,ch!$A$1:$B$31,2,0)</f>
        <v>鄂ABY256</v>
      </c>
      <c r="K3" s="17"/>
      <c r="L3" s="4" t="s">
        <v>27</v>
      </c>
      <c r="M3" s="2" t="str">
        <f t="shared" ref="M3" si="4">IF(A3&lt;&gt;"","9.6米","---")</f>
        <v>9.6米</v>
      </c>
      <c r="N3" s="4">
        <v>14</v>
      </c>
      <c r="O3" s="2" t="str">
        <f t="shared" ref="O3" si="5">C3&amp;"--"&amp;E3</f>
        <v>新地园区--万科园区</v>
      </c>
      <c r="P3" s="4">
        <f t="shared" ref="P3:P10" si="6">IF(OR(C3="常福园区",C3="欣程园区",E3="常福园区",E3="欣程园区"),1250,165)</f>
        <v>165</v>
      </c>
    </row>
    <row r="4" spans="1:103" ht="18.75">
      <c r="A4" s="9">
        <v>43196</v>
      </c>
      <c r="B4" s="8" t="s">
        <v>63</v>
      </c>
      <c r="C4" s="2" t="s">
        <v>55</v>
      </c>
      <c r="D4" s="2" t="s">
        <v>20</v>
      </c>
      <c r="E4" s="4" t="s">
        <v>61</v>
      </c>
      <c r="F4" s="4" t="s">
        <v>374</v>
      </c>
      <c r="G4" s="5"/>
      <c r="H4" s="5" t="s">
        <v>384</v>
      </c>
      <c r="I4" s="2" t="str">
        <f t="shared" ref="I4" si="7">IF(A4&lt;&gt;"","武汉威伟机械","------")</f>
        <v>武汉威伟机械</v>
      </c>
      <c r="J4" s="17" t="str">
        <f>VLOOKUP(L4,ch!$A$1:$B$31,2,0)</f>
        <v>鄂AAW309</v>
      </c>
      <c r="K4" s="17"/>
      <c r="L4" s="4" t="s">
        <v>57</v>
      </c>
      <c r="M4" s="2" t="str">
        <f t="shared" ref="M4" si="8">IF(A4&lt;&gt;"","9.6米","---")</f>
        <v>9.6米</v>
      </c>
      <c r="N4" s="4">
        <v>14</v>
      </c>
      <c r="O4" s="2" t="str">
        <f t="shared" ref="O4" si="9">C4&amp;"--"&amp;E4</f>
        <v>新地园区--丰树园区</v>
      </c>
      <c r="P4" s="4">
        <f t="shared" si="6"/>
        <v>165</v>
      </c>
    </row>
    <row r="5" spans="1:103" ht="18.75">
      <c r="A5" s="9">
        <v>43196</v>
      </c>
      <c r="B5" s="8" t="s">
        <v>25</v>
      </c>
      <c r="C5" s="2" t="s">
        <v>55</v>
      </c>
      <c r="D5" s="2" t="s">
        <v>386</v>
      </c>
      <c r="E5" s="4" t="s">
        <v>61</v>
      </c>
      <c r="F5" s="4" t="s">
        <v>371</v>
      </c>
      <c r="G5" s="5"/>
      <c r="H5" s="5" t="s">
        <v>385</v>
      </c>
      <c r="I5" s="2" t="str">
        <f t="shared" ref="I5" si="10">IF(A5&lt;&gt;"","武汉威伟机械","------")</f>
        <v>武汉威伟机械</v>
      </c>
      <c r="J5" s="17" t="str">
        <f>VLOOKUP(L5,ch!$A$1:$B$31,2,0)</f>
        <v>鄂AAW309</v>
      </c>
      <c r="K5" s="17"/>
      <c r="L5" s="4" t="s">
        <v>57</v>
      </c>
      <c r="M5" s="2" t="str">
        <f t="shared" ref="M5" si="11">IF(A5&lt;&gt;"","9.6米","---")</f>
        <v>9.6米</v>
      </c>
      <c r="N5" s="4">
        <v>14</v>
      </c>
      <c r="O5" s="2" t="str">
        <f t="shared" ref="O5" si="12">C5&amp;"--"&amp;E5</f>
        <v>新地园区--丰树园区</v>
      </c>
      <c r="P5" s="4">
        <f t="shared" si="6"/>
        <v>165</v>
      </c>
    </row>
    <row r="6" spans="1:103" ht="18.75">
      <c r="A6" s="9">
        <v>43196</v>
      </c>
      <c r="B6" s="8" t="s">
        <v>63</v>
      </c>
      <c r="C6" s="2" t="s">
        <v>55</v>
      </c>
      <c r="D6" s="2" t="s">
        <v>21</v>
      </c>
      <c r="E6" s="4" t="s">
        <v>61</v>
      </c>
      <c r="F6" s="4" t="s">
        <v>388</v>
      </c>
      <c r="G6" s="5"/>
      <c r="H6" s="5" t="s">
        <v>387</v>
      </c>
      <c r="I6" s="2" t="str">
        <f t="shared" ref="I6" si="13">IF(A6&lt;&gt;"","武汉威伟机械","------")</f>
        <v>武汉威伟机械</v>
      </c>
      <c r="J6" s="17" t="str">
        <f>VLOOKUP(L6,ch!$A$1:$B$31,2,0)</f>
        <v>鄂AAW309</v>
      </c>
      <c r="K6" s="17"/>
      <c r="L6" s="4" t="s">
        <v>57</v>
      </c>
      <c r="M6" s="2" t="str">
        <f t="shared" ref="M6" si="14">IF(A6&lt;&gt;"","9.6米","---")</f>
        <v>9.6米</v>
      </c>
      <c r="N6" s="4">
        <v>14</v>
      </c>
      <c r="O6" s="2" t="str">
        <f t="shared" ref="O6" si="15">C6&amp;"--"&amp;E6</f>
        <v>新地园区--丰树园区</v>
      </c>
      <c r="P6" s="4">
        <f t="shared" si="6"/>
        <v>165</v>
      </c>
    </row>
    <row r="7" spans="1:103" ht="18.75">
      <c r="A7" s="9">
        <v>43196</v>
      </c>
      <c r="B7" s="8" t="s">
        <v>36</v>
      </c>
      <c r="C7" s="2" t="s">
        <v>55</v>
      </c>
      <c r="D7" s="2" t="s">
        <v>254</v>
      </c>
      <c r="E7" s="4" t="s">
        <v>66</v>
      </c>
      <c r="F7" s="4" t="s">
        <v>376</v>
      </c>
      <c r="G7" s="5"/>
      <c r="H7" s="5" t="s">
        <v>389</v>
      </c>
      <c r="I7" s="2" t="str">
        <f t="shared" ref="I7" si="16">IF(A7&lt;&gt;"","武汉威伟机械","------")</f>
        <v>武汉威伟机械</v>
      </c>
      <c r="J7" s="17" t="str">
        <f>VLOOKUP(L7,ch!$A$1:$B$31,2,0)</f>
        <v>鄂AAW309</v>
      </c>
      <c r="K7" s="17"/>
      <c r="L7" s="4" t="s">
        <v>57</v>
      </c>
      <c r="M7" s="2" t="str">
        <f t="shared" ref="M7" si="17">IF(A7&lt;&gt;"","9.6米","---")</f>
        <v>9.6米</v>
      </c>
      <c r="N7" s="4">
        <v>14</v>
      </c>
      <c r="O7" s="2" t="str">
        <f t="shared" ref="O7" si="18">C7&amp;"--"&amp;E7</f>
        <v>新地园区--亚洲一号园区</v>
      </c>
      <c r="P7" s="4">
        <f t="shared" si="6"/>
        <v>165</v>
      </c>
    </row>
    <row r="8" spans="1:103" ht="18.75">
      <c r="A8" s="9">
        <v>43196</v>
      </c>
      <c r="B8" s="8" t="s">
        <v>372</v>
      </c>
      <c r="C8" s="2" t="s">
        <v>55</v>
      </c>
      <c r="D8" s="2" t="s">
        <v>254</v>
      </c>
      <c r="E8" s="4" t="s">
        <v>66</v>
      </c>
      <c r="F8" s="4" t="s">
        <v>373</v>
      </c>
      <c r="G8" s="5"/>
      <c r="H8" s="5" t="s">
        <v>390</v>
      </c>
      <c r="I8" s="2" t="str">
        <f t="shared" ref="I8" si="19">IF(A8&lt;&gt;"","武汉威伟机械","------")</f>
        <v>武汉威伟机械</v>
      </c>
      <c r="J8" s="17" t="str">
        <f>VLOOKUP(L8,ch!$A$1:$B$31,2,0)</f>
        <v>鄂AMT870</v>
      </c>
      <c r="K8" s="17"/>
      <c r="L8" s="4" t="s">
        <v>283</v>
      </c>
      <c r="M8" s="2" t="str">
        <f t="shared" ref="M8" si="20">IF(A8&lt;&gt;"","9.6米","---")</f>
        <v>9.6米</v>
      </c>
      <c r="N8" s="4">
        <v>14</v>
      </c>
      <c r="O8" s="2" t="str">
        <f t="shared" ref="O8" si="21">C8&amp;"--"&amp;E8</f>
        <v>新地园区--亚洲一号园区</v>
      </c>
      <c r="P8" s="4">
        <f t="shared" si="6"/>
        <v>165</v>
      </c>
    </row>
    <row r="9" spans="1:103" ht="18.75">
      <c r="A9" s="9">
        <v>43196</v>
      </c>
      <c r="B9" s="8" t="s">
        <v>205</v>
      </c>
      <c r="C9" s="2" t="s">
        <v>55</v>
      </c>
      <c r="D9" s="2" t="s">
        <v>21</v>
      </c>
      <c r="E9" s="4" t="s">
        <v>61</v>
      </c>
      <c r="F9" s="4" t="s">
        <v>391</v>
      </c>
      <c r="G9" s="5"/>
      <c r="H9" s="5" t="s">
        <v>392</v>
      </c>
      <c r="I9" s="2" t="str">
        <f t="shared" ref="I9" si="22">IF(A9&lt;&gt;"","武汉威伟机械","------")</f>
        <v>武汉威伟机械</v>
      </c>
      <c r="J9" s="17" t="str">
        <f>VLOOKUP(L9,ch!$A$1:$B$31,2,0)</f>
        <v>鄂AMT870</v>
      </c>
      <c r="K9" s="17"/>
      <c r="L9" s="4" t="s">
        <v>283</v>
      </c>
      <c r="M9" s="2" t="str">
        <f t="shared" ref="M9" si="23">IF(A9&lt;&gt;"","9.6米","---")</f>
        <v>9.6米</v>
      </c>
      <c r="N9" s="4">
        <v>14</v>
      </c>
      <c r="O9" s="2" t="str">
        <f t="shared" ref="O9" si="24">C9&amp;"--"&amp;E9</f>
        <v>新地园区--丰树园区</v>
      </c>
      <c r="P9" s="4">
        <f t="shared" si="6"/>
        <v>165</v>
      </c>
    </row>
    <row r="10" spans="1:103" ht="18.75">
      <c r="A10" s="9">
        <v>43196</v>
      </c>
      <c r="B10" s="8" t="s">
        <v>253</v>
      </c>
      <c r="C10" s="2" t="s">
        <v>55</v>
      </c>
      <c r="D10" s="2" t="s">
        <v>254</v>
      </c>
      <c r="E10" s="4" t="s">
        <v>61</v>
      </c>
      <c r="F10" s="4" t="s">
        <v>393</v>
      </c>
      <c r="G10" s="5"/>
      <c r="H10" s="5" t="s">
        <v>394</v>
      </c>
      <c r="I10" s="2" t="str">
        <f t="shared" ref="I10" si="25">IF(A10&lt;&gt;"","武汉威伟机械","------")</f>
        <v>武汉威伟机械</v>
      </c>
      <c r="J10" s="17" t="str">
        <f>VLOOKUP(L10,ch!$A$1:$B$31,2,0)</f>
        <v>鄂AMT870</v>
      </c>
      <c r="K10" s="17"/>
      <c r="L10" s="4" t="s">
        <v>283</v>
      </c>
      <c r="M10" s="2" t="str">
        <f t="shared" ref="M10" si="26">IF(A10&lt;&gt;"","9.6米","---")</f>
        <v>9.6米</v>
      </c>
      <c r="N10" s="4">
        <v>14</v>
      </c>
      <c r="O10" s="2" t="str">
        <f t="shared" ref="O10:O11" si="27">C10&amp;"--"&amp;E10</f>
        <v>新地园区--丰树园区</v>
      </c>
      <c r="P10" s="4">
        <f t="shared" si="6"/>
        <v>165</v>
      </c>
    </row>
    <row r="11" spans="1:103" ht="18.75">
      <c r="A11" s="9">
        <v>43196</v>
      </c>
      <c r="B11" s="8" t="s">
        <v>253</v>
      </c>
      <c r="C11" s="2" t="s">
        <v>55</v>
      </c>
      <c r="D11" s="2" t="s">
        <v>254</v>
      </c>
      <c r="E11" s="4" t="s">
        <v>66</v>
      </c>
      <c r="F11" s="4" t="s">
        <v>375</v>
      </c>
      <c r="G11" s="5"/>
      <c r="H11" s="5" t="s">
        <v>395</v>
      </c>
      <c r="I11" s="2" t="str">
        <f t="shared" ref="I11" si="28">IF(A11&lt;&gt;"","武汉威伟机械","------")</f>
        <v>武汉威伟机械</v>
      </c>
      <c r="J11" s="17" t="str">
        <f>VLOOKUP(L11,ch!$A$1:$B$31,2,0)</f>
        <v>鄂AMT870</v>
      </c>
      <c r="K11" s="17"/>
      <c r="L11" s="4" t="s">
        <v>283</v>
      </c>
      <c r="M11" s="2" t="str">
        <f t="shared" ref="M11" si="29">IF(A11&lt;&gt;"","9.6米","---")</f>
        <v>9.6米</v>
      </c>
      <c r="N11" s="4">
        <v>14</v>
      </c>
      <c r="O11" s="2" t="str">
        <f t="shared" si="27"/>
        <v>新地园区--亚洲一号园区</v>
      </c>
      <c r="P11" s="4">
        <f t="shared" ref="P11" si="30">IF(OR(C11="常福园区",C11="欣程园区",E11="常福园区",F4="欣程园区"),1250,165)</f>
        <v>165</v>
      </c>
    </row>
    <row r="12" spans="1:103" ht="18.75">
      <c r="A12" s="9">
        <v>43196</v>
      </c>
      <c r="B12" s="8" t="s">
        <v>36</v>
      </c>
      <c r="C12" s="2" t="s">
        <v>55</v>
      </c>
      <c r="D12" s="2" t="s">
        <v>19</v>
      </c>
      <c r="E12" s="4" t="s">
        <v>66</v>
      </c>
      <c r="F12" s="4" t="s">
        <v>396</v>
      </c>
      <c r="G12" s="5"/>
      <c r="H12" s="5" t="s">
        <v>397</v>
      </c>
      <c r="I12" s="2" t="str">
        <f t="shared" ref="I12" si="31">IF(A12&lt;&gt;"","武汉威伟机械","------")</f>
        <v>武汉威伟机械</v>
      </c>
      <c r="J12" s="17" t="str">
        <f>VLOOKUP(L12,ch!$A$1:$B$31,2,0)</f>
        <v>鄂AHB101</v>
      </c>
      <c r="K12" s="17"/>
      <c r="L12" s="4" t="s">
        <v>51</v>
      </c>
      <c r="M12" s="2" t="str">
        <f t="shared" ref="M12" si="32">IF(A12&lt;&gt;"","9.6米","---")</f>
        <v>9.6米</v>
      </c>
      <c r="N12" s="4">
        <v>14</v>
      </c>
      <c r="O12" s="2" t="str">
        <f t="shared" ref="O12" si="33">C12&amp;"--"&amp;E12</f>
        <v>新地园区--亚洲一号园区</v>
      </c>
      <c r="P12" s="4">
        <f t="shared" ref="P12" si="34">IF(OR(C12="常福园区",C12="欣程园区",E12="常福园区",F5="欣程园区"),1250,165)</f>
        <v>165</v>
      </c>
    </row>
    <row r="13" spans="1:103" ht="18.75">
      <c r="A13" s="9">
        <v>43196</v>
      </c>
      <c r="B13" s="8" t="s">
        <v>63</v>
      </c>
      <c r="C13" s="2" t="s">
        <v>55</v>
      </c>
      <c r="D13" s="2" t="s">
        <v>20</v>
      </c>
      <c r="E13" s="4" t="s">
        <v>61</v>
      </c>
      <c r="F13" s="4" t="s">
        <v>374</v>
      </c>
      <c r="G13" s="5"/>
      <c r="H13" s="5" t="s">
        <v>398</v>
      </c>
      <c r="I13" s="2" t="str">
        <f t="shared" ref="I13" si="35">IF(A13&lt;&gt;"","武汉威伟机械","------")</f>
        <v>武汉威伟机械</v>
      </c>
      <c r="J13" s="17" t="str">
        <f>VLOOKUP(L13,ch!$A$1:$B$31,2,0)</f>
        <v>鄂AHB101</v>
      </c>
      <c r="K13" s="17"/>
      <c r="L13" s="4" t="s">
        <v>51</v>
      </c>
      <c r="M13" s="2" t="str">
        <f t="shared" ref="M13" si="36">IF(A13&lt;&gt;"","9.6米","---")</f>
        <v>9.6米</v>
      </c>
      <c r="N13" s="4">
        <v>14</v>
      </c>
      <c r="O13" s="2" t="str">
        <f t="shared" ref="O13" si="37">C13&amp;"--"&amp;E13</f>
        <v>新地园区--丰树园区</v>
      </c>
      <c r="P13" s="4">
        <f t="shared" ref="P13" si="38">IF(OR(C13="常福园区",C13="欣程园区",E13="常福园区",F6="欣程园区"),1250,165)</f>
        <v>165</v>
      </c>
    </row>
    <row r="14" spans="1:103" ht="18.75">
      <c r="A14" s="9">
        <v>43196</v>
      </c>
      <c r="B14" s="8" t="s">
        <v>25</v>
      </c>
      <c r="C14" s="2" t="s">
        <v>55</v>
      </c>
      <c r="D14" s="2" t="s">
        <v>21</v>
      </c>
      <c r="E14" s="4" t="s">
        <v>61</v>
      </c>
      <c r="F14" s="4" t="s">
        <v>371</v>
      </c>
      <c r="G14" s="5"/>
      <c r="H14" s="5" t="s">
        <v>399</v>
      </c>
      <c r="I14" s="2" t="str">
        <f t="shared" ref="I14" si="39">IF(A14&lt;&gt;"","武汉威伟机械","------")</f>
        <v>武汉威伟机械</v>
      </c>
      <c r="J14" s="17" t="str">
        <f>VLOOKUP(L14,ch!$A$1:$B$31,2,0)</f>
        <v>鄂AHB101</v>
      </c>
      <c r="K14" s="17"/>
      <c r="L14" s="4" t="s">
        <v>51</v>
      </c>
      <c r="M14" s="2" t="str">
        <f t="shared" ref="M14" si="40">IF(A14&lt;&gt;"","9.6米","---")</f>
        <v>9.6米</v>
      </c>
      <c r="N14" s="4">
        <v>14</v>
      </c>
      <c r="O14" s="2" t="str">
        <f t="shared" ref="O14" si="41">C14&amp;"--"&amp;E14</f>
        <v>新地园区--丰树园区</v>
      </c>
      <c r="P14" s="4">
        <f t="shared" ref="P14" si="42">IF(OR(C14="常福园区",C14="欣程园区",E14="常福园区",F7="欣程园区"),1250,165)</f>
        <v>165</v>
      </c>
    </row>
    <row r="15" spans="1:103" ht="18.75">
      <c r="A15" s="9">
        <v>43196</v>
      </c>
      <c r="B15" s="8" t="s">
        <v>63</v>
      </c>
      <c r="C15" s="2" t="s">
        <v>55</v>
      </c>
      <c r="D15" s="2" t="s">
        <v>21</v>
      </c>
      <c r="E15" s="4" t="s">
        <v>55</v>
      </c>
      <c r="F15" s="4" t="s">
        <v>400</v>
      </c>
      <c r="G15" s="5"/>
      <c r="H15" s="5" t="s">
        <v>401</v>
      </c>
      <c r="I15" s="2" t="str">
        <f t="shared" ref="I15" si="43">IF(A15&lt;&gt;"","武汉威伟机械","------")</f>
        <v>武汉威伟机械</v>
      </c>
      <c r="J15" s="17" t="str">
        <f>VLOOKUP(L15,ch!$A$1:$B$31,2,0)</f>
        <v>鄂ABY277</v>
      </c>
      <c r="K15" s="17"/>
      <c r="L15" s="4" t="s">
        <v>65</v>
      </c>
      <c r="M15" s="2" t="str">
        <f t="shared" ref="M15" si="44">IF(A15&lt;&gt;"","9.6米","---")</f>
        <v>9.6米</v>
      </c>
      <c r="N15" s="4">
        <v>14</v>
      </c>
      <c r="O15" s="2" t="str">
        <f t="shared" ref="O15" si="45">C15&amp;"--"&amp;E15</f>
        <v>新地园区--新地园区</v>
      </c>
      <c r="P15" s="4">
        <f t="shared" ref="P15" si="46">IF(OR(C15="常福园区",C15="欣程园区",E15="常福园区",F8="欣程园区"),1250,165)</f>
        <v>165</v>
      </c>
    </row>
    <row r="16" spans="1:103" ht="18.75">
      <c r="A16" s="9">
        <v>43196</v>
      </c>
      <c r="B16" s="8" t="s">
        <v>205</v>
      </c>
      <c r="C16" s="2" t="s">
        <v>55</v>
      </c>
      <c r="D16" s="2" t="s">
        <v>20</v>
      </c>
      <c r="E16" s="4" t="s">
        <v>61</v>
      </c>
      <c r="F16" s="4" t="s">
        <v>371</v>
      </c>
      <c r="G16" s="5"/>
      <c r="H16" s="5" t="s">
        <v>402</v>
      </c>
      <c r="I16" s="2" t="str">
        <f t="shared" ref="I16" si="47">IF(A16&lt;&gt;"","武汉威伟机械","------")</f>
        <v>武汉威伟机械</v>
      </c>
      <c r="J16" s="17" t="str">
        <f>VLOOKUP(L16,ch!$A$1:$B$31,2,0)</f>
        <v>鄂AF1588</v>
      </c>
      <c r="K16" s="17"/>
      <c r="L16" s="4" t="s">
        <v>39</v>
      </c>
      <c r="M16" s="2" t="str">
        <f t="shared" ref="M16" si="48">IF(A16&lt;&gt;"","9.6米","---")</f>
        <v>9.6米</v>
      </c>
      <c r="N16" s="4">
        <v>14</v>
      </c>
      <c r="O16" s="2" t="str">
        <f t="shared" ref="O16" si="49">C16&amp;"--"&amp;E16</f>
        <v>新地园区--丰树园区</v>
      </c>
      <c r="P16" s="4">
        <f t="shared" ref="P16" si="50">IF(OR(C16="常福园区",C16="欣程园区",E16="常福园区",F9="欣程园区"),1250,165)</f>
        <v>165</v>
      </c>
    </row>
    <row r="17" spans="1:16" ht="18.75">
      <c r="A17" s="9">
        <v>43196</v>
      </c>
      <c r="B17" s="8" t="s">
        <v>258</v>
      </c>
      <c r="C17" s="2" t="s">
        <v>55</v>
      </c>
      <c r="D17" s="2" t="s">
        <v>254</v>
      </c>
      <c r="E17" s="4" t="s">
        <v>66</v>
      </c>
      <c r="F17" s="4" t="s">
        <v>375</v>
      </c>
      <c r="G17" s="5"/>
      <c r="H17" s="5" t="s">
        <v>403</v>
      </c>
      <c r="I17" s="2" t="str">
        <f t="shared" ref="I17" si="51">IF(A17&lt;&gt;"","武汉威伟机械","------")</f>
        <v>武汉威伟机械</v>
      </c>
      <c r="J17" s="17" t="str">
        <f>VLOOKUP(L17,ch!$A$1:$B$31,2,0)</f>
        <v>鄂ABY277</v>
      </c>
      <c r="K17" s="17"/>
      <c r="L17" s="4" t="s">
        <v>65</v>
      </c>
      <c r="M17" s="2" t="str">
        <f t="shared" ref="M17" si="52">IF(A17&lt;&gt;"","9.6米","---")</f>
        <v>9.6米</v>
      </c>
      <c r="N17" s="4">
        <v>14</v>
      </c>
      <c r="O17" s="2" t="str">
        <f t="shared" ref="O17" si="53">C17&amp;"--"&amp;E17</f>
        <v>新地园区--亚洲一号园区</v>
      </c>
      <c r="P17" s="4">
        <f t="shared" ref="P17" si="54">IF(OR(C17="常福园区",C17="欣程园区",E17="常福园区",F10="欣程园区"),1250,165)</f>
        <v>165</v>
      </c>
    </row>
    <row r="18" spans="1:16" ht="18.75">
      <c r="A18" s="9">
        <v>43196</v>
      </c>
      <c r="B18" s="8" t="s">
        <v>205</v>
      </c>
      <c r="C18" s="2" t="s">
        <v>55</v>
      </c>
      <c r="D18" s="2" t="s">
        <v>20</v>
      </c>
      <c r="E18" s="4" t="s">
        <v>61</v>
      </c>
      <c r="F18" s="4" t="s">
        <v>374</v>
      </c>
      <c r="G18" s="5"/>
      <c r="H18" s="5" t="s">
        <v>404</v>
      </c>
      <c r="I18" s="2" t="str">
        <f t="shared" ref="I18" si="55">IF(A18&lt;&gt;"","武汉威伟机械","------")</f>
        <v>武汉威伟机械</v>
      </c>
      <c r="J18" s="17" t="str">
        <f>VLOOKUP(L18,ch!$A$1:$B$31,2,0)</f>
        <v>鄂AF1588</v>
      </c>
      <c r="K18" s="17"/>
      <c r="L18" s="4" t="s">
        <v>39</v>
      </c>
      <c r="M18" s="2" t="str">
        <f t="shared" ref="M18" si="56">IF(A18&lt;&gt;"","9.6米","---")</f>
        <v>9.6米</v>
      </c>
      <c r="N18" s="4">
        <v>14</v>
      </c>
      <c r="O18" s="2" t="str">
        <f t="shared" ref="O18" si="57">C18&amp;"--"&amp;E18</f>
        <v>新地园区--丰树园区</v>
      </c>
      <c r="P18" s="4">
        <f t="shared" ref="P18" si="58">IF(OR(C18="常福园区",C18="欣程园区",E18="常福园区",F11="欣程园区"),1250,165)</f>
        <v>165</v>
      </c>
    </row>
    <row r="19" spans="1:16" ht="18.75">
      <c r="A19" s="9">
        <v>43196</v>
      </c>
      <c r="B19" s="8" t="s">
        <v>47</v>
      </c>
      <c r="C19" s="2" t="s">
        <v>55</v>
      </c>
      <c r="D19" s="2" t="s">
        <v>405</v>
      </c>
      <c r="E19" s="4" t="s">
        <v>48</v>
      </c>
      <c r="F19" s="4" t="s">
        <v>281</v>
      </c>
      <c r="G19" s="5"/>
      <c r="H19" s="5" t="s">
        <v>406</v>
      </c>
      <c r="I19" s="2" t="str">
        <f t="shared" ref="I19:I20" si="59">IF(A19&lt;&gt;"","武汉威伟机械","------")</f>
        <v>武汉威伟机械</v>
      </c>
      <c r="J19" s="17" t="str">
        <f>VLOOKUP(L19,ch!$A$1:$B$31,2,0)</f>
        <v>鄂AF1588</v>
      </c>
      <c r="K19" s="17"/>
      <c r="L19" s="4" t="s">
        <v>39</v>
      </c>
      <c r="M19" s="2" t="str">
        <f t="shared" ref="M19:M20" si="60">IF(A19&lt;&gt;"","9.6米","---")</f>
        <v>9.6米</v>
      </c>
      <c r="N19" s="4">
        <v>14</v>
      </c>
      <c r="O19" s="2" t="str">
        <f t="shared" ref="O19:O21" si="61">C19&amp;"--"&amp;E19</f>
        <v>新地园区--常福园区</v>
      </c>
      <c r="P19" s="4">
        <f t="shared" ref="P19:P30" si="62">IF(OR(C19="常福园区",C19="欣程园区",E19="常福园区",F12="欣程园区"),1250,165)</f>
        <v>1250</v>
      </c>
    </row>
    <row r="20" spans="1:16" ht="18.75">
      <c r="A20" s="9">
        <v>43196</v>
      </c>
      <c r="B20" s="8" t="s">
        <v>47</v>
      </c>
      <c r="C20" s="2" t="s">
        <v>55</v>
      </c>
      <c r="D20" s="2" t="s">
        <v>405</v>
      </c>
      <c r="E20" s="4" t="s">
        <v>48</v>
      </c>
      <c r="F20" s="4" t="s">
        <v>281</v>
      </c>
      <c r="G20" s="5"/>
      <c r="H20" s="5" t="s">
        <v>407</v>
      </c>
      <c r="I20" s="2" t="str">
        <f t="shared" si="59"/>
        <v>武汉威伟机械</v>
      </c>
      <c r="J20" s="17" t="str">
        <f>VLOOKUP(L20,ch!$A$1:$B$31,2,0)</f>
        <v>鄂ANH299</v>
      </c>
      <c r="K20" s="17"/>
      <c r="L20" s="4" t="s">
        <v>408</v>
      </c>
      <c r="M20" s="2" t="str">
        <f t="shared" si="60"/>
        <v>9.6米</v>
      </c>
      <c r="N20" s="4">
        <v>14</v>
      </c>
      <c r="O20" s="2" t="str">
        <f t="shared" si="61"/>
        <v>新地园区--常福园区</v>
      </c>
      <c r="P20" s="4">
        <f t="shared" si="62"/>
        <v>1250</v>
      </c>
    </row>
    <row r="21" spans="1:16" ht="18.75">
      <c r="A21" s="9">
        <v>43196</v>
      </c>
      <c r="B21" s="8" t="s">
        <v>47</v>
      </c>
      <c r="C21" s="2" t="s">
        <v>55</v>
      </c>
      <c r="D21" s="2" t="s">
        <v>405</v>
      </c>
      <c r="E21" s="4" t="s">
        <v>48</v>
      </c>
      <c r="F21" s="4" t="s">
        <v>281</v>
      </c>
      <c r="G21" s="5"/>
      <c r="H21" s="5" t="s">
        <v>409</v>
      </c>
      <c r="I21" s="2" t="str">
        <f t="shared" ref="I21:I49" si="63">IF(A21&lt;&gt;"","武汉威伟机械","------")</f>
        <v>武汉威伟机械</v>
      </c>
      <c r="J21" s="17" t="str">
        <f>VLOOKUP(L21,ch!$A$1:$B$31,2,0)</f>
        <v>鄂ABY256</v>
      </c>
      <c r="K21" s="17"/>
      <c r="L21" s="4" t="s">
        <v>27</v>
      </c>
      <c r="M21" s="2" t="str">
        <f t="shared" ref="M21:M36" si="64">IF(A21&lt;&gt;"","9.6米","---")</f>
        <v>9.6米</v>
      </c>
      <c r="N21" s="4">
        <v>12</v>
      </c>
      <c r="O21" s="2" t="str">
        <f t="shared" si="61"/>
        <v>新地园区--常福园区</v>
      </c>
      <c r="P21" s="4">
        <f t="shared" si="62"/>
        <v>1250</v>
      </c>
    </row>
    <row r="22" spans="1:16" ht="18.75">
      <c r="A22" s="9">
        <v>43196</v>
      </c>
      <c r="B22" s="8" t="s">
        <v>47</v>
      </c>
      <c r="C22" s="2" t="s">
        <v>55</v>
      </c>
      <c r="D22" s="2" t="s">
        <v>378</v>
      </c>
      <c r="E22" s="4" t="s">
        <v>48</v>
      </c>
      <c r="F22" s="4" t="s">
        <v>281</v>
      </c>
      <c r="G22" s="5"/>
      <c r="H22" s="5" t="s">
        <v>410</v>
      </c>
      <c r="I22" s="2" t="str">
        <f t="shared" ref="I22" si="65">IF(A22&lt;&gt;"","武汉威伟机械","------")</f>
        <v>武汉威伟机械</v>
      </c>
      <c r="J22" s="17" t="str">
        <f>VLOOKUP(L22,ch!$A$1:$B$31,2,0)</f>
        <v>鄂AFE237</v>
      </c>
      <c r="K22" s="17"/>
      <c r="L22" s="4" t="s">
        <v>43</v>
      </c>
      <c r="M22" s="2" t="str">
        <f t="shared" ref="M22" si="66">IF(A22&lt;&gt;"","9.6米","---")</f>
        <v>9.6米</v>
      </c>
      <c r="N22" s="4">
        <v>15</v>
      </c>
      <c r="O22" s="2" t="str">
        <f t="shared" ref="O22" si="67">C22&amp;"--"&amp;E22</f>
        <v>新地园区--常福园区</v>
      </c>
      <c r="P22" s="4">
        <f t="shared" si="62"/>
        <v>1250</v>
      </c>
    </row>
    <row r="23" spans="1:16" ht="18.75">
      <c r="A23" s="9">
        <v>43196</v>
      </c>
      <c r="B23" s="8" t="s">
        <v>47</v>
      </c>
      <c r="C23" s="2" t="s">
        <v>55</v>
      </c>
      <c r="D23" s="2" t="s">
        <v>378</v>
      </c>
      <c r="E23" s="4" t="s">
        <v>48</v>
      </c>
      <c r="F23" s="4" t="s">
        <v>281</v>
      </c>
      <c r="G23" s="5"/>
      <c r="H23" s="5" t="s">
        <v>411</v>
      </c>
      <c r="I23" s="2" t="str">
        <f t="shared" ref="I23" si="68">IF(A23&lt;&gt;"","武汉威伟机械","------")</f>
        <v>武汉威伟机械</v>
      </c>
      <c r="J23" s="17" t="str">
        <f>VLOOKUP(L23,ch!$A$1:$B$31,2,0)</f>
        <v>鄂AZV377</v>
      </c>
      <c r="K23" s="17"/>
      <c r="L23" s="4" t="s">
        <v>54</v>
      </c>
      <c r="M23" s="2" t="str">
        <f t="shared" ref="M23" si="69">IF(A23&lt;&gt;"","9.6米","---")</f>
        <v>9.6米</v>
      </c>
      <c r="N23" s="4">
        <v>15</v>
      </c>
      <c r="O23" s="2" t="str">
        <f t="shared" ref="O23" si="70">C23&amp;"--"&amp;E23</f>
        <v>新地园区--常福园区</v>
      </c>
      <c r="P23" s="4">
        <f t="shared" ref="P23" si="71">IF(OR(C23="常福园区",C23="欣程园区",E23="常福园区",F16="欣程园区"),1250,165)</f>
        <v>1250</v>
      </c>
    </row>
    <row r="24" spans="1:16" ht="18.75">
      <c r="A24" s="9"/>
      <c r="B24" s="8"/>
      <c r="C24" s="2"/>
      <c r="D24" s="2"/>
      <c r="E24" s="4"/>
      <c r="F24" s="4"/>
      <c r="G24" s="5"/>
      <c r="H24" s="5"/>
      <c r="I24" s="2" t="str">
        <f t="shared" si="63"/>
        <v>------</v>
      </c>
      <c r="J24" s="17" t="e">
        <f>VLOOKUP(L24,ch!$A$1:$B$31,2,0)</f>
        <v>#N/A</v>
      </c>
      <c r="K24" s="17"/>
      <c r="L24" s="4"/>
      <c r="M24" s="2" t="str">
        <f t="shared" si="64"/>
        <v>---</v>
      </c>
      <c r="N24" s="4"/>
      <c r="O24" s="2"/>
      <c r="P24" s="4">
        <f t="shared" si="62"/>
        <v>165</v>
      </c>
    </row>
    <row r="25" spans="1:16" ht="18.75">
      <c r="A25" s="9"/>
      <c r="B25" s="8"/>
      <c r="C25" s="2"/>
      <c r="D25" s="2"/>
      <c r="E25" s="4"/>
      <c r="F25" s="4"/>
      <c r="G25" s="5"/>
      <c r="H25" s="5"/>
      <c r="I25" s="2" t="str">
        <f t="shared" si="63"/>
        <v>------</v>
      </c>
      <c r="J25" s="17" t="e">
        <f>VLOOKUP(L25,ch!$A$1:$B$31,2,0)</f>
        <v>#N/A</v>
      </c>
      <c r="K25" s="17"/>
      <c r="L25" s="4"/>
      <c r="M25" s="2" t="str">
        <f t="shared" si="64"/>
        <v>---</v>
      </c>
      <c r="N25" s="4"/>
      <c r="O25" s="2"/>
      <c r="P25" s="4">
        <f t="shared" si="62"/>
        <v>165</v>
      </c>
    </row>
    <row r="26" spans="1:16" ht="18.75">
      <c r="A26" s="9"/>
      <c r="B26" s="8"/>
      <c r="C26" s="2"/>
      <c r="D26" s="2"/>
      <c r="E26" s="4"/>
      <c r="F26" s="4"/>
      <c r="G26" s="5"/>
      <c r="H26" s="5"/>
      <c r="I26" s="2" t="str">
        <f t="shared" si="63"/>
        <v>------</v>
      </c>
      <c r="J26" s="17" t="e">
        <f>VLOOKUP(L26,ch!$A$1:$B$31,2,0)</f>
        <v>#N/A</v>
      </c>
      <c r="K26" s="17"/>
      <c r="L26" s="4"/>
      <c r="M26" s="2" t="str">
        <f t="shared" si="64"/>
        <v>---</v>
      </c>
      <c r="N26" s="4"/>
      <c r="O26" s="2"/>
      <c r="P26" s="4">
        <f t="shared" si="62"/>
        <v>165</v>
      </c>
    </row>
    <row r="27" spans="1:16" ht="18.75">
      <c r="A27" s="9"/>
      <c r="B27" s="8"/>
      <c r="C27" s="2"/>
      <c r="D27" s="2"/>
      <c r="E27" s="4"/>
      <c r="F27" s="4"/>
      <c r="G27" s="5"/>
      <c r="H27" s="5"/>
      <c r="I27" s="2" t="str">
        <f t="shared" si="63"/>
        <v>------</v>
      </c>
      <c r="J27" s="17" t="e">
        <f>VLOOKUP(L27,ch!$A$1:$B$31,2,0)</f>
        <v>#N/A</v>
      </c>
      <c r="K27" s="17"/>
      <c r="L27" s="4"/>
      <c r="M27" s="2" t="str">
        <f t="shared" si="64"/>
        <v>---</v>
      </c>
      <c r="N27" s="4"/>
      <c r="O27" s="2"/>
      <c r="P27" s="4">
        <f t="shared" si="62"/>
        <v>165</v>
      </c>
    </row>
    <row r="28" spans="1:16" ht="18.75">
      <c r="A28" s="9"/>
      <c r="B28" s="8"/>
      <c r="C28" s="2"/>
      <c r="D28" s="2"/>
      <c r="E28" s="4"/>
      <c r="F28" s="4"/>
      <c r="G28" s="5"/>
      <c r="H28" s="5"/>
      <c r="I28" s="2" t="str">
        <f t="shared" si="63"/>
        <v>------</v>
      </c>
      <c r="J28" s="17" t="e">
        <f>VLOOKUP(L28,ch!$A$1:$B$31,2,0)</f>
        <v>#N/A</v>
      </c>
      <c r="K28" s="17"/>
      <c r="L28" s="4"/>
      <c r="M28" s="2" t="str">
        <f t="shared" si="64"/>
        <v>---</v>
      </c>
      <c r="N28" s="4"/>
      <c r="O28" s="2"/>
      <c r="P28" s="4">
        <f t="shared" si="62"/>
        <v>165</v>
      </c>
    </row>
    <row r="29" spans="1:16" ht="18.75">
      <c r="A29" s="9"/>
      <c r="B29" s="8"/>
      <c r="C29" s="2"/>
      <c r="D29" s="2"/>
      <c r="E29" s="4"/>
      <c r="F29" s="4"/>
      <c r="G29" s="5"/>
      <c r="H29" s="5"/>
      <c r="I29" s="2" t="str">
        <f t="shared" si="63"/>
        <v>------</v>
      </c>
      <c r="J29" s="17" t="e">
        <f>VLOOKUP(L29,ch!$A$1:$B$31,2,0)</f>
        <v>#N/A</v>
      </c>
      <c r="K29" s="17"/>
      <c r="L29" s="4"/>
      <c r="M29" s="2" t="str">
        <f t="shared" si="64"/>
        <v>---</v>
      </c>
      <c r="N29" s="4"/>
      <c r="O29" s="2"/>
      <c r="P29" s="4">
        <f t="shared" si="62"/>
        <v>165</v>
      </c>
    </row>
    <row r="30" spans="1:16" ht="18.75">
      <c r="A30" s="9"/>
      <c r="B30" s="8"/>
      <c r="C30" s="2"/>
      <c r="D30" s="2"/>
      <c r="E30" s="4"/>
      <c r="F30" s="4"/>
      <c r="G30" s="5"/>
      <c r="H30" s="5"/>
      <c r="I30" s="2" t="str">
        <f t="shared" si="63"/>
        <v>------</v>
      </c>
      <c r="J30" s="17" t="e">
        <f>VLOOKUP(L30,ch!$A$1:$B$31,2,0)</f>
        <v>#N/A</v>
      </c>
      <c r="K30" s="17"/>
      <c r="L30" s="4"/>
      <c r="M30" s="2" t="str">
        <f t="shared" si="64"/>
        <v>---</v>
      </c>
      <c r="N30" s="4"/>
      <c r="O30" s="2"/>
      <c r="P30" s="4">
        <f t="shared" si="62"/>
        <v>165</v>
      </c>
    </row>
    <row r="31" spans="1:16" ht="18.75">
      <c r="A31" s="9"/>
      <c r="B31" s="8"/>
      <c r="C31" s="2"/>
      <c r="D31" s="2"/>
      <c r="E31" s="4"/>
      <c r="F31" s="4"/>
      <c r="G31" s="5"/>
      <c r="H31" s="5"/>
      <c r="I31" s="2" t="str">
        <f t="shared" si="63"/>
        <v>------</v>
      </c>
      <c r="J31" s="17" t="e">
        <f>VLOOKUP(L31,ch!$A$1:$B$31,2,0)</f>
        <v>#N/A</v>
      </c>
      <c r="K31" s="17"/>
      <c r="L31" s="4"/>
      <c r="M31" s="2" t="str">
        <f t="shared" si="64"/>
        <v>---</v>
      </c>
      <c r="N31" s="4"/>
      <c r="O31" s="2"/>
      <c r="P31" s="4">
        <f t="shared" ref="P10:P49" si="72">IF(OR(C31="常福园区",C31="欣程园区",E31="常福园区",F24="欣程园区"),1250,165)</f>
        <v>165</v>
      </c>
    </row>
    <row r="32" spans="1:16" ht="18.75">
      <c r="A32" s="9"/>
      <c r="B32" s="8"/>
      <c r="C32" s="2"/>
      <c r="D32" s="2"/>
      <c r="E32" s="4"/>
      <c r="F32" s="4"/>
      <c r="G32" s="5"/>
      <c r="H32" s="5"/>
      <c r="I32" s="2" t="str">
        <f t="shared" si="63"/>
        <v>------</v>
      </c>
      <c r="J32" s="17" t="e">
        <f>VLOOKUP(L32,ch!$A$1:$B$31,2,0)</f>
        <v>#N/A</v>
      </c>
      <c r="K32" s="17"/>
      <c r="L32" s="4"/>
      <c r="M32" s="2" t="str">
        <f t="shared" si="64"/>
        <v>---</v>
      </c>
      <c r="N32" s="4"/>
      <c r="O32" s="2"/>
      <c r="P32" s="4">
        <f t="shared" si="72"/>
        <v>165</v>
      </c>
    </row>
    <row r="33" spans="1:16" ht="18.75">
      <c r="A33" s="9"/>
      <c r="B33" s="8"/>
      <c r="C33" s="2"/>
      <c r="D33" s="2"/>
      <c r="E33" s="4"/>
      <c r="F33" s="4"/>
      <c r="G33" s="5"/>
      <c r="H33" s="5"/>
      <c r="I33" s="2" t="str">
        <f t="shared" si="63"/>
        <v>------</v>
      </c>
      <c r="J33" s="17" t="e">
        <f>VLOOKUP(L33,ch!$A$1:$B$31,2,0)</f>
        <v>#N/A</v>
      </c>
      <c r="K33" s="17"/>
      <c r="L33" s="4"/>
      <c r="M33" s="2" t="str">
        <f t="shared" si="64"/>
        <v>---</v>
      </c>
      <c r="N33" s="4"/>
      <c r="O33" s="2"/>
      <c r="P33" s="4">
        <f t="shared" si="72"/>
        <v>165</v>
      </c>
    </row>
    <row r="34" spans="1:16" ht="18.75">
      <c r="A34" s="9"/>
      <c r="B34" s="8"/>
      <c r="C34" s="2"/>
      <c r="D34" s="2"/>
      <c r="E34" s="4"/>
      <c r="F34" s="4"/>
      <c r="G34" s="5"/>
      <c r="H34" s="5"/>
      <c r="I34" s="2" t="str">
        <f t="shared" si="63"/>
        <v>------</v>
      </c>
      <c r="J34" s="17" t="e">
        <f>VLOOKUP(L34,ch!$A$1:$B$31,2,0)</f>
        <v>#N/A</v>
      </c>
      <c r="K34" s="17"/>
      <c r="L34" s="4"/>
      <c r="M34" s="2" t="str">
        <f t="shared" si="64"/>
        <v>---</v>
      </c>
      <c r="N34" s="4"/>
      <c r="O34" s="2"/>
      <c r="P34" s="4">
        <f t="shared" si="72"/>
        <v>165</v>
      </c>
    </row>
    <row r="35" spans="1:16" ht="18.75">
      <c r="A35" s="9"/>
      <c r="B35" s="8"/>
      <c r="C35" s="2"/>
      <c r="D35" s="2"/>
      <c r="E35" s="4"/>
      <c r="F35" s="4"/>
      <c r="G35" s="5"/>
      <c r="H35" s="5"/>
      <c r="I35" s="2" t="str">
        <f t="shared" si="63"/>
        <v>------</v>
      </c>
      <c r="J35" s="17" t="e">
        <f>VLOOKUP(L35,ch!$A$1:$B$31,2,0)</f>
        <v>#N/A</v>
      </c>
      <c r="K35" s="17"/>
      <c r="L35" s="4"/>
      <c r="M35" s="2" t="str">
        <f t="shared" si="64"/>
        <v>---</v>
      </c>
      <c r="N35" s="4"/>
      <c r="O35" s="2"/>
      <c r="P35" s="4">
        <f t="shared" si="72"/>
        <v>165</v>
      </c>
    </row>
    <row r="36" spans="1:16" ht="18.75">
      <c r="A36" s="9"/>
      <c r="B36" s="8"/>
      <c r="C36" s="2"/>
      <c r="D36" s="2"/>
      <c r="E36" s="4"/>
      <c r="F36" s="4"/>
      <c r="G36" s="5"/>
      <c r="H36" s="5"/>
      <c r="I36" s="2" t="str">
        <f t="shared" si="63"/>
        <v>------</v>
      </c>
      <c r="J36" s="17" t="e">
        <f>VLOOKUP(L36,ch!$A$1:$B$31,2,0)</f>
        <v>#N/A</v>
      </c>
      <c r="K36" s="17"/>
      <c r="L36" s="4"/>
      <c r="M36" s="2" t="str">
        <f t="shared" si="64"/>
        <v>---</v>
      </c>
      <c r="N36" s="4"/>
      <c r="O36" s="2"/>
      <c r="P36" s="4">
        <f t="shared" si="72"/>
        <v>165</v>
      </c>
    </row>
    <row r="37" spans="1:16" ht="18.75">
      <c r="A37" s="9"/>
      <c r="B37" s="8"/>
      <c r="C37" s="2"/>
      <c r="D37" s="2"/>
      <c r="E37" s="4"/>
      <c r="F37" s="4"/>
      <c r="G37" s="5"/>
      <c r="H37" s="5"/>
      <c r="I37" s="2" t="str">
        <f t="shared" si="63"/>
        <v>------</v>
      </c>
      <c r="J37" s="17" t="e">
        <f>VLOOKUP(L37,ch!$A$1:$B$31,2,0)</f>
        <v>#N/A</v>
      </c>
      <c r="K37" s="17"/>
      <c r="L37" s="4"/>
      <c r="M37" s="2" t="str">
        <f t="shared" ref="M37:M49" si="73">IF(A37&lt;&gt;"","9.6米","---")</f>
        <v>---</v>
      </c>
      <c r="N37" s="4"/>
      <c r="O37" s="2"/>
      <c r="P37" s="4">
        <f t="shared" si="72"/>
        <v>165</v>
      </c>
    </row>
    <row r="38" spans="1:16" ht="18.75">
      <c r="A38" s="9"/>
      <c r="B38" s="8"/>
      <c r="C38" s="2"/>
      <c r="D38" s="2"/>
      <c r="E38" s="4"/>
      <c r="F38" s="4"/>
      <c r="G38" s="5"/>
      <c r="H38" s="5"/>
      <c r="I38" s="2" t="str">
        <f t="shared" si="63"/>
        <v>------</v>
      </c>
      <c r="J38" s="17" t="e">
        <f>VLOOKUP(L38,ch!$A$1:$B$31,2,0)</f>
        <v>#N/A</v>
      </c>
      <c r="K38" s="17"/>
      <c r="L38" s="4"/>
      <c r="M38" s="2" t="str">
        <f t="shared" si="73"/>
        <v>---</v>
      </c>
      <c r="N38" s="4"/>
      <c r="O38" s="2"/>
      <c r="P38" s="4">
        <f t="shared" si="72"/>
        <v>165</v>
      </c>
    </row>
    <row r="39" spans="1:16" ht="18.75">
      <c r="A39" s="9"/>
      <c r="B39" s="8"/>
      <c r="C39" s="2"/>
      <c r="D39" s="2"/>
      <c r="E39" s="4"/>
      <c r="F39" s="4"/>
      <c r="G39" s="5"/>
      <c r="H39" s="5"/>
      <c r="I39" s="2" t="str">
        <f t="shared" si="63"/>
        <v>------</v>
      </c>
      <c r="J39" s="17" t="e">
        <f>VLOOKUP(L39,ch!$A$1:$B$31,2,0)</f>
        <v>#N/A</v>
      </c>
      <c r="K39" s="17"/>
      <c r="L39" s="4"/>
      <c r="M39" s="2" t="str">
        <f t="shared" si="73"/>
        <v>---</v>
      </c>
      <c r="N39" s="4"/>
      <c r="O39" s="2"/>
      <c r="P39" s="4">
        <f t="shared" si="72"/>
        <v>165</v>
      </c>
    </row>
    <row r="40" spans="1:16" ht="18.75">
      <c r="A40" s="9"/>
      <c r="B40" s="8"/>
      <c r="C40" s="2"/>
      <c r="D40" s="2"/>
      <c r="E40" s="4"/>
      <c r="F40" s="4"/>
      <c r="G40" s="5"/>
      <c r="H40" s="5"/>
      <c r="I40" s="2" t="str">
        <f t="shared" si="63"/>
        <v>------</v>
      </c>
      <c r="J40" s="17" t="e">
        <f>VLOOKUP(L40,ch!$A$1:$B$31,2,0)</f>
        <v>#N/A</v>
      </c>
      <c r="K40" s="17"/>
      <c r="L40" s="4"/>
      <c r="M40" s="2" t="str">
        <f t="shared" si="73"/>
        <v>---</v>
      </c>
      <c r="N40" s="4"/>
      <c r="O40" s="2"/>
      <c r="P40" s="4">
        <f t="shared" si="72"/>
        <v>165</v>
      </c>
    </row>
    <row r="41" spans="1:16" ht="18.75">
      <c r="A41" s="9"/>
      <c r="B41" s="8"/>
      <c r="C41" s="2"/>
      <c r="D41" s="2"/>
      <c r="E41" s="4"/>
      <c r="F41" s="4"/>
      <c r="G41" s="5"/>
      <c r="H41" s="5"/>
      <c r="I41" s="2" t="str">
        <f t="shared" si="63"/>
        <v>------</v>
      </c>
      <c r="J41" s="17" t="e">
        <f>VLOOKUP(L41,ch!$A$1:$B$31,2,0)</f>
        <v>#N/A</v>
      </c>
      <c r="K41" s="17"/>
      <c r="L41" s="4"/>
      <c r="M41" s="2" t="str">
        <f t="shared" si="73"/>
        <v>---</v>
      </c>
      <c r="N41" s="4"/>
      <c r="O41" s="2"/>
      <c r="P41" s="4">
        <f t="shared" si="72"/>
        <v>165</v>
      </c>
    </row>
    <row r="42" spans="1:16" ht="18.75">
      <c r="A42" s="9"/>
      <c r="B42" s="8"/>
      <c r="C42" s="2"/>
      <c r="D42" s="2"/>
      <c r="E42" s="4"/>
      <c r="F42" s="4"/>
      <c r="G42" s="5"/>
      <c r="H42" s="5"/>
      <c r="I42" s="2" t="str">
        <f t="shared" si="63"/>
        <v>------</v>
      </c>
      <c r="J42" s="17" t="e">
        <f>VLOOKUP(L42,ch!$A$1:$B$31,2,0)</f>
        <v>#N/A</v>
      </c>
      <c r="K42" s="17"/>
      <c r="L42" s="4"/>
      <c r="M42" s="2" t="str">
        <f t="shared" si="73"/>
        <v>---</v>
      </c>
      <c r="N42" s="4"/>
      <c r="O42" s="2"/>
      <c r="P42" s="4">
        <f t="shared" si="72"/>
        <v>165</v>
      </c>
    </row>
    <row r="43" spans="1:16" ht="18.75">
      <c r="A43" s="9"/>
      <c r="B43" s="8"/>
      <c r="C43" s="2"/>
      <c r="D43" s="2"/>
      <c r="E43" s="4"/>
      <c r="F43" s="4"/>
      <c r="G43" s="5"/>
      <c r="H43" s="5"/>
      <c r="I43" s="2" t="str">
        <f t="shared" si="63"/>
        <v>------</v>
      </c>
      <c r="J43" s="17" t="e">
        <f>VLOOKUP(L43,ch!$A$1:$B$31,2,0)</f>
        <v>#N/A</v>
      </c>
      <c r="K43" s="17"/>
      <c r="L43" s="4"/>
      <c r="M43" s="2" t="str">
        <f t="shared" si="73"/>
        <v>---</v>
      </c>
      <c r="N43" s="4"/>
      <c r="O43" s="2"/>
      <c r="P43" s="4">
        <f t="shared" si="72"/>
        <v>165</v>
      </c>
    </row>
    <row r="44" spans="1:16" ht="18.75">
      <c r="A44" s="9"/>
      <c r="B44" s="8"/>
      <c r="C44" s="2"/>
      <c r="D44" s="2"/>
      <c r="E44" s="4"/>
      <c r="F44" s="4"/>
      <c r="G44" s="5"/>
      <c r="H44" s="5"/>
      <c r="I44" s="2" t="str">
        <f t="shared" si="63"/>
        <v>------</v>
      </c>
      <c r="J44" s="17" t="e">
        <f>VLOOKUP(L44,ch!$A$1:$B$31,2,0)</f>
        <v>#N/A</v>
      </c>
      <c r="K44" s="17"/>
      <c r="L44" s="4"/>
      <c r="M44" s="2" t="str">
        <f t="shared" si="73"/>
        <v>---</v>
      </c>
      <c r="N44" s="4"/>
      <c r="O44" s="2"/>
      <c r="P44" s="4">
        <f t="shared" si="72"/>
        <v>165</v>
      </c>
    </row>
    <row r="45" spans="1:16" ht="18.75">
      <c r="A45" s="9"/>
      <c r="B45" s="8"/>
      <c r="C45" s="2"/>
      <c r="D45" s="2"/>
      <c r="E45" s="4"/>
      <c r="F45" s="4"/>
      <c r="G45" s="5"/>
      <c r="H45" s="5"/>
      <c r="I45" s="2" t="str">
        <f t="shared" si="63"/>
        <v>------</v>
      </c>
      <c r="J45" s="17" t="e">
        <f>VLOOKUP(L45,ch!$A$1:$B$31,2,0)</f>
        <v>#N/A</v>
      </c>
      <c r="K45" s="17"/>
      <c r="L45" s="4"/>
      <c r="M45" s="2" t="str">
        <f t="shared" si="73"/>
        <v>---</v>
      </c>
      <c r="N45" s="4"/>
      <c r="O45" s="2"/>
      <c r="P45" s="4">
        <f t="shared" si="72"/>
        <v>165</v>
      </c>
    </row>
    <row r="46" spans="1:16" ht="18.75">
      <c r="A46" s="9"/>
      <c r="B46" s="8"/>
      <c r="C46" s="2"/>
      <c r="D46" s="2"/>
      <c r="E46" s="4"/>
      <c r="F46" s="4"/>
      <c r="G46" s="5"/>
      <c r="H46" s="5"/>
      <c r="I46" s="2" t="str">
        <f t="shared" si="63"/>
        <v>------</v>
      </c>
      <c r="J46" s="17" t="e">
        <f>VLOOKUP(L46,ch!$A$1:$B$31,2,0)</f>
        <v>#N/A</v>
      </c>
      <c r="K46" s="17"/>
      <c r="L46" s="4"/>
      <c r="M46" s="2" t="str">
        <f t="shared" si="73"/>
        <v>---</v>
      </c>
      <c r="N46" s="4"/>
      <c r="O46" s="2"/>
      <c r="P46" s="4">
        <f t="shared" si="72"/>
        <v>165</v>
      </c>
    </row>
    <row r="47" spans="1:16" ht="18.75">
      <c r="A47" s="9"/>
      <c r="B47" s="8"/>
      <c r="C47" s="2"/>
      <c r="D47" s="2"/>
      <c r="E47" s="4"/>
      <c r="F47" s="4"/>
      <c r="G47" s="5"/>
      <c r="H47" s="5"/>
      <c r="I47" s="2" t="str">
        <f t="shared" si="63"/>
        <v>------</v>
      </c>
      <c r="J47" s="17" t="e">
        <f>VLOOKUP(L47,ch!$A$1:$B$31,2,0)</f>
        <v>#N/A</v>
      </c>
      <c r="K47" s="17"/>
      <c r="L47" s="4"/>
      <c r="M47" s="2" t="str">
        <f t="shared" si="73"/>
        <v>---</v>
      </c>
      <c r="N47" s="4"/>
      <c r="O47" s="2"/>
      <c r="P47" s="4">
        <f t="shared" si="72"/>
        <v>165</v>
      </c>
    </row>
    <row r="48" spans="1:16" ht="18.75">
      <c r="A48" s="9"/>
      <c r="B48" s="8"/>
      <c r="C48" s="2"/>
      <c r="D48" s="2"/>
      <c r="E48" s="4"/>
      <c r="F48" s="4"/>
      <c r="G48" s="5"/>
      <c r="H48" s="5"/>
      <c r="I48" s="2" t="str">
        <f t="shared" si="63"/>
        <v>------</v>
      </c>
      <c r="J48" s="17" t="e">
        <f>VLOOKUP(L48,ch!$A$1:$B$31,2,0)</f>
        <v>#N/A</v>
      </c>
      <c r="K48" s="17"/>
      <c r="L48" s="4"/>
      <c r="M48" s="2" t="str">
        <f t="shared" si="73"/>
        <v>---</v>
      </c>
      <c r="N48" s="4"/>
      <c r="O48" s="2"/>
      <c r="P48" s="4">
        <f t="shared" si="72"/>
        <v>165</v>
      </c>
    </row>
    <row r="49" spans="1:16" ht="18.75">
      <c r="A49" s="9"/>
      <c r="B49" s="8"/>
      <c r="C49" s="2"/>
      <c r="D49" s="2"/>
      <c r="E49" s="4"/>
      <c r="F49" s="4"/>
      <c r="G49" s="5"/>
      <c r="H49" s="5"/>
      <c r="I49" s="2" t="str">
        <f t="shared" si="63"/>
        <v>------</v>
      </c>
      <c r="J49" s="17" t="e">
        <f>VLOOKUP(L49,ch!$A$1:$B$31,2,0)</f>
        <v>#N/A</v>
      </c>
      <c r="K49" s="17"/>
      <c r="L49" s="4"/>
      <c r="M49" s="2" t="str">
        <f t="shared" si="73"/>
        <v>---</v>
      </c>
      <c r="N49" s="4"/>
      <c r="O49" s="2"/>
      <c r="P49" s="4">
        <f t="shared" si="72"/>
        <v>165</v>
      </c>
    </row>
  </sheetData>
  <phoneticPr fontId="7" type="noConversion"/>
  <conditionalFormatting sqref="G1:H1048576">
    <cfRule type="duplicateValues" dxfId="8" priority="1"/>
  </conditionalFormatting>
  <conditionalFormatting sqref="G50:H1048576 G1:H1">
    <cfRule type="duplicateValues" dxfId="7" priority="18"/>
    <cfRule type="duplicateValues" dxfId="6" priority="19"/>
  </conditionalFormatting>
  <conditionalFormatting sqref="G50:H1048576 G1:H1">
    <cfRule type="duplicateValues" dxfId="5" priority="24"/>
    <cfRule type="duplicateValues" dxfId="4" priority="25"/>
  </conditionalFormatting>
  <conditionalFormatting sqref="G2:H49">
    <cfRule type="duplicateValues" dxfId="3" priority="35"/>
    <cfRule type="duplicateValues" dxfId="2" priority="36"/>
  </conditionalFormatting>
  <conditionalFormatting sqref="G2:H49">
    <cfRule type="duplicateValues" dxfId="1" priority="39"/>
    <cfRule type="duplicateValues" dxfId="0" priority="4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4-1</vt:lpstr>
      <vt:lpstr>4-2</vt:lpstr>
      <vt:lpstr>4-3</vt:lpstr>
      <vt:lpstr>4-4</vt:lpstr>
      <vt:lpstr>ch</vt:lpstr>
      <vt:lpstr>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2018-04-01T11:33:42Z</dcterms:created>
  <dcterms:modified xsi:type="dcterms:W3CDTF">2018-04-06T13:38:12Z</dcterms:modified>
</cp:coreProperties>
</file>