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5600" windowHeight="6210" firstSheet="3" activeTab="10"/>
  </bookViews>
  <sheets>
    <sheet name="4-1" sheetId="1" r:id="rId1"/>
    <sheet name="4-2" sheetId="2" r:id="rId2"/>
    <sheet name="4-3" sheetId="5" r:id="rId3"/>
    <sheet name="4-4" sheetId="6" r:id="rId4"/>
    <sheet name="4-5" sheetId="8" r:id="rId5"/>
    <sheet name="4-6" sheetId="7" r:id="rId6"/>
    <sheet name="4-7" sheetId="10" r:id="rId7"/>
    <sheet name="4-8" sheetId="11" r:id="rId8"/>
    <sheet name="4-9" sheetId="14" r:id="rId9"/>
    <sheet name="4-10" sheetId="12" r:id="rId10"/>
    <sheet name="4-11" sheetId="15" r:id="rId11"/>
    <sheet name="ch" sheetId="3" r:id="rId12"/>
    <sheet name="分析图" sheetId="13" r:id="rId13"/>
    <sheet name="汇总明细" sheetId="9" r:id="rId14"/>
  </sheets>
  <externalReferences>
    <externalReference r:id="rId15"/>
  </externalReferences>
  <definedNames>
    <definedName name="_xlnm._FilterDatabase" localSheetId="0" hidden="1">'4-1'!$I$1:$I$41</definedName>
    <definedName name="_xlnm._FilterDatabase" localSheetId="9" hidden="1">'4-10'!$A$1:$P$21</definedName>
    <definedName name="_xlnm._FilterDatabase" localSheetId="1" hidden="1">'4-2'!$A$1:$P$36</definedName>
    <definedName name="_xlnm._FilterDatabase" localSheetId="2" hidden="1">'4-3'!$A$1:$P$24</definedName>
    <definedName name="_xlnm._FilterDatabase" localSheetId="3" hidden="1">'4-4'!$A$1:$Q$22</definedName>
    <definedName name="_xlnm._FilterDatabase" localSheetId="5" hidden="1">'4-6'!$A$1:$P$23</definedName>
    <definedName name="_xlnm._FilterDatabase" localSheetId="7" hidden="1">'4-8'!$A$1:$P$22</definedName>
    <definedName name="_xlnm._FilterDatabase" localSheetId="8" hidden="1">'4-9'!$A$1:$P$16</definedName>
  </definedNames>
  <calcPr calcId="125725"/>
  <pivotCaches>
    <pivotCache cacheId="0" r:id="rId16"/>
  </pivotCaches>
</workbook>
</file>

<file path=xl/calcChain.xml><?xml version="1.0" encoding="utf-8"?>
<calcChain xmlns="http://schemas.openxmlformats.org/spreadsheetml/2006/main">
  <c r="I23" i="15"/>
  <c r="J23"/>
  <c r="M23"/>
  <c r="O23"/>
  <c r="P23"/>
  <c r="I22"/>
  <c r="J22"/>
  <c r="M22"/>
  <c r="O22"/>
  <c r="P22"/>
  <c r="I21"/>
  <c r="J21"/>
  <c r="M21"/>
  <c r="O21"/>
  <c r="P21"/>
  <c r="I20"/>
  <c r="J20"/>
  <c r="M20"/>
  <c r="O20"/>
  <c r="P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P9"/>
  <c r="I8"/>
  <c r="J8"/>
  <c r="M8"/>
  <c r="O8"/>
  <c r="P8"/>
  <c r="I7"/>
  <c r="J7"/>
  <c r="M7"/>
  <c r="O7"/>
  <c r="P7"/>
  <c r="I6"/>
  <c r="J6"/>
  <c r="M6"/>
  <c r="O6"/>
  <c r="P6"/>
  <c r="I5"/>
  <c r="J5"/>
  <c r="M5"/>
  <c r="O5"/>
  <c r="P5"/>
  <c r="I4"/>
  <c r="J4"/>
  <c r="M4"/>
  <c r="O4"/>
  <c r="P4"/>
  <c r="M3"/>
  <c r="J3"/>
  <c r="I3"/>
  <c r="O3"/>
  <c r="P3"/>
  <c r="J2"/>
  <c r="O2"/>
  <c r="P2"/>
  <c r="I2"/>
  <c r="M2"/>
  <c r="M21" i="12"/>
  <c r="J21"/>
  <c r="I21"/>
  <c r="O21"/>
  <c r="P21"/>
  <c r="P20"/>
  <c r="O20"/>
  <c r="M20"/>
  <c r="J3"/>
  <c r="J4"/>
  <c r="J5"/>
  <c r="J6"/>
  <c r="J7"/>
  <c r="J8"/>
  <c r="J9"/>
  <c r="J10"/>
  <c r="J11"/>
  <c r="J12"/>
  <c r="J13"/>
  <c r="J14"/>
  <c r="J15"/>
  <c r="J16"/>
  <c r="J17"/>
  <c r="J18"/>
  <c r="J19"/>
  <c r="J20"/>
  <c r="I20"/>
  <c r="J2"/>
  <c r="M19"/>
  <c r="I19"/>
  <c r="O19"/>
  <c r="P19"/>
  <c r="P16"/>
  <c r="O16"/>
  <c r="M16"/>
  <c r="I16"/>
  <c r="M15"/>
  <c r="I15"/>
  <c r="O15"/>
  <c r="P15"/>
  <c r="I14"/>
  <c r="M14"/>
  <c r="O14"/>
  <c r="P14"/>
  <c r="I13"/>
  <c r="M13"/>
  <c r="O13"/>
  <c r="P13"/>
  <c r="I12"/>
  <c r="M12"/>
  <c r="O12"/>
  <c r="P12"/>
  <c r="I11"/>
  <c r="M11"/>
  <c r="O11"/>
  <c r="P11"/>
  <c r="I10"/>
  <c r="M10"/>
  <c r="O10"/>
  <c r="P10"/>
  <c r="I9"/>
  <c r="M9"/>
  <c r="O9"/>
  <c r="P9"/>
  <c r="I8"/>
  <c r="M8"/>
  <c r="O8"/>
  <c r="P8"/>
  <c r="I18"/>
  <c r="M18"/>
  <c r="O18"/>
  <c r="P18"/>
  <c r="I17"/>
  <c r="M17"/>
  <c r="O17"/>
  <c r="P17"/>
  <c r="I7"/>
  <c r="M7"/>
  <c r="O7"/>
  <c r="P7"/>
  <c r="I6"/>
  <c r="M6"/>
  <c r="O6"/>
  <c r="P6"/>
  <c r="I5"/>
  <c r="M5"/>
  <c r="O5"/>
  <c r="P5"/>
  <c r="I4"/>
  <c r="M4"/>
  <c r="O4"/>
  <c r="P4"/>
  <c r="I3"/>
  <c r="M3"/>
  <c r="O3"/>
  <c r="P3"/>
  <c r="O2"/>
  <c r="P2"/>
  <c r="I2"/>
  <c r="M2"/>
  <c r="P3" i="14" l="1"/>
  <c r="P4"/>
  <c r="P5"/>
  <c r="P6"/>
  <c r="P7"/>
  <c r="P8"/>
  <c r="P9"/>
  <c r="P10"/>
  <c r="P11"/>
  <c r="P12"/>
  <c r="P13"/>
  <c r="P14"/>
  <c r="P15"/>
  <c r="P16"/>
  <c r="P17"/>
  <c r="P2"/>
  <c r="O17"/>
  <c r="M17"/>
  <c r="I17"/>
  <c r="J17"/>
  <c r="M16" l="1"/>
  <c r="J16"/>
  <c r="I16"/>
  <c r="O16"/>
  <c r="M15"/>
  <c r="J15"/>
  <c r="I15"/>
  <c r="O15"/>
  <c r="I14" l="1"/>
  <c r="J14"/>
  <c r="M14"/>
  <c r="O14"/>
  <c r="I13"/>
  <c r="J13"/>
  <c r="M13"/>
  <c r="O13"/>
  <c r="O12"/>
  <c r="M12"/>
  <c r="J12"/>
  <c r="I12"/>
  <c r="M11"/>
  <c r="J11"/>
  <c r="I11"/>
  <c r="O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"/>
  <c r="O2"/>
  <c r="I2"/>
  <c r="M2"/>
  <c r="P22" i="11" l="1"/>
  <c r="O22"/>
  <c r="M22"/>
  <c r="J22"/>
  <c r="I22"/>
  <c r="O21"/>
  <c r="O20"/>
  <c r="O19"/>
  <c r="O18"/>
  <c r="I4"/>
  <c r="J4"/>
  <c r="M4"/>
  <c r="O4"/>
  <c r="P4"/>
  <c r="P3" l="1"/>
  <c r="P5"/>
  <c r="P6"/>
  <c r="P7"/>
  <c r="P8"/>
  <c r="P9"/>
  <c r="P10"/>
  <c r="P2"/>
  <c r="P3" i="10"/>
  <c r="P4"/>
  <c r="P5"/>
  <c r="P6"/>
  <c r="P7"/>
  <c r="P8"/>
  <c r="P9"/>
  <c r="P2"/>
  <c r="I17" i="11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I9"/>
  <c r="J9"/>
  <c r="M9"/>
  <c r="O9"/>
  <c r="I8"/>
  <c r="J8"/>
  <c r="M8"/>
  <c r="O8"/>
  <c r="I7"/>
  <c r="J7"/>
  <c r="M7"/>
  <c r="O7"/>
  <c r="I6"/>
  <c r="J6"/>
  <c r="M6"/>
  <c r="O6"/>
  <c r="O5"/>
  <c r="O3" l="1"/>
  <c r="O2"/>
  <c r="P21"/>
  <c r="M21"/>
  <c r="J21"/>
  <c r="I21"/>
  <c r="P20"/>
  <c r="M20"/>
  <c r="J20"/>
  <c r="I20"/>
  <c r="P19"/>
  <c r="M19"/>
  <c r="J19"/>
  <c r="I19"/>
  <c r="P18"/>
  <c r="M18"/>
  <c r="J18"/>
  <c r="I18"/>
  <c r="M5"/>
  <c r="J5"/>
  <c r="I5"/>
  <c r="M3"/>
  <c r="J3"/>
  <c r="I3"/>
  <c r="M2"/>
  <c r="J2"/>
  <c r="I2"/>
  <c r="J23" i="10"/>
  <c r="I23"/>
  <c r="M23"/>
  <c r="O23"/>
  <c r="P23"/>
  <c r="I22"/>
  <c r="J22"/>
  <c r="M22"/>
  <c r="O22"/>
  <c r="P22"/>
  <c r="I21"/>
  <c r="J21"/>
  <c r="M21"/>
  <c r="O21"/>
  <c r="P21"/>
  <c r="O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I11"/>
  <c r="J11"/>
  <c r="M11"/>
  <c r="O11"/>
  <c r="P11"/>
  <c r="I10"/>
  <c r="J10"/>
  <c r="M10"/>
  <c r="O10"/>
  <c r="P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I20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P20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M20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J20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2"/>
  <c r="O2"/>
  <c r="I2"/>
  <c r="M2"/>
  <c r="P147" i="9" l="1"/>
  <c r="O147"/>
  <c r="M147"/>
  <c r="I147"/>
  <c r="P146"/>
  <c r="O146"/>
  <c r="M146"/>
  <c r="J146"/>
  <c r="I146"/>
  <c r="P145"/>
  <c r="O145"/>
  <c r="M145"/>
  <c r="J145"/>
  <c r="I145"/>
  <c r="P144"/>
  <c r="O144"/>
  <c r="M144"/>
  <c r="J144"/>
  <c r="I144"/>
  <c r="P143"/>
  <c r="O143"/>
  <c r="M143"/>
  <c r="J143"/>
  <c r="I143"/>
  <c r="P142"/>
  <c r="O142"/>
  <c r="M142"/>
  <c r="J142"/>
  <c r="I142"/>
  <c r="P141"/>
  <c r="O141"/>
  <c r="M141"/>
  <c r="J141"/>
  <c r="I141"/>
  <c r="P140"/>
  <c r="O140"/>
  <c r="M140"/>
  <c r="J140"/>
  <c r="I140"/>
  <c r="P139"/>
  <c r="O139"/>
  <c r="M139"/>
  <c r="J139"/>
  <c r="I139"/>
  <c r="P138"/>
  <c r="O138"/>
  <c r="M138"/>
  <c r="J138"/>
  <c r="I138"/>
  <c r="P137"/>
  <c r="O137"/>
  <c r="M137"/>
  <c r="J137"/>
  <c r="I137"/>
  <c r="P136"/>
  <c r="O136"/>
  <c r="M136"/>
  <c r="J136"/>
  <c r="I136"/>
  <c r="P135"/>
  <c r="O135"/>
  <c r="M135"/>
  <c r="J135"/>
  <c r="I135"/>
  <c r="P134"/>
  <c r="O134"/>
  <c r="M134"/>
  <c r="J134"/>
  <c r="I134"/>
  <c r="P133"/>
  <c r="O133"/>
  <c r="M133"/>
  <c r="J133"/>
  <c r="I133"/>
  <c r="P132"/>
  <c r="O132"/>
  <c r="M132"/>
  <c r="J132"/>
  <c r="I132"/>
  <c r="P131"/>
  <c r="O131"/>
  <c r="M131"/>
  <c r="J131"/>
  <c r="I131"/>
  <c r="P130"/>
  <c r="O130"/>
  <c r="M130"/>
  <c r="J130"/>
  <c r="I130"/>
  <c r="P129"/>
  <c r="O129"/>
  <c r="M129"/>
  <c r="J129"/>
  <c r="I129"/>
  <c r="P128"/>
  <c r="O128"/>
  <c r="M128"/>
  <c r="J128"/>
  <c r="I128"/>
  <c r="P127"/>
  <c r="O127"/>
  <c r="M127"/>
  <c r="J127"/>
  <c r="I127"/>
  <c r="P126"/>
  <c r="O126"/>
  <c r="M126"/>
  <c r="J126"/>
  <c r="I126"/>
  <c r="P125"/>
  <c r="O125"/>
  <c r="M125"/>
  <c r="J125"/>
  <c r="I125"/>
  <c r="P124"/>
  <c r="O124"/>
  <c r="M124"/>
  <c r="J124"/>
  <c r="I124"/>
  <c r="P123"/>
  <c r="O123"/>
  <c r="M123"/>
  <c r="J123"/>
  <c r="I123"/>
  <c r="P122"/>
  <c r="O122"/>
  <c r="M122"/>
  <c r="J122"/>
  <c r="I122"/>
  <c r="P121"/>
  <c r="O121"/>
  <c r="M121"/>
  <c r="J121"/>
  <c r="I121"/>
  <c r="P120"/>
  <c r="O120"/>
  <c r="M120"/>
  <c r="J120"/>
  <c r="I120"/>
  <c r="P119"/>
  <c r="O119"/>
  <c r="M119"/>
  <c r="J119"/>
  <c r="I119"/>
  <c r="P118"/>
  <c r="O118"/>
  <c r="M118"/>
  <c r="J118"/>
  <c r="I118"/>
  <c r="P117"/>
  <c r="O117"/>
  <c r="M117"/>
  <c r="J117"/>
  <c r="I117"/>
  <c r="P116"/>
  <c r="O116"/>
  <c r="M116"/>
  <c r="J116"/>
  <c r="I116"/>
  <c r="P115"/>
  <c r="O115"/>
  <c r="M115"/>
  <c r="J115"/>
  <c r="I115"/>
  <c r="P114"/>
  <c r="O114"/>
  <c r="M114"/>
  <c r="J114"/>
  <c r="I114"/>
  <c r="P113"/>
  <c r="O113"/>
  <c r="M113"/>
  <c r="J113"/>
  <c r="I113"/>
  <c r="P112"/>
  <c r="O112"/>
  <c r="M112"/>
  <c r="J112"/>
  <c r="I112"/>
  <c r="P111"/>
  <c r="O111"/>
  <c r="M111"/>
  <c r="J111"/>
  <c r="I111"/>
  <c r="P110"/>
  <c r="O110"/>
  <c r="M110"/>
  <c r="J110"/>
  <c r="I110"/>
  <c r="P109"/>
  <c r="O109"/>
  <c r="M109"/>
  <c r="J109"/>
  <c r="I109"/>
  <c r="P108"/>
  <c r="O108"/>
  <c r="M108"/>
  <c r="J108"/>
  <c r="I108"/>
  <c r="P107"/>
  <c r="O107"/>
  <c r="M107"/>
  <c r="J107"/>
  <c r="I107"/>
  <c r="P106"/>
  <c r="O106"/>
  <c r="M106"/>
  <c r="J106"/>
  <c r="I106"/>
  <c r="P105"/>
  <c r="O105"/>
  <c r="M105"/>
  <c r="J105"/>
  <c r="I105"/>
  <c r="P104"/>
  <c r="O104"/>
  <c r="M104"/>
  <c r="J104"/>
  <c r="I104"/>
  <c r="P103"/>
  <c r="O103"/>
  <c r="M103"/>
  <c r="J103"/>
  <c r="I103"/>
  <c r="P102"/>
  <c r="O102"/>
  <c r="M102"/>
  <c r="J102"/>
  <c r="I102"/>
  <c r="P101"/>
  <c r="O101"/>
  <c r="M101"/>
  <c r="J101"/>
  <c r="I101"/>
  <c r="P100"/>
  <c r="O100"/>
  <c r="M100"/>
  <c r="J100"/>
  <c r="I100"/>
  <c r="P99"/>
  <c r="O99"/>
  <c r="M99"/>
  <c r="J99"/>
  <c r="I99"/>
  <c r="P98"/>
  <c r="O98"/>
  <c r="M98"/>
  <c r="J98"/>
  <c r="I98"/>
  <c r="P97"/>
  <c r="O97"/>
  <c r="M97"/>
  <c r="J97"/>
  <c r="I97"/>
  <c r="P96"/>
  <c r="O96"/>
  <c r="M96"/>
  <c r="J96"/>
  <c r="I96"/>
  <c r="P95"/>
  <c r="O95"/>
  <c r="M95"/>
  <c r="J95"/>
  <c r="I95"/>
  <c r="Q94"/>
  <c r="P94"/>
  <c r="N94"/>
  <c r="K94"/>
  <c r="J94"/>
  <c r="Q93"/>
  <c r="P93"/>
  <c r="N93"/>
  <c r="K93"/>
  <c r="J93"/>
  <c r="Q92"/>
  <c r="P92"/>
  <c r="N92"/>
  <c r="K92"/>
  <c r="J92"/>
  <c r="Q91"/>
  <c r="P91"/>
  <c r="N91"/>
  <c r="K91"/>
  <c r="J91"/>
  <c r="Q90"/>
  <c r="P90"/>
  <c r="N90"/>
  <c r="K90"/>
  <c r="J90"/>
  <c r="Q89"/>
  <c r="P89"/>
  <c r="N89"/>
  <c r="K89"/>
  <c r="J89"/>
  <c r="Q88"/>
  <c r="P88"/>
  <c r="N88"/>
  <c r="K88"/>
  <c r="J88"/>
  <c r="Q87"/>
  <c r="P87"/>
  <c r="N87"/>
  <c r="K87"/>
  <c r="J87"/>
  <c r="Q86"/>
  <c r="P86"/>
  <c r="N86"/>
  <c r="K86"/>
  <c r="J86"/>
  <c r="Q85"/>
  <c r="P85"/>
  <c r="N85"/>
  <c r="K85"/>
  <c r="J85"/>
  <c r="Q84"/>
  <c r="P84"/>
  <c r="N84"/>
  <c r="K84"/>
  <c r="J84"/>
  <c r="Q83"/>
  <c r="P83"/>
  <c r="N83"/>
  <c r="K83"/>
  <c r="J83"/>
  <c r="Q82"/>
  <c r="P82"/>
  <c r="N82"/>
  <c r="K82"/>
  <c r="J82"/>
  <c r="Q81"/>
  <c r="P81"/>
  <c r="N81"/>
  <c r="K81"/>
  <c r="J81"/>
  <c r="Q80"/>
  <c r="P80"/>
  <c r="N80"/>
  <c r="K80"/>
  <c r="J80"/>
  <c r="Q79"/>
  <c r="P79"/>
  <c r="N79"/>
  <c r="K79"/>
  <c r="J79"/>
  <c r="Q78"/>
  <c r="P78"/>
  <c r="N78"/>
  <c r="K78"/>
  <c r="J78"/>
  <c r="P77"/>
  <c r="O77"/>
  <c r="M77"/>
  <c r="J77"/>
  <c r="I77"/>
  <c r="P76"/>
  <c r="O76"/>
  <c r="M76"/>
  <c r="J76"/>
  <c r="I76"/>
  <c r="P75"/>
  <c r="O75"/>
  <c r="M75"/>
  <c r="J75"/>
  <c r="I75"/>
  <c r="P74"/>
  <c r="O74"/>
  <c r="M74"/>
  <c r="J74"/>
  <c r="I74"/>
  <c r="P73"/>
  <c r="O73"/>
  <c r="M73"/>
  <c r="J73"/>
  <c r="I73"/>
  <c r="P72"/>
  <c r="O72"/>
  <c r="M72"/>
  <c r="J72"/>
  <c r="I72"/>
  <c r="P71"/>
  <c r="O71"/>
  <c r="M71"/>
  <c r="J71"/>
  <c r="I71"/>
  <c r="P70"/>
  <c r="O70"/>
  <c r="M70"/>
  <c r="J70"/>
  <c r="I70"/>
  <c r="P69"/>
  <c r="O69"/>
  <c r="M69"/>
  <c r="J69"/>
  <c r="I69"/>
  <c r="P68"/>
  <c r="O68"/>
  <c r="M68"/>
  <c r="J68"/>
  <c r="I68"/>
  <c r="P67"/>
  <c r="O67"/>
  <c r="M67"/>
  <c r="J67"/>
  <c r="I67"/>
  <c r="P66"/>
  <c r="O66"/>
  <c r="M66"/>
  <c r="J66"/>
  <c r="I66"/>
  <c r="P65"/>
  <c r="O65"/>
  <c r="M65"/>
  <c r="J65"/>
  <c r="I65"/>
  <c r="P64"/>
  <c r="O64"/>
  <c r="M64"/>
  <c r="J64"/>
  <c r="I64"/>
  <c r="P63"/>
  <c r="O63"/>
  <c r="M63"/>
  <c r="J63"/>
  <c r="I63"/>
  <c r="P62"/>
  <c r="O62"/>
  <c r="M62"/>
  <c r="J62"/>
  <c r="I62"/>
  <c r="P61"/>
  <c r="O61"/>
  <c r="M61"/>
  <c r="J61"/>
  <c r="I61"/>
  <c r="P60"/>
  <c r="O60"/>
  <c r="M60"/>
  <c r="J60"/>
  <c r="I60"/>
  <c r="P59"/>
  <c r="O59"/>
  <c r="M59"/>
  <c r="J59"/>
  <c r="I59"/>
  <c r="P58"/>
  <c r="O58"/>
  <c r="M58"/>
  <c r="J58"/>
  <c r="I58"/>
  <c r="P57"/>
  <c r="O57"/>
  <c r="M57"/>
  <c r="J57"/>
  <c r="I57"/>
  <c r="P56"/>
  <c r="O56"/>
  <c r="M56"/>
  <c r="J56"/>
  <c r="I56"/>
  <c r="P55"/>
  <c r="O55"/>
  <c r="M55"/>
  <c r="J55"/>
  <c r="I55"/>
  <c r="P54"/>
  <c r="O54"/>
  <c r="M54"/>
  <c r="J54"/>
  <c r="I54"/>
  <c r="P53"/>
  <c r="O53"/>
  <c r="M53"/>
  <c r="J53"/>
  <c r="I53"/>
  <c r="P52"/>
  <c r="O52"/>
  <c r="M52"/>
  <c r="J52"/>
  <c r="I52"/>
  <c r="P51"/>
  <c r="O51"/>
  <c r="M51"/>
  <c r="J51"/>
  <c r="I51"/>
  <c r="P50"/>
  <c r="O50"/>
  <c r="M50"/>
  <c r="J50"/>
  <c r="I50"/>
  <c r="P49"/>
  <c r="O49"/>
  <c r="M49"/>
  <c r="J49"/>
  <c r="I49"/>
  <c r="P48"/>
  <c r="O48"/>
  <c r="M48"/>
  <c r="J48"/>
  <c r="I48"/>
  <c r="P47"/>
  <c r="O47"/>
  <c r="M47"/>
  <c r="J47"/>
  <c r="I47"/>
  <c r="P46"/>
  <c r="O46"/>
  <c r="M46"/>
  <c r="J46"/>
  <c r="I46"/>
  <c r="P45"/>
  <c r="O45"/>
  <c r="M45"/>
  <c r="J45"/>
  <c r="I45"/>
  <c r="P44"/>
  <c r="O44"/>
  <c r="M44"/>
  <c r="J44"/>
  <c r="I44"/>
  <c r="P43"/>
  <c r="O43"/>
  <c r="M43"/>
  <c r="J43"/>
  <c r="I43"/>
  <c r="P42"/>
  <c r="O42"/>
  <c r="M42"/>
  <c r="J42"/>
  <c r="I42"/>
  <c r="P41"/>
  <c r="O41"/>
  <c r="M41"/>
  <c r="J41"/>
  <c r="I41"/>
  <c r="P40"/>
  <c r="O40"/>
  <c r="M40"/>
  <c r="J40"/>
  <c r="I40"/>
  <c r="P39"/>
  <c r="O39"/>
  <c r="M39"/>
  <c r="J39"/>
  <c r="I39"/>
  <c r="P38"/>
  <c r="O38"/>
  <c r="M38"/>
  <c r="J38"/>
  <c r="I38"/>
  <c r="P37"/>
  <c r="O37"/>
  <c r="M37"/>
  <c r="J37"/>
  <c r="I37"/>
  <c r="P36"/>
  <c r="O36"/>
  <c r="M36"/>
  <c r="J36"/>
  <c r="I36"/>
  <c r="P35"/>
  <c r="O35"/>
  <c r="M35"/>
  <c r="J35"/>
  <c r="I35"/>
  <c r="P34"/>
  <c r="O34"/>
  <c r="M34"/>
  <c r="J34"/>
  <c r="I34"/>
  <c r="P33"/>
  <c r="O33"/>
  <c r="M33"/>
  <c r="J33"/>
  <c r="I33"/>
  <c r="P32"/>
  <c r="O32"/>
  <c r="M32"/>
  <c r="J32"/>
  <c r="I32"/>
  <c r="P31"/>
  <c r="O31"/>
  <c r="M31"/>
  <c r="J31"/>
  <c r="I31"/>
  <c r="N30"/>
  <c r="M30"/>
  <c r="N29"/>
  <c r="M29"/>
  <c r="N28"/>
  <c r="M28"/>
  <c r="N27"/>
  <c r="M27"/>
  <c r="N26"/>
  <c r="M26"/>
  <c r="N25"/>
  <c r="M25"/>
  <c r="N24"/>
  <c r="M24"/>
  <c r="N23"/>
  <c r="M23"/>
  <c r="N22"/>
  <c r="M22"/>
  <c r="N21"/>
  <c r="M21"/>
  <c r="N20"/>
  <c r="M20"/>
  <c r="N19"/>
  <c r="M19"/>
  <c r="N18"/>
  <c r="M18"/>
  <c r="N17"/>
  <c r="M17"/>
  <c r="N16"/>
  <c r="M16"/>
  <c r="N15"/>
  <c r="M15"/>
  <c r="N14"/>
  <c r="M14"/>
  <c r="N13"/>
  <c r="M13"/>
  <c r="N12"/>
  <c r="M12"/>
  <c r="N11"/>
  <c r="M11"/>
  <c r="N10"/>
  <c r="M10"/>
  <c r="N9"/>
  <c r="M9"/>
  <c r="N8"/>
  <c r="M8"/>
  <c r="N7"/>
  <c r="M7"/>
  <c r="N6"/>
  <c r="M6"/>
  <c r="N5"/>
  <c r="M5"/>
  <c r="N4"/>
  <c r="M4"/>
  <c r="N3"/>
  <c r="M3"/>
  <c r="N2"/>
  <c r="M2"/>
  <c r="P31" i="8"/>
  <c r="O31"/>
  <c r="M31"/>
  <c r="J31"/>
  <c r="I31"/>
  <c r="P30"/>
  <c r="O30"/>
  <c r="M30"/>
  <c r="J30"/>
  <c r="I30"/>
  <c r="P29"/>
  <c r="O29"/>
  <c r="M29"/>
  <c r="J29"/>
  <c r="I29"/>
  <c r="P28"/>
  <c r="O28"/>
  <c r="M28"/>
  <c r="J28"/>
  <c r="I28"/>
  <c r="P27"/>
  <c r="O27"/>
  <c r="M27"/>
  <c r="J27"/>
  <c r="I27"/>
  <c r="P26"/>
  <c r="O26"/>
  <c r="M26"/>
  <c r="J26"/>
  <c r="I26"/>
  <c r="P25"/>
  <c r="O25"/>
  <c r="M25"/>
  <c r="J25"/>
  <c r="I25"/>
  <c r="P24"/>
  <c r="O24"/>
  <c r="M24"/>
  <c r="J24"/>
  <c r="I24"/>
  <c r="P23"/>
  <c r="O23"/>
  <c r="M23"/>
  <c r="J23"/>
  <c r="I23"/>
  <c r="P22"/>
  <c r="O22"/>
  <c r="M22"/>
  <c r="J22"/>
  <c r="I22"/>
  <c r="P21"/>
  <c r="O21"/>
  <c r="M21"/>
  <c r="J21"/>
  <c r="I21"/>
  <c r="P20"/>
  <c r="O20"/>
  <c r="M20"/>
  <c r="J20"/>
  <c r="I20"/>
  <c r="P19"/>
  <c r="O19"/>
  <c r="M19"/>
  <c r="J19"/>
  <c r="I19"/>
  <c r="P18"/>
  <c r="O18"/>
  <c r="M18"/>
  <c r="J18"/>
  <c r="I18"/>
  <c r="P17"/>
  <c r="O17"/>
  <c r="M17"/>
  <c r="J17"/>
  <c r="I17"/>
  <c r="P16"/>
  <c r="O16"/>
  <c r="M16"/>
  <c r="J16"/>
  <c r="I16"/>
  <c r="P15"/>
  <c r="O15"/>
  <c r="M15"/>
  <c r="J15"/>
  <c r="I15"/>
  <c r="P14"/>
  <c r="O14"/>
  <c r="M14"/>
  <c r="J14"/>
  <c r="I14"/>
  <c r="P13"/>
  <c r="O13"/>
  <c r="M13"/>
  <c r="J13"/>
  <c r="I13"/>
  <c r="P12"/>
  <c r="O12"/>
  <c r="M12"/>
  <c r="J12"/>
  <c r="I12"/>
  <c r="P11"/>
  <c r="O11"/>
  <c r="M11"/>
  <c r="J11"/>
  <c r="I11"/>
  <c r="P10"/>
  <c r="O10"/>
  <c r="M10"/>
  <c r="J10"/>
  <c r="I10"/>
  <c r="P9"/>
  <c r="O9"/>
  <c r="M9"/>
  <c r="J9"/>
  <c r="I9"/>
  <c r="P8"/>
  <c r="O8"/>
  <c r="M8"/>
  <c r="J8"/>
  <c r="I8"/>
  <c r="P7"/>
  <c r="O7"/>
  <c r="M7"/>
  <c r="J7"/>
  <c r="I7"/>
  <c r="P6"/>
  <c r="O6"/>
  <c r="M6"/>
  <c r="J6"/>
  <c r="I6"/>
  <c r="P5"/>
  <c r="O5"/>
  <c r="M5"/>
  <c r="J5"/>
  <c r="I5"/>
  <c r="P4"/>
  <c r="O4"/>
  <c r="M4"/>
  <c r="J4"/>
  <c r="I4"/>
  <c r="P3"/>
  <c r="O3"/>
  <c r="M3"/>
  <c r="J3"/>
  <c r="I3"/>
  <c r="P2"/>
  <c r="O2"/>
  <c r="M2"/>
  <c r="J2"/>
  <c r="I2"/>
  <c r="P24" i="7" l="1"/>
  <c r="M24"/>
  <c r="O24"/>
  <c r="I24"/>
  <c r="P3" l="1"/>
  <c r="P4"/>
  <c r="P5"/>
  <c r="P6"/>
  <c r="P7"/>
  <c r="P8"/>
  <c r="P9"/>
  <c r="P10"/>
  <c r="P2"/>
  <c r="I23"/>
  <c r="J23"/>
  <c r="M23"/>
  <c r="O23"/>
  <c r="P23"/>
  <c r="P21"/>
  <c r="P22"/>
  <c r="I22"/>
  <c r="J22"/>
  <c r="M22"/>
  <c r="O22"/>
  <c r="O21"/>
  <c r="P20" l="1"/>
  <c r="O20"/>
  <c r="M20"/>
  <c r="J20"/>
  <c r="I20"/>
  <c r="I19"/>
  <c r="J19"/>
  <c r="M19"/>
  <c r="O19"/>
  <c r="P19"/>
  <c r="I18"/>
  <c r="J18"/>
  <c r="M18"/>
  <c r="O18"/>
  <c r="P18"/>
  <c r="I17"/>
  <c r="J17"/>
  <c r="M17"/>
  <c r="O17"/>
  <c r="P17"/>
  <c r="I16"/>
  <c r="J16"/>
  <c r="M16"/>
  <c r="O16"/>
  <c r="P16"/>
  <c r="I15"/>
  <c r="J15"/>
  <c r="M15"/>
  <c r="O15"/>
  <c r="P15"/>
  <c r="I14"/>
  <c r="J14"/>
  <c r="M14"/>
  <c r="O14"/>
  <c r="P14"/>
  <c r="I13"/>
  <c r="J13"/>
  <c r="M13"/>
  <c r="O13"/>
  <c r="P13"/>
  <c r="I12"/>
  <c r="J12"/>
  <c r="M12"/>
  <c r="O12"/>
  <c r="P12"/>
  <c r="O10"/>
  <c r="O11"/>
  <c r="I11"/>
  <c r="J11"/>
  <c r="M11"/>
  <c r="P11"/>
  <c r="I10"/>
  <c r="J10"/>
  <c r="M10"/>
  <c r="I9"/>
  <c r="J9"/>
  <c r="M9"/>
  <c r="O9"/>
  <c r="I8"/>
  <c r="J8"/>
  <c r="M8"/>
  <c r="O8"/>
  <c r="I7"/>
  <c r="J7"/>
  <c r="M7"/>
  <c r="O7"/>
  <c r="I6"/>
  <c r="J6"/>
  <c r="M6"/>
  <c r="O6"/>
  <c r="I5"/>
  <c r="J5"/>
  <c r="M5"/>
  <c r="O5"/>
  <c r="I4"/>
  <c r="J4"/>
  <c r="M4"/>
  <c r="O4"/>
  <c r="I3"/>
  <c r="J3"/>
  <c r="M3"/>
  <c r="O3"/>
  <c r="J21"/>
  <c r="J2"/>
  <c r="O2"/>
  <c r="I2"/>
  <c r="M2"/>
  <c r="M21" l="1"/>
  <c r="I21"/>
  <c r="Q3" i="6"/>
  <c r="Q4"/>
  <c r="Q5"/>
  <c r="Q6"/>
  <c r="Q7"/>
  <c r="Q8"/>
  <c r="Q9"/>
  <c r="Q2"/>
  <c r="J18"/>
  <c r="K18"/>
  <c r="N18"/>
  <c r="P18"/>
  <c r="Q18"/>
  <c r="N7"/>
  <c r="N6"/>
  <c r="N5"/>
  <c r="N4"/>
  <c r="P4"/>
  <c r="P5"/>
  <c r="P6"/>
  <c r="P7"/>
  <c r="P8"/>
  <c r="P9"/>
  <c r="P10"/>
  <c r="P11"/>
  <c r="P12"/>
  <c r="P13"/>
  <c r="P14"/>
  <c r="P15"/>
  <c r="P16"/>
  <c r="P17"/>
  <c r="P3"/>
  <c r="N3"/>
  <c r="J4"/>
  <c r="J5"/>
  <c r="J6"/>
  <c r="J7"/>
  <c r="J8"/>
  <c r="J3"/>
  <c r="K3"/>
  <c r="K4"/>
  <c r="K5"/>
  <c r="K6"/>
  <c r="K7"/>
  <c r="K8"/>
  <c r="K9"/>
  <c r="K2"/>
  <c r="P2"/>
  <c r="J2"/>
  <c r="N2"/>
  <c r="Q17"/>
  <c r="N17"/>
  <c r="K17"/>
  <c r="J17"/>
  <c r="Q16"/>
  <c r="N16"/>
  <c r="K16"/>
  <c r="J16"/>
  <c r="Q15"/>
  <c r="N15"/>
  <c r="K15"/>
  <c r="J15"/>
  <c r="Q14"/>
  <c r="N14"/>
  <c r="K14"/>
  <c r="J14"/>
  <c r="Q13"/>
  <c r="N13"/>
  <c r="K13"/>
  <c r="J13"/>
  <c r="Q12"/>
  <c r="N12"/>
  <c r="K12"/>
  <c r="J12"/>
  <c r="Q11"/>
  <c r="N11"/>
  <c r="K11"/>
  <c r="J11"/>
  <c r="Q10"/>
  <c r="N10"/>
  <c r="K10"/>
  <c r="J10"/>
  <c r="N9"/>
  <c r="J9"/>
  <c r="N8"/>
  <c r="P3" i="5"/>
  <c r="P4"/>
  <c r="P5"/>
  <c r="P6"/>
  <c r="P7"/>
  <c r="P8"/>
  <c r="P2"/>
  <c r="O24"/>
  <c r="O23"/>
  <c r="M31"/>
  <c r="M32"/>
  <c r="M33"/>
  <c r="M34"/>
  <c r="M35"/>
  <c r="M36"/>
  <c r="M37"/>
  <c r="M38"/>
  <c r="M39"/>
  <c r="M40"/>
  <c r="M41"/>
  <c r="M42"/>
  <c r="M43"/>
  <c r="M44"/>
  <c r="M45"/>
  <c r="I31"/>
  <c r="I32"/>
  <c r="I33"/>
  <c r="I34"/>
  <c r="I35"/>
  <c r="I36"/>
  <c r="I37"/>
  <c r="I38"/>
  <c r="I39"/>
  <c r="I40"/>
  <c r="I41"/>
  <c r="I42"/>
  <c r="I43"/>
  <c r="I44"/>
  <c r="I45"/>
  <c r="O22"/>
  <c r="O21"/>
  <c r="O20"/>
  <c r="O19"/>
  <c r="O18"/>
  <c r="O17"/>
  <c r="O16"/>
  <c r="O15"/>
  <c r="M15"/>
  <c r="M16"/>
  <c r="M17"/>
  <c r="M18"/>
  <c r="M19"/>
  <c r="M20"/>
  <c r="M21"/>
  <c r="M22"/>
  <c r="M23"/>
  <c r="M24"/>
  <c r="I15"/>
  <c r="I16"/>
  <c r="I17"/>
  <c r="I18"/>
  <c r="I19"/>
  <c r="I20"/>
  <c r="I21"/>
  <c r="I22"/>
  <c r="I23"/>
  <c r="I24"/>
  <c r="M14"/>
  <c r="I14"/>
  <c r="O14"/>
  <c r="M13"/>
  <c r="I13"/>
  <c r="O13"/>
  <c r="P9"/>
  <c r="P10"/>
  <c r="P11"/>
  <c r="P12"/>
  <c r="P13"/>
  <c r="P14"/>
  <c r="P15"/>
  <c r="P16"/>
  <c r="P17"/>
  <c r="P18"/>
  <c r="P19"/>
  <c r="P20"/>
  <c r="P21"/>
  <c r="P22"/>
  <c r="P23"/>
  <c r="P24"/>
  <c r="P31"/>
  <c r="P32"/>
  <c r="P33"/>
  <c r="P34"/>
  <c r="P35"/>
  <c r="P36"/>
  <c r="P37"/>
  <c r="P38"/>
  <c r="P39"/>
  <c r="P40"/>
  <c r="P41"/>
  <c r="P42"/>
  <c r="P43"/>
  <c r="P44"/>
  <c r="P4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31"/>
  <c r="J32"/>
  <c r="J33"/>
  <c r="J34"/>
  <c r="J35"/>
  <c r="J36"/>
  <c r="J37"/>
  <c r="J38"/>
  <c r="J39"/>
  <c r="J40"/>
  <c r="J41"/>
  <c r="J42"/>
  <c r="J43"/>
  <c r="J44"/>
  <c r="J45"/>
  <c r="O12"/>
  <c r="M12"/>
  <c r="I12"/>
  <c r="O11"/>
  <c r="M11"/>
  <c r="I11"/>
  <c r="O10"/>
  <c r="M10"/>
  <c r="I10"/>
  <c r="O9"/>
  <c r="M9"/>
  <c r="I9"/>
  <c r="O8"/>
  <c r="M8"/>
  <c r="I8"/>
  <c r="O7"/>
  <c r="M7"/>
  <c r="I7"/>
  <c r="O6"/>
  <c r="M6"/>
  <c r="I6"/>
  <c r="O5"/>
  <c r="M5"/>
  <c r="I5"/>
  <c r="O4"/>
  <c r="M4"/>
  <c r="I4"/>
  <c r="O3"/>
  <c r="M3"/>
  <c r="I3"/>
  <c r="O2"/>
  <c r="M2"/>
  <c r="I2"/>
  <c r="P10" i="2"/>
  <c r="P11"/>
  <c r="P12"/>
  <c r="P13"/>
  <c r="P14"/>
  <c r="P15"/>
  <c r="P16"/>
  <c r="P17"/>
  <c r="P18"/>
  <c r="P19"/>
  <c r="P20"/>
  <c r="P21"/>
  <c r="P22"/>
  <c r="P23"/>
  <c r="P24"/>
  <c r="P25"/>
  <c r="P9"/>
  <c r="P3"/>
  <c r="P4"/>
  <c r="P5"/>
  <c r="P6"/>
  <c r="P7"/>
  <c r="P8"/>
  <c r="P2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11"/>
  <c r="O10"/>
  <c r="O9"/>
  <c r="O8"/>
  <c r="O7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2"/>
  <c r="J2"/>
  <c r="O6"/>
  <c r="O5"/>
  <c r="O4"/>
  <c r="O3"/>
  <c r="O2"/>
  <c r="N27" i="1"/>
  <c r="N28"/>
  <c r="N29"/>
  <c r="N30"/>
  <c r="N26"/>
  <c r="N25"/>
  <c r="N24"/>
  <c r="N14"/>
  <c r="N15"/>
  <c r="N16"/>
  <c r="N17"/>
  <c r="N18"/>
  <c r="N19"/>
  <c r="N20"/>
  <c r="N21"/>
  <c r="N22"/>
  <c r="N23"/>
  <c r="N13"/>
  <c r="N3"/>
  <c r="N4"/>
  <c r="N5"/>
  <c r="N6"/>
  <c r="N7"/>
  <c r="N8"/>
  <c r="N9"/>
  <c r="N10"/>
  <c r="N11"/>
  <c r="N12"/>
  <c r="N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2"/>
</calcChain>
</file>

<file path=xl/sharedStrings.xml><?xml version="1.0" encoding="utf-8"?>
<sst xmlns="http://schemas.openxmlformats.org/spreadsheetml/2006/main" count="3633" uniqueCount="710">
  <si>
    <t>发车时间</t>
  </si>
  <si>
    <t>发货人</t>
  </si>
  <si>
    <t>发货园区</t>
  </si>
  <si>
    <t>发货地点</t>
  </si>
  <si>
    <t>目的园区</t>
  </si>
  <si>
    <t>目的地点</t>
  </si>
  <si>
    <t>运单号</t>
  </si>
  <si>
    <t>承运商</t>
  </si>
  <si>
    <t>车牌号</t>
  </si>
  <si>
    <t>司机</t>
  </si>
  <si>
    <t>车型</t>
  </si>
  <si>
    <t>托/盘/板</t>
  </si>
  <si>
    <t>线路</t>
  </si>
  <si>
    <t>金额</t>
  </si>
  <si>
    <t>TC(B-16)</t>
  </si>
  <si>
    <t>武汉威伟机械</t>
  </si>
  <si>
    <t>TC(B-5)</t>
  </si>
  <si>
    <t>鄂FJU350</t>
  </si>
  <si>
    <t>TC(B-6)</t>
  </si>
  <si>
    <t>TC(B-15)</t>
  </si>
  <si>
    <t>TC(B-13)</t>
  </si>
  <si>
    <t>TC(B-14)</t>
  </si>
  <si>
    <t>邵金海</t>
    <phoneticPr fontId="7" type="noConversion"/>
  </si>
  <si>
    <t>公共平台1号库</t>
    <phoneticPr fontId="7" type="noConversion"/>
  </si>
  <si>
    <t>舒继生</t>
    <phoneticPr fontId="7" type="noConversion"/>
  </si>
  <si>
    <t>孙明宏</t>
    <phoneticPr fontId="7" type="noConversion"/>
  </si>
  <si>
    <t>黄燕平</t>
    <phoneticPr fontId="7" type="noConversion"/>
  </si>
  <si>
    <t>洪家国</t>
    <phoneticPr fontId="7" type="noConversion"/>
  </si>
  <si>
    <t>TC(B-14)</t>
    <phoneticPr fontId="7" type="noConversion"/>
  </si>
  <si>
    <t>蔡定操</t>
    <phoneticPr fontId="7" type="noConversion"/>
  </si>
  <si>
    <t>TC库房</t>
    <phoneticPr fontId="7" type="noConversion"/>
  </si>
  <si>
    <t>商超B个护清洁仓1号库</t>
    <phoneticPr fontId="7" type="noConversion"/>
  </si>
  <si>
    <t>欧文艺</t>
    <phoneticPr fontId="7" type="noConversion"/>
  </si>
  <si>
    <t>宋德生</t>
    <phoneticPr fontId="7" type="noConversion"/>
  </si>
  <si>
    <t>3CB电脑办公仓1号库</t>
    <phoneticPr fontId="7" type="noConversion"/>
  </si>
  <si>
    <t>潘涛</t>
    <phoneticPr fontId="7" type="noConversion"/>
  </si>
  <si>
    <t>方双红</t>
    <phoneticPr fontId="7" type="noConversion"/>
  </si>
  <si>
    <t>百货B家具建材仓1号库</t>
    <phoneticPr fontId="7" type="noConversion"/>
  </si>
  <si>
    <t>商超B母婴玩具仓2号库</t>
    <phoneticPr fontId="7" type="noConversion"/>
  </si>
  <si>
    <t>陈和敏</t>
    <phoneticPr fontId="7" type="noConversion"/>
  </si>
  <si>
    <t>孙金刚</t>
    <phoneticPr fontId="7" type="noConversion"/>
  </si>
  <si>
    <t>朱银</t>
    <phoneticPr fontId="7" type="noConversion"/>
  </si>
  <si>
    <t>3CA数码通讯仓1号库</t>
    <phoneticPr fontId="7" type="noConversion"/>
  </si>
  <si>
    <t>童红兵</t>
    <phoneticPr fontId="7" type="noConversion"/>
  </si>
  <si>
    <t>3CA2临时</t>
    <phoneticPr fontId="7" type="noConversion"/>
  </si>
  <si>
    <t>陈力</t>
    <phoneticPr fontId="7" type="noConversion"/>
  </si>
  <si>
    <t>TC</t>
    <phoneticPr fontId="7" type="noConversion"/>
  </si>
  <si>
    <t>胡元文</t>
    <phoneticPr fontId="7" type="noConversion"/>
  </si>
  <si>
    <t>常福园区</t>
    <phoneticPr fontId="7" type="noConversion"/>
  </si>
  <si>
    <t>常福弗兰西蒂</t>
    <phoneticPr fontId="7" type="noConversion"/>
  </si>
  <si>
    <t>李明华</t>
    <phoneticPr fontId="7" type="noConversion"/>
  </si>
  <si>
    <t>吕文杰</t>
    <phoneticPr fontId="7" type="noConversion"/>
  </si>
  <si>
    <t>李耀</t>
    <phoneticPr fontId="7" type="noConversion"/>
  </si>
  <si>
    <t>方浩勇</t>
    <phoneticPr fontId="7" type="noConversion"/>
  </si>
  <si>
    <t>代永华</t>
    <phoneticPr fontId="7" type="noConversion"/>
  </si>
  <si>
    <t>新地园区</t>
    <phoneticPr fontId="7" type="noConversion"/>
  </si>
  <si>
    <t>百货B家具建材仓2号库</t>
    <phoneticPr fontId="7" type="noConversion"/>
  </si>
  <si>
    <t>姚东明</t>
    <phoneticPr fontId="7" type="noConversion"/>
  </si>
  <si>
    <t>杨端云</t>
    <phoneticPr fontId="7" type="noConversion"/>
  </si>
  <si>
    <t>万纬园区</t>
    <phoneticPr fontId="7" type="noConversion"/>
  </si>
  <si>
    <t>杨勇</t>
    <phoneticPr fontId="7" type="noConversion"/>
  </si>
  <si>
    <t>丰树园区</t>
    <phoneticPr fontId="7" type="noConversion"/>
  </si>
  <si>
    <t>商超A个护清洁仓2号库</t>
    <phoneticPr fontId="7" type="noConversion"/>
  </si>
  <si>
    <t>方志刚</t>
    <phoneticPr fontId="7" type="noConversion"/>
  </si>
  <si>
    <t>商超B米面粮油仓2号库</t>
    <phoneticPr fontId="7" type="noConversion"/>
  </si>
  <si>
    <t>邓军</t>
    <phoneticPr fontId="7" type="noConversion"/>
  </si>
  <si>
    <t>亚洲一号园区</t>
    <phoneticPr fontId="7" type="noConversion"/>
  </si>
  <si>
    <t>WW0018633</t>
  </si>
  <si>
    <t>WW0019553</t>
  </si>
  <si>
    <t>WW0018632</t>
  </si>
  <si>
    <t>WW0018631</t>
  </si>
  <si>
    <t>WW0018821</t>
  </si>
  <si>
    <t>WW0015941</t>
  </si>
  <si>
    <t>WW0018760</t>
  </si>
  <si>
    <t>WW0019868</t>
  </si>
  <si>
    <t>WW0019865</t>
  </si>
  <si>
    <t>WW0018955</t>
  </si>
  <si>
    <t xml:space="preserve">WW0018563 </t>
  </si>
  <si>
    <t>WW0018565</t>
  </si>
  <si>
    <t>WW0018564</t>
  </si>
  <si>
    <t>WW0019552</t>
  </si>
  <si>
    <t>WW0015942</t>
  </si>
  <si>
    <t>WW0015939</t>
  </si>
  <si>
    <t>WW0018983</t>
  </si>
  <si>
    <t>WW0018982</t>
  </si>
  <si>
    <t>WW0019551</t>
  </si>
  <si>
    <t>WW0015943</t>
  </si>
  <si>
    <t>WW0018822</t>
  </si>
  <si>
    <t>WW0018823</t>
  </si>
  <si>
    <t>WW0018567</t>
  </si>
  <si>
    <t>WW0015563</t>
  </si>
  <si>
    <t>WW0019712</t>
  </si>
  <si>
    <t>WW0018375</t>
  </si>
  <si>
    <t>WW0018757</t>
  </si>
  <si>
    <t>WW0016693</t>
  </si>
  <si>
    <t>鄂AAW309</t>
  </si>
  <si>
    <t xml:space="preserve">鄂ANH299 </t>
  </si>
  <si>
    <t>鄂ABY277</t>
  </si>
  <si>
    <t>鄂AFE237</t>
  </si>
  <si>
    <t>鄂ABY256</t>
  </si>
  <si>
    <t>鄂AZR992</t>
  </si>
  <si>
    <t>鄂AF1588</t>
  </si>
  <si>
    <t>鄂ALU151</t>
  </si>
  <si>
    <t>鄂AHB101</t>
  </si>
  <si>
    <t>粤BGR032</t>
  </si>
  <si>
    <t>鄂AZV377</t>
  </si>
  <si>
    <t>鄂AMT870</t>
    <phoneticPr fontId="7" type="noConversion"/>
  </si>
  <si>
    <t>WW0018954</t>
    <phoneticPr fontId="7" type="noConversion"/>
  </si>
  <si>
    <t>陈和敏</t>
  </si>
  <si>
    <t>鄂AMT870</t>
  </si>
  <si>
    <t>鄂ANH299</t>
  </si>
  <si>
    <t>姚东明</t>
  </si>
  <si>
    <t>洪家国</t>
  </si>
  <si>
    <t>邓军</t>
  </si>
  <si>
    <t>吕文杰</t>
  </si>
  <si>
    <t>杜飞</t>
  </si>
  <si>
    <t>鄂ABK105</t>
  </si>
  <si>
    <t>胡贤勇</t>
  </si>
  <si>
    <t>鄂AKF301</t>
  </si>
  <si>
    <t>孙龙</t>
  </si>
  <si>
    <t>鄂AHT231</t>
  </si>
  <si>
    <t>张剑</t>
  </si>
  <si>
    <t>鄂AHE037</t>
  </si>
  <si>
    <t>林宏清</t>
  </si>
  <si>
    <t>鄂ACV827</t>
  </si>
  <si>
    <t>宋辉</t>
  </si>
  <si>
    <t>鄂AZV373</t>
  </si>
  <si>
    <t>代永华</t>
  </si>
  <si>
    <t>欧文科</t>
  </si>
  <si>
    <t>鄂AZR876</t>
  </si>
  <si>
    <t>童红兵</t>
  </si>
  <si>
    <t>李明华</t>
  </si>
  <si>
    <t>王胜生</t>
  </si>
  <si>
    <t>鄂ALJ078</t>
  </si>
  <si>
    <t>丁鹏</t>
  </si>
  <si>
    <t>鄂AQQ353</t>
  </si>
  <si>
    <t>宋军</t>
  </si>
  <si>
    <t>鄂ALU291</t>
  </si>
  <si>
    <t>杨清伟</t>
  </si>
  <si>
    <t>鄂AAB852</t>
  </si>
  <si>
    <t>潘涛</t>
  </si>
  <si>
    <t>李耀</t>
  </si>
  <si>
    <t>张罗坤</t>
  </si>
  <si>
    <t>鄂AQ6880</t>
  </si>
  <si>
    <t>金正伟</t>
  </si>
  <si>
    <t>鄂AMT100</t>
  </si>
  <si>
    <t>马崇明</t>
  </si>
  <si>
    <t>鄂AMP328</t>
  </si>
  <si>
    <t>林高敏</t>
  </si>
  <si>
    <t>鄂AH5389</t>
  </si>
  <si>
    <t>吴正德</t>
  </si>
  <si>
    <t>鄂AMT850</t>
  </si>
  <si>
    <t>强乐阳</t>
  </si>
  <si>
    <t>鄂AH9072</t>
  </si>
  <si>
    <t>吕志华</t>
  </si>
  <si>
    <t>鄂AAW354</t>
  </si>
  <si>
    <t>马广楠</t>
  </si>
  <si>
    <t>鄂AFX299</t>
  </si>
  <si>
    <t>吕文杰</t>
    <phoneticPr fontId="7" type="noConversion"/>
  </si>
  <si>
    <t>周丹</t>
    <phoneticPr fontId="7" type="noConversion"/>
  </si>
  <si>
    <t>亚洲一号园区</t>
    <phoneticPr fontId="7" type="noConversion"/>
  </si>
  <si>
    <t>百货B家居日用仓1号库</t>
    <phoneticPr fontId="7" type="noConversion"/>
  </si>
  <si>
    <t>新地园区</t>
    <phoneticPr fontId="7" type="noConversion"/>
  </si>
  <si>
    <t>TC</t>
    <phoneticPr fontId="7" type="noConversion"/>
  </si>
  <si>
    <t>19721</t>
    <phoneticPr fontId="7" type="noConversion"/>
  </si>
  <si>
    <t>方双红</t>
    <phoneticPr fontId="7" type="noConversion"/>
  </si>
  <si>
    <t>TC（B-16)</t>
    <phoneticPr fontId="7" type="noConversion"/>
  </si>
  <si>
    <t>18638</t>
    <phoneticPr fontId="7" type="noConversion"/>
  </si>
  <si>
    <t>姚东明</t>
    <phoneticPr fontId="7" type="noConversion"/>
  </si>
  <si>
    <t>商超B母婴玩具仓2号库</t>
    <phoneticPr fontId="7" type="noConversion"/>
  </si>
  <si>
    <t>18637</t>
    <phoneticPr fontId="7" type="noConversion"/>
  </si>
  <si>
    <t>孙明宏</t>
    <phoneticPr fontId="7" type="noConversion"/>
  </si>
  <si>
    <t>商超A个护清洁仓2号库</t>
    <phoneticPr fontId="7" type="noConversion"/>
  </si>
  <si>
    <t>18636</t>
    <phoneticPr fontId="7" type="noConversion"/>
  </si>
  <si>
    <t>朱湘斌</t>
    <phoneticPr fontId="7" type="noConversion"/>
  </si>
  <si>
    <t>公共平台1号库</t>
    <phoneticPr fontId="7" type="noConversion"/>
  </si>
  <si>
    <t>16982</t>
    <phoneticPr fontId="7" type="noConversion"/>
  </si>
  <si>
    <t>欧文艺</t>
    <phoneticPr fontId="7" type="noConversion"/>
  </si>
  <si>
    <t>高湘斌</t>
    <phoneticPr fontId="7" type="noConversion"/>
  </si>
  <si>
    <t>服装仓1号库</t>
    <phoneticPr fontId="7" type="noConversion"/>
  </si>
  <si>
    <t>16981</t>
    <phoneticPr fontId="7" type="noConversion"/>
  </si>
  <si>
    <t>欧文科</t>
    <phoneticPr fontId="7" type="noConversion"/>
  </si>
  <si>
    <t>朱银</t>
    <phoneticPr fontId="7" type="noConversion"/>
  </si>
  <si>
    <t>16983</t>
    <phoneticPr fontId="7" type="noConversion"/>
  </si>
  <si>
    <t>18900</t>
    <phoneticPr fontId="7" type="noConversion"/>
  </si>
  <si>
    <t>陈和敏</t>
    <phoneticPr fontId="7" type="noConversion"/>
  </si>
  <si>
    <t>百货B家具建材1号库</t>
    <phoneticPr fontId="7" type="noConversion"/>
  </si>
  <si>
    <t>18962</t>
    <phoneticPr fontId="7" type="noConversion"/>
  </si>
  <si>
    <t>宋得生</t>
    <phoneticPr fontId="7" type="noConversion"/>
  </si>
  <si>
    <t>3CB电脑办公仓1号库</t>
    <phoneticPr fontId="7" type="noConversion"/>
  </si>
  <si>
    <t>18963</t>
    <phoneticPr fontId="7" type="noConversion"/>
  </si>
  <si>
    <t>19557</t>
    <phoneticPr fontId="7" type="noConversion"/>
  </si>
  <si>
    <t>杨勇</t>
    <phoneticPr fontId="7" type="noConversion"/>
  </si>
  <si>
    <t>19559</t>
    <phoneticPr fontId="7" type="noConversion"/>
  </si>
  <si>
    <t>林兵</t>
    <phoneticPr fontId="7" type="noConversion"/>
  </si>
  <si>
    <t>TC</t>
    <phoneticPr fontId="7" type="noConversion"/>
  </si>
  <si>
    <t>百货B家具建材仓2号库</t>
    <phoneticPr fontId="7" type="noConversion"/>
  </si>
  <si>
    <t>19719</t>
    <phoneticPr fontId="7" type="noConversion"/>
  </si>
  <si>
    <t>商超B米面粮油仓2号库</t>
    <phoneticPr fontId="7" type="noConversion"/>
  </si>
  <si>
    <t>19718</t>
    <phoneticPr fontId="7" type="noConversion"/>
  </si>
  <si>
    <t>百货B家具建材仓1号库</t>
    <phoneticPr fontId="7" type="noConversion"/>
  </si>
  <si>
    <t>19626</t>
    <phoneticPr fontId="7" type="noConversion"/>
  </si>
  <si>
    <t>潘涛</t>
    <phoneticPr fontId="7" type="noConversion"/>
  </si>
  <si>
    <t>19627</t>
    <phoneticPr fontId="7" type="noConversion"/>
  </si>
  <si>
    <t>陶佳谱</t>
    <phoneticPr fontId="7" type="noConversion"/>
  </si>
  <si>
    <t>18575</t>
    <phoneticPr fontId="7" type="noConversion"/>
  </si>
  <si>
    <t>公共平台5号库</t>
    <phoneticPr fontId="7" type="noConversion"/>
  </si>
  <si>
    <t>18991</t>
    <phoneticPr fontId="7" type="noConversion"/>
  </si>
  <si>
    <t>陈和敏</t>
    <phoneticPr fontId="7" type="noConversion"/>
  </si>
  <si>
    <t>19558</t>
    <phoneticPr fontId="7" type="noConversion"/>
  </si>
  <si>
    <t>18767</t>
    <phoneticPr fontId="7" type="noConversion"/>
  </si>
  <si>
    <t>李宏</t>
    <phoneticPr fontId="7" type="noConversion"/>
  </si>
  <si>
    <t>公共平台仓1号库</t>
    <phoneticPr fontId="7" type="noConversion"/>
  </si>
  <si>
    <t>胡元文</t>
    <phoneticPr fontId="7" type="noConversion"/>
  </si>
  <si>
    <t>常福园区</t>
    <phoneticPr fontId="7" type="noConversion"/>
  </si>
  <si>
    <t>19869</t>
    <phoneticPr fontId="7" type="noConversion"/>
  </si>
  <si>
    <t>洪家国</t>
    <phoneticPr fontId="7" type="noConversion"/>
  </si>
  <si>
    <t>弗兰西蒂分拣仓</t>
    <phoneticPr fontId="7" type="noConversion"/>
  </si>
  <si>
    <t>16177</t>
    <phoneticPr fontId="7" type="noConversion"/>
  </si>
  <si>
    <t>丁鹏</t>
    <phoneticPr fontId="7" type="noConversion"/>
  </si>
  <si>
    <t>15565</t>
    <phoneticPr fontId="7" type="noConversion"/>
  </si>
  <si>
    <t>李明华</t>
    <phoneticPr fontId="7" type="noConversion"/>
  </si>
  <si>
    <t>15944</t>
    <phoneticPr fontId="7" type="noConversion"/>
  </si>
  <si>
    <t>童红兵</t>
    <phoneticPr fontId="7" type="noConversion"/>
  </si>
  <si>
    <t>车牌号</t>
    <phoneticPr fontId="7" type="noConversion"/>
  </si>
  <si>
    <t>车牌号（引用）</t>
    <phoneticPr fontId="7" type="noConversion"/>
  </si>
  <si>
    <t>运单号</t>
    <phoneticPr fontId="7" type="noConversion"/>
  </si>
  <si>
    <t>运单号（公式）</t>
    <phoneticPr fontId="7" type="noConversion"/>
  </si>
  <si>
    <t>WW0019721</t>
  </si>
  <si>
    <t>WW0018638</t>
  </si>
  <si>
    <t>WW0018637</t>
  </si>
  <si>
    <t>WW0018636</t>
  </si>
  <si>
    <t>WW0016982</t>
  </si>
  <si>
    <t>WW0016981</t>
  </si>
  <si>
    <t>WW0016983</t>
  </si>
  <si>
    <t>WW0018962</t>
  </si>
  <si>
    <t>WW0018963</t>
  </si>
  <si>
    <t>WW0019557</t>
  </si>
  <si>
    <t>WW0019559</t>
  </si>
  <si>
    <t>WW0019719</t>
  </si>
  <si>
    <t>WW0019718</t>
  </si>
  <si>
    <t>WW0019626</t>
  </si>
  <si>
    <t>WW0019627</t>
  </si>
  <si>
    <t>WW0018575</t>
  </si>
  <si>
    <t>WW0019558</t>
  </si>
  <si>
    <t>WW0018991</t>
  </si>
  <si>
    <t>WW0018767</t>
  </si>
  <si>
    <t>WW0019869</t>
  </si>
  <si>
    <t>WW0016177</t>
  </si>
  <si>
    <t>WW0015565</t>
  </si>
  <si>
    <t>WW0015944</t>
  </si>
  <si>
    <t>WW0018990</t>
    <phoneticPr fontId="7" type="noConversion"/>
  </si>
  <si>
    <t>姚建国</t>
    <phoneticPr fontId="7" type="noConversion"/>
  </si>
  <si>
    <t>TC（B-16)</t>
  </si>
  <si>
    <t>新地园区</t>
    <phoneticPr fontId="7" type="noConversion"/>
  </si>
  <si>
    <t>亚洲一号园区</t>
    <phoneticPr fontId="7" type="noConversion"/>
  </si>
  <si>
    <t>百货B家居日用仓1号库</t>
    <phoneticPr fontId="7" type="noConversion"/>
  </si>
  <si>
    <t xml:space="preserve">蔡定操 </t>
    <phoneticPr fontId="7" type="noConversion"/>
  </si>
  <si>
    <t>孙金刚</t>
    <phoneticPr fontId="7" type="noConversion"/>
  </si>
  <si>
    <t>百货A家居日用仓1号库</t>
    <phoneticPr fontId="7" type="noConversion"/>
  </si>
  <si>
    <t>宋辉</t>
    <phoneticPr fontId="7" type="noConversion"/>
  </si>
  <si>
    <t>邓军</t>
    <phoneticPr fontId="7" type="noConversion"/>
  </si>
  <si>
    <t>陈和敏</t>
    <phoneticPr fontId="7" type="noConversion"/>
  </si>
  <si>
    <t>图书音像</t>
    <phoneticPr fontId="7" type="noConversion"/>
  </si>
  <si>
    <t>服装仓1号库</t>
    <phoneticPr fontId="7" type="noConversion"/>
  </si>
  <si>
    <t>李耀</t>
    <phoneticPr fontId="7" type="noConversion"/>
  </si>
  <si>
    <t>百货家具建材仓1号库</t>
    <phoneticPr fontId="7" type="noConversion"/>
  </si>
  <si>
    <t>洪家国</t>
    <phoneticPr fontId="7" type="noConversion"/>
  </si>
  <si>
    <t>TC库房</t>
    <phoneticPr fontId="7" type="noConversion"/>
  </si>
  <si>
    <t>李小威</t>
    <phoneticPr fontId="7" type="noConversion"/>
  </si>
  <si>
    <t>潘涛</t>
    <phoneticPr fontId="7" type="noConversion"/>
  </si>
  <si>
    <t>姚东明</t>
    <phoneticPr fontId="7" type="noConversion"/>
  </si>
  <si>
    <t>丰树园区</t>
    <phoneticPr fontId="7" type="noConversion"/>
  </si>
  <si>
    <t>吕文杰</t>
    <phoneticPr fontId="7" type="noConversion"/>
  </si>
  <si>
    <t>TC(B-11)</t>
    <phoneticPr fontId="7" type="noConversion"/>
  </si>
  <si>
    <t>王涛</t>
    <phoneticPr fontId="7" type="noConversion"/>
  </si>
  <si>
    <t>陶加咏</t>
    <phoneticPr fontId="7" type="noConversion"/>
  </si>
  <si>
    <t>百货B家具建材仓1号库</t>
    <phoneticPr fontId="7" type="noConversion"/>
  </si>
  <si>
    <t>新地园区</t>
    <phoneticPr fontId="7" type="noConversion"/>
  </si>
  <si>
    <t>TC(B-6)</t>
    <phoneticPr fontId="7" type="noConversion"/>
  </si>
  <si>
    <t>弗兰西蒂分拣</t>
    <phoneticPr fontId="7" type="noConversion"/>
  </si>
  <si>
    <t>宋军</t>
    <phoneticPr fontId="7" type="noConversion"/>
  </si>
  <si>
    <t>周华安</t>
    <phoneticPr fontId="7" type="noConversion"/>
  </si>
  <si>
    <t>16278</t>
  </si>
  <si>
    <t>16279</t>
  </si>
  <si>
    <t>19151</t>
  </si>
  <si>
    <t>11651</t>
  </si>
  <si>
    <t>18973</t>
  </si>
  <si>
    <t>19003</t>
  </si>
  <si>
    <t>19004</t>
  </si>
  <si>
    <t>18880</t>
  </si>
  <si>
    <t>16988</t>
  </si>
  <si>
    <t>16989</t>
  </si>
  <si>
    <t>19871</t>
  </si>
  <si>
    <t>19873</t>
  </si>
  <si>
    <t>19872</t>
  </si>
  <si>
    <t>19633</t>
  </si>
  <si>
    <t>18642</t>
  </si>
  <si>
    <t>18644</t>
  </si>
  <si>
    <t>19724</t>
  </si>
  <si>
    <t>19723</t>
  </si>
  <si>
    <t>19725</t>
  </si>
  <si>
    <t>18903</t>
  </si>
  <si>
    <t>19564</t>
  </si>
  <si>
    <t>19982</t>
  </si>
  <si>
    <t>19562</t>
  </si>
  <si>
    <t>亚洲一号园区</t>
    <phoneticPr fontId="7" type="noConversion"/>
  </si>
  <si>
    <t>3CB电脑办公仓1号库</t>
    <phoneticPr fontId="7" type="noConversion"/>
  </si>
  <si>
    <t>17851</t>
    <phoneticPr fontId="7" type="noConversion"/>
  </si>
  <si>
    <t>16282</t>
    <phoneticPr fontId="7" type="noConversion"/>
  </si>
  <si>
    <t>16824</t>
    <phoneticPr fontId="7" type="noConversion"/>
  </si>
  <si>
    <t>丰树园区</t>
    <phoneticPr fontId="7" type="noConversion"/>
  </si>
  <si>
    <t>15569</t>
    <phoneticPr fontId="7" type="noConversion"/>
  </si>
  <si>
    <t>李明华</t>
    <phoneticPr fontId="7" type="noConversion"/>
  </si>
  <si>
    <t>15570</t>
    <phoneticPr fontId="7" type="noConversion"/>
  </si>
  <si>
    <t>19568</t>
    <phoneticPr fontId="7" type="noConversion"/>
  </si>
  <si>
    <t>杨勇</t>
    <phoneticPr fontId="7" type="noConversion"/>
  </si>
  <si>
    <t>19015</t>
    <phoneticPr fontId="7" type="noConversion"/>
  </si>
  <si>
    <t>陈和敏</t>
    <phoneticPr fontId="7" type="noConversion"/>
  </si>
  <si>
    <t>17804</t>
    <phoneticPr fontId="7" type="noConversion"/>
  </si>
  <si>
    <t>周华安</t>
    <phoneticPr fontId="7" type="noConversion"/>
  </si>
  <si>
    <t>百货B家具建材仓2号库</t>
    <phoneticPr fontId="7" type="noConversion"/>
  </si>
  <si>
    <t>17805</t>
    <phoneticPr fontId="7" type="noConversion"/>
  </si>
  <si>
    <t>15947</t>
    <phoneticPr fontId="7" type="noConversion"/>
  </si>
  <si>
    <t>童红兵</t>
    <phoneticPr fontId="7" type="noConversion"/>
  </si>
  <si>
    <t>余兵</t>
    <phoneticPr fontId="7" type="noConversion"/>
  </si>
  <si>
    <t>丰树园区</t>
    <phoneticPr fontId="7" type="noConversion"/>
  </si>
  <si>
    <t>商超B米面粮油仓2号库</t>
    <phoneticPr fontId="7" type="noConversion"/>
  </si>
  <si>
    <t>新地园区</t>
    <phoneticPr fontId="7" type="noConversion"/>
  </si>
  <si>
    <t>TC库房</t>
    <phoneticPr fontId="7" type="noConversion"/>
  </si>
  <si>
    <t>17810</t>
    <phoneticPr fontId="7" type="noConversion"/>
  </si>
  <si>
    <t>秦琴</t>
    <phoneticPr fontId="7" type="noConversion"/>
  </si>
  <si>
    <t>亚洲一号园区</t>
    <phoneticPr fontId="7" type="noConversion"/>
  </si>
  <si>
    <t>图书音像</t>
    <phoneticPr fontId="7" type="noConversion"/>
  </si>
  <si>
    <t>19570</t>
    <phoneticPr fontId="7" type="noConversion"/>
  </si>
  <si>
    <t>百货A家居日用仓1号库</t>
    <phoneticPr fontId="7" type="noConversion"/>
  </si>
  <si>
    <t>TC(B-12)</t>
    <phoneticPr fontId="7" type="noConversion"/>
  </si>
  <si>
    <t>16991</t>
    <phoneticPr fontId="7" type="noConversion"/>
  </si>
  <si>
    <t>欧文科</t>
    <phoneticPr fontId="7" type="noConversion"/>
  </si>
  <si>
    <t>毕玉霞</t>
    <phoneticPr fontId="7" type="noConversion"/>
  </si>
  <si>
    <t>万纬园区</t>
    <phoneticPr fontId="7" type="noConversion"/>
  </si>
  <si>
    <t>服装1号库</t>
    <phoneticPr fontId="7" type="noConversion"/>
  </si>
  <si>
    <t>TC</t>
    <phoneticPr fontId="7" type="noConversion"/>
  </si>
  <si>
    <t>16286</t>
    <phoneticPr fontId="7" type="noConversion"/>
  </si>
  <si>
    <t>代永华</t>
    <phoneticPr fontId="7" type="noConversion"/>
  </si>
  <si>
    <t>夏洋</t>
    <phoneticPr fontId="7" type="noConversion"/>
  </si>
  <si>
    <t>商超B个护清洁仓1号库</t>
    <phoneticPr fontId="7" type="noConversion"/>
  </si>
  <si>
    <t>16287</t>
    <phoneticPr fontId="7" type="noConversion"/>
  </si>
  <si>
    <t>黄鑫</t>
    <phoneticPr fontId="7" type="noConversion"/>
  </si>
  <si>
    <t>18905</t>
    <phoneticPr fontId="7" type="noConversion"/>
  </si>
  <si>
    <t>18646</t>
    <phoneticPr fontId="7" type="noConversion"/>
  </si>
  <si>
    <t>运单号（公式）</t>
    <phoneticPr fontId="7" type="noConversion"/>
  </si>
  <si>
    <t>WW0017851</t>
  </si>
  <si>
    <t>WW0016282</t>
  </si>
  <si>
    <t>WW0016824</t>
  </si>
  <si>
    <t>WW0015569</t>
  </si>
  <si>
    <t>WW0015570</t>
  </si>
  <si>
    <t>WW0019568</t>
  </si>
  <si>
    <t>WW0019015</t>
  </si>
  <si>
    <t>WW0017804</t>
  </si>
  <si>
    <t>WW0017805</t>
  </si>
  <si>
    <t>WW0015947</t>
  </si>
  <si>
    <t>WW0017810</t>
  </si>
  <si>
    <t>WW0019570</t>
  </si>
  <si>
    <t>WW0016991</t>
  </si>
  <si>
    <t>WW0016286</t>
  </si>
  <si>
    <t>WW0016287</t>
  </si>
  <si>
    <t>WW0018905</t>
  </si>
  <si>
    <t>WW0018646</t>
  </si>
  <si>
    <t>武汉商超A个护清洁仓2号库</t>
    <phoneticPr fontId="7" type="noConversion"/>
  </si>
  <si>
    <t>张亚军</t>
    <phoneticPr fontId="7" type="noConversion"/>
  </si>
  <si>
    <t>武汉亚一图书音像仓</t>
    <phoneticPr fontId="7" type="noConversion"/>
  </si>
  <si>
    <t>武汉商超B米面粮油仓2号库</t>
    <phoneticPr fontId="7" type="noConversion"/>
  </si>
  <si>
    <t>武汉亚一百货B家居日用仓1号库</t>
    <phoneticPr fontId="7" type="noConversion"/>
  </si>
  <si>
    <t>武汉亚一3CA数码通讯仓1号库</t>
    <phoneticPr fontId="7" type="noConversion"/>
  </si>
  <si>
    <t>武汉公共平台仓1号库</t>
    <phoneticPr fontId="7" type="noConversion"/>
  </si>
  <si>
    <t>TC（B-6)</t>
  </si>
  <si>
    <t>运单号公式</t>
    <phoneticPr fontId="7" type="noConversion"/>
  </si>
  <si>
    <t>万科园区</t>
    <phoneticPr fontId="7" type="noConversion"/>
  </si>
  <si>
    <t>18918</t>
    <phoneticPr fontId="7" type="noConversion"/>
  </si>
  <si>
    <t>TC（B-9)</t>
    <phoneticPr fontId="7" type="noConversion"/>
  </si>
  <si>
    <t>19829</t>
    <phoneticPr fontId="7" type="noConversion"/>
  </si>
  <si>
    <t>18649</t>
    <phoneticPr fontId="7" type="noConversion"/>
  </si>
  <si>
    <t>18647</t>
    <phoneticPr fontId="7" type="noConversion"/>
  </si>
  <si>
    <t>TC(B-13)</t>
    <phoneticPr fontId="7" type="noConversion"/>
  </si>
  <si>
    <t>18051</t>
    <phoneticPr fontId="7" type="noConversion"/>
  </si>
  <si>
    <t>武汉商超B家具建材仓2号库</t>
    <phoneticPr fontId="7" type="noConversion"/>
  </si>
  <si>
    <t>18052</t>
    <phoneticPr fontId="7" type="noConversion"/>
  </si>
  <si>
    <t>17929</t>
    <phoneticPr fontId="7" type="noConversion"/>
  </si>
  <si>
    <t>武汉商超B母婴玩具仓2号库</t>
    <phoneticPr fontId="7" type="noConversion"/>
  </si>
  <si>
    <t>17928</t>
    <phoneticPr fontId="7" type="noConversion"/>
  </si>
  <si>
    <t>武汉百货B家居日用仓1号库</t>
    <phoneticPr fontId="7" type="noConversion"/>
  </si>
  <si>
    <t>17927</t>
    <phoneticPr fontId="7" type="noConversion"/>
  </si>
  <si>
    <t>17926</t>
    <phoneticPr fontId="7" type="noConversion"/>
  </si>
  <si>
    <t>武汉百货A家居日用仓1号库</t>
    <phoneticPr fontId="7" type="noConversion"/>
  </si>
  <si>
    <t>18917</t>
    <phoneticPr fontId="7" type="noConversion"/>
  </si>
  <si>
    <t>18913</t>
    <phoneticPr fontId="7" type="noConversion"/>
  </si>
  <si>
    <t>18916</t>
    <phoneticPr fontId="7" type="noConversion"/>
  </si>
  <si>
    <t>武汉百货B家具建材仓2号库</t>
    <phoneticPr fontId="7" type="noConversion"/>
  </si>
  <si>
    <t>11661</t>
    <phoneticPr fontId="7" type="noConversion"/>
  </si>
  <si>
    <t>17542</t>
    <phoneticPr fontId="7" type="noConversion"/>
  </si>
  <si>
    <t>11660</t>
    <phoneticPr fontId="7" type="noConversion"/>
  </si>
  <si>
    <t>17541</t>
    <phoneticPr fontId="7" type="noConversion"/>
  </si>
  <si>
    <t>TC(B-5)</t>
    <phoneticPr fontId="7" type="noConversion"/>
  </si>
  <si>
    <t>18884</t>
    <phoneticPr fontId="7" type="noConversion"/>
  </si>
  <si>
    <t>17154</t>
    <phoneticPr fontId="7" type="noConversion"/>
  </si>
  <si>
    <t>杨勇</t>
    <phoneticPr fontId="7" type="noConversion"/>
  </si>
  <si>
    <t>19828</t>
    <phoneticPr fontId="7" type="noConversion"/>
  </si>
  <si>
    <t>18677</t>
    <phoneticPr fontId="7" type="noConversion"/>
  </si>
  <si>
    <t>16299</t>
    <phoneticPr fontId="7" type="noConversion"/>
  </si>
  <si>
    <t>WW0018918</t>
  </si>
  <si>
    <t>WW0019829</t>
  </si>
  <si>
    <t>WW0018649</t>
  </si>
  <si>
    <t>WW0018647</t>
  </si>
  <si>
    <t>WW0018051</t>
  </si>
  <si>
    <t>WW0018052</t>
  </si>
  <si>
    <t>WW0017929</t>
  </si>
  <si>
    <t>WW0017928</t>
  </si>
  <si>
    <t>WW0017927</t>
  </si>
  <si>
    <t>WW0017926</t>
  </si>
  <si>
    <t>WW0018917</t>
  </si>
  <si>
    <t>WW0018913</t>
  </si>
  <si>
    <t>WW0018916</t>
  </si>
  <si>
    <t>WW0011661</t>
  </si>
  <si>
    <t>WW0017542</t>
  </si>
  <si>
    <t>WW0011660</t>
  </si>
  <si>
    <t>WW0017541</t>
  </si>
  <si>
    <t>WW0018884</t>
  </si>
  <si>
    <t>WW0017154</t>
  </si>
  <si>
    <t>WW0019828</t>
  </si>
  <si>
    <t>WW0018677</t>
  </si>
  <si>
    <t>WW0016299</t>
  </si>
  <si>
    <t>18777</t>
    <phoneticPr fontId="7" type="noConversion"/>
  </si>
  <si>
    <t>粤BGR032</t>
    <phoneticPr fontId="7" type="noConversion"/>
  </si>
  <si>
    <t>方浩勇</t>
    <phoneticPr fontId="7" type="noConversion"/>
  </si>
  <si>
    <t>张祚红</t>
    <phoneticPr fontId="7" type="noConversion"/>
  </si>
  <si>
    <t>武汉分销配送中心安利KA仓1号库</t>
    <phoneticPr fontId="7" type="noConversion"/>
  </si>
  <si>
    <t>18676</t>
    <phoneticPr fontId="7" type="noConversion"/>
  </si>
  <si>
    <t>WW0018676</t>
  </si>
  <si>
    <t>15950</t>
    <phoneticPr fontId="7" type="noConversion"/>
  </si>
  <si>
    <t>WW0015950</t>
  </si>
  <si>
    <t>15949</t>
    <phoneticPr fontId="7" type="noConversion"/>
  </si>
  <si>
    <t>WW0015949</t>
  </si>
  <si>
    <t>武汉亚一百货B日用家居仓1号库</t>
    <phoneticPr fontId="7" type="noConversion"/>
  </si>
  <si>
    <t>17530</t>
    <phoneticPr fontId="7" type="noConversion"/>
  </si>
  <si>
    <t>WW0017530</t>
  </si>
  <si>
    <t>武汉亚一百货B家具建材仓1号库</t>
    <phoneticPr fontId="7" type="noConversion"/>
  </si>
  <si>
    <t>17528</t>
    <phoneticPr fontId="7" type="noConversion"/>
  </si>
  <si>
    <t>WW0017528</t>
  </si>
  <si>
    <t>17526</t>
    <phoneticPr fontId="7" type="noConversion"/>
  </si>
  <si>
    <t>WW0017526</t>
  </si>
  <si>
    <t>18909</t>
    <phoneticPr fontId="7" type="noConversion"/>
  </si>
  <si>
    <t>WW0018909</t>
  </si>
  <si>
    <t>18908</t>
    <phoneticPr fontId="7" type="noConversion"/>
  </si>
  <si>
    <t>WW0018908</t>
  </si>
  <si>
    <t>18907</t>
    <phoneticPr fontId="7" type="noConversion"/>
  </si>
  <si>
    <t>WW0018907</t>
  </si>
  <si>
    <t>武汉亚一3CB电脑办公仓1号库</t>
    <phoneticPr fontId="7" type="noConversion"/>
  </si>
  <si>
    <t>17816</t>
    <phoneticPr fontId="7" type="noConversion"/>
  </si>
  <si>
    <t>WW0017816</t>
  </si>
  <si>
    <t>17818</t>
    <phoneticPr fontId="7" type="noConversion"/>
  </si>
  <si>
    <t>WW0017818</t>
  </si>
  <si>
    <t xml:space="preserve">张亚军 </t>
    <phoneticPr fontId="7" type="noConversion"/>
  </si>
  <si>
    <t>17819</t>
    <phoneticPr fontId="7" type="noConversion"/>
  </si>
  <si>
    <t>WW0017819</t>
  </si>
  <si>
    <t>16291</t>
    <phoneticPr fontId="7" type="noConversion"/>
  </si>
  <si>
    <t>WW0016291</t>
  </si>
  <si>
    <t>16292</t>
    <phoneticPr fontId="7" type="noConversion"/>
  </si>
  <si>
    <t>WW0016292</t>
  </si>
  <si>
    <t>武汉亚一百货A家居日用仓1号库</t>
    <phoneticPr fontId="7" type="noConversion"/>
  </si>
  <si>
    <t>16293</t>
    <phoneticPr fontId="7" type="noConversion"/>
  </si>
  <si>
    <t>WW0016293</t>
  </si>
  <si>
    <t>16294</t>
    <phoneticPr fontId="7" type="noConversion"/>
  </si>
  <si>
    <t>WW0016294</t>
  </si>
  <si>
    <t>16295</t>
    <phoneticPr fontId="7" type="noConversion"/>
  </si>
  <si>
    <t>WW0016295</t>
  </si>
  <si>
    <t>18910</t>
    <phoneticPr fontId="7" type="noConversion"/>
  </si>
  <si>
    <t>WW0018910</t>
  </si>
  <si>
    <t>17534</t>
    <phoneticPr fontId="7" type="noConversion"/>
  </si>
  <si>
    <t>WW0017534</t>
  </si>
  <si>
    <t>16297</t>
    <phoneticPr fontId="7" type="noConversion"/>
  </si>
  <si>
    <t>WW0016297</t>
  </si>
  <si>
    <t>武汉服装仓1号库</t>
    <phoneticPr fontId="7" type="noConversion"/>
  </si>
  <si>
    <t>18911</t>
    <phoneticPr fontId="7" type="noConversion"/>
  </si>
  <si>
    <t>WW0018911</t>
  </si>
  <si>
    <t>朱鑫</t>
    <phoneticPr fontId="7" type="noConversion"/>
  </si>
  <si>
    <t>TC(B-2)</t>
    <phoneticPr fontId="7" type="noConversion"/>
  </si>
  <si>
    <t>18883</t>
    <phoneticPr fontId="7" type="noConversion"/>
  </si>
  <si>
    <t>WW0018883</t>
  </si>
  <si>
    <t>18880</t>
    <phoneticPr fontId="7" type="noConversion"/>
  </si>
  <si>
    <t>WW0018886</t>
    <phoneticPr fontId="7" type="noConversion"/>
  </si>
  <si>
    <t>TC（B-6)</t>
    <phoneticPr fontId="7" type="noConversion"/>
  </si>
  <si>
    <t>11658</t>
    <phoneticPr fontId="7" type="noConversion"/>
  </si>
  <si>
    <t>WW0011658</t>
  </si>
  <si>
    <t>TC（B-5)</t>
    <phoneticPr fontId="7" type="noConversion"/>
  </si>
  <si>
    <t>16992</t>
    <phoneticPr fontId="7" type="noConversion"/>
  </si>
  <si>
    <t>WW0016992</t>
  </si>
  <si>
    <t>19987</t>
    <phoneticPr fontId="7" type="noConversion"/>
  </si>
  <si>
    <t>WW0019987</t>
  </si>
  <si>
    <t>18912</t>
    <phoneticPr fontId="7" type="noConversion"/>
  </si>
  <si>
    <t>WW0018912</t>
  </si>
  <si>
    <t>19574</t>
    <phoneticPr fontId="7" type="noConversion"/>
  </si>
  <si>
    <t>WW0019574</t>
  </si>
  <si>
    <t>17151</t>
    <phoneticPr fontId="7" type="noConversion"/>
  </si>
  <si>
    <t>WW0017151</t>
  </si>
  <si>
    <t>17152</t>
    <phoneticPr fontId="7" type="noConversion"/>
  </si>
  <si>
    <t>WW0017152</t>
  </si>
  <si>
    <t>WW0016284</t>
    <phoneticPr fontId="7" type="noConversion"/>
  </si>
  <si>
    <t>黄色16284错写成16824</t>
    <phoneticPr fontId="7" type="noConversion"/>
  </si>
  <si>
    <t>16997</t>
    <phoneticPr fontId="7" type="noConversion"/>
  </si>
  <si>
    <t>18922</t>
    <phoneticPr fontId="7" type="noConversion"/>
  </si>
  <si>
    <t>16996</t>
    <phoneticPr fontId="7" type="noConversion"/>
  </si>
  <si>
    <t>17936</t>
    <phoneticPr fontId="7" type="noConversion"/>
  </si>
  <si>
    <t>18920</t>
    <phoneticPr fontId="7" type="noConversion"/>
  </si>
  <si>
    <t>11664</t>
    <phoneticPr fontId="7" type="noConversion"/>
  </si>
  <si>
    <t>17546</t>
    <phoneticPr fontId="7" type="noConversion"/>
  </si>
  <si>
    <t>17547</t>
    <phoneticPr fontId="7" type="noConversion"/>
  </si>
  <si>
    <t>16579</t>
    <phoneticPr fontId="7" type="noConversion"/>
  </si>
  <si>
    <t>18679</t>
    <phoneticPr fontId="7" type="noConversion"/>
  </si>
  <si>
    <t>18919</t>
    <phoneticPr fontId="7" type="noConversion"/>
  </si>
  <si>
    <t>武汉亚一公共平台5号库</t>
    <phoneticPr fontId="7" type="noConversion"/>
  </si>
  <si>
    <t>18888</t>
    <phoneticPr fontId="7" type="noConversion"/>
  </si>
  <si>
    <t>17937</t>
    <phoneticPr fontId="7" type="noConversion"/>
  </si>
  <si>
    <t>武汉商超B个护清洁仓1号库</t>
    <phoneticPr fontId="7" type="noConversion"/>
  </si>
  <si>
    <t>17157</t>
    <phoneticPr fontId="7" type="noConversion"/>
  </si>
  <si>
    <t>17158</t>
    <phoneticPr fontId="7" type="noConversion"/>
  </si>
  <si>
    <t>17159</t>
    <phoneticPr fontId="7" type="noConversion"/>
  </si>
  <si>
    <t>16577</t>
    <phoneticPr fontId="7" type="noConversion"/>
  </si>
  <si>
    <t>16578</t>
    <phoneticPr fontId="7" type="noConversion"/>
  </si>
  <si>
    <t>17856</t>
    <phoneticPr fontId="7" type="noConversion"/>
  </si>
  <si>
    <t>19830</t>
    <phoneticPr fontId="7" type="noConversion"/>
  </si>
  <si>
    <t>18055</t>
    <phoneticPr fontId="7" type="noConversion"/>
  </si>
  <si>
    <t>方浩勇</t>
    <phoneticPr fontId="7" type="noConversion"/>
  </si>
  <si>
    <t>粤BGR032</t>
    <phoneticPr fontId="7" type="noConversion"/>
  </si>
  <si>
    <t>19636</t>
    <phoneticPr fontId="7" type="noConversion"/>
  </si>
  <si>
    <t>17902</t>
    <phoneticPr fontId="7" type="noConversion"/>
  </si>
  <si>
    <t>亚洲一号园区</t>
  </si>
  <si>
    <t>16998</t>
    <phoneticPr fontId="7" type="noConversion"/>
  </si>
  <si>
    <t>丰树园区</t>
  </si>
  <si>
    <t>18057</t>
    <phoneticPr fontId="7" type="noConversion"/>
  </si>
  <si>
    <t>18680</t>
    <phoneticPr fontId="7" type="noConversion"/>
  </si>
  <si>
    <t>万科园区</t>
  </si>
  <si>
    <t>17160</t>
    <phoneticPr fontId="7" type="noConversion"/>
  </si>
  <si>
    <t>17930</t>
    <phoneticPr fontId="7" type="noConversion"/>
  </si>
  <si>
    <t>18127</t>
    <phoneticPr fontId="7" type="noConversion"/>
  </si>
  <si>
    <t>孙元羲</t>
    <phoneticPr fontId="7" type="noConversion"/>
  </si>
  <si>
    <t>18890</t>
    <phoneticPr fontId="7" type="noConversion"/>
  </si>
  <si>
    <t>16581</t>
    <phoneticPr fontId="7" type="noConversion"/>
  </si>
  <si>
    <t>武汉公共平台仓5号库</t>
    <phoneticPr fontId="7" type="noConversion"/>
  </si>
  <si>
    <t>17161</t>
    <phoneticPr fontId="7" type="noConversion"/>
  </si>
  <si>
    <t>15573</t>
    <phoneticPr fontId="7" type="noConversion"/>
  </si>
  <si>
    <t>19833</t>
    <phoneticPr fontId="7" type="noConversion"/>
  </si>
  <si>
    <t>19832</t>
    <phoneticPr fontId="7" type="noConversion"/>
  </si>
  <si>
    <t>17554</t>
    <phoneticPr fontId="7" type="noConversion"/>
  </si>
  <si>
    <t>16180</t>
    <phoneticPr fontId="7" type="noConversion"/>
  </si>
  <si>
    <t>武汉百货服装B5库</t>
    <phoneticPr fontId="7" type="noConversion"/>
  </si>
  <si>
    <t>18682</t>
    <phoneticPr fontId="7" type="noConversion"/>
  </si>
  <si>
    <t>新地园区</t>
  </si>
  <si>
    <t>16582</t>
    <phoneticPr fontId="7" type="noConversion"/>
  </si>
  <si>
    <t>万纬园区</t>
  </si>
  <si>
    <t>武汉公共平台1号库</t>
    <phoneticPr fontId="7" type="noConversion"/>
  </si>
  <si>
    <t>18891</t>
    <phoneticPr fontId="7" type="noConversion"/>
  </si>
  <si>
    <t>18892</t>
  </si>
  <si>
    <t>祝利超</t>
    <phoneticPr fontId="7" type="noConversion"/>
  </si>
  <si>
    <t>TC(B-9)</t>
    <phoneticPr fontId="7" type="noConversion"/>
  </si>
  <si>
    <t>18059</t>
    <phoneticPr fontId="7" type="noConversion"/>
  </si>
  <si>
    <t>计数项:司机</t>
  </si>
  <si>
    <t>列标签</t>
  </si>
  <si>
    <t>总计</t>
  </si>
  <si>
    <t>行标签</t>
  </si>
  <si>
    <t>常福园区</t>
  </si>
  <si>
    <t>19638</t>
    <phoneticPr fontId="7" type="noConversion"/>
  </si>
  <si>
    <t>16583</t>
    <phoneticPr fontId="7" type="noConversion"/>
  </si>
  <si>
    <t>17476</t>
    <phoneticPr fontId="7" type="noConversion"/>
  </si>
  <si>
    <t>18061</t>
    <phoneticPr fontId="7" type="noConversion"/>
  </si>
  <si>
    <t>16584</t>
    <phoneticPr fontId="7" type="noConversion"/>
  </si>
  <si>
    <t>武汉亚一公共平台1号库</t>
    <phoneticPr fontId="7" type="noConversion"/>
  </si>
  <si>
    <t>17163</t>
    <phoneticPr fontId="7" type="noConversion"/>
  </si>
  <si>
    <t>17162</t>
    <phoneticPr fontId="7" type="noConversion"/>
  </si>
  <si>
    <t>19842</t>
    <phoneticPr fontId="7" type="noConversion"/>
  </si>
  <si>
    <t>18681</t>
    <phoneticPr fontId="7" type="noConversion"/>
  </si>
  <si>
    <t>陈娜</t>
    <phoneticPr fontId="7" type="noConversion"/>
  </si>
  <si>
    <t>19843</t>
    <phoneticPr fontId="7" type="noConversion"/>
  </si>
  <si>
    <t>17948</t>
    <phoneticPr fontId="7" type="noConversion"/>
  </si>
  <si>
    <t>18131</t>
    <phoneticPr fontId="7" type="noConversion"/>
  </si>
  <si>
    <t>17904</t>
    <phoneticPr fontId="7" type="noConversion"/>
  </si>
  <si>
    <t>陈小</t>
    <phoneticPr fontId="7" type="noConversion"/>
  </si>
  <si>
    <t>18062</t>
    <phoneticPr fontId="7" type="noConversion"/>
  </si>
  <si>
    <t>16999</t>
    <phoneticPr fontId="7" type="noConversion"/>
  </si>
  <si>
    <t>19990</t>
    <phoneticPr fontId="7" type="noConversion"/>
  </si>
  <si>
    <t>宋军</t>
    <phoneticPr fontId="7" type="noConversion"/>
  </si>
  <si>
    <t>WW0019638</t>
    <phoneticPr fontId="7" type="noConversion"/>
  </si>
  <si>
    <t>WW0016583</t>
    <phoneticPr fontId="7" type="noConversion"/>
  </si>
  <si>
    <t>WW0017476</t>
    <phoneticPr fontId="7" type="noConversion"/>
  </si>
  <si>
    <t>WW0018061</t>
    <phoneticPr fontId="7" type="noConversion"/>
  </si>
  <si>
    <t>WW0016584</t>
    <phoneticPr fontId="7" type="noConversion"/>
  </si>
  <si>
    <t>WW0017163</t>
    <phoneticPr fontId="7" type="noConversion"/>
  </si>
  <si>
    <t>WW0017162</t>
    <phoneticPr fontId="7" type="noConversion"/>
  </si>
  <si>
    <t>WW0019842</t>
    <phoneticPr fontId="7" type="noConversion"/>
  </si>
  <si>
    <t>WW0018681</t>
    <phoneticPr fontId="7" type="noConversion"/>
  </si>
  <si>
    <t>WW0019843</t>
    <phoneticPr fontId="7" type="noConversion"/>
  </si>
  <si>
    <t>WW0017948</t>
    <phoneticPr fontId="7" type="noConversion"/>
  </si>
  <si>
    <t>WW0018131</t>
    <phoneticPr fontId="7" type="noConversion"/>
  </si>
  <si>
    <t>WW0017904</t>
    <phoneticPr fontId="7" type="noConversion"/>
  </si>
  <si>
    <t>WW0018062</t>
    <phoneticPr fontId="7" type="noConversion"/>
  </si>
  <si>
    <t>WW0016999</t>
    <phoneticPr fontId="7" type="noConversion"/>
  </si>
  <si>
    <t>WW0019990</t>
    <phoneticPr fontId="7" type="noConversion"/>
  </si>
  <si>
    <t>方双红</t>
    <phoneticPr fontId="7" type="noConversion"/>
  </si>
  <si>
    <t>武汉亚一百货B家具建材仓1号库</t>
    <phoneticPr fontId="7" type="noConversion"/>
  </si>
  <si>
    <t>洪家国</t>
    <phoneticPr fontId="7" type="noConversion"/>
  </si>
  <si>
    <t>武汉亚一百货B家居日用仓1号库</t>
    <phoneticPr fontId="7" type="noConversion"/>
  </si>
  <si>
    <t>方双红</t>
    <phoneticPr fontId="7" type="noConversion"/>
  </si>
  <si>
    <t>陶佳谱</t>
    <phoneticPr fontId="7" type="noConversion"/>
  </si>
  <si>
    <t>孙明宏</t>
    <phoneticPr fontId="7" type="noConversion"/>
  </si>
  <si>
    <t>蔡定操</t>
    <phoneticPr fontId="7" type="noConversion"/>
  </si>
  <si>
    <t>李明华</t>
    <phoneticPr fontId="7" type="noConversion"/>
  </si>
  <si>
    <t>欧文科</t>
    <phoneticPr fontId="7" type="noConversion"/>
  </si>
  <si>
    <t>周华安</t>
    <phoneticPr fontId="7" type="noConversion"/>
  </si>
  <si>
    <t>TC库房</t>
    <phoneticPr fontId="7" type="noConversion"/>
  </si>
  <si>
    <t>武汉服装仓1号库</t>
    <phoneticPr fontId="7" type="noConversion"/>
  </si>
  <si>
    <t>危志坤</t>
    <phoneticPr fontId="7" type="noConversion"/>
  </si>
  <si>
    <t>亚洲一号园区</t>
    <phoneticPr fontId="7" type="noConversion"/>
  </si>
  <si>
    <t>武汉亚一百货B家具建材仓1号库</t>
    <phoneticPr fontId="7" type="noConversion"/>
  </si>
  <si>
    <t>TC(B-13)</t>
    <phoneticPr fontId="7" type="noConversion"/>
  </si>
  <si>
    <t>周丹</t>
    <phoneticPr fontId="7" type="noConversion"/>
  </si>
  <si>
    <t>武汉亚一百货B家居日用1号库</t>
    <phoneticPr fontId="7" type="noConversion"/>
  </si>
  <si>
    <t>TC</t>
    <phoneticPr fontId="7" type="noConversion"/>
  </si>
  <si>
    <t>胡元文</t>
    <phoneticPr fontId="7" type="noConversion"/>
  </si>
  <si>
    <t>TC(B-5)</t>
    <phoneticPr fontId="7" type="noConversion"/>
  </si>
  <si>
    <t>常福园区</t>
    <phoneticPr fontId="7" type="noConversion"/>
  </si>
  <si>
    <t>弗兰西蒂分拣</t>
    <phoneticPr fontId="7" type="noConversion"/>
  </si>
  <si>
    <t>潘涛</t>
    <phoneticPr fontId="7" type="noConversion"/>
  </si>
  <si>
    <t>毛向飞</t>
    <phoneticPr fontId="7" type="noConversion"/>
  </si>
  <si>
    <t>粤BES791</t>
    <phoneticPr fontId="7" type="noConversion"/>
  </si>
  <si>
    <t>危志坤</t>
    <phoneticPr fontId="7" type="noConversion"/>
  </si>
  <si>
    <t>喻海涛</t>
    <phoneticPr fontId="7" type="noConversion"/>
  </si>
  <si>
    <t>鄂AMR731</t>
    <phoneticPr fontId="7" type="noConversion"/>
  </si>
  <si>
    <t>16593</t>
  </si>
  <si>
    <t>16594</t>
  </si>
  <si>
    <t>武汉商超A个护清洁仓2号库</t>
    <phoneticPr fontId="7" type="noConversion"/>
  </si>
  <si>
    <t>TC库房</t>
    <phoneticPr fontId="7" type="noConversion"/>
  </si>
  <si>
    <t>19846</t>
  </si>
  <si>
    <t>16589</t>
  </si>
  <si>
    <t>16590</t>
  </si>
  <si>
    <t>18137</t>
  </si>
  <si>
    <t>18684</t>
  </si>
  <si>
    <t>18685</t>
  </si>
  <si>
    <t>17481</t>
  </si>
  <si>
    <t>17477</t>
  </si>
  <si>
    <t>17752</t>
  </si>
  <si>
    <t>17751</t>
  </si>
  <si>
    <t>18202</t>
  </si>
  <si>
    <t>17167</t>
  </si>
  <si>
    <t>17753</t>
  </si>
  <si>
    <t>17909</t>
  </si>
  <si>
    <t>17907</t>
  </si>
  <si>
    <t>19836</t>
  </si>
  <si>
    <t>19639</t>
  </si>
  <si>
    <t>16727</t>
  </si>
  <si>
    <t>WW0019846</t>
  </si>
  <si>
    <t>WW0016589</t>
  </si>
  <si>
    <t>WW0016590</t>
  </si>
  <si>
    <t>WW0018137</t>
  </si>
  <si>
    <t>WW0018684</t>
  </si>
  <si>
    <t>WW0018685</t>
  </si>
  <si>
    <t>WW0017481</t>
  </si>
  <si>
    <t>WW0017477</t>
  </si>
  <si>
    <t>WW0017752</t>
  </si>
  <si>
    <t>WW0017751</t>
  </si>
  <si>
    <t>WW0018202</t>
  </si>
  <si>
    <t>WW0016593</t>
  </si>
  <si>
    <t>WW0017167</t>
  </si>
  <si>
    <t>WW0017753</t>
  </si>
  <si>
    <t>WW0017909</t>
  </si>
  <si>
    <t>WW0017907</t>
  </si>
  <si>
    <t>WW0019836</t>
  </si>
  <si>
    <t>WW0019639</t>
  </si>
  <si>
    <t>WW0016727</t>
  </si>
  <si>
    <t>WW0016594</t>
  </si>
  <si>
    <t>粤BES791</t>
  </si>
  <si>
    <t>18779</t>
    <phoneticPr fontId="7" type="noConversion"/>
  </si>
  <si>
    <t>TC(B-4)</t>
    <phoneticPr fontId="7" type="noConversion"/>
  </si>
  <si>
    <t>17760</t>
    <phoneticPr fontId="7" type="noConversion"/>
  </si>
  <si>
    <t>17861</t>
    <phoneticPr fontId="7" type="noConversion"/>
  </si>
  <si>
    <t>14板7件</t>
    <phoneticPr fontId="7" type="noConversion"/>
  </si>
  <si>
    <t>18148</t>
    <phoneticPr fontId="7" type="noConversion"/>
  </si>
  <si>
    <t>18686</t>
    <phoneticPr fontId="7" type="noConversion"/>
  </si>
  <si>
    <t>18212</t>
    <phoneticPr fontId="7" type="noConversion"/>
  </si>
  <si>
    <t>18211</t>
    <phoneticPr fontId="7" type="noConversion"/>
  </si>
  <si>
    <t>17911</t>
    <phoneticPr fontId="7" type="noConversion"/>
  </si>
  <si>
    <t>18068</t>
    <phoneticPr fontId="7" type="noConversion"/>
  </si>
  <si>
    <t>18067</t>
    <phoneticPr fontId="7" type="noConversion"/>
  </si>
  <si>
    <t>17757</t>
    <phoneticPr fontId="7" type="noConversion"/>
  </si>
  <si>
    <t>16731</t>
    <phoneticPr fontId="7" type="noConversion"/>
  </si>
  <si>
    <t>孙元羲</t>
    <phoneticPr fontId="7" type="noConversion"/>
  </si>
  <si>
    <t>19643</t>
    <phoneticPr fontId="7" type="noConversion"/>
  </si>
  <si>
    <t>16902</t>
    <phoneticPr fontId="7" type="noConversion"/>
  </si>
  <si>
    <t>蔡定操</t>
    <phoneticPr fontId="7" type="noConversion"/>
  </si>
  <si>
    <t>19642</t>
    <phoneticPr fontId="7" type="noConversion"/>
  </si>
  <si>
    <t>17912</t>
    <phoneticPr fontId="7" type="noConversion"/>
  </si>
  <si>
    <t>16901</t>
    <phoneticPr fontId="7" type="noConversion"/>
  </si>
  <si>
    <t>17758</t>
    <phoneticPr fontId="7" type="noConversion"/>
  </si>
  <si>
    <t>肖瑶</t>
    <phoneticPr fontId="7" type="noConversion"/>
  </si>
  <si>
    <t>16905</t>
    <phoneticPr fontId="7" type="noConversion"/>
  </si>
  <si>
    <t>武汉商超B个护清洁仓1号库</t>
    <phoneticPr fontId="7" type="noConversion"/>
  </si>
  <si>
    <t>17562</t>
    <phoneticPr fontId="7" type="noConversion"/>
  </si>
  <si>
    <t>17761</t>
    <phoneticPr fontId="7" type="noConversion"/>
  </si>
  <si>
    <t>TC(B-3)</t>
    <phoneticPr fontId="7" type="noConversion"/>
  </si>
  <si>
    <t>17558</t>
    <phoneticPr fontId="7" type="noConversion"/>
  </si>
  <si>
    <t>19645</t>
    <phoneticPr fontId="7" type="noConversion"/>
  </si>
</sst>
</file>

<file path=xl/styles.xml><?xml version="1.0" encoding="utf-8"?>
<styleSheet xmlns="http://schemas.openxmlformats.org/spreadsheetml/2006/main">
  <numFmts count="3">
    <numFmt numFmtId="176" formatCode="&quot;鄂A&quot;@"/>
    <numFmt numFmtId="177" formatCode="&quot;WW00&quot;@"/>
    <numFmt numFmtId="178" formatCode="00&quot;：&quot;00"/>
  </numFmts>
  <fonts count="1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4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楷体_GB2312"/>
      <family val="3"/>
      <charset val="134"/>
    </font>
    <font>
      <sz val="14"/>
      <color rgb="FFFF0000"/>
      <name val="宋体"/>
      <family val="3"/>
      <charset val="134"/>
    </font>
    <font>
      <b/>
      <sz val="14"/>
      <name val="微软雅黑"/>
      <family val="2"/>
      <charset val="134"/>
    </font>
    <font>
      <sz val="1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>
      <alignment vertical="center"/>
    </xf>
    <xf numFmtId="0" fontId="3" fillId="2" borderId="1" xfId="5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 applyProtection="1">
      <alignment horizontal="center" vertical="center" wrapText="1"/>
    </xf>
    <xf numFmtId="14" fontId="4" fillId="3" borderId="1" xfId="0" applyNumberFormat="1" applyFont="1" applyFill="1" applyBorder="1" applyAlignment="1" applyProtection="1">
      <alignment horizontal="center" vertical="center" wrapText="1"/>
    </xf>
    <xf numFmtId="178" fontId="4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9" fillId="2" borderId="1" xfId="5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1" fillId="0" borderId="0" xfId="6" applyFont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3" fillId="4" borderId="1" xfId="5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0" fontId="11" fillId="0" borderId="0" xfId="6" applyFont="1" applyFill="1" applyAlignment="1">
      <alignment horizontal="center" vertical="center"/>
    </xf>
    <xf numFmtId="0" fontId="13" fillId="3" borderId="1" xfId="0" applyNumberFormat="1" applyFont="1" applyFill="1" applyBorder="1" applyAlignment="1" applyProtection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9">
    <cellStyle name="常规" xfId="0" builtinId="0"/>
    <cellStyle name="常规 2" xfId="2"/>
    <cellStyle name="常规 2 2" xfId="5"/>
    <cellStyle name="常规 2 3" xfId="7"/>
    <cellStyle name="常规 2 3 2" xfId="17"/>
    <cellStyle name="常规 2 4" xfId="14"/>
    <cellStyle name="常规 3" xfId="3"/>
    <cellStyle name="常规 3 2" xfId="8"/>
    <cellStyle name="常规 3 2 2" xfId="18"/>
    <cellStyle name="常规 3 3" xfId="15"/>
    <cellStyle name="常规 4" xfId="4"/>
    <cellStyle name="常规 4 2" xfId="16"/>
    <cellStyle name="常规 5" xfId="6"/>
    <cellStyle name="常规 5 2" xfId="11"/>
    <cellStyle name="常规 6" xfId="1"/>
    <cellStyle name="常规 7" xfId="9"/>
    <cellStyle name="常规 8" xfId="10"/>
    <cellStyle name="常规 8 2" xfId="13"/>
    <cellStyle name="常规 9" xfId="12"/>
  </cellStyles>
  <dxfs count="192"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gradientFill degree="90">
          <stop position="0">
            <color theme="0"/>
          </stop>
          <stop position="1">
            <color rgb="FFFFC000"/>
          </stop>
        </gradient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[4月TC报表.xlsx]分析图!数据透视表1</c:name>
    <c:fmtId val="0"/>
  </c:pivotSource>
  <c:chart>
    <c:pivotFmts>
      <c:pivotFmt>
        <c:idx val="0"/>
      </c:pivotFmt>
      <c:pivotFmt>
        <c:idx val="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2222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4"/>
        <c:spPr>
          <a:gradFill>
            <a:gsLst>
              <a:gs pos="100000">
                <a:schemeClr val="accent2">
                  <a:lumMod val="60000"/>
                  <a:lumOff val="40000"/>
                </a:schemeClr>
              </a:gs>
              <a:gs pos="0">
                <a:schemeClr val="accent2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5"/>
        <c:spPr>
          <a:gradFill>
            <a:gsLst>
              <a:gs pos="100000">
                <a:schemeClr val="accent3">
                  <a:lumMod val="60000"/>
                  <a:lumOff val="40000"/>
                </a:schemeClr>
              </a:gs>
              <a:gs pos="0">
                <a:schemeClr val="accent3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6"/>
        <c:spPr>
          <a:gradFill>
            <a:gsLst>
              <a:gs pos="100000">
                <a:schemeClr val="accent4">
                  <a:lumMod val="60000"/>
                  <a:lumOff val="40000"/>
                </a:schemeClr>
              </a:gs>
              <a:gs pos="0">
                <a:schemeClr val="accent4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7"/>
        <c:spPr>
          <a:gradFill>
            <a:gsLst>
              <a:gs pos="100000">
                <a:schemeClr val="accent5">
                  <a:lumMod val="60000"/>
                  <a:lumOff val="40000"/>
                </a:schemeClr>
              </a:gs>
              <a:gs pos="0">
                <a:schemeClr val="accent5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8"/>
        <c:spPr>
          <a:gradFill>
            <a:gsLst>
              <a:gs pos="100000">
                <a:schemeClr val="accent6">
                  <a:lumMod val="60000"/>
                  <a:lumOff val="40000"/>
                </a:schemeClr>
              </a:gs>
              <a:gs pos="0">
                <a:schemeClr val="accent6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8258271435078877"/>
          <c:y val="0.11843426979035028"/>
          <c:w val="0.65911740371296557"/>
          <c:h val="0.77786915524448386"/>
        </c:manualLayout>
      </c:layout>
      <c:barChart>
        <c:barDir val="bar"/>
        <c:grouping val="clustered"/>
        <c:ser>
          <c:idx val="0"/>
          <c:order val="0"/>
          <c:tx>
            <c:strRef>
              <c:f>分析图!$B$3:$B$4</c:f>
              <c:strCache>
                <c:ptCount val="1"/>
                <c:pt idx="0">
                  <c:v>常福园区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分析图!$B$5:$B$9</c:f>
              <c:numCache>
                <c:formatCode>General</c:formatCode>
                <c:ptCount val="4"/>
                <c:pt idx="2">
                  <c:v>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A1C-43DB-A1E4-4FD63B512760}"/>
            </c:ext>
          </c:extLst>
        </c:ser>
        <c:ser>
          <c:idx val="1"/>
          <c:order val="1"/>
          <c:tx>
            <c:strRef>
              <c:f>分析图!$C$3:$C$4</c:f>
              <c:strCache>
                <c:ptCount val="1"/>
                <c:pt idx="0">
                  <c:v>丰树园区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  <a:lumOff val="40000"/>
                  </a:schemeClr>
                </a:gs>
                <a:gs pos="0">
                  <a:schemeClr val="accent2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分析图!$C$5:$C$9</c:f>
              <c:numCache>
                <c:formatCode>General</c:formatCode>
                <c:ptCount val="4"/>
                <c:pt idx="2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4-FA1C-43DB-A1E4-4FD63B512760}"/>
            </c:ext>
          </c:extLst>
        </c:ser>
        <c:ser>
          <c:idx val="2"/>
          <c:order val="2"/>
          <c:tx>
            <c:strRef>
              <c:f>分析图!$D$3:$D$4</c:f>
              <c:strCache>
                <c:ptCount val="1"/>
                <c:pt idx="0">
                  <c:v>万科园区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  <a:lumOff val="40000"/>
                  </a:schemeClr>
                </a:gs>
                <a:gs pos="0">
                  <a:schemeClr val="accent3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分析图!$D$5:$D$9</c:f>
              <c:numCache>
                <c:formatCode>General</c:formatCode>
                <c:ptCount val="4"/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FA1C-43DB-A1E4-4FD63B512760}"/>
            </c:ext>
          </c:extLst>
        </c:ser>
        <c:ser>
          <c:idx val="3"/>
          <c:order val="3"/>
          <c:tx>
            <c:strRef>
              <c:f>分析图!$E$3:$E$4</c:f>
              <c:strCache>
                <c:ptCount val="1"/>
                <c:pt idx="0">
                  <c:v>万纬园区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  <a:lumOff val="40000"/>
                  </a:schemeClr>
                </a:gs>
                <a:gs pos="0">
                  <a:schemeClr val="accent4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分析图!$E$5:$E$9</c:f>
              <c:numCache>
                <c:formatCode>General</c:formatCode>
                <c:ptCount val="4"/>
                <c:pt idx="2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FA1C-43DB-A1E4-4FD63B512760}"/>
            </c:ext>
          </c:extLst>
        </c:ser>
        <c:ser>
          <c:idx val="4"/>
          <c:order val="4"/>
          <c:tx>
            <c:strRef>
              <c:f>分析图!$F$3:$F$4</c:f>
              <c:strCache>
                <c:ptCount val="1"/>
                <c:pt idx="0">
                  <c:v>新地园区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  <a:lumOff val="40000"/>
                  </a:schemeClr>
                </a:gs>
                <a:gs pos="0">
                  <a:schemeClr val="accent5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分析图!$F$5:$F$9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7-FA1C-43DB-A1E4-4FD63B512760}"/>
            </c:ext>
          </c:extLst>
        </c:ser>
        <c:ser>
          <c:idx val="5"/>
          <c:order val="5"/>
          <c:tx>
            <c:strRef>
              <c:f>分析图!$G$3:$G$4</c:f>
              <c:strCache>
                <c:ptCount val="1"/>
                <c:pt idx="0">
                  <c:v>亚洲一号园区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  <a:lumOff val="40000"/>
                  </a:schemeClr>
                </a:gs>
                <a:gs pos="0">
                  <a:schemeClr val="accent6"/>
                </a:gs>
              </a:gsLst>
              <a:lin ang="5400000" scaled="0"/>
            </a:gradFill>
            <a:ln w="19050">
              <a:solidFill>
                <a:schemeClr val="lt1"/>
              </a:solidFill>
            </a:ln>
            <a:effectLst/>
          </c:spPr>
          <c:cat>
            <c:strRef>
              <c:f>分析图!$A$5:$A$9</c:f>
              <c:strCache>
                <c:ptCount val="4"/>
                <c:pt idx="0">
                  <c:v>丰树园区</c:v>
                </c:pt>
                <c:pt idx="1">
                  <c:v>万纬园区</c:v>
                </c:pt>
                <c:pt idx="2">
                  <c:v>新地园区</c:v>
                </c:pt>
                <c:pt idx="3">
                  <c:v>亚洲一号园区</c:v>
                </c:pt>
              </c:strCache>
            </c:strRef>
          </c:cat>
          <c:val>
            <c:numRef>
              <c:f>分析图!$G$5:$G$9</c:f>
              <c:numCache>
                <c:formatCode>General</c:formatCode>
                <c:ptCount val="4"/>
                <c:pt idx="2">
                  <c:v>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8-FA1C-43DB-A1E4-4FD63B512760}"/>
            </c:ext>
          </c:extLst>
        </c:ser>
        <c:gapWidth val="219"/>
        <c:axId val="72291840"/>
        <c:axId val="72293376"/>
      </c:barChart>
      <c:catAx>
        <c:axId val="7229184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93376"/>
        <c:crosses val="autoZero"/>
        <c:auto val="1"/>
        <c:lblAlgn val="ctr"/>
        <c:lblOffset val="100"/>
      </c:catAx>
      <c:valAx>
        <c:axId val="72293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29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</xdr:row>
      <xdr:rowOff>57150</xdr:rowOff>
    </xdr:from>
    <xdr:to>
      <xdr:col>11</xdr:col>
      <xdr:colOff>619125</xdr:colOff>
      <xdr:row>28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4F7B8580-CA97-413E-921B-08820EA58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4&#26376;5TC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4-1"/>
      <sheetName val="4-2"/>
      <sheetName val="4-3"/>
      <sheetName val="4-4"/>
      <sheetName val="ch"/>
      <sheetName val="4-5"/>
    </sheetNames>
    <sheetDataSet>
      <sheetData sheetId="0"/>
      <sheetData sheetId="1"/>
      <sheetData sheetId="2"/>
      <sheetData sheetId="3"/>
      <sheetData sheetId="4">
        <row r="1">
          <cell r="A1" t="str">
            <v>陈和敏</v>
          </cell>
          <cell r="B1" t="str">
            <v>鄂AF1588</v>
          </cell>
        </row>
        <row r="2">
          <cell r="A2" t="str">
            <v>周华安</v>
          </cell>
          <cell r="B2" t="str">
            <v>鄂AMT870</v>
          </cell>
        </row>
        <row r="3">
          <cell r="A3" t="str">
            <v>杨勇</v>
          </cell>
          <cell r="B3" t="str">
            <v>鄂ANH299</v>
          </cell>
        </row>
        <row r="4">
          <cell r="A4" t="str">
            <v>姚东明</v>
          </cell>
          <cell r="B4" t="str">
            <v>鄂AAW309</v>
          </cell>
        </row>
        <row r="5">
          <cell r="A5" t="str">
            <v>洪家国</v>
          </cell>
          <cell r="B5" t="str">
            <v>鄂ABY256</v>
          </cell>
        </row>
        <row r="6">
          <cell r="A6" t="str">
            <v>邓军</v>
          </cell>
          <cell r="B6" t="str">
            <v>鄂ABY277</v>
          </cell>
        </row>
        <row r="7">
          <cell r="A7" t="str">
            <v>吕文杰</v>
          </cell>
          <cell r="B7" t="str">
            <v>鄂AHB101</v>
          </cell>
        </row>
        <row r="8">
          <cell r="A8" t="str">
            <v>杜飞</v>
          </cell>
          <cell r="B8" t="str">
            <v>鄂ABK105</v>
          </cell>
        </row>
        <row r="9">
          <cell r="A9" t="str">
            <v>胡贤勇</v>
          </cell>
          <cell r="B9" t="str">
            <v>鄂AKF301</v>
          </cell>
        </row>
        <row r="10">
          <cell r="A10" t="str">
            <v>孙龙</v>
          </cell>
          <cell r="B10" t="str">
            <v>鄂AHT231</v>
          </cell>
        </row>
        <row r="11">
          <cell r="A11" t="str">
            <v>张剑</v>
          </cell>
          <cell r="B11" t="str">
            <v>鄂AHE037</v>
          </cell>
        </row>
        <row r="12">
          <cell r="A12" t="str">
            <v>林宏清</v>
          </cell>
          <cell r="B12" t="str">
            <v>鄂ACV827</v>
          </cell>
        </row>
        <row r="13">
          <cell r="A13" t="str">
            <v>宋辉</v>
          </cell>
          <cell r="B13" t="str">
            <v>鄂AZV373</v>
          </cell>
        </row>
        <row r="14">
          <cell r="A14" t="str">
            <v>代永华</v>
          </cell>
          <cell r="B14" t="str">
            <v>鄂AZV377</v>
          </cell>
        </row>
        <row r="15">
          <cell r="A15" t="str">
            <v>欧文科</v>
          </cell>
          <cell r="B15" t="str">
            <v>鄂AZR876</v>
          </cell>
        </row>
        <row r="16">
          <cell r="A16" t="str">
            <v>童红兵</v>
          </cell>
          <cell r="B16" t="str">
            <v>鄂AFE237</v>
          </cell>
        </row>
        <row r="17">
          <cell r="A17" t="str">
            <v>李明华</v>
          </cell>
          <cell r="B17" t="str">
            <v>鄂ALU151</v>
          </cell>
        </row>
        <row r="18">
          <cell r="A18" t="str">
            <v>王胜生</v>
          </cell>
          <cell r="B18" t="str">
            <v>鄂ALJ078</v>
          </cell>
        </row>
        <row r="19">
          <cell r="A19" t="str">
            <v>丁鹏</v>
          </cell>
          <cell r="B19" t="str">
            <v>鄂AQQ353</v>
          </cell>
        </row>
        <row r="20">
          <cell r="A20" t="str">
            <v>宋军</v>
          </cell>
          <cell r="B20" t="str">
            <v>鄂ALU291</v>
          </cell>
        </row>
        <row r="21">
          <cell r="A21" t="str">
            <v>杨清伟</v>
          </cell>
          <cell r="B21" t="str">
            <v>鄂AAB852</v>
          </cell>
        </row>
        <row r="22">
          <cell r="A22" t="str">
            <v>潘涛</v>
          </cell>
          <cell r="B22" t="str">
            <v>鄂AZR992</v>
          </cell>
        </row>
        <row r="23">
          <cell r="A23" t="str">
            <v>李耀</v>
          </cell>
          <cell r="B23" t="str">
            <v>鄂FJU350</v>
          </cell>
        </row>
        <row r="24">
          <cell r="A24" t="str">
            <v>张罗坤</v>
          </cell>
          <cell r="B24" t="str">
            <v>鄂AQ6880</v>
          </cell>
        </row>
        <row r="25">
          <cell r="A25" t="str">
            <v>金正伟</v>
          </cell>
          <cell r="B25" t="str">
            <v>鄂AMT100</v>
          </cell>
        </row>
        <row r="26">
          <cell r="A26" t="str">
            <v>马崇明</v>
          </cell>
          <cell r="B26" t="str">
            <v>鄂AMP328</v>
          </cell>
        </row>
        <row r="27">
          <cell r="A27" t="str">
            <v>林高敏</v>
          </cell>
          <cell r="B27" t="str">
            <v>鄂AH5389</v>
          </cell>
        </row>
        <row r="28">
          <cell r="A28" t="str">
            <v>吴正德</v>
          </cell>
          <cell r="B28" t="str">
            <v>鄂AMT850</v>
          </cell>
        </row>
        <row r="29">
          <cell r="A29" t="str">
            <v>强乐阳</v>
          </cell>
          <cell r="B29" t="str">
            <v>鄂AH9072</v>
          </cell>
        </row>
        <row r="30">
          <cell r="A30" t="str">
            <v>吕志华</v>
          </cell>
          <cell r="B30" t="str">
            <v>鄂AAW354</v>
          </cell>
        </row>
        <row r="31">
          <cell r="A31" t="str">
            <v>马广楠</v>
          </cell>
          <cell r="B31" t="str">
            <v>鄂AFX299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3198.888957870367" createdVersion="6" refreshedVersion="6" minRefreshableVersion="3" recordCount="146">
  <cacheSource type="worksheet">
    <worksheetSource ref="A1:N147" sheet="汇总明细"/>
  </cacheSource>
  <cacheFields count="14">
    <cacheField name="发车时间" numFmtId="14">
      <sharedItems containsSemiMixedTypes="0" containsNonDate="0" containsDate="1" containsString="0" minDate="2018-04-01T00:00:00" maxDate="2018-04-07T00:00:00"/>
    </cacheField>
    <cacheField name="发货人" numFmtId="178">
      <sharedItems/>
    </cacheField>
    <cacheField name="发货园区" numFmtId="0">
      <sharedItems count="4">
        <s v="新地园区"/>
        <s v="万纬园区"/>
        <s v="亚洲一号园区"/>
        <s v="丰树园区"/>
      </sharedItems>
    </cacheField>
    <cacheField name="发货地点" numFmtId="0">
      <sharedItems count="28">
        <s v="TC(B-13)"/>
        <s v="TC(B-5)"/>
        <s v="TC(B-14)"/>
        <s v="TC(B-15)"/>
        <s v="TC库房"/>
        <s v="TC(B-16)"/>
        <s v="公共平台1号库"/>
        <s v="TC(B-6)"/>
        <s v="百货B家居日用仓1号库"/>
        <s v="TC（B-16)"/>
        <s v="TC"/>
        <s v="公共平台仓1号库"/>
        <s v="TC(B-11)"/>
        <s v="百货B家具建材仓1号库"/>
        <s v="商超B米面粮油仓2号库"/>
        <s v="图书音像"/>
        <s v="百货A家居日用仓1号库"/>
        <s v="服装1号库"/>
        <s v="商超B个护清洁仓1号库"/>
        <s v="TC(B-12)"/>
        <s v="武汉亚一图书音像仓"/>
        <s v="武汉商超A个护清洁仓2号库"/>
        <s v="武汉亚一百货B家居日用仓1号库"/>
        <s v="TC（B-6)"/>
        <s v="TC（B-5)"/>
        <s v="武汉亚一百货A家居日用仓1号库"/>
        <s v="武汉公共平台仓1号库"/>
        <s v="TC（B-9)"/>
      </sharedItems>
    </cacheField>
    <cacheField name="目的园区" numFmtId="0">
      <sharedItems count="6">
        <s v="新地园区"/>
        <s v="万纬园区"/>
        <s v="丰树园区"/>
        <s v="亚洲一号园区"/>
        <s v="常福园区"/>
        <s v="万科园区"/>
      </sharedItems>
    </cacheField>
    <cacheField name="目的地点" numFmtId="0">
      <sharedItems/>
    </cacheField>
    <cacheField name="运单号" numFmtId="0">
      <sharedItems containsBlank="1"/>
    </cacheField>
    <cacheField name="承运商" numFmtId="0">
      <sharedItems containsBlank="1"/>
    </cacheField>
    <cacheField name="车牌号" numFmtId="0">
      <sharedItems/>
    </cacheField>
    <cacheField name="司机" numFmtId="0">
      <sharedItems containsBlank="1" count="32">
        <s v="姚东明"/>
        <s v="杨勇"/>
        <s v="邓军"/>
        <s v="童红兵"/>
        <s v="洪家国"/>
        <s v="欧文艺"/>
        <s v="潘涛"/>
        <s v="陈和敏"/>
        <s v="李明华"/>
        <s v="吕文杰"/>
        <s v="李耀"/>
        <s v="方浩勇"/>
        <s v="代永华"/>
        <s v="鄂AHB101"/>
        <s v="鄂AAW309"/>
        <s v="鄂AZR876"/>
        <s v="鄂AF1588"/>
        <e v="#N/A"/>
        <s v="鄂ANH299"/>
        <s v="鄂AZR992"/>
        <s v="鄂ABY256"/>
        <s v="鄂AQQ353"/>
        <s v="鄂ALU151"/>
        <s v="鄂AFE237"/>
        <s v="鄂AZV377"/>
        <s v="鄂AZV373"/>
        <s v="鄂ABY277"/>
        <s v="鄂FJU350"/>
        <s v="鄂ALU291"/>
        <s v="武汉威伟机械"/>
        <s v="鄂AMT870"/>
        <m/>
      </sharedItems>
    </cacheField>
    <cacheField name="车型" numFmtId="0">
      <sharedItems containsMixedTypes="1" containsNumber="1" minValue="9.6" maxValue="9.6"/>
    </cacheField>
    <cacheField name="托/盘/板" numFmtId="0">
      <sharedItems containsMixedTypes="1" containsNumber="1" containsInteger="1" minValue="14" maxValue="16"/>
    </cacheField>
    <cacheField name="线路" numFmtId="0">
      <sharedItems/>
    </cacheField>
    <cacheField name="金额" numFmtId="0">
      <sharedItems containsMixedTypes="1" containsNumber="1" containsInteger="1" minValue="10" maxValue="12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d v="2018-04-01T00:00:00"/>
    <s v="邵金海"/>
    <x v="0"/>
    <x v="0"/>
    <x v="0"/>
    <s v="百货B家具建材仓2号库"/>
    <s v="WW0018633"/>
    <s v="武汉威伟机械"/>
    <s v="鄂AAW309"/>
    <x v="0"/>
    <n v="9.6"/>
    <n v="14"/>
    <s v="新地园区--新地园区"/>
    <e v="#REF!"/>
  </r>
  <r>
    <d v="2018-04-01T00:00:00"/>
    <s v="杨端云"/>
    <x v="0"/>
    <x v="1"/>
    <x v="1"/>
    <s v="公共平台1号库"/>
    <s v="WW0019553"/>
    <s v="武汉威伟机械"/>
    <s v="鄂ANH299 "/>
    <x v="1"/>
    <n v="9.6"/>
    <n v="14"/>
    <s v="新地园区--万纬园区"/>
    <e v="#REF!"/>
  </r>
  <r>
    <d v="2018-04-01T00:00:00"/>
    <s v="舒继生"/>
    <x v="0"/>
    <x v="2"/>
    <x v="2"/>
    <s v="商超A个护清洁仓2号库"/>
    <s v="WW0018632"/>
    <s v="武汉威伟机械"/>
    <s v="鄂AAW309"/>
    <x v="0"/>
    <n v="9.6"/>
    <n v="14"/>
    <s v="新地园区--丰树园区"/>
    <e v="#REF!"/>
  </r>
  <r>
    <d v="2018-04-01T00:00:00"/>
    <s v="方志刚"/>
    <x v="0"/>
    <x v="0"/>
    <x v="2"/>
    <s v="商超B米面粮油仓2号库"/>
    <s v="WW0018631"/>
    <s v="武汉威伟机械"/>
    <s v="鄂AAW309"/>
    <x v="0"/>
    <n v="9.6"/>
    <n v="14"/>
    <s v="新地园区--丰树园区"/>
    <e v="#REF!"/>
  </r>
  <r>
    <d v="2018-04-01T00:00:00"/>
    <s v="舒继生"/>
    <x v="0"/>
    <x v="0"/>
    <x v="2"/>
    <s v="商超A个护清洁仓2号库"/>
    <s v="WW0018821"/>
    <s v="武汉威伟机械"/>
    <s v="鄂ABY277"/>
    <x v="2"/>
    <n v="9.6"/>
    <n v="14"/>
    <s v="新地园区--丰树园区"/>
    <e v="#REF!"/>
  </r>
  <r>
    <d v="2018-04-01T00:00:00"/>
    <s v="孙明宏"/>
    <x v="0"/>
    <x v="2"/>
    <x v="2"/>
    <s v="商超A个护清洁仓2号库"/>
    <s v="WW0015941"/>
    <s v="武汉威伟机械"/>
    <s v="鄂AFE237"/>
    <x v="3"/>
    <n v="9.6"/>
    <n v="14"/>
    <s v="新地园区--丰树园区"/>
    <e v="#REF!"/>
  </r>
  <r>
    <d v="2018-04-01T00:00:00"/>
    <s v="黄燕平"/>
    <x v="0"/>
    <x v="3"/>
    <x v="3"/>
    <s v="百货B家具建材仓2号库"/>
    <s v="WW0018760"/>
    <s v="武汉威伟机械"/>
    <s v="鄂ABY256"/>
    <x v="4"/>
    <n v="9.6"/>
    <n v="14"/>
    <s v="新地园区--亚洲一号园区"/>
    <e v="#REF!"/>
  </r>
  <r>
    <d v="2018-04-01T00:00:00"/>
    <s v="舒继生"/>
    <x v="0"/>
    <x v="2"/>
    <x v="0"/>
    <s v="百货B家具建材仓2号库"/>
    <s v="WW0019868"/>
    <s v="武汉威伟机械"/>
    <s v="鄂ABY256"/>
    <x v="4"/>
    <n v="9.6"/>
    <n v="14"/>
    <s v="新地园区--新地园区"/>
    <e v="#REF!"/>
  </r>
  <r>
    <d v="2018-04-01T00:00:00"/>
    <s v="蔡定操"/>
    <x v="0"/>
    <x v="4"/>
    <x v="1"/>
    <s v="商超B个护清洁仓1号库"/>
    <s v="WW0019865"/>
    <s v="武汉威伟机械"/>
    <s v="鄂ABY256"/>
    <x v="4"/>
    <n v="9.6"/>
    <n v="14"/>
    <s v="新地园区--万纬园区"/>
    <n v="165"/>
  </r>
  <r>
    <d v="2018-04-01T00:00:00"/>
    <s v="黄燕平"/>
    <x v="0"/>
    <x v="3"/>
    <x v="3"/>
    <s v="百货B家具建材仓2号库"/>
    <s v="WW0018955"/>
    <s v="武汉威伟机械"/>
    <s v="鄂AMT870"/>
    <x v="5"/>
    <n v="9.6"/>
    <n v="14"/>
    <s v="新地园区--亚洲一号园区"/>
    <n v="165"/>
  </r>
  <r>
    <d v="2018-04-01T00:00:00"/>
    <s v="舒继生"/>
    <x v="0"/>
    <x v="0"/>
    <x v="2"/>
    <s v="商超B米面粮油仓2号库"/>
    <s v="WW0018954"/>
    <s v="武汉威伟机械"/>
    <s v="鄂AMT870"/>
    <x v="5"/>
    <n v="9.6"/>
    <n v="14"/>
    <s v="新地园区--丰树园区"/>
    <n v="165"/>
  </r>
  <r>
    <d v="2018-04-01T00:00:00"/>
    <s v="宋德生"/>
    <x v="0"/>
    <x v="3"/>
    <x v="3"/>
    <s v="3CB电脑办公仓1号库"/>
    <s v="WW0018563 "/>
    <s v="武汉威伟机械"/>
    <s v="鄂AZR992"/>
    <x v="6"/>
    <n v="9.6"/>
    <n v="14"/>
    <s v="新地园区--亚洲一号园区"/>
    <n v="165"/>
  </r>
  <r>
    <d v="2018-04-01T00:00:00"/>
    <s v="邵金海"/>
    <x v="0"/>
    <x v="2"/>
    <x v="0"/>
    <s v="百货B家具建材仓2号库"/>
    <s v="WW0018565"/>
    <s v="武汉威伟机械"/>
    <s v="鄂AZR992"/>
    <x v="6"/>
    <n v="9.6"/>
    <n v="14"/>
    <s v="新地园区--新地园区"/>
    <n v="165"/>
  </r>
  <r>
    <d v="2018-04-01T00:00:00"/>
    <s v="方双红"/>
    <x v="0"/>
    <x v="3"/>
    <x v="3"/>
    <s v="百货B家具建材仓1号库"/>
    <s v="WW0018564"/>
    <s v="武汉威伟机械"/>
    <s v="鄂AZR992"/>
    <x v="6"/>
    <n v="9.6"/>
    <n v="14"/>
    <s v="新地园区--亚洲一号园区"/>
    <n v="165"/>
  </r>
  <r>
    <d v="2018-04-01T00:00:00"/>
    <s v="杨端云"/>
    <x v="0"/>
    <x v="1"/>
    <x v="1"/>
    <s v="公共平台1号库"/>
    <s v="WW0019552"/>
    <s v="武汉威伟机械"/>
    <s v="鄂ANH299 "/>
    <x v="1"/>
    <n v="9.6"/>
    <n v="14"/>
    <s v="新地园区--万纬园区"/>
    <n v="165"/>
  </r>
  <r>
    <d v="2018-04-01T00:00:00"/>
    <s v="舒继生"/>
    <x v="0"/>
    <x v="0"/>
    <x v="2"/>
    <s v="商超B母婴玩具仓2号库"/>
    <s v="WW0015942"/>
    <s v="武汉威伟机械"/>
    <s v="鄂AFE237"/>
    <x v="3"/>
    <n v="9.6"/>
    <n v="14"/>
    <s v="新地园区--丰树园区"/>
    <n v="165"/>
  </r>
  <r>
    <d v="2018-04-01T00:00:00"/>
    <s v="宋德生"/>
    <x v="0"/>
    <x v="0"/>
    <x v="3"/>
    <s v="3CB电脑办公仓1号库"/>
    <s v="WW0015939"/>
    <s v="武汉威伟机械"/>
    <s v="鄂AFE237"/>
    <x v="3"/>
    <n v="9.6"/>
    <n v="14"/>
    <s v="新地园区--亚洲一号园区"/>
    <n v="165"/>
  </r>
  <r>
    <d v="2018-04-01T00:00:00"/>
    <s v="孙明宏"/>
    <x v="0"/>
    <x v="3"/>
    <x v="3"/>
    <s v="百货B家具建材仓1号库"/>
    <s v="WW0018983"/>
    <s v="武汉威伟机械"/>
    <s v="鄂AF1588"/>
    <x v="7"/>
    <n v="9.6"/>
    <n v="14"/>
    <s v="新地园区--亚洲一号园区"/>
    <n v="165"/>
  </r>
  <r>
    <d v="2018-04-01T00:00:00"/>
    <s v="孙金刚"/>
    <x v="0"/>
    <x v="0"/>
    <x v="2"/>
    <s v="商超B米面粮油仓2号库"/>
    <s v="WW0018982"/>
    <s v="武汉威伟机械"/>
    <s v="鄂AF1588"/>
    <x v="7"/>
    <n v="9.6"/>
    <n v="14"/>
    <s v="新地园区--丰树园区"/>
    <n v="165"/>
  </r>
  <r>
    <d v="2018-04-01T00:00:00"/>
    <s v="朱银"/>
    <x v="0"/>
    <x v="1"/>
    <x v="1"/>
    <s v="商超B个护清洁仓1号库"/>
    <s v="WW0019551"/>
    <s v="武汉威伟机械"/>
    <s v="鄂ANH299 "/>
    <x v="1"/>
    <n v="9.6"/>
    <n v="14"/>
    <s v="新地园区--万纬园区"/>
    <n v="165"/>
  </r>
  <r>
    <d v="2018-04-01T00:00:00"/>
    <s v="方双红"/>
    <x v="0"/>
    <x v="3"/>
    <x v="3"/>
    <s v="3CA数码通讯仓1号库"/>
    <s v="WW0015943"/>
    <s v="武汉威伟机械"/>
    <s v="鄂AFE237"/>
    <x v="3"/>
    <n v="9.6"/>
    <n v="14"/>
    <s v="新地园区--亚洲一号园区"/>
    <n v="165"/>
  </r>
  <r>
    <d v="2018-04-01T00:00:00"/>
    <s v="舒继生"/>
    <x v="0"/>
    <x v="0"/>
    <x v="2"/>
    <s v="商超B母婴玩具仓2号库"/>
    <s v="WW0018822"/>
    <s v="武汉威伟机械"/>
    <s v="鄂ABY277"/>
    <x v="2"/>
    <n v="9.6"/>
    <n v="14"/>
    <s v="新地园区--丰树园区"/>
    <n v="165"/>
  </r>
  <r>
    <d v="2018-04-01T00:00:00"/>
    <s v="方双红"/>
    <x v="0"/>
    <x v="5"/>
    <x v="3"/>
    <s v="3CA2临时"/>
    <s v="WW0018823"/>
    <s v="武汉威伟机械"/>
    <s v="鄂ABY277"/>
    <x v="2"/>
    <n v="9.6"/>
    <n v="14"/>
    <s v="新地园区--亚洲一号园区"/>
    <n v="165"/>
  </r>
  <r>
    <d v="2018-04-01T00:00:00"/>
    <s v="陈力"/>
    <x v="1"/>
    <x v="6"/>
    <x v="0"/>
    <s v="TC"/>
    <s v="WW0018567"/>
    <s v="武汉威伟机械"/>
    <s v="鄂AZR992"/>
    <x v="6"/>
    <n v="9.6"/>
    <n v="14"/>
    <s v="万纬园区--新地园区"/>
    <n v="165"/>
  </r>
  <r>
    <d v="2018-04-01T00:00:00"/>
    <s v="胡元文"/>
    <x v="0"/>
    <x v="1"/>
    <x v="4"/>
    <s v="常福弗兰西蒂"/>
    <s v="WW0015563"/>
    <s v="武汉威伟机械"/>
    <s v="鄂ALU151"/>
    <x v="8"/>
    <n v="9.6"/>
    <n v="16"/>
    <s v="新地园区--常福园区"/>
    <n v="1250"/>
  </r>
  <r>
    <d v="2018-04-01T00:00:00"/>
    <s v="胡元文"/>
    <x v="0"/>
    <x v="7"/>
    <x v="4"/>
    <s v="常福弗兰西蒂"/>
    <s v="WW0019712"/>
    <s v="武汉威伟机械"/>
    <s v="鄂AHB101"/>
    <x v="9"/>
    <n v="9.6"/>
    <n v="15"/>
    <s v="新地园区--常福园区"/>
    <n v="1250"/>
  </r>
  <r>
    <d v="2018-04-01T00:00:00"/>
    <s v="胡元文"/>
    <x v="0"/>
    <x v="7"/>
    <x v="4"/>
    <s v="常福弗兰西蒂"/>
    <s v="WW0018375"/>
    <s v="武汉威伟机械"/>
    <s v="鄂FJU350"/>
    <x v="10"/>
    <n v="9.6"/>
    <n v="14"/>
    <s v="新地园区--常福园区"/>
    <n v="1250"/>
  </r>
  <r>
    <d v="2018-04-01T00:00:00"/>
    <s v="胡元文"/>
    <x v="0"/>
    <x v="1"/>
    <x v="4"/>
    <s v="常福弗兰西蒂"/>
    <s v="WW0018757"/>
    <s v="武汉威伟机械"/>
    <s v="粤BGR032"/>
    <x v="11"/>
    <n v="9.6"/>
    <n v="14"/>
    <s v="新地园区--常福园区"/>
    <n v="1250"/>
  </r>
  <r>
    <d v="2018-04-01T00:00:00"/>
    <s v="胡元文"/>
    <x v="0"/>
    <x v="1"/>
    <x v="4"/>
    <s v="常福弗兰西蒂"/>
    <s v="WW0016693"/>
    <s v="武汉威伟机械"/>
    <s v="鄂AZV377"/>
    <x v="12"/>
    <n v="9.6"/>
    <n v="14"/>
    <s v="新地园区--常福园区"/>
    <n v="1250"/>
  </r>
  <r>
    <d v="2018-04-02T00:00:00"/>
    <s v="周丹"/>
    <x v="2"/>
    <x v="8"/>
    <x v="0"/>
    <s v="TC"/>
    <s v="19721"/>
    <s v="WW0019721"/>
    <s v="武汉威伟机械"/>
    <x v="13"/>
    <s v="鄂AHB101"/>
    <s v="吕文杰"/>
    <s v="9.6米"/>
    <n v="14"/>
  </r>
  <r>
    <d v="2018-04-02T00:00:00"/>
    <s v="方双红"/>
    <x v="0"/>
    <x v="9"/>
    <x v="3"/>
    <s v="3CA数码通讯仓1号库"/>
    <s v="18638"/>
    <s v="WW0018638"/>
    <s v="武汉威伟机械"/>
    <x v="14"/>
    <s v="鄂AAW309"/>
    <s v="姚东明"/>
    <s v="9.6米"/>
    <n v="14"/>
  </r>
  <r>
    <d v="2018-04-02T00:00:00"/>
    <s v="舒继生"/>
    <x v="0"/>
    <x v="2"/>
    <x v="2"/>
    <s v="商超B母婴玩具仓2号库"/>
    <s v="18637"/>
    <s v="WW0018637"/>
    <s v="武汉威伟机械"/>
    <x v="14"/>
    <s v="鄂AAW309"/>
    <s v="姚东明"/>
    <s v="9.6米"/>
    <n v="14"/>
  </r>
  <r>
    <d v="2018-04-02T00:00:00"/>
    <s v="孙明宏"/>
    <x v="0"/>
    <x v="2"/>
    <x v="2"/>
    <s v="商超A个护清洁仓2号库"/>
    <s v="18636"/>
    <s v="WW0018636"/>
    <s v="武汉威伟机械"/>
    <x v="14"/>
    <s v="鄂AAW309"/>
    <s v="姚东明"/>
    <s v="9.6米"/>
    <n v="14"/>
  </r>
  <r>
    <d v="2018-04-02T00:00:00"/>
    <s v="朱湘斌"/>
    <x v="0"/>
    <x v="1"/>
    <x v="1"/>
    <s v="公共平台1号库"/>
    <s v="16982"/>
    <s v="WW0016982"/>
    <s v="武汉威伟机械"/>
    <x v="15"/>
    <s v="鄂AZR876"/>
    <s v="欧文科"/>
    <s v="9.6米"/>
    <n v="14"/>
  </r>
  <r>
    <d v="2018-04-02T00:00:00"/>
    <s v="高湘斌"/>
    <x v="0"/>
    <x v="1"/>
    <x v="1"/>
    <s v="服装仓1号库"/>
    <s v="16981"/>
    <s v="WW0016981"/>
    <s v="武汉威伟机械"/>
    <x v="15"/>
    <s v="鄂AZR876"/>
    <s v="欧文科"/>
    <s v="9.6米"/>
    <n v="14"/>
  </r>
  <r>
    <d v="2018-04-02T00:00:00"/>
    <s v="朱银"/>
    <x v="0"/>
    <x v="1"/>
    <x v="1"/>
    <s v="公共平台1号库"/>
    <s v="16983"/>
    <s v="WW0016983"/>
    <s v="武汉威伟机械"/>
    <x v="15"/>
    <s v="鄂AZR876"/>
    <s v="欧文科"/>
    <s v="9.6米"/>
    <n v="10"/>
  </r>
  <r>
    <d v="2018-04-02T00:00:00"/>
    <s v="孙明宏"/>
    <x v="0"/>
    <x v="0"/>
    <x v="2"/>
    <s v="商超A个护清洁仓2号库"/>
    <s v="18900"/>
    <s v="WW0018990"/>
    <s v="武汉威伟机械"/>
    <x v="16"/>
    <s v="鄂AF1588"/>
    <s v="陈和敏"/>
    <s v="9.6米"/>
    <n v="14"/>
  </r>
  <r>
    <d v="2018-04-02T00:00:00"/>
    <s v="黄燕平"/>
    <x v="0"/>
    <x v="3"/>
    <x v="3"/>
    <s v="百货B家具建材1号库"/>
    <s v="18962"/>
    <s v="WW0018962"/>
    <s v="武汉威伟机械"/>
    <x v="17"/>
    <s v="鄂AMT870"/>
    <s v="欧文艺"/>
    <s v="9.6米"/>
    <n v="14"/>
  </r>
  <r>
    <d v="2018-04-02T00:00:00"/>
    <s v="宋得生"/>
    <x v="0"/>
    <x v="3"/>
    <x v="3"/>
    <s v="3CB电脑办公仓1号库"/>
    <s v="18963"/>
    <s v="WW0018963"/>
    <s v="武汉威伟机械"/>
    <x v="17"/>
    <s v="鄂AMT870"/>
    <s v="欧文艺"/>
    <s v="9.6米"/>
    <n v="14"/>
  </r>
  <r>
    <d v="2018-04-02T00:00:00"/>
    <s v="朱银"/>
    <x v="0"/>
    <x v="1"/>
    <x v="1"/>
    <s v="商超B个护清洁仓1号库"/>
    <s v="19557"/>
    <s v="WW0019557"/>
    <s v="武汉威伟机械"/>
    <x v="18"/>
    <s v="鄂ANH299"/>
    <s v="杨勇"/>
    <s v="9.6米"/>
    <n v="14"/>
  </r>
  <r>
    <d v="2018-04-02T00:00:00"/>
    <s v="高湘斌"/>
    <x v="0"/>
    <x v="1"/>
    <x v="1"/>
    <s v="公共平台1号库"/>
    <s v="19559"/>
    <s v="WW0019559"/>
    <s v="武汉威伟机械"/>
    <x v="18"/>
    <s v="鄂ANH299"/>
    <s v="杨勇"/>
    <s v="9.6米"/>
    <n v="14"/>
  </r>
  <r>
    <d v="2018-04-02T00:00:00"/>
    <s v="林兵"/>
    <x v="0"/>
    <x v="10"/>
    <x v="0"/>
    <s v="百货B家具建材仓2号库"/>
    <s v="19719"/>
    <s v="WW0019719"/>
    <s v="武汉威伟机械"/>
    <x v="13"/>
    <s v="鄂AHB101"/>
    <s v="吕文杰"/>
    <s v="9.6米"/>
    <n v="14"/>
  </r>
  <r>
    <d v="2018-04-02T00:00:00"/>
    <s v="舒继生"/>
    <x v="0"/>
    <x v="10"/>
    <x v="2"/>
    <s v="商超B米面粮油仓2号库"/>
    <s v="19718"/>
    <s v="WW0019718"/>
    <s v="武汉威伟机械"/>
    <x v="13"/>
    <s v="鄂AHB101"/>
    <s v="吕文杰"/>
    <s v="9.6米"/>
    <n v="14"/>
  </r>
  <r>
    <d v="2018-04-02T00:00:00"/>
    <s v="黄燕平"/>
    <x v="0"/>
    <x v="3"/>
    <x v="3"/>
    <s v="百货B家具建材仓1号库"/>
    <s v="19626"/>
    <s v="WW0019626"/>
    <s v="武汉威伟机械"/>
    <x v="19"/>
    <s v="鄂AZR992"/>
    <s v="潘涛"/>
    <s v="9.6米"/>
    <n v="14"/>
  </r>
  <r>
    <d v="2018-04-02T00:00:00"/>
    <s v="邵金海"/>
    <x v="0"/>
    <x v="2"/>
    <x v="0"/>
    <s v="公共平台1号库"/>
    <s v="19627"/>
    <s v="WW0019627"/>
    <s v="武汉威伟机械"/>
    <x v="19"/>
    <s v="鄂AZR992"/>
    <s v="潘涛"/>
    <s v="9.6米"/>
    <n v="12"/>
  </r>
  <r>
    <d v="2018-04-02T00:00:00"/>
    <s v="陶佳谱"/>
    <x v="0"/>
    <x v="0"/>
    <x v="2"/>
    <s v="商超B米面粮油仓2号库"/>
    <s v="18575"/>
    <s v="WW0018575"/>
    <s v="武汉威伟机械"/>
    <x v="19"/>
    <s v="鄂AZR992"/>
    <s v="潘涛"/>
    <s v="9.6米"/>
    <n v="14"/>
  </r>
  <r>
    <d v="2018-04-02T00:00:00"/>
    <s v="高湘斌"/>
    <x v="0"/>
    <x v="1"/>
    <x v="1"/>
    <s v="公共平台5号库"/>
    <s v="19558"/>
    <s v="WW0019558"/>
    <s v="武汉威伟机械"/>
    <x v="18"/>
    <s v="鄂ANH299"/>
    <s v="杨勇"/>
    <s v="9.6米"/>
    <n v="14"/>
  </r>
  <r>
    <d v="2018-04-02T00:00:00"/>
    <s v="舒继生"/>
    <x v="0"/>
    <x v="2"/>
    <x v="0"/>
    <s v="百货B家具建材仓2号库"/>
    <s v="18991"/>
    <s v="WW0018991"/>
    <s v="武汉威伟机械"/>
    <x v="16"/>
    <s v="鄂AF1588"/>
    <s v="陈和敏"/>
    <s v="9.6米"/>
    <n v="14"/>
  </r>
  <r>
    <d v="2018-04-02T00:00:00"/>
    <s v="李宏"/>
    <x v="1"/>
    <x v="11"/>
    <x v="0"/>
    <s v="TC"/>
    <s v="18767"/>
    <s v="WW0018767"/>
    <s v="武汉威伟机械"/>
    <x v="18"/>
    <s v="鄂ANH299"/>
    <s v="杨勇"/>
    <s v="9.6米"/>
    <n v="14"/>
  </r>
  <r>
    <d v="2018-04-02T00:00:00"/>
    <s v="胡元文"/>
    <x v="0"/>
    <x v="1"/>
    <x v="4"/>
    <s v="弗兰西蒂分拣仓"/>
    <s v="19869"/>
    <s v="WW0019869"/>
    <s v="武汉威伟机械"/>
    <x v="20"/>
    <s v="鄂ABY256"/>
    <s v="洪家国"/>
    <s v="9.6米"/>
    <n v="15"/>
  </r>
  <r>
    <d v="2018-04-02T00:00:00"/>
    <s v="胡元文"/>
    <x v="0"/>
    <x v="1"/>
    <x v="4"/>
    <s v="弗兰西蒂分拣仓"/>
    <s v="16177"/>
    <s v="WW0016177"/>
    <s v="武汉威伟机械"/>
    <x v="21"/>
    <s v="鄂AQQ353"/>
    <s v="丁鹏"/>
    <s v="9.6米"/>
    <n v="14"/>
  </r>
  <r>
    <d v="2018-04-02T00:00:00"/>
    <s v="胡元文"/>
    <x v="0"/>
    <x v="2"/>
    <x v="4"/>
    <s v="弗兰西蒂分拣仓"/>
    <s v="15565"/>
    <s v="WW0015565"/>
    <s v="武汉威伟机械"/>
    <x v="22"/>
    <s v="鄂ALU151"/>
    <s v="李明华"/>
    <s v="9.6米"/>
    <n v="16"/>
  </r>
  <r>
    <d v="2018-04-02T00:00:00"/>
    <s v="胡元文"/>
    <x v="0"/>
    <x v="1"/>
    <x v="4"/>
    <s v="弗兰西蒂分拣仓"/>
    <s v="15944"/>
    <s v="WW0015944"/>
    <s v="武汉威伟机械"/>
    <x v="23"/>
    <s v="鄂AFE237"/>
    <s v="童红兵"/>
    <s v="9.6米"/>
    <n v="15"/>
  </r>
  <r>
    <d v="2018-04-03T00:00:00"/>
    <s v="姚建国"/>
    <x v="0"/>
    <x v="9"/>
    <x v="3"/>
    <s v="百货B家居日用仓1号库"/>
    <m/>
    <s v="16278"/>
    <s v="武汉威伟机械"/>
    <x v="24"/>
    <s v="鄂AZV377"/>
    <s v="代永华"/>
    <s v="9.6米"/>
    <n v="14"/>
  </r>
  <r>
    <d v="2018-04-03T00:00:00"/>
    <s v="蔡定操 "/>
    <x v="0"/>
    <x v="3"/>
    <x v="3"/>
    <s v="3CB电脑办公仓1号库"/>
    <m/>
    <s v="16279"/>
    <s v="武汉威伟机械"/>
    <x v="24"/>
    <s v="鄂AZV377"/>
    <s v="代永华"/>
    <s v="9.6米"/>
    <n v="14"/>
  </r>
  <r>
    <d v="2018-04-03T00:00:00"/>
    <s v="孙金刚"/>
    <x v="0"/>
    <x v="3"/>
    <x v="3"/>
    <s v="百货A家居日用仓1号库"/>
    <m/>
    <s v="19151"/>
    <s v="武汉威伟机械"/>
    <x v="25"/>
    <s v="鄂AZV373"/>
    <s v="宋辉"/>
    <s v="9.6米"/>
    <n v="14"/>
  </r>
  <r>
    <d v="2018-04-03T00:00:00"/>
    <s v="方双红"/>
    <x v="0"/>
    <x v="9"/>
    <x v="3"/>
    <s v="3CA数码通讯仓1号库"/>
    <m/>
    <s v="11651"/>
    <s v="武汉威伟机械"/>
    <x v="26"/>
    <s v="鄂ABY277"/>
    <s v="邓军"/>
    <s v="9.6米"/>
    <n v="14"/>
  </r>
  <r>
    <d v="2018-04-03T00:00:00"/>
    <s v="陶佳谱"/>
    <x v="0"/>
    <x v="0"/>
    <x v="2"/>
    <s v="商超A个护清洁仓2号库"/>
    <m/>
    <s v="18973"/>
    <s v="武汉威伟机械"/>
    <x v="17"/>
    <s v="鄂AMT870"/>
    <s v="欧文艺"/>
    <s v="9.6米"/>
    <n v="14"/>
  </r>
  <r>
    <d v="2018-04-03T00:00:00"/>
    <s v="陶佳谱"/>
    <x v="0"/>
    <x v="0"/>
    <x v="2"/>
    <s v="商超B米面粮油仓2号库"/>
    <m/>
    <s v="19003"/>
    <s v="武汉威伟机械"/>
    <x v="16"/>
    <s v="鄂AF1588"/>
    <s v="陈和敏"/>
    <s v="9.6米"/>
    <n v="14"/>
  </r>
  <r>
    <d v="2018-04-03T00:00:00"/>
    <s v="方双红"/>
    <x v="0"/>
    <x v="9"/>
    <x v="3"/>
    <s v="图书音像"/>
    <m/>
    <s v="19004"/>
    <s v="武汉威伟机械"/>
    <x v="16"/>
    <s v="鄂AF1588"/>
    <s v="陈和敏"/>
    <s v="9.6米"/>
    <n v="14"/>
  </r>
  <r>
    <d v="2018-04-03T00:00:00"/>
    <s v="高湘斌"/>
    <x v="0"/>
    <x v="1"/>
    <x v="3"/>
    <s v="服装仓1号库"/>
    <m/>
    <s v="18880"/>
    <s v="武汉威伟机械"/>
    <x v="27"/>
    <s v="鄂FJU350"/>
    <s v="李耀"/>
    <s v="9.6米"/>
    <n v="14"/>
  </r>
  <r>
    <d v="2018-04-03T00:00:00"/>
    <s v="蔡定操 "/>
    <x v="0"/>
    <x v="3"/>
    <x v="3"/>
    <s v="3CB电脑办公仓1号库"/>
    <m/>
    <s v="16988"/>
    <s v="武汉威伟机械"/>
    <x v="15"/>
    <s v="鄂AZR876"/>
    <s v="欧文科"/>
    <s v="9.6米"/>
    <n v="14"/>
  </r>
  <r>
    <d v="2018-04-03T00:00:00"/>
    <s v="方双红"/>
    <x v="0"/>
    <x v="9"/>
    <x v="3"/>
    <s v="百货家具建材仓1号库"/>
    <m/>
    <s v="16989"/>
    <s v="武汉威伟机械"/>
    <x v="15"/>
    <s v="鄂AZR876"/>
    <s v="欧文科"/>
    <s v="9.6米"/>
    <n v="14"/>
  </r>
  <r>
    <d v="2018-04-03T00:00:00"/>
    <s v="方志刚"/>
    <x v="0"/>
    <x v="0"/>
    <x v="2"/>
    <s v="商超B米面粮油仓2号库"/>
    <m/>
    <s v="19871"/>
    <s v="武汉威伟机械"/>
    <x v="20"/>
    <s v="鄂ABY256"/>
    <s v="洪家国"/>
    <s v="9.6米"/>
    <n v="14"/>
  </r>
  <r>
    <d v="2018-04-03T00:00:00"/>
    <s v="陶佳谱"/>
    <x v="0"/>
    <x v="4"/>
    <x v="0"/>
    <s v="百货B家具建材仓2号库"/>
    <m/>
    <s v="19873"/>
    <s v="武汉威伟机械"/>
    <x v="20"/>
    <s v="鄂ABY256"/>
    <s v="洪家国"/>
    <s v="9.6米"/>
    <n v="14"/>
  </r>
  <r>
    <d v="2018-04-03T00:00:00"/>
    <s v="陶佳谱"/>
    <x v="0"/>
    <x v="2"/>
    <x v="2"/>
    <s v="商超B母婴玩具仓2号库"/>
    <m/>
    <s v="19872"/>
    <s v="武汉威伟机械"/>
    <x v="20"/>
    <s v="鄂ABY256"/>
    <s v="洪家国"/>
    <s v="9.6米"/>
    <n v="14"/>
  </r>
  <r>
    <d v="2018-04-03T00:00:00"/>
    <s v="李小威"/>
    <x v="0"/>
    <x v="0"/>
    <x v="2"/>
    <s v="商超A个护清洁仓2号库"/>
    <m/>
    <s v="19633"/>
    <s v="武汉威伟机械"/>
    <x v="19"/>
    <s v="鄂AZR992"/>
    <s v="潘涛"/>
    <s v="9.6米"/>
    <n v="12"/>
  </r>
  <r>
    <d v="2018-04-03T00:00:00"/>
    <s v="方志刚"/>
    <x v="0"/>
    <x v="0"/>
    <x v="2"/>
    <s v="商超B米面粮油仓2号库"/>
    <m/>
    <s v="18642"/>
    <s v="武汉威伟机械"/>
    <x v="14"/>
    <s v="鄂AAW309"/>
    <s v="姚东明"/>
    <s v="9.6米"/>
    <n v="14"/>
  </r>
  <r>
    <d v="2018-04-03T00:00:00"/>
    <s v="黄燕平"/>
    <x v="0"/>
    <x v="9"/>
    <x v="3"/>
    <s v="百货B家具建材仓1号库"/>
    <m/>
    <s v="18644"/>
    <s v="武汉威伟机械"/>
    <x v="14"/>
    <s v="鄂AAW309"/>
    <s v="姚东明"/>
    <s v="9.6米"/>
    <n v="14"/>
  </r>
  <r>
    <d v="2018-04-03T00:00:00"/>
    <s v="陶佳谱"/>
    <x v="0"/>
    <x v="10"/>
    <x v="2"/>
    <s v="商超A个护清洁仓2号库"/>
    <m/>
    <s v="19724"/>
    <s v="武汉威伟机械"/>
    <x v="13"/>
    <s v="鄂AHB101"/>
    <s v="吕文杰"/>
    <s v="9.6米"/>
    <n v="14"/>
  </r>
  <r>
    <d v="2018-04-03T00:00:00"/>
    <s v="陶佳谱"/>
    <x v="0"/>
    <x v="10"/>
    <x v="1"/>
    <s v="商超B个护清洁仓1号库"/>
    <m/>
    <s v="19723"/>
    <s v="武汉威伟机械"/>
    <x v="13"/>
    <s v="鄂AHB101"/>
    <s v="吕文杰"/>
    <s v="9.6米"/>
    <n v="14"/>
  </r>
  <r>
    <d v="2018-04-03T00:00:00"/>
    <s v="方双红"/>
    <x v="0"/>
    <x v="12"/>
    <x v="3"/>
    <s v="百货B家居日用仓1号库"/>
    <m/>
    <s v="19725"/>
    <s v="武汉威伟机械"/>
    <x v="13"/>
    <s v="鄂AHB101"/>
    <s v="吕文杰"/>
    <s v="9.6米"/>
    <n v="10"/>
  </r>
  <r>
    <d v="2018-04-03T00:00:00"/>
    <s v="王涛"/>
    <x v="2"/>
    <x v="8"/>
    <x v="0"/>
    <s v="TC"/>
    <m/>
    <s v="18903"/>
    <s v="武汉威伟机械"/>
    <x v="13"/>
    <s v="鄂AHB101"/>
    <s v="吕文杰"/>
    <s v="9.6米"/>
    <n v="14"/>
  </r>
  <r>
    <d v="2018-04-03T00:00:00"/>
    <s v="陶加咏"/>
    <x v="2"/>
    <x v="13"/>
    <x v="0"/>
    <s v="TC"/>
    <m/>
    <s v="19564"/>
    <s v="武汉威伟机械"/>
    <x v="18"/>
    <s v="鄂ANH299"/>
    <s v="杨勇"/>
    <s v="9.6米"/>
    <n v="10"/>
  </r>
  <r>
    <d v="2018-04-03T00:00:00"/>
    <s v="胡元文"/>
    <x v="0"/>
    <x v="7"/>
    <x v="4"/>
    <s v="弗兰西蒂分拣"/>
    <m/>
    <s v="19982"/>
    <s v="武汉威伟机械"/>
    <x v="28"/>
    <s v="鄂ALU291"/>
    <s v="宋军"/>
    <s v="9.6米"/>
    <n v="15"/>
  </r>
  <r>
    <d v="2018-04-03T00:00:00"/>
    <s v="胡元文"/>
    <x v="0"/>
    <x v="7"/>
    <x v="4"/>
    <s v="弗兰西蒂分拣"/>
    <m/>
    <s v="19562"/>
    <s v="武汉威伟机械"/>
    <x v="18"/>
    <s v="鄂ANH299"/>
    <s v="杨勇"/>
    <s v="9.6米"/>
    <n v="16"/>
  </r>
  <r>
    <d v="2018-04-04T00:00:00"/>
    <s v="方双红"/>
    <x v="0"/>
    <x v="3"/>
    <x v="3"/>
    <s v="3CB电脑办公仓1号库"/>
    <m/>
    <s v="17851"/>
    <s v="WW0017851"/>
    <x v="29"/>
    <s v="鄂AZV373"/>
    <s v="鄂AZV373"/>
    <s v="宋辉"/>
    <s v="9.6米"/>
  </r>
  <r>
    <d v="2018-04-04T00:00:00"/>
    <s v="方双红"/>
    <x v="0"/>
    <x v="9"/>
    <x v="3"/>
    <s v="百货B家居日用仓1号库"/>
    <m/>
    <s v="16282"/>
    <s v="WW0016282"/>
    <x v="29"/>
    <s v="鄂AZV377"/>
    <s v="鄂AZV377"/>
    <s v="代永华"/>
    <s v="9.6米"/>
  </r>
  <r>
    <d v="2018-04-04T00:00:00"/>
    <s v="方双红"/>
    <x v="0"/>
    <x v="9"/>
    <x v="3"/>
    <s v="3CB电脑办公仓1号库"/>
    <m/>
    <s v="16824"/>
    <s v="WW0016824"/>
    <x v="29"/>
    <s v="鄂AZV377"/>
    <s v="鄂AZV377"/>
    <s v="代永华"/>
    <s v="9.6米"/>
  </r>
  <r>
    <d v="2018-04-04T00:00:00"/>
    <s v="方志刚"/>
    <x v="0"/>
    <x v="0"/>
    <x v="2"/>
    <s v="商超B米面粮油仓2号库"/>
    <m/>
    <s v="15569"/>
    <s v="WW0015569"/>
    <x v="29"/>
    <s v="鄂ALU151"/>
    <s v="鄂ALU151"/>
    <s v="李明华"/>
    <s v="9.6米"/>
  </r>
  <r>
    <d v="2018-04-04T00:00:00"/>
    <s v="蔡定操 "/>
    <x v="0"/>
    <x v="3"/>
    <x v="3"/>
    <s v="3CB电脑办公仓1号库"/>
    <m/>
    <s v="15570"/>
    <s v="WW0015570"/>
    <x v="29"/>
    <s v="鄂ALU151"/>
    <s v="鄂ALU151"/>
    <s v="李明华"/>
    <s v="9.6米"/>
  </r>
  <r>
    <d v="2018-04-04T00:00:00"/>
    <s v="高湘斌"/>
    <x v="0"/>
    <x v="1"/>
    <x v="1"/>
    <s v="公共平台5号库"/>
    <m/>
    <s v="19568"/>
    <s v="WW0019568"/>
    <x v="29"/>
    <s v="鄂ANH299"/>
    <s v="鄂ANH299"/>
    <s v="杨勇"/>
    <s v="9.6米"/>
  </r>
  <r>
    <d v="2018-04-04T00:00:00"/>
    <s v="陶佳谱"/>
    <x v="0"/>
    <x v="0"/>
    <x v="2"/>
    <s v="商超A个护清洁仓2号库"/>
    <m/>
    <s v="19015"/>
    <s v="WW0019015"/>
    <x v="29"/>
    <s v="鄂AF1588"/>
    <s v="鄂AF1588"/>
    <s v="陈和敏"/>
    <s v="9.6米"/>
  </r>
  <r>
    <d v="2018-04-04T00:00:00"/>
    <s v="方双红"/>
    <x v="0"/>
    <x v="3"/>
    <x v="3"/>
    <s v="百货B家具建材仓1号库"/>
    <m/>
    <s v="17804"/>
    <s v="WW0017804"/>
    <x v="29"/>
    <s v="鄂AMT870"/>
    <s v="鄂AMT870"/>
    <s v="周华安"/>
    <s v="9.6米"/>
  </r>
  <r>
    <d v="2018-04-04T00:00:00"/>
    <s v="陶佳谱"/>
    <x v="0"/>
    <x v="2"/>
    <x v="0"/>
    <s v="百货B家具建材仓2号库"/>
    <m/>
    <s v="17805"/>
    <s v="WW0017805"/>
    <x v="29"/>
    <s v="鄂AMT870"/>
    <s v="鄂AMT870"/>
    <s v="周华安"/>
    <s v="9.6米"/>
  </r>
  <r>
    <d v="2018-04-04T00:00:00"/>
    <s v="陶佳谱"/>
    <x v="0"/>
    <x v="2"/>
    <x v="2"/>
    <s v="商超A个护清洁仓2号库"/>
    <m/>
    <s v="15947"/>
    <s v="WW0015947"/>
    <x v="29"/>
    <s v="鄂AFE237"/>
    <s v="鄂AFE237"/>
    <s v="童红兵"/>
    <s v="9.6米"/>
  </r>
  <r>
    <d v="2018-04-04T00:00:00"/>
    <s v="余兵"/>
    <x v="3"/>
    <x v="14"/>
    <x v="0"/>
    <s v="TC库房"/>
    <m/>
    <s v="17810"/>
    <s v="WW0017810"/>
    <x v="29"/>
    <s v="鄂AMT870"/>
    <s v="鄂AMT870"/>
    <s v="周华安"/>
    <s v="9.6米"/>
  </r>
  <r>
    <d v="2018-04-04T00:00:00"/>
    <s v="秦琴"/>
    <x v="2"/>
    <x v="15"/>
    <x v="0"/>
    <s v="TC库房"/>
    <m/>
    <s v="19570"/>
    <s v="WW0019570"/>
    <x v="29"/>
    <s v="鄂ANH299"/>
    <s v="鄂ANH299"/>
    <s v="杨勇"/>
    <s v="9.6米"/>
  </r>
  <r>
    <d v="2018-04-04T00:00:00"/>
    <s v="周丹"/>
    <x v="2"/>
    <x v="16"/>
    <x v="0"/>
    <s v="TC(B-12)"/>
    <m/>
    <s v="16991"/>
    <s v="WW0016991"/>
    <x v="29"/>
    <s v="鄂AZR876"/>
    <s v="鄂AZR876"/>
    <s v="欧文科"/>
    <s v="9.6米"/>
  </r>
  <r>
    <d v="2018-04-04T00:00:00"/>
    <s v="毕玉霞"/>
    <x v="1"/>
    <x v="17"/>
    <x v="0"/>
    <s v="TC"/>
    <m/>
    <s v="16286"/>
    <s v="WW0016286"/>
    <x v="29"/>
    <s v="鄂AZV377"/>
    <s v="鄂AZV377"/>
    <s v="代永华"/>
    <s v="9.6米"/>
  </r>
  <r>
    <d v="2018-04-04T00:00:00"/>
    <s v="夏洋"/>
    <x v="1"/>
    <x v="18"/>
    <x v="0"/>
    <s v="TC"/>
    <m/>
    <s v="16287"/>
    <s v="WW0016287"/>
    <x v="29"/>
    <s v="鄂AZV377"/>
    <s v="鄂AZV377"/>
    <s v="代永华"/>
    <s v="9.6米"/>
  </r>
  <r>
    <d v="2018-04-04T00:00:00"/>
    <s v="黄鑫"/>
    <x v="0"/>
    <x v="7"/>
    <x v="4"/>
    <s v="弗兰西蒂分拣"/>
    <m/>
    <s v="18905"/>
    <s v="WW0018905"/>
    <x v="29"/>
    <s v="鄂AHB101"/>
    <s v="鄂AHB101"/>
    <s v="吕文杰"/>
    <s v="9.6米"/>
  </r>
  <r>
    <d v="2018-04-04T00:00:00"/>
    <s v="黄鑫"/>
    <x v="0"/>
    <x v="1"/>
    <x v="4"/>
    <s v="弗兰西蒂分拣"/>
    <m/>
    <s v="18646"/>
    <s v="WW0018646"/>
    <x v="29"/>
    <s v="鄂AAW309"/>
    <s v="鄂AAW309"/>
    <s v="姚东明"/>
    <s v="9.6米"/>
  </r>
  <r>
    <d v="2018-04-05T00:00:00"/>
    <s v="张祚红"/>
    <x v="0"/>
    <x v="9"/>
    <x v="0"/>
    <s v="武汉分销配送中心安利KA仓1号库"/>
    <s v="18676"/>
    <s v="WW0018676"/>
    <s v="武汉威伟机械"/>
    <x v="23"/>
    <s v="鄂AFE237"/>
    <s v="童红兵"/>
    <s v="9.6米"/>
    <n v="14"/>
  </r>
  <r>
    <d v="2018-04-05T00:00:00"/>
    <s v="方志刚"/>
    <x v="0"/>
    <x v="0"/>
    <x v="2"/>
    <s v="武汉商超A个护清洁仓2号库"/>
    <s v="15950"/>
    <s v="WW0015950"/>
    <s v="武汉威伟机械"/>
    <x v="23"/>
    <s v="鄂AFE237"/>
    <s v="童红兵"/>
    <s v="9.6米"/>
    <n v="14"/>
  </r>
  <r>
    <d v="2018-04-05T00:00:00"/>
    <s v="张亚军"/>
    <x v="0"/>
    <x v="9"/>
    <x v="3"/>
    <s v="武汉亚一图书音像仓"/>
    <s v="15949"/>
    <s v="WW0015949"/>
    <s v="武汉威伟机械"/>
    <x v="23"/>
    <s v="鄂AFE237"/>
    <s v="童红兵"/>
    <s v="9.6米"/>
    <n v="14"/>
  </r>
  <r>
    <d v="2018-04-05T00:00:00"/>
    <s v="方双红"/>
    <x v="0"/>
    <x v="3"/>
    <x v="3"/>
    <s v="武汉亚一百货B日用家居仓1号库"/>
    <s v="17530"/>
    <s v="WW0017530"/>
    <s v="武汉威伟机械"/>
    <x v="16"/>
    <s v="鄂AF1588"/>
    <s v="陈和敏"/>
    <s v="9.6米"/>
    <n v="12"/>
  </r>
  <r>
    <d v="2018-04-05T00:00:00"/>
    <s v="方双红"/>
    <x v="0"/>
    <x v="9"/>
    <x v="3"/>
    <s v="武汉亚一百货B家具建材仓1号库"/>
    <s v="17528"/>
    <s v="WW0017528"/>
    <s v="武汉威伟机械"/>
    <x v="16"/>
    <s v="鄂AF1588"/>
    <s v="陈和敏"/>
    <s v="9.6米"/>
    <n v="14"/>
  </r>
  <r>
    <d v="2018-04-05T00:00:00"/>
    <s v="方志刚"/>
    <x v="0"/>
    <x v="0"/>
    <x v="2"/>
    <s v="武汉商超B米面粮油仓2号库"/>
    <s v="17526"/>
    <s v="WW0017526"/>
    <s v="武汉威伟机械"/>
    <x v="16"/>
    <s v="鄂AF1588"/>
    <s v="陈和敏"/>
    <s v="9.6米"/>
    <n v="14"/>
  </r>
  <r>
    <d v="2018-04-05T00:00:00"/>
    <s v="孙金刚"/>
    <x v="0"/>
    <x v="3"/>
    <x v="3"/>
    <s v="武汉亚一百货B家居日用仓1号库"/>
    <s v="18909"/>
    <s v="WW0018909"/>
    <s v="武汉威伟机械"/>
    <x v="13"/>
    <s v="鄂AHB101"/>
    <s v="吕文杰"/>
    <s v="9.6米"/>
    <n v="14"/>
  </r>
  <r>
    <d v="2018-04-05T00:00:00"/>
    <s v="方志刚"/>
    <x v="0"/>
    <x v="0"/>
    <x v="2"/>
    <s v="武汉商超A个护清洁仓2号库"/>
    <s v="18908"/>
    <s v="WW0018908"/>
    <s v="武汉威伟机械"/>
    <x v="13"/>
    <s v="鄂AHB101"/>
    <s v="吕文杰"/>
    <s v="9.6米"/>
    <n v="14"/>
  </r>
  <r>
    <d v="2018-04-05T00:00:00"/>
    <s v="方志刚"/>
    <x v="0"/>
    <x v="0"/>
    <x v="2"/>
    <s v="武汉商超B米面粮油仓2号库"/>
    <s v="18907"/>
    <s v="WW0018907"/>
    <s v="武汉威伟机械"/>
    <x v="13"/>
    <s v="鄂AHB101"/>
    <s v="吕文杰"/>
    <s v="9.6米"/>
    <n v="14"/>
  </r>
  <r>
    <d v="2018-04-05T00:00:00"/>
    <s v="蔡定操 "/>
    <x v="0"/>
    <x v="3"/>
    <x v="3"/>
    <s v="武汉亚一3CB电脑办公仓1号库"/>
    <s v="17816"/>
    <s v="WW0017816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7818"/>
    <s v="WW0017818"/>
    <s v="武汉威伟机械"/>
    <x v="30"/>
    <s v="鄂AMT870"/>
    <s v="周华安"/>
    <s v="9.6米"/>
    <n v="14"/>
  </r>
  <r>
    <d v="2018-04-05T00:00:00"/>
    <s v="张亚军 "/>
    <x v="0"/>
    <x v="9"/>
    <x v="3"/>
    <s v="武汉亚一图书音像仓"/>
    <s v="17819"/>
    <s v="WW0017819"/>
    <s v="武汉威伟机械"/>
    <x v="30"/>
    <s v="鄂AMT870"/>
    <s v="周华安"/>
    <s v="9.6米"/>
    <n v="14"/>
  </r>
  <r>
    <d v="2018-04-05T00:00:00"/>
    <s v="黄燕平"/>
    <x v="0"/>
    <x v="9"/>
    <x v="3"/>
    <s v="武汉亚一百货B家具建材仓1号库"/>
    <s v="16291"/>
    <s v="WW0016291"/>
    <s v="武汉威伟机械"/>
    <x v="24"/>
    <s v="鄂AZV377"/>
    <s v="代永华"/>
    <s v="9.6米"/>
    <n v="14"/>
  </r>
  <r>
    <d v="2018-04-05T00:00:00"/>
    <s v="张祚红"/>
    <x v="0"/>
    <x v="3"/>
    <x v="3"/>
    <s v="武汉亚一3CB电脑办公仓1号库"/>
    <s v="16292"/>
    <s v="WW0016292"/>
    <s v="武汉威伟机械"/>
    <x v="24"/>
    <s v="鄂AZV377"/>
    <s v="代永华"/>
    <s v="9.6米"/>
    <n v="14"/>
  </r>
  <r>
    <d v="2018-04-05T00:00:00"/>
    <s v="孙金刚"/>
    <x v="0"/>
    <x v="3"/>
    <x v="3"/>
    <s v="武汉亚一百货A家居日用仓1号库"/>
    <s v="16293"/>
    <s v="WW0016293"/>
    <s v="武汉威伟机械"/>
    <x v="24"/>
    <s v="鄂AZV377"/>
    <s v="代永华"/>
    <s v="9.6米"/>
    <n v="14"/>
  </r>
  <r>
    <d v="2018-04-05T00:00:00"/>
    <s v="方双红"/>
    <x v="0"/>
    <x v="3"/>
    <x v="3"/>
    <s v="武汉亚一3CA数码通讯仓1号库"/>
    <s v="16294"/>
    <s v="WW0016294"/>
    <s v="武汉威伟机械"/>
    <x v="24"/>
    <s v="鄂AZV377"/>
    <s v="代永华"/>
    <s v="9.6米"/>
    <n v="14"/>
  </r>
  <r>
    <d v="2018-04-05T00:00:00"/>
    <s v="高湘斌"/>
    <x v="0"/>
    <x v="3"/>
    <x v="0"/>
    <s v="武汉分销配送中心安利KA仓1号库"/>
    <s v="16295"/>
    <s v="WW0016295"/>
    <s v="武汉威伟机械"/>
    <x v="24"/>
    <s v="鄂AZV377"/>
    <s v="代永华"/>
    <s v="9.6米"/>
    <n v="14"/>
  </r>
  <r>
    <d v="2018-04-05T00:00:00"/>
    <s v="朱银"/>
    <x v="0"/>
    <x v="19"/>
    <x v="1"/>
    <s v="武汉公共平台仓1号库"/>
    <s v="18910"/>
    <s v="WW0018910"/>
    <s v="武汉威伟机械"/>
    <x v="13"/>
    <s v="鄂AHB101"/>
    <s v="吕文杰"/>
    <s v="9.6米"/>
    <n v="14"/>
  </r>
  <r>
    <d v="2018-04-05T00:00:00"/>
    <s v="黄鑫"/>
    <x v="0"/>
    <x v="3"/>
    <x v="3"/>
    <s v="武汉亚一百货B家居日用仓1号库"/>
    <s v="17534"/>
    <s v="WW0017534"/>
    <s v="武汉威伟机械"/>
    <x v="16"/>
    <s v="鄂AF1588"/>
    <s v="陈和敏"/>
    <s v="9.6米"/>
    <n v="14"/>
  </r>
  <r>
    <d v="2018-04-05T00:00:00"/>
    <s v="秦琴"/>
    <x v="2"/>
    <x v="20"/>
    <x v="0"/>
    <s v="TC库房"/>
    <s v="16297"/>
    <s v="WW0016297"/>
    <s v="武汉威伟机械"/>
    <x v="24"/>
    <s v="鄂AZV377"/>
    <s v="代永华"/>
    <s v="9.6米"/>
    <n v="14"/>
  </r>
  <r>
    <d v="2018-04-05T00:00:00"/>
    <s v="林兵"/>
    <x v="0"/>
    <x v="9"/>
    <x v="1"/>
    <s v="武汉服装仓1号库"/>
    <s v="18911"/>
    <s v="WW0018911"/>
    <s v="武汉威伟机械"/>
    <x v="13"/>
    <s v="鄂AHB101"/>
    <s v="吕文杰"/>
    <s v="9.6米"/>
    <n v="14"/>
  </r>
  <r>
    <d v="2018-04-05T00:00:00"/>
    <s v="朱鑫"/>
    <x v="3"/>
    <x v="21"/>
    <x v="0"/>
    <s v="TC(B-2)"/>
    <s v="18883"/>
    <s v="WW0018883"/>
    <s v="武汉威伟机械"/>
    <x v="27"/>
    <s v="鄂FJU350"/>
    <s v="李耀"/>
    <s v="9.6米"/>
    <n v="14"/>
  </r>
  <r>
    <d v="2018-04-05T00:00:00"/>
    <s v="蔡定操 "/>
    <x v="2"/>
    <x v="22"/>
    <x v="0"/>
    <s v="TC(B-12)"/>
    <s v="18880"/>
    <s v="WW0018886"/>
    <s v="武汉威伟机械"/>
    <x v="27"/>
    <s v="鄂FJU350"/>
    <s v="李耀"/>
    <s v="9.6米"/>
    <n v="14"/>
  </r>
  <r>
    <d v="2018-04-05T00:00:00"/>
    <s v="胡元文"/>
    <x v="0"/>
    <x v="23"/>
    <x v="4"/>
    <s v="弗兰西蒂分拣"/>
    <s v="11658"/>
    <s v="WW0011658"/>
    <s v="武汉威伟机械"/>
    <x v="26"/>
    <s v="鄂ABY277"/>
    <s v="邓军"/>
    <s v="9.6米"/>
    <n v="14"/>
  </r>
  <r>
    <d v="2018-04-05T00:00:00"/>
    <s v="胡元文"/>
    <x v="0"/>
    <x v="24"/>
    <x v="4"/>
    <s v="弗兰西蒂分拣"/>
    <s v="16992"/>
    <s v="WW0016992"/>
    <s v="武汉威伟机械"/>
    <x v="15"/>
    <s v="鄂AZR876"/>
    <s v="欧文科"/>
    <s v="9.6米"/>
    <n v="14"/>
  </r>
  <r>
    <d v="2018-04-05T00:00:00"/>
    <s v="胡元文"/>
    <x v="0"/>
    <x v="23"/>
    <x v="4"/>
    <s v="弗兰西蒂分拣"/>
    <s v="19987"/>
    <s v="WW0019987"/>
    <s v="武汉威伟机械"/>
    <x v="28"/>
    <s v="鄂ALU291"/>
    <s v="宋军"/>
    <s v="9.6米"/>
    <n v="15"/>
  </r>
  <r>
    <d v="2018-04-05T00:00:00"/>
    <s v="王涛"/>
    <x v="2"/>
    <x v="25"/>
    <x v="0"/>
    <s v="TC库房"/>
    <s v="18912"/>
    <s v="WW0018912"/>
    <s v="武汉威伟机械"/>
    <x v="13"/>
    <s v="鄂AHB101"/>
    <s v="吕文杰"/>
    <s v="9.6米"/>
    <n v="12"/>
  </r>
  <r>
    <d v="2018-04-05T00:00:00"/>
    <s v="胡元文"/>
    <x v="0"/>
    <x v="23"/>
    <x v="4"/>
    <s v="弗兰西蒂分拣"/>
    <s v="19574"/>
    <s v="WW0019574"/>
    <s v="武汉威伟机械"/>
    <x v="18"/>
    <s v="鄂ANH299"/>
    <s v="杨勇"/>
    <s v="9.6米"/>
    <n v="14"/>
  </r>
  <r>
    <d v="2018-04-05T00:00:00"/>
    <s v="黄鑫"/>
    <x v="0"/>
    <x v="9"/>
    <x v="1"/>
    <s v="武汉公共平台仓1号库"/>
    <s v="17151"/>
    <s v="WW0017151"/>
    <s v="武汉威伟机械"/>
    <x v="18"/>
    <s v="鄂ANH299"/>
    <s v="杨勇"/>
    <s v="9.6米"/>
    <n v="14"/>
  </r>
  <r>
    <d v="2018-04-05T00:00:00"/>
    <s v="陈力"/>
    <x v="1"/>
    <x v="26"/>
    <x v="0"/>
    <s v="TC库房"/>
    <s v="17152"/>
    <s v="WW0017152"/>
    <s v="武汉威伟机械"/>
    <x v="18"/>
    <s v="鄂ANH299"/>
    <s v="杨勇"/>
    <s v="9.6米"/>
    <n v="14"/>
  </r>
  <r>
    <d v="2018-04-06T00:00:00"/>
    <s v="高湘斌"/>
    <x v="0"/>
    <x v="23"/>
    <x v="5"/>
    <s v="武汉公共平台仓1号库"/>
    <s v="WW0018918"/>
    <s v="18918"/>
    <s v="武汉威伟机械"/>
    <x v="13"/>
    <s v="鄂AHB101"/>
    <s v="吕文杰"/>
    <s v="9.6米"/>
    <n v="14"/>
  </r>
  <r>
    <d v="2018-04-06T00:00:00"/>
    <s v="朱银"/>
    <x v="0"/>
    <x v="27"/>
    <x v="5"/>
    <s v="武汉公共平台仓1号库"/>
    <s v="WW0019829"/>
    <s v="19829"/>
    <s v="武汉威伟机械"/>
    <x v="20"/>
    <s v="鄂ABY256"/>
    <s v="洪家国"/>
    <s v="9.6米"/>
    <n v="14"/>
  </r>
  <r>
    <d v="2018-04-06T00:00:00"/>
    <s v="方志刚"/>
    <x v="0"/>
    <x v="0"/>
    <x v="2"/>
    <s v="武汉商超B米面粮油仓2号库"/>
    <s v="WW0018649"/>
    <s v="18649"/>
    <s v="武汉威伟机械"/>
    <x v="14"/>
    <s v="鄂AAW309"/>
    <s v="姚东明"/>
    <s v="9.6米"/>
    <n v="14"/>
  </r>
  <r>
    <d v="2018-04-06T00:00:00"/>
    <s v="孙明宏"/>
    <x v="0"/>
    <x v="0"/>
    <x v="2"/>
    <s v="武汉商超A个护清洁仓2号库"/>
    <s v="WW0018647"/>
    <s v="18647"/>
    <s v="武汉威伟机械"/>
    <x v="14"/>
    <s v="鄂AAW309"/>
    <s v="姚东明"/>
    <s v="9.6米"/>
    <n v="14"/>
  </r>
  <r>
    <d v="2018-04-06T00:00:00"/>
    <s v="方志刚"/>
    <x v="0"/>
    <x v="2"/>
    <x v="2"/>
    <s v="武汉商超B家具建材仓2号库"/>
    <s v="WW0018051"/>
    <s v="18051"/>
    <s v="武汉威伟机械"/>
    <x v="14"/>
    <s v="鄂AAW309"/>
    <s v="姚东明"/>
    <s v="9.6米"/>
    <n v="14"/>
  </r>
  <r>
    <d v="2018-04-06T00:00:00"/>
    <s v="方双红"/>
    <x v="0"/>
    <x v="9"/>
    <x v="3"/>
    <s v="武汉亚一3CA数码通讯仓1号库"/>
    <s v="WW0018052"/>
    <s v="18052"/>
    <s v="武汉威伟机械"/>
    <x v="14"/>
    <s v="鄂AAW309"/>
    <s v="姚东明"/>
    <s v="9.6米"/>
    <n v="14"/>
  </r>
  <r>
    <d v="2018-04-06T00:00:00"/>
    <s v="张亚军"/>
    <x v="0"/>
    <x v="9"/>
    <x v="3"/>
    <s v="武汉亚一图书音像仓"/>
    <s v="WW0017929"/>
    <s v="17929"/>
    <s v="武汉威伟机械"/>
    <x v="30"/>
    <s v="鄂AMT870"/>
    <s v="周华安"/>
    <s v="9.6米"/>
    <n v="14"/>
  </r>
  <r>
    <d v="2018-04-06T00:00:00"/>
    <s v="陶佳谱"/>
    <x v="0"/>
    <x v="2"/>
    <x v="2"/>
    <s v="武汉商超B母婴玩具仓2号库"/>
    <s v="WW0017928"/>
    <s v="17928"/>
    <s v="武汉威伟机械"/>
    <x v="30"/>
    <s v="鄂AMT870"/>
    <s v="周华安"/>
    <s v="9.6米"/>
    <n v="14"/>
  </r>
  <r>
    <d v="2018-04-06T00:00:00"/>
    <s v="姚建国"/>
    <x v="0"/>
    <x v="9"/>
    <x v="2"/>
    <s v="武汉百货B家居日用仓1号库"/>
    <s v="WW0017927"/>
    <s v="17927"/>
    <s v="武汉威伟机械"/>
    <x v="30"/>
    <s v="鄂AMT870"/>
    <s v="周华安"/>
    <s v="9.6米"/>
    <n v="14"/>
  </r>
  <r>
    <d v="2018-04-06T00:00:00"/>
    <s v="姚建国"/>
    <x v="0"/>
    <x v="9"/>
    <x v="3"/>
    <s v="武汉亚一百货B家居日用仓1号库"/>
    <s v="WW0017926"/>
    <s v="17926"/>
    <s v="武汉威伟机械"/>
    <x v="30"/>
    <s v="鄂AMT870"/>
    <s v="周华安"/>
    <s v="9.6米"/>
    <n v="14"/>
  </r>
  <r>
    <d v="2018-04-06T00:00:00"/>
    <s v="方双红"/>
    <x v="0"/>
    <x v="3"/>
    <x v="3"/>
    <s v="武汉百货A家居日用仓1号库"/>
    <s v="WW0018917"/>
    <s v="18917"/>
    <s v="武汉威伟机械"/>
    <x v="13"/>
    <s v="鄂AHB101"/>
    <s v="吕文杰"/>
    <s v="9.6米"/>
    <n v="14"/>
  </r>
  <r>
    <d v="2018-04-06T00:00:00"/>
    <s v="方志刚"/>
    <x v="0"/>
    <x v="0"/>
    <x v="2"/>
    <s v="武汉商超B米面粮油仓2号库"/>
    <s v="WW0018913"/>
    <s v="18913"/>
    <s v="武汉威伟机械"/>
    <x v="13"/>
    <s v="鄂AHB101"/>
    <s v="吕文杰"/>
    <s v="9.6米"/>
    <n v="14"/>
  </r>
  <r>
    <d v="2018-04-06T00:00:00"/>
    <s v="孙明宏"/>
    <x v="0"/>
    <x v="2"/>
    <x v="2"/>
    <s v="武汉商超A个护清洁仓2号库"/>
    <s v="WW0018916"/>
    <s v="18916"/>
    <s v="武汉威伟机械"/>
    <x v="13"/>
    <s v="鄂AHB101"/>
    <s v="吕文杰"/>
    <s v="9.6米"/>
    <n v="14"/>
  </r>
  <r>
    <d v="2018-04-06T00:00:00"/>
    <s v="方志刚"/>
    <x v="0"/>
    <x v="2"/>
    <x v="0"/>
    <s v="武汉百货B家具建材仓2号库"/>
    <s v="WW0011661"/>
    <s v="11661"/>
    <s v="武汉威伟机械"/>
    <x v="26"/>
    <s v="鄂ABY277"/>
    <s v="邓军"/>
    <s v="9.6米"/>
    <n v="14"/>
  </r>
  <r>
    <d v="2018-04-06T00:00:00"/>
    <s v="陶佳谱"/>
    <x v="0"/>
    <x v="0"/>
    <x v="2"/>
    <s v="武汉商超A个护清洁仓2号库"/>
    <s v="WW0017542"/>
    <s v="17542"/>
    <s v="武汉威伟机械"/>
    <x v="16"/>
    <s v="鄂AF1588"/>
    <s v="陈和敏"/>
    <s v="9.6米"/>
    <n v="14"/>
  </r>
  <r>
    <d v="2018-04-06T00:00:00"/>
    <s v="蔡定操 "/>
    <x v="0"/>
    <x v="9"/>
    <x v="3"/>
    <s v="武汉亚一百货B家居日用仓1号库"/>
    <s v="WW0011660"/>
    <s v="11660"/>
    <s v="武汉威伟机械"/>
    <x v="26"/>
    <s v="鄂ABY277"/>
    <s v="邓军"/>
    <s v="9.6米"/>
    <n v="14"/>
  </r>
  <r>
    <d v="2018-04-06T00:00:00"/>
    <s v="陶佳谱"/>
    <x v="0"/>
    <x v="0"/>
    <x v="2"/>
    <s v="武汉商超B米面粮油仓2号库"/>
    <s v="WW0017541"/>
    <s v="17541"/>
    <s v="武汉威伟机械"/>
    <x v="16"/>
    <s v="鄂AF1588"/>
    <s v="陈和敏"/>
    <s v="9.6米"/>
    <n v="14"/>
  </r>
  <r>
    <d v="2018-04-06T00:00:00"/>
    <s v="胡元文"/>
    <x v="0"/>
    <x v="1"/>
    <x v="4"/>
    <s v="弗兰西蒂分拣"/>
    <s v="WW0018884"/>
    <s v="18884"/>
    <s v="武汉威伟机械"/>
    <x v="27"/>
    <s v="鄂FJU350"/>
    <s v="李耀"/>
    <s v="9.6米"/>
    <n v="14"/>
  </r>
  <r>
    <d v="2018-04-06T00:00:00"/>
    <s v="胡元文"/>
    <x v="0"/>
    <x v="1"/>
    <x v="4"/>
    <s v="弗兰西蒂分拣"/>
    <s v="WW0017154"/>
    <s v="17154"/>
    <s v="武汉威伟机械"/>
    <x v="18"/>
    <s v="鄂ANH299"/>
    <s v="杨勇"/>
    <s v="9.6米"/>
    <n v="14"/>
  </r>
  <r>
    <d v="2018-04-06T00:00:00"/>
    <s v="胡元文"/>
    <x v="0"/>
    <x v="1"/>
    <x v="4"/>
    <s v="弗兰西蒂分拣"/>
    <s v="WW0019828"/>
    <s v="19828"/>
    <s v="武汉威伟机械"/>
    <x v="20"/>
    <s v="鄂ABY256"/>
    <s v="洪家国"/>
    <s v="9.6米"/>
    <n v="12"/>
  </r>
  <r>
    <d v="2018-04-06T00:00:00"/>
    <s v="胡元文"/>
    <x v="0"/>
    <x v="23"/>
    <x v="4"/>
    <s v="弗兰西蒂分拣"/>
    <s v="WW0018677"/>
    <s v="18677"/>
    <s v="武汉威伟机械"/>
    <x v="23"/>
    <s v="鄂AFE237"/>
    <s v="童红兵"/>
    <s v="9.6米"/>
    <n v="15"/>
  </r>
  <r>
    <d v="2018-04-06T00:00:00"/>
    <s v="胡元文"/>
    <x v="0"/>
    <x v="23"/>
    <x v="4"/>
    <s v="弗兰西蒂分拣"/>
    <s v="WW0016299"/>
    <s v="16299"/>
    <s v="武汉威伟机械"/>
    <x v="24"/>
    <s v="鄂AZV377"/>
    <s v="代永华"/>
    <s v="9.6米"/>
    <n v="15"/>
  </r>
  <r>
    <d v="2018-04-06T00:00:00"/>
    <s v="张亚军"/>
    <x v="0"/>
    <x v="3"/>
    <x v="3"/>
    <s v="武汉亚一百货B家居日用仓1号库"/>
    <s v="18777"/>
    <m/>
    <s v="武汉威伟机械"/>
    <x v="31"/>
    <s v="粤BGR032"/>
    <s v="方浩勇"/>
    <s v="9.6米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9" firstHeaderRow="1" firstDataRow="2" firstDataCol="1"/>
  <pivotFields count="14">
    <pivotField numFmtId="14"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>
      <items count="29">
        <item x="10"/>
        <item x="12"/>
        <item x="19"/>
        <item x="0"/>
        <item x="2"/>
        <item x="3"/>
        <item x="5"/>
        <item x="9"/>
        <item x="1"/>
        <item x="24"/>
        <item x="7"/>
        <item x="23"/>
        <item x="27"/>
        <item x="4"/>
        <item x="16"/>
        <item x="8"/>
        <item x="13"/>
        <item x="17"/>
        <item x="6"/>
        <item x="11"/>
        <item x="18"/>
        <item x="14"/>
        <item x="15"/>
        <item x="26"/>
        <item x="21"/>
        <item x="25"/>
        <item x="22"/>
        <item x="20"/>
        <item t="default"/>
      </items>
    </pivotField>
    <pivotField axis="axisCol" showAll="0">
      <items count="7">
        <item x="4"/>
        <item x="2"/>
        <item x="5"/>
        <item x="1"/>
        <item x="0"/>
        <item x="3"/>
        <item t="default"/>
      </items>
    </pivotField>
    <pivotField showAll="0"/>
    <pivotField showAll="0"/>
    <pivotField showAll="0"/>
    <pivotField showAll="0"/>
    <pivotField dataField="1" showAll="0">
      <items count="33">
        <item x="7"/>
        <item x="12"/>
        <item x="2"/>
        <item x="14"/>
        <item x="20"/>
        <item x="26"/>
        <item x="16"/>
        <item x="23"/>
        <item x="13"/>
        <item x="22"/>
        <item x="28"/>
        <item x="30"/>
        <item x="18"/>
        <item x="21"/>
        <item x="15"/>
        <item x="19"/>
        <item x="25"/>
        <item x="24"/>
        <item x="27"/>
        <item x="11"/>
        <item x="4"/>
        <item x="8"/>
        <item x="10"/>
        <item x="9"/>
        <item x="5"/>
        <item x="6"/>
        <item x="3"/>
        <item x="29"/>
        <item x="1"/>
        <item x="0"/>
        <item x="17"/>
        <item x="3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司机" fld="9" subtotal="count" baseField="0" baseItem="0"/>
  </dataFields>
  <chartFormats count="6"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41"/>
  <sheetViews>
    <sheetView workbookViewId="0">
      <selection activeCell="H29" sqref="H29"/>
    </sheetView>
  </sheetViews>
  <sheetFormatPr defaultRowHeight="13.5"/>
  <cols>
    <col min="1" max="1" width="13.25" bestFit="1" customWidth="1"/>
    <col min="2" max="2" width="8.875" bestFit="1" customWidth="1"/>
    <col min="3" max="3" width="16.625" bestFit="1" customWidth="1"/>
    <col min="4" max="4" width="18" bestFit="1" customWidth="1"/>
    <col min="5" max="5" width="16.625" bestFit="1" customWidth="1"/>
    <col min="6" max="6" width="27.25" bestFit="1" customWidth="1"/>
    <col min="7" max="7" width="13.25" style="14" bestFit="1" customWidth="1"/>
    <col min="8" max="8" width="16.625" bestFit="1" customWidth="1"/>
    <col min="9" max="9" width="15.75" bestFit="1" customWidth="1"/>
    <col min="10" max="10" width="8.875" bestFit="1" customWidth="1"/>
    <col min="11" max="11" width="6.5" bestFit="1" customWidth="1"/>
    <col min="12" max="12" width="8.75" bestFit="1" customWidth="1"/>
    <col min="13" max="13" width="29.875" bestFit="1" customWidth="1"/>
    <col min="14" max="14" width="6.75" bestFit="1" customWidth="1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s="1" customFormat="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s="1" customFormat="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5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s="1" customFormat="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s="1" customFormat="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s="1" customFormat="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s="1" customFormat="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s="1" customFormat="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s="1" customFormat="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s="1" customFormat="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s="1" customFormat="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s="1" customFormat="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s="1" customFormat="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s="1" customFormat="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s="1" customFormat="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s="1" customFormat="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4" s="1" customFormat="1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4" s="1" customFormat="1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4" s="1" customFormat="1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4" s="1" customFormat="1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4" s="1" customFormat="1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4" s="1" customFormat="1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4" s="1" customFormat="1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4" s="1" customFormat="1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4" s="1" customFormat="1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4" s="1" customFormat="1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4" s="1" customFormat="1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4" s="1" customFormat="1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4" s="1" customFormat="1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4" s="1" customFormat="1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4" s="1" customFormat="1" ht="18.75">
      <c r="A31" s="9"/>
      <c r="B31" s="8"/>
      <c r="C31" s="2"/>
      <c r="D31" s="2"/>
      <c r="E31" s="4"/>
      <c r="F31" s="4"/>
      <c r="G31" s="5"/>
      <c r="H31" s="2"/>
      <c r="I31" s="6"/>
      <c r="J31" s="4"/>
      <c r="K31" s="2"/>
      <c r="L31" s="4"/>
      <c r="M31" s="2" t="str">
        <f t="shared" si="0"/>
        <v>--</v>
      </c>
      <c r="N31" s="4"/>
    </row>
    <row r="32" spans="1:14" s="1" customFormat="1" ht="18.75">
      <c r="A32" s="9"/>
      <c r="B32" s="8"/>
      <c r="C32" s="2"/>
      <c r="D32" s="2"/>
      <c r="E32" s="4"/>
      <c r="F32" s="4"/>
      <c r="G32" s="5"/>
      <c r="H32" s="2"/>
      <c r="I32" s="6"/>
      <c r="J32" s="4"/>
      <c r="K32" s="2"/>
      <c r="L32" s="4"/>
      <c r="M32" s="2" t="str">
        <f t="shared" si="0"/>
        <v>--</v>
      </c>
      <c r="N32" s="4"/>
    </row>
    <row r="33" spans="1:14" s="1" customFormat="1" ht="18.75">
      <c r="A33" s="9"/>
      <c r="B33" s="8"/>
      <c r="C33" s="2"/>
      <c r="D33" s="2"/>
      <c r="E33" s="4"/>
      <c r="F33" s="4"/>
      <c r="G33" s="5"/>
      <c r="H33" s="2"/>
      <c r="I33" s="6"/>
      <c r="J33" s="4"/>
      <c r="K33" s="2"/>
      <c r="L33" s="4"/>
      <c r="M33" s="2" t="str">
        <f t="shared" si="0"/>
        <v>--</v>
      </c>
      <c r="N33" s="4"/>
    </row>
    <row r="34" spans="1:14" s="1" customFormat="1" ht="18.75">
      <c r="A34" s="9"/>
      <c r="B34" s="8"/>
      <c r="C34" s="2"/>
      <c r="D34" s="2"/>
      <c r="E34" s="4"/>
      <c r="F34" s="4"/>
      <c r="G34" s="5"/>
      <c r="H34" s="2"/>
      <c r="I34" s="6"/>
      <c r="J34" s="4"/>
      <c r="K34" s="2"/>
      <c r="L34" s="4"/>
      <c r="M34" s="2" t="str">
        <f t="shared" si="0"/>
        <v>--</v>
      </c>
      <c r="N34" s="4"/>
    </row>
    <row r="35" spans="1:14" s="1" customFormat="1" ht="18.75">
      <c r="A35" s="9"/>
      <c r="B35" s="8"/>
      <c r="C35" s="2"/>
      <c r="D35" s="2"/>
      <c r="E35" s="4"/>
      <c r="F35" s="4"/>
      <c r="G35" s="5"/>
      <c r="H35" s="2"/>
      <c r="I35" s="6"/>
      <c r="J35" s="4"/>
      <c r="K35" s="2"/>
      <c r="L35" s="4"/>
      <c r="M35" s="2" t="str">
        <f t="shared" si="0"/>
        <v>--</v>
      </c>
      <c r="N35" s="4"/>
    </row>
    <row r="36" spans="1:14" s="1" customFormat="1" ht="18.75">
      <c r="A36" s="9"/>
      <c r="B36" s="8"/>
      <c r="C36" s="2"/>
      <c r="D36" s="2"/>
      <c r="E36" s="4"/>
      <c r="F36" s="4"/>
      <c r="G36" s="5"/>
      <c r="H36" s="2"/>
      <c r="I36" s="6"/>
      <c r="J36" s="4"/>
      <c r="K36" s="2"/>
      <c r="L36" s="4"/>
      <c r="M36" s="2"/>
      <c r="N36" s="4"/>
    </row>
    <row r="37" spans="1:14" s="1" customFormat="1" ht="18.75">
      <c r="A37" s="9"/>
      <c r="B37" s="8"/>
      <c r="C37" s="2"/>
      <c r="D37" s="2"/>
      <c r="E37" s="4"/>
      <c r="F37" s="4"/>
      <c r="G37" s="5"/>
      <c r="H37" s="2"/>
      <c r="I37" s="6"/>
      <c r="J37" s="4"/>
      <c r="K37" s="2"/>
      <c r="L37" s="4"/>
      <c r="M37" s="2"/>
      <c r="N37" s="4"/>
    </row>
    <row r="38" spans="1:14" s="1" customFormat="1" ht="18.75">
      <c r="A38" s="9"/>
      <c r="B38" s="8"/>
      <c r="C38" s="2"/>
      <c r="D38" s="2"/>
      <c r="E38" s="4"/>
      <c r="F38" s="4"/>
      <c r="G38" s="5"/>
      <c r="H38" s="2"/>
      <c r="I38" s="6"/>
      <c r="J38" s="4"/>
      <c r="K38" s="2"/>
      <c r="L38" s="4"/>
      <c r="M38" s="2"/>
      <c r="N38" s="4"/>
    </row>
    <row r="39" spans="1:14" s="1" customFormat="1" ht="18.75">
      <c r="A39" s="9"/>
      <c r="B39" s="8"/>
      <c r="C39" s="2"/>
      <c r="D39" s="2"/>
      <c r="E39" s="4"/>
      <c r="F39" s="4"/>
      <c r="G39" s="5"/>
      <c r="H39" s="2"/>
      <c r="I39" s="6"/>
      <c r="J39" s="4"/>
      <c r="K39" s="2"/>
      <c r="L39" s="4"/>
      <c r="M39" s="2"/>
      <c r="N39" s="4"/>
    </row>
    <row r="40" spans="1:14" s="1" customFormat="1" ht="18.75">
      <c r="A40" s="9"/>
      <c r="B40" s="8"/>
      <c r="C40" s="2"/>
      <c r="D40" s="2"/>
      <c r="E40" s="4"/>
      <c r="F40" s="4"/>
      <c r="G40" s="5"/>
      <c r="H40" s="2"/>
      <c r="I40" s="6"/>
      <c r="J40" s="4"/>
      <c r="K40" s="2"/>
      <c r="L40" s="4"/>
      <c r="M40" s="2"/>
      <c r="N40" s="4"/>
    </row>
    <row r="41" spans="1:14" ht="18.75">
      <c r="H41" s="2"/>
    </row>
  </sheetData>
  <phoneticPr fontId="7" type="noConversion"/>
  <conditionalFormatting sqref="G1:G1048576">
    <cfRule type="duplicateValues" dxfId="191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Y131"/>
  <sheetViews>
    <sheetView topLeftCell="E10" zoomScale="96" zoomScaleNormal="96" workbookViewId="0">
      <selection activeCell="E10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43200</v>
      </c>
      <c r="B2" s="8" t="s">
        <v>607</v>
      </c>
      <c r="C2" s="2" t="s">
        <v>162</v>
      </c>
      <c r="D2" s="2" t="s">
        <v>19</v>
      </c>
      <c r="E2" s="4" t="s">
        <v>66</v>
      </c>
      <c r="F2" s="4" t="s">
        <v>608</v>
      </c>
      <c r="G2" s="7" t="s">
        <v>659</v>
      </c>
      <c r="H2" s="5" t="s">
        <v>641</v>
      </c>
      <c r="I2" s="2" t="str">
        <f t="shared" ref="I2" si="0">IF(A2&lt;&gt;"","武汉威伟机械","------")</f>
        <v>武汉威伟机械</v>
      </c>
      <c r="J2" s="17" t="str">
        <f>VLOOKUP(L2,ch!$A$1:$B$33,2,0)</f>
        <v>鄂ABY256</v>
      </c>
      <c r="K2" s="17" t="s">
        <v>99</v>
      </c>
      <c r="L2" s="4" t="s">
        <v>609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 t="shared" ref="P2" si="3">IF(OR(C2="常福园区",C2="欣程园区",E2="常福园区",E2="欣程园区"),1250,165)</f>
        <v>165</v>
      </c>
    </row>
    <row r="3" spans="1:103" ht="18.75">
      <c r="A3" s="9">
        <v>43200</v>
      </c>
      <c r="B3" s="8" t="s">
        <v>252</v>
      </c>
      <c r="C3" s="2" t="s">
        <v>162</v>
      </c>
      <c r="D3" s="2" t="s">
        <v>19</v>
      </c>
      <c r="E3" s="4" t="s">
        <v>66</v>
      </c>
      <c r="F3" s="4" t="s">
        <v>608</v>
      </c>
      <c r="G3" s="7" t="s">
        <v>660</v>
      </c>
      <c r="H3" s="5" t="s">
        <v>642</v>
      </c>
      <c r="I3" s="2" t="str">
        <f t="shared" ref="I3" si="4">IF(A3&lt;&gt;"","武汉威伟机械","------")</f>
        <v>武汉威伟机械</v>
      </c>
      <c r="J3" s="17" t="str">
        <f>VLOOKUP(L3,ch!$A$1:$B$33,2,0)</f>
        <v>鄂AZV377</v>
      </c>
      <c r="K3" s="17" t="s">
        <v>105</v>
      </c>
      <c r="L3" s="4" t="s">
        <v>54</v>
      </c>
      <c r="M3" s="2" t="str">
        <f t="shared" ref="M3" si="5">IF(A3&lt;&gt;"","9.6米","---")</f>
        <v>9.6米</v>
      </c>
      <c r="N3" s="4">
        <v>14</v>
      </c>
      <c r="O3" s="2" t="str">
        <f t="shared" ref="O3" si="6">C3&amp;"--"&amp;E3</f>
        <v>新地园区--亚洲一号园区</v>
      </c>
      <c r="P3" s="4">
        <f t="shared" ref="P3" si="7">IF(OR(C3="常福园区",C3="欣程园区",E3="常福园区",E3="欣程园区"),1250,165)</f>
        <v>165</v>
      </c>
    </row>
    <row r="4" spans="1:103" ht="18.75">
      <c r="A4" s="9">
        <v>43200</v>
      </c>
      <c r="B4" s="8" t="s">
        <v>165</v>
      </c>
      <c r="C4" s="2" t="s">
        <v>162</v>
      </c>
      <c r="D4" s="2" t="s">
        <v>19</v>
      </c>
      <c r="E4" s="4" t="s">
        <v>66</v>
      </c>
      <c r="F4" s="4" t="s">
        <v>608</v>
      </c>
      <c r="G4" s="7" t="s">
        <v>661</v>
      </c>
      <c r="H4" s="5" t="s">
        <v>643</v>
      </c>
      <c r="I4" s="2" t="str">
        <f t="shared" ref="I4" si="8">IF(A4&lt;&gt;"","武汉威伟机械","------")</f>
        <v>武汉威伟机械</v>
      </c>
      <c r="J4" s="17" t="str">
        <f>VLOOKUP(L4,ch!$A$1:$B$33,2,0)</f>
        <v>鄂AZV377</v>
      </c>
      <c r="K4" s="17" t="s">
        <v>105</v>
      </c>
      <c r="L4" s="4" t="s">
        <v>54</v>
      </c>
      <c r="M4" s="2" t="str">
        <f t="shared" ref="M4" si="9">IF(A4&lt;&gt;"","9.6米","---")</f>
        <v>9.6米</v>
      </c>
      <c r="N4" s="4">
        <v>14</v>
      </c>
      <c r="O4" s="2" t="str">
        <f t="shared" ref="O4" si="10">C4&amp;"--"&amp;E4</f>
        <v>新地园区--亚洲一号园区</v>
      </c>
      <c r="P4" s="4">
        <f t="shared" ref="P4" si="11">IF(OR(C4="常福园区",C4="欣程园区",E4="常福园区",E4="欣程园区"),1250,165)</f>
        <v>165</v>
      </c>
    </row>
    <row r="5" spans="1:103" ht="18.75">
      <c r="A5" s="9">
        <v>43200</v>
      </c>
      <c r="B5" s="8" t="s">
        <v>370</v>
      </c>
      <c r="C5" s="2" t="s">
        <v>162</v>
      </c>
      <c r="D5" s="2" t="s">
        <v>253</v>
      </c>
      <c r="E5" s="4" t="s">
        <v>66</v>
      </c>
      <c r="F5" s="4" t="s">
        <v>371</v>
      </c>
      <c r="G5" s="7" t="s">
        <v>662</v>
      </c>
      <c r="H5" s="5" t="s">
        <v>644</v>
      </c>
      <c r="I5" s="2" t="str">
        <f t="shared" ref="I5" si="12">IF(A5&lt;&gt;"","武汉威伟机械","------")</f>
        <v>武汉威伟机械</v>
      </c>
      <c r="J5" s="17" t="str">
        <f>VLOOKUP(L5,ch!$A$1:$B$33,2,0)</f>
        <v>鄂AF1588</v>
      </c>
      <c r="K5" s="17" t="s">
        <v>101</v>
      </c>
      <c r="L5" s="4" t="s">
        <v>185</v>
      </c>
      <c r="M5" s="2" t="str">
        <f t="shared" ref="M5" si="13">IF(A5&lt;&gt;"","9.6米","---")</f>
        <v>9.6米</v>
      </c>
      <c r="N5" s="4">
        <v>14</v>
      </c>
      <c r="O5" s="2" t="str">
        <f t="shared" ref="O5" si="14">C5&amp;"--"&amp;E5</f>
        <v>新地园区--亚洲一号园区</v>
      </c>
      <c r="P5" s="4">
        <f t="shared" ref="P5" si="15">IF(OR(C5="常福园区",C5="欣程园区",E5="常福园区",E5="欣程园区"),1250,165)</f>
        <v>165</v>
      </c>
    </row>
    <row r="6" spans="1:103" ht="18.75">
      <c r="A6" s="9">
        <v>43200</v>
      </c>
      <c r="B6" s="8" t="s">
        <v>252</v>
      </c>
      <c r="C6" s="2" t="s">
        <v>162</v>
      </c>
      <c r="D6" s="2" t="s">
        <v>20</v>
      </c>
      <c r="E6" s="4" t="s">
        <v>66</v>
      </c>
      <c r="F6" s="4" t="s">
        <v>610</v>
      </c>
      <c r="G6" s="7" t="s">
        <v>663</v>
      </c>
      <c r="H6" s="5" t="s">
        <v>645</v>
      </c>
      <c r="I6" s="2" t="str">
        <f t="shared" ref="I6" si="16">IF(A6&lt;&gt;"","武汉威伟机械","------")</f>
        <v>武汉威伟机械</v>
      </c>
      <c r="J6" s="17" t="str">
        <f>VLOOKUP(L6,ch!$A$1:$B$33,2,0)</f>
        <v>鄂AFE237</v>
      </c>
      <c r="K6" s="17" t="s">
        <v>98</v>
      </c>
      <c r="L6" s="4" t="s">
        <v>223</v>
      </c>
      <c r="M6" s="2" t="str">
        <f t="shared" ref="M6" si="17">IF(A6&lt;&gt;"","9.6米","---")</f>
        <v>9.6米</v>
      </c>
      <c r="N6" s="4">
        <v>14</v>
      </c>
      <c r="O6" s="2" t="str">
        <f t="shared" ref="O6" si="18">C6&amp;"--"&amp;E6</f>
        <v>新地园区--亚洲一号园区</v>
      </c>
      <c r="P6" s="4">
        <f t="shared" ref="P6" si="19">IF(OR(C6="常福园区",C6="欣程园区",E6="常福园区",E6="欣程园区"),1250,165)</f>
        <v>165</v>
      </c>
    </row>
    <row r="7" spans="1:103" ht="18.75">
      <c r="A7" s="9">
        <v>43200</v>
      </c>
      <c r="B7" s="8" t="s">
        <v>611</v>
      </c>
      <c r="C7" s="2" t="s">
        <v>162</v>
      </c>
      <c r="D7" s="2" t="s">
        <v>19</v>
      </c>
      <c r="E7" s="4" t="s">
        <v>66</v>
      </c>
      <c r="F7" s="4" t="s">
        <v>608</v>
      </c>
      <c r="G7" s="7" t="s">
        <v>664</v>
      </c>
      <c r="H7" s="5" t="s">
        <v>646</v>
      </c>
      <c r="I7" s="2" t="str">
        <f t="shared" ref="I7" si="20">IF(A7&lt;&gt;"","武汉威伟机械","------")</f>
        <v>武汉威伟机械</v>
      </c>
      <c r="J7" s="17" t="str">
        <f>VLOOKUP(L7,ch!$A$1:$B$33,2,0)</f>
        <v>鄂AFE237</v>
      </c>
      <c r="K7" s="17" t="s">
        <v>98</v>
      </c>
      <c r="L7" s="4" t="s">
        <v>223</v>
      </c>
      <c r="M7" s="2" t="str">
        <f t="shared" ref="M7" si="21">IF(A7&lt;&gt;"","9.6米","---")</f>
        <v>9.6米</v>
      </c>
      <c r="N7" s="4">
        <v>14</v>
      </c>
      <c r="O7" s="2" t="str">
        <f t="shared" ref="O7" si="22">C7&amp;"--"&amp;E7</f>
        <v>新地园区--亚洲一号园区</v>
      </c>
      <c r="P7" s="4">
        <f t="shared" ref="P7" si="23">IF(OR(C7="常福园区",C7="欣程园区",E7="常福园区",E7="欣程园区"),1250,165)</f>
        <v>165</v>
      </c>
    </row>
    <row r="8" spans="1:103" ht="18.75">
      <c r="A8" s="9">
        <v>43200</v>
      </c>
      <c r="B8" s="8" t="s">
        <v>614</v>
      </c>
      <c r="C8" s="2" t="s">
        <v>162</v>
      </c>
      <c r="D8" s="2" t="s">
        <v>253</v>
      </c>
      <c r="E8" s="4" t="s">
        <v>66</v>
      </c>
      <c r="F8" s="4" t="s">
        <v>610</v>
      </c>
      <c r="G8" s="7" t="s">
        <v>665</v>
      </c>
      <c r="H8" s="5" t="s">
        <v>647</v>
      </c>
      <c r="I8" s="2" t="str">
        <f t="shared" ref="I8" si="24">IF(A8&lt;&gt;"","武汉威伟机械","------")</f>
        <v>武汉威伟机械</v>
      </c>
      <c r="J8" s="17" t="str">
        <f>VLOOKUP(L8,ch!$A$1:$B$33,2,0)</f>
        <v>鄂ALU151</v>
      </c>
      <c r="K8" s="17" t="s">
        <v>102</v>
      </c>
      <c r="L8" s="4" t="s">
        <v>615</v>
      </c>
      <c r="M8" s="2" t="str">
        <f t="shared" ref="M8" si="25">IF(A8&lt;&gt;"","9.6米","---")</f>
        <v>9.6米</v>
      </c>
      <c r="N8" s="4">
        <v>14</v>
      </c>
      <c r="O8" s="2" t="str">
        <f t="shared" ref="O8" si="26">C8&amp;"--"&amp;E8</f>
        <v>新地园区--亚洲一号园区</v>
      </c>
      <c r="P8" s="4">
        <f t="shared" ref="P8" si="27">IF(OR(C8="常福园区",C8="欣程园区",E8="常福园区",E8="欣程园区"),1250,165)</f>
        <v>165</v>
      </c>
    </row>
    <row r="9" spans="1:103" ht="18.75">
      <c r="A9" s="9">
        <v>43200</v>
      </c>
      <c r="B9" s="8" t="s">
        <v>252</v>
      </c>
      <c r="C9" s="2" t="s">
        <v>162</v>
      </c>
      <c r="D9" s="2" t="s">
        <v>253</v>
      </c>
      <c r="E9" s="4" t="s">
        <v>66</v>
      </c>
      <c r="F9" s="4" t="s">
        <v>610</v>
      </c>
      <c r="G9" s="7" t="s">
        <v>666</v>
      </c>
      <c r="H9" s="5" t="s">
        <v>648</v>
      </c>
      <c r="I9" s="2" t="str">
        <f t="shared" ref="I9" si="28">IF(A9&lt;&gt;"","武汉威伟机械","------")</f>
        <v>武汉威伟机械</v>
      </c>
      <c r="J9" s="17" t="str">
        <f>VLOOKUP(L9,ch!$A$1:$B$33,2,0)</f>
        <v>鄂ALU151</v>
      </c>
      <c r="K9" s="17" t="s">
        <v>102</v>
      </c>
      <c r="L9" s="4" t="s">
        <v>615</v>
      </c>
      <c r="M9" s="2" t="str">
        <f t="shared" ref="M9" si="29">IF(A9&lt;&gt;"","9.6米","---")</f>
        <v>9.6米</v>
      </c>
      <c r="N9" s="4">
        <v>14</v>
      </c>
      <c r="O9" s="2" t="str">
        <f t="shared" ref="O9" si="30">C9&amp;"--"&amp;E9</f>
        <v>新地园区--亚洲一号园区</v>
      </c>
      <c r="P9" s="4">
        <f t="shared" ref="P9" si="31">IF(OR(C9="常福园区",C9="欣程园区",E9="常福园区",E9="欣程园区"),1250,165)</f>
        <v>165</v>
      </c>
    </row>
    <row r="10" spans="1:103" ht="18.75">
      <c r="A10" s="9">
        <v>43200</v>
      </c>
      <c r="B10" s="8" t="s">
        <v>614</v>
      </c>
      <c r="C10" s="2" t="s">
        <v>162</v>
      </c>
      <c r="D10" s="2" t="s">
        <v>19</v>
      </c>
      <c r="E10" s="4" t="s">
        <v>66</v>
      </c>
      <c r="F10" s="4" t="s">
        <v>608</v>
      </c>
      <c r="G10" s="7" t="s">
        <v>667</v>
      </c>
      <c r="H10" s="5" t="s">
        <v>649</v>
      </c>
      <c r="I10" s="2" t="str">
        <f t="shared" ref="I10" si="32">IF(A10&lt;&gt;"","武汉威伟机械","------")</f>
        <v>武汉威伟机械</v>
      </c>
      <c r="J10" s="17" t="str">
        <f>VLOOKUP(L10,ch!$A$1:$B$33,2,0)</f>
        <v>鄂AZR876</v>
      </c>
      <c r="K10" s="17" t="s">
        <v>129</v>
      </c>
      <c r="L10" s="4" t="s">
        <v>616</v>
      </c>
      <c r="M10" s="2" t="str">
        <f t="shared" ref="M10" si="33">IF(A10&lt;&gt;"","9.6米","---")</f>
        <v>9.6米</v>
      </c>
      <c r="N10" s="4">
        <v>14</v>
      </c>
      <c r="O10" s="2" t="str">
        <f t="shared" ref="O10" si="34">C10&amp;"--"&amp;E10</f>
        <v>新地园区--亚洲一号园区</v>
      </c>
      <c r="P10" s="4">
        <f t="shared" ref="P10" si="35">IF(OR(C10="常福园区",C10="欣程园区",E10="常福园区",E10="欣程园区"),1250,165)</f>
        <v>165</v>
      </c>
    </row>
    <row r="11" spans="1:103" ht="18.75">
      <c r="A11" s="9">
        <v>43200</v>
      </c>
      <c r="B11" s="8" t="s">
        <v>252</v>
      </c>
      <c r="C11" s="2" t="s">
        <v>162</v>
      </c>
      <c r="D11" s="2" t="s">
        <v>253</v>
      </c>
      <c r="E11" s="4" t="s">
        <v>66</v>
      </c>
      <c r="F11" s="4" t="s">
        <v>610</v>
      </c>
      <c r="G11" s="7" t="s">
        <v>668</v>
      </c>
      <c r="H11" s="5" t="s">
        <v>650</v>
      </c>
      <c r="I11" s="2" t="str">
        <f t="shared" ref="I11" si="36">IF(A11&lt;&gt;"","武汉威伟机械","------")</f>
        <v>武汉威伟机械</v>
      </c>
      <c r="J11" s="17" t="str">
        <f>VLOOKUP(L11,ch!$A$1:$B$33,2,0)</f>
        <v>鄂AZR876</v>
      </c>
      <c r="K11" s="17" t="s">
        <v>129</v>
      </c>
      <c r="L11" s="4" t="s">
        <v>616</v>
      </c>
      <c r="M11" s="2" t="str">
        <f t="shared" ref="M11" si="37">IF(A11&lt;&gt;"","9.6米","---")</f>
        <v>9.6米</v>
      </c>
      <c r="N11" s="4">
        <v>14</v>
      </c>
      <c r="O11" s="2" t="str">
        <f t="shared" ref="O11" si="38">C11&amp;"--"&amp;E11</f>
        <v>新地园区--亚洲一号园区</v>
      </c>
      <c r="P11" s="4">
        <f t="shared" ref="P11" si="39">IF(OR(C11="常福园区",C11="欣程园区",E11="常福园区",E11="欣程园区"),1250,165)</f>
        <v>165</v>
      </c>
    </row>
    <row r="12" spans="1:103" ht="18.75">
      <c r="A12" s="9">
        <v>43200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610</v>
      </c>
      <c r="G12" s="7" t="s">
        <v>669</v>
      </c>
      <c r="H12" s="5" t="s">
        <v>651</v>
      </c>
      <c r="I12" s="2" t="str">
        <f t="shared" ref="I12" si="40">IF(A12&lt;&gt;"","武汉威伟机械","------")</f>
        <v>武汉威伟机械</v>
      </c>
      <c r="J12" s="17" t="str">
        <f>VLOOKUP(L12,ch!$A$1:$B$33,2,0)</f>
        <v>鄂AMT870</v>
      </c>
      <c r="K12" s="17" t="s">
        <v>109</v>
      </c>
      <c r="L12" s="4" t="s">
        <v>617</v>
      </c>
      <c r="M12" s="2" t="str">
        <f t="shared" ref="M12" si="41">IF(A12&lt;&gt;"","9.6米","---")</f>
        <v>9.6米</v>
      </c>
      <c r="N12" s="4">
        <v>14</v>
      </c>
      <c r="O12" s="2" t="str">
        <f t="shared" ref="O12" si="42">C12&amp;"--"&amp;E12</f>
        <v>新地园区--亚洲一号园区</v>
      </c>
      <c r="P12" s="4">
        <f t="shared" ref="P12" si="43">IF(OR(C12="常福园区",C12="欣程园区",E12="常福园区",E12="欣程园区"),1250,165)</f>
        <v>165</v>
      </c>
    </row>
    <row r="13" spans="1:103" ht="18.75">
      <c r="A13" s="9">
        <v>43200</v>
      </c>
      <c r="B13" s="8" t="s">
        <v>581</v>
      </c>
      <c r="C13" s="2" t="s">
        <v>61</v>
      </c>
      <c r="D13" s="2" t="s">
        <v>369</v>
      </c>
      <c r="E13" s="4" t="s">
        <v>162</v>
      </c>
      <c r="F13" s="4" t="s">
        <v>618</v>
      </c>
      <c r="G13" s="7" t="s">
        <v>670</v>
      </c>
      <c r="H13" s="5" t="s">
        <v>637</v>
      </c>
      <c r="I13" s="2" t="str">
        <f t="shared" ref="I13" si="44">IF(A13&lt;&gt;"","武汉威伟机械","------")</f>
        <v>武汉威伟机械</v>
      </c>
      <c r="J13" s="17" t="str">
        <f>VLOOKUP(L13,ch!$A$1:$B$33,2,0)</f>
        <v>鄂AZV377</v>
      </c>
      <c r="K13" s="17" t="s">
        <v>105</v>
      </c>
      <c r="L13" s="4" t="s">
        <v>54</v>
      </c>
      <c r="M13" s="2" t="str">
        <f t="shared" ref="M13" si="45">IF(A13&lt;&gt;"","9.6米","---")</f>
        <v>9.6米</v>
      </c>
      <c r="N13" s="4">
        <v>14</v>
      </c>
      <c r="O13" s="2" t="str">
        <f t="shared" ref="O13" si="46">C13&amp;"--"&amp;E13</f>
        <v>丰树园区--新地园区</v>
      </c>
      <c r="P13" s="4">
        <f t="shared" ref="P13" si="47">IF(OR(C13="常福园区",C13="欣程园区",E13="常福园区",E13="欣程园区"),1250,165)</f>
        <v>165</v>
      </c>
    </row>
    <row r="14" spans="1:103" ht="18.75">
      <c r="A14" s="9">
        <v>43200</v>
      </c>
      <c r="B14" s="8" t="s">
        <v>178</v>
      </c>
      <c r="C14" s="2" t="s">
        <v>59</v>
      </c>
      <c r="D14" s="2" t="s">
        <v>619</v>
      </c>
      <c r="E14" s="4" t="s">
        <v>162</v>
      </c>
      <c r="F14" s="4" t="s">
        <v>618</v>
      </c>
      <c r="G14" s="7" t="s">
        <v>671</v>
      </c>
      <c r="H14" s="5" t="s">
        <v>652</v>
      </c>
      <c r="I14" s="2" t="str">
        <f t="shared" ref="I14:I16" si="48">IF(A14&lt;&gt;"","武汉威伟机械","------")</f>
        <v>武汉威伟机械</v>
      </c>
      <c r="J14" s="17" t="str">
        <f>VLOOKUP(L14,ch!$A$1:$B$33,2,0)</f>
        <v>鄂ANH299</v>
      </c>
      <c r="K14" s="17" t="s">
        <v>110</v>
      </c>
      <c r="L14" s="4" t="s">
        <v>620</v>
      </c>
      <c r="M14" s="2" t="str">
        <f t="shared" ref="M14:M16" si="49">IF(A14&lt;&gt;"","9.6米","---")</f>
        <v>9.6米</v>
      </c>
      <c r="N14" s="4">
        <v>8</v>
      </c>
      <c r="O14" s="2" t="str">
        <f t="shared" ref="O14:O16" si="50">C14&amp;"--"&amp;E14</f>
        <v>万纬园区--新地园区</v>
      </c>
      <c r="P14" s="4">
        <f t="shared" ref="P14:P16" si="51">IF(OR(C14="常福园区",C14="欣程园区",E14="常福园区",E14="欣程园区"),1250,165)</f>
        <v>165</v>
      </c>
    </row>
    <row r="15" spans="1:103" ht="18.75">
      <c r="A15" s="9">
        <v>43200</v>
      </c>
      <c r="B15" s="8" t="s">
        <v>614</v>
      </c>
      <c r="C15" s="2" t="s">
        <v>621</v>
      </c>
      <c r="D15" s="2" t="s">
        <v>622</v>
      </c>
      <c r="E15" s="4" t="s">
        <v>162</v>
      </c>
      <c r="F15" s="4" t="s">
        <v>623</v>
      </c>
      <c r="G15" s="7" t="s">
        <v>672</v>
      </c>
      <c r="H15" s="5" t="s">
        <v>653</v>
      </c>
      <c r="I15" s="2" t="str">
        <f t="shared" si="48"/>
        <v>武汉威伟机械</v>
      </c>
      <c r="J15" s="17" t="str">
        <f>VLOOKUP(L15,ch!$A$1:$B$33,2,0)</f>
        <v>鄂AZR876</v>
      </c>
      <c r="K15" s="17" t="s">
        <v>129</v>
      </c>
      <c r="L15" s="4" t="s">
        <v>181</v>
      </c>
      <c r="M15" s="2" t="str">
        <f t="shared" si="49"/>
        <v>9.6米</v>
      </c>
      <c r="N15" s="4">
        <v>10</v>
      </c>
      <c r="O15" s="2" t="str">
        <f t="shared" si="50"/>
        <v>亚洲一号园区--新地园区</v>
      </c>
      <c r="P15" s="4">
        <f t="shared" si="51"/>
        <v>165</v>
      </c>
    </row>
    <row r="16" spans="1:103" ht="18.75">
      <c r="A16" s="9">
        <v>43200</v>
      </c>
      <c r="B16" s="8" t="s">
        <v>624</v>
      </c>
      <c r="C16" s="2" t="s">
        <v>621</v>
      </c>
      <c r="D16" s="2" t="s">
        <v>625</v>
      </c>
      <c r="E16" s="4" t="s">
        <v>162</v>
      </c>
      <c r="F16" s="4" t="s">
        <v>626</v>
      </c>
      <c r="G16" s="7" t="s">
        <v>673</v>
      </c>
      <c r="H16" s="5" t="s">
        <v>654</v>
      </c>
      <c r="I16" s="2" t="str">
        <f t="shared" si="48"/>
        <v>武汉威伟机械</v>
      </c>
      <c r="J16" s="17" t="str">
        <f>VLOOKUP(L16,ch!$A$1:$B$33,2,0)</f>
        <v>鄂AHB101</v>
      </c>
      <c r="K16" s="17" t="s">
        <v>103</v>
      </c>
      <c r="L16" s="4" t="s">
        <v>158</v>
      </c>
      <c r="M16" s="2" t="str">
        <f t="shared" si="49"/>
        <v>9.6米</v>
      </c>
      <c r="N16" s="4">
        <v>14</v>
      </c>
      <c r="O16" s="2" t="str">
        <f t="shared" si="50"/>
        <v>亚洲一号园区--新地园区</v>
      </c>
      <c r="P16" s="4">
        <f t="shared" si="51"/>
        <v>165</v>
      </c>
    </row>
    <row r="17" spans="1:16" ht="18.75">
      <c r="A17" s="9">
        <v>43200</v>
      </c>
      <c r="B17" s="8" t="s">
        <v>612</v>
      </c>
      <c r="C17" s="2" t="s">
        <v>162</v>
      </c>
      <c r="D17" s="2" t="s">
        <v>21</v>
      </c>
      <c r="E17" s="4" t="s">
        <v>61</v>
      </c>
      <c r="F17" s="4" t="s">
        <v>372</v>
      </c>
      <c r="G17" s="7" t="s">
        <v>674</v>
      </c>
      <c r="H17" s="5" t="s">
        <v>655</v>
      </c>
      <c r="I17" s="2" t="str">
        <f t="shared" ref="I17" si="52">IF(A17&lt;&gt;"","武汉威伟机械","------")</f>
        <v>武汉威伟机械</v>
      </c>
      <c r="J17" s="17" t="str">
        <f>VLOOKUP(L17,ch!$A$1:$B$33,2,0)</f>
        <v>鄂AHB101</v>
      </c>
      <c r="K17" s="17" t="s">
        <v>103</v>
      </c>
      <c r="L17" s="4" t="s">
        <v>158</v>
      </c>
      <c r="M17" s="2" t="str">
        <f t="shared" ref="M17" si="53">IF(A17&lt;&gt;"","9.6米","---")</f>
        <v>9.6米</v>
      </c>
      <c r="N17" s="4">
        <v>14</v>
      </c>
      <c r="O17" s="2" t="str">
        <f t="shared" ref="O17" si="54">C17&amp;"--"&amp;E17</f>
        <v>新地园区--丰树园区</v>
      </c>
      <c r="P17" s="4">
        <f t="shared" ref="P17" si="55">IF(OR(C17="常福园区",C17="欣程园区",E17="常福园区",E17="欣程园区"),1250,165)</f>
        <v>165</v>
      </c>
    </row>
    <row r="18" spans="1:16" ht="18.75">
      <c r="A18" s="9">
        <v>43200</v>
      </c>
      <c r="B18" s="8" t="s">
        <v>613</v>
      </c>
      <c r="C18" s="2" t="s">
        <v>162</v>
      </c>
      <c r="D18" s="2" t="s">
        <v>21</v>
      </c>
      <c r="E18" s="4" t="s">
        <v>61</v>
      </c>
      <c r="F18" s="4" t="s">
        <v>372</v>
      </c>
      <c r="G18" s="7" t="s">
        <v>675</v>
      </c>
      <c r="H18" s="5" t="s">
        <v>656</v>
      </c>
      <c r="I18" s="2" t="str">
        <f t="shared" ref="I18:I21" si="56">IF(A18&lt;&gt;"","武汉威伟机械","------")</f>
        <v>武汉威伟机械</v>
      </c>
      <c r="J18" s="17" t="str">
        <f>VLOOKUP(L18,ch!$A$1:$B$33,2,0)</f>
        <v>鄂ABY256</v>
      </c>
      <c r="K18" s="17" t="s">
        <v>99</v>
      </c>
      <c r="L18" s="4" t="s">
        <v>609</v>
      </c>
      <c r="M18" s="2" t="str">
        <f t="shared" ref="M18:M21" si="57">IF(A18&lt;&gt;"","9.6米","---")</f>
        <v>9.6米</v>
      </c>
      <c r="N18" s="4">
        <v>14</v>
      </c>
      <c r="O18" s="2" t="str">
        <f t="shared" ref="O18:O21" si="58">C18&amp;"--"&amp;E18</f>
        <v>新地园区--丰树园区</v>
      </c>
      <c r="P18" s="4">
        <f t="shared" ref="P18:P21" si="59">IF(OR(C18="常福园区",C18="欣程园区",E18="常福园区",E18="欣程园区"),1250,165)</f>
        <v>165</v>
      </c>
    </row>
    <row r="19" spans="1:16" ht="18.75">
      <c r="A19" s="9">
        <v>43200</v>
      </c>
      <c r="B19" s="8" t="s">
        <v>627</v>
      </c>
      <c r="C19" s="2" t="s">
        <v>162</v>
      </c>
      <c r="D19" s="2" t="s">
        <v>628</v>
      </c>
      <c r="E19" s="4" t="s">
        <v>629</v>
      </c>
      <c r="F19" s="4" t="s">
        <v>630</v>
      </c>
      <c r="G19" s="7" t="s">
        <v>676</v>
      </c>
      <c r="H19" s="5" t="s">
        <v>657</v>
      </c>
      <c r="I19" s="2" t="str">
        <f t="shared" si="56"/>
        <v>武汉威伟机械</v>
      </c>
      <c r="J19" s="17" t="str">
        <f>VLOOKUP(L19,ch!$A$1:$B$33,2,0)</f>
        <v>鄂AZR992</v>
      </c>
      <c r="K19" s="17" t="s">
        <v>100</v>
      </c>
      <c r="L19" s="4" t="s">
        <v>631</v>
      </c>
      <c r="M19" s="2" t="str">
        <f t="shared" si="57"/>
        <v>9.6米</v>
      </c>
      <c r="N19" s="4">
        <v>16</v>
      </c>
      <c r="O19" s="2" t="str">
        <f t="shared" si="58"/>
        <v>新地园区--常福园区</v>
      </c>
      <c r="P19" s="4">
        <f t="shared" si="59"/>
        <v>1250</v>
      </c>
    </row>
    <row r="20" spans="1:16" ht="18.75">
      <c r="A20" s="9">
        <v>43200</v>
      </c>
      <c r="B20" s="8" t="s">
        <v>627</v>
      </c>
      <c r="C20" s="2" t="s">
        <v>162</v>
      </c>
      <c r="D20" s="2" t="s">
        <v>18</v>
      </c>
      <c r="E20" s="4" t="s">
        <v>629</v>
      </c>
      <c r="F20" s="4" t="s">
        <v>630</v>
      </c>
      <c r="G20" s="7" t="s">
        <v>677</v>
      </c>
      <c r="H20" s="5" t="s">
        <v>658</v>
      </c>
      <c r="I20" s="2" t="str">
        <f t="shared" si="56"/>
        <v>武汉威伟机械</v>
      </c>
      <c r="J20" s="17" t="str">
        <f>VLOOKUP(L20,ch!$A$1:$B$33,2,0)</f>
        <v>粤BES791</v>
      </c>
      <c r="K20" s="17" t="s">
        <v>679</v>
      </c>
      <c r="L20" s="4" t="s">
        <v>632</v>
      </c>
      <c r="M20" s="2" t="str">
        <f t="shared" si="57"/>
        <v>9.6米</v>
      </c>
      <c r="N20" s="4">
        <v>15</v>
      </c>
      <c r="O20" s="2" t="str">
        <f t="shared" si="58"/>
        <v>新地园区--常福园区</v>
      </c>
      <c r="P20" s="4">
        <f t="shared" si="59"/>
        <v>1250</v>
      </c>
    </row>
    <row r="21" spans="1:16" ht="18.75">
      <c r="A21" s="9">
        <v>43200</v>
      </c>
      <c r="B21" s="8" t="s">
        <v>581</v>
      </c>
      <c r="C21" s="2" t="s">
        <v>61</v>
      </c>
      <c r="D21" s="2" t="s">
        <v>639</v>
      </c>
      <c r="E21" s="4" t="s">
        <v>162</v>
      </c>
      <c r="F21" s="4" t="s">
        <v>640</v>
      </c>
      <c r="G21" s="7" t="s">
        <v>678</v>
      </c>
      <c r="H21" s="5" t="s">
        <v>638</v>
      </c>
      <c r="I21" s="2" t="str">
        <f t="shared" si="56"/>
        <v>武汉威伟机械</v>
      </c>
      <c r="J21" s="17" t="str">
        <f>VLOOKUP(L21,ch!$A$1:$B$33,2,0)</f>
        <v>鄂AZV377</v>
      </c>
      <c r="K21" s="17" t="s">
        <v>105</v>
      </c>
      <c r="L21" s="4" t="s">
        <v>54</v>
      </c>
      <c r="M21" s="2" t="str">
        <f t="shared" si="57"/>
        <v>9.6米</v>
      </c>
      <c r="N21" s="4">
        <v>10</v>
      </c>
      <c r="O21" s="2" t="str">
        <f t="shared" si="58"/>
        <v>丰树园区--新地园区</v>
      </c>
      <c r="P21" s="4">
        <f t="shared" si="59"/>
        <v>165</v>
      </c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</sheetData>
  <phoneticPr fontId="7" type="noConversion"/>
  <conditionalFormatting sqref="G132:H1048576 G1:H1">
    <cfRule type="duplicateValues" dxfId="117" priority="23"/>
  </conditionalFormatting>
  <conditionalFormatting sqref="G132:H1048576 G1:H1">
    <cfRule type="duplicateValues" dxfId="116" priority="21"/>
    <cfRule type="duplicateValues" dxfId="115" priority="22"/>
  </conditionalFormatting>
  <conditionalFormatting sqref="G132:H1048576 G1:H1">
    <cfRule type="duplicateValues" dxfId="114" priority="19"/>
    <cfRule type="duplicateValues" dxfId="113" priority="20"/>
  </conditionalFormatting>
  <conditionalFormatting sqref="G1:G1048576">
    <cfRule type="duplicateValues" dxfId="112" priority="18"/>
    <cfRule type="duplicateValues" dxfId="111" priority="1"/>
  </conditionalFormatting>
  <conditionalFormatting sqref="G2:H131">
    <cfRule type="duplicateValues" dxfId="110" priority="16"/>
  </conditionalFormatting>
  <conditionalFormatting sqref="G2:H131">
    <cfRule type="duplicateValues" dxfId="109" priority="14"/>
    <cfRule type="duplicateValues" dxfId="108" priority="15"/>
  </conditionalFormatting>
  <conditionalFormatting sqref="G2:H131">
    <cfRule type="duplicateValues" dxfId="107" priority="12"/>
    <cfRule type="duplicateValues" dxfId="106" priority="13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Y111"/>
  <sheetViews>
    <sheetView tabSelected="1" topLeftCell="H1" workbookViewId="0">
      <selection activeCell="C9" sqref="C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hidden="1" customWidth="1"/>
    <col min="8" max="8" width="13.25" style="14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43201</v>
      </c>
      <c r="B2" s="8" t="s">
        <v>325</v>
      </c>
      <c r="C2" s="2" t="s">
        <v>61</v>
      </c>
      <c r="D2" s="2" t="s">
        <v>372</v>
      </c>
      <c r="E2" s="4" t="s">
        <v>162</v>
      </c>
      <c r="F2" s="4" t="s">
        <v>681</v>
      </c>
      <c r="G2" s="7"/>
      <c r="H2" s="5" t="s">
        <v>682</v>
      </c>
      <c r="I2" s="2" t="str">
        <f t="shared" ref="I2:I3" si="0">IF(A2&lt;&gt;"","武汉威伟机械","------")</f>
        <v>武汉威伟机械</v>
      </c>
      <c r="J2" s="17" t="str">
        <f>VLOOKUP(L2,ch!$A$1:$B$33,2,0)</f>
        <v>鄂AZR876</v>
      </c>
      <c r="K2" s="17"/>
      <c r="L2" s="4" t="s">
        <v>181</v>
      </c>
      <c r="M2" s="2" t="str">
        <f t="shared" ref="M2:M3" si="1">IF(A2&lt;&gt;"","9.6米","---")</f>
        <v>9.6米</v>
      </c>
      <c r="N2" s="4">
        <v>12</v>
      </c>
      <c r="O2" s="2" t="str">
        <f t="shared" ref="O2:O3" si="2">C2&amp;"--"&amp;E2</f>
        <v>丰树园区--新地园区</v>
      </c>
      <c r="P2" s="4">
        <f t="shared" ref="P2:P3" si="3">IF(OR(C2="常福园区",C2="欣程园区",E2="常福园区",E2="欣程园区"),1250,165)</f>
        <v>165</v>
      </c>
    </row>
    <row r="3" spans="1:103" ht="18.75">
      <c r="A3" s="9">
        <v>43201</v>
      </c>
      <c r="B3" s="8" t="s">
        <v>213</v>
      </c>
      <c r="C3" s="2" t="s">
        <v>162</v>
      </c>
      <c r="D3" s="2" t="s">
        <v>18</v>
      </c>
      <c r="E3" s="4" t="s">
        <v>214</v>
      </c>
      <c r="F3" s="4" t="s">
        <v>280</v>
      </c>
      <c r="G3" s="5"/>
      <c r="H3" s="5" t="s">
        <v>683</v>
      </c>
      <c r="I3" s="2" t="str">
        <f t="shared" si="0"/>
        <v>武汉威伟机械</v>
      </c>
      <c r="J3" s="17" t="str">
        <f>VLOOKUP(L3,ch!$A$1:$B$33,2,0)</f>
        <v>鄂AZV373</v>
      </c>
      <c r="K3" s="17"/>
      <c r="L3" s="4" t="s">
        <v>260</v>
      </c>
      <c r="M3" s="2" t="str">
        <f t="shared" si="1"/>
        <v>9.6米</v>
      </c>
      <c r="N3" s="4" t="s">
        <v>684</v>
      </c>
      <c r="O3" s="2" t="str">
        <f t="shared" si="2"/>
        <v>新地园区--常福园区</v>
      </c>
      <c r="P3" s="4">
        <f t="shared" si="3"/>
        <v>1250</v>
      </c>
    </row>
    <row r="4" spans="1:103" ht="18.75">
      <c r="A4" s="9">
        <v>43201</v>
      </c>
      <c r="B4" s="8" t="s">
        <v>171</v>
      </c>
      <c r="C4" s="2" t="s">
        <v>162</v>
      </c>
      <c r="D4" s="2" t="s">
        <v>20</v>
      </c>
      <c r="E4" s="4" t="s">
        <v>61</v>
      </c>
      <c r="F4" s="4" t="s">
        <v>369</v>
      </c>
      <c r="G4" s="5"/>
      <c r="H4" s="5" t="s">
        <v>685</v>
      </c>
      <c r="I4" s="2" t="str">
        <f t="shared" ref="I4" si="4">IF(A4&lt;&gt;"","武汉威伟机械","------")</f>
        <v>武汉威伟机械</v>
      </c>
      <c r="J4" s="17" t="str">
        <f>VLOOKUP(L4,ch!$A$1:$B$33,2,0)</f>
        <v>鄂AF1588</v>
      </c>
      <c r="K4" s="17"/>
      <c r="L4" s="4" t="s">
        <v>185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新地园区--丰树园区</v>
      </c>
      <c r="P4" s="4">
        <f t="shared" ref="P4" si="7">IF(OR(C4="常福园区",C4="欣程园区",E4="常福园区",E4="欣程园区"),1250,165)</f>
        <v>165</v>
      </c>
    </row>
    <row r="5" spans="1:103" ht="18.75">
      <c r="A5" s="9">
        <v>43201</v>
      </c>
      <c r="B5" s="8" t="s">
        <v>26</v>
      </c>
      <c r="C5" s="2" t="s">
        <v>162</v>
      </c>
      <c r="D5" s="2" t="s">
        <v>19</v>
      </c>
      <c r="E5" s="4" t="s">
        <v>66</v>
      </c>
      <c r="F5" s="4" t="s">
        <v>446</v>
      </c>
      <c r="G5" s="5"/>
      <c r="H5" s="5" t="s">
        <v>686</v>
      </c>
      <c r="I5" s="2" t="str">
        <f t="shared" ref="I5" si="8">IF(A5&lt;&gt;"","武汉威伟机械","------")</f>
        <v>武汉威伟机械</v>
      </c>
      <c r="J5" s="17" t="str">
        <f>VLOOKUP(L5,ch!$A$1:$B$33,2,0)</f>
        <v>鄂AFE237</v>
      </c>
      <c r="K5" s="17"/>
      <c r="L5" s="4" t="s">
        <v>223</v>
      </c>
      <c r="M5" s="2" t="str">
        <f t="shared" ref="M5" si="9">IF(A5&lt;&gt;"","9.6米","---")</f>
        <v>9.6米</v>
      </c>
      <c r="N5" s="4">
        <v>14</v>
      </c>
      <c r="O5" s="2" t="str">
        <f t="shared" ref="O5" si="10">C5&amp;"--"&amp;E5</f>
        <v>新地园区--亚洲一号园区</v>
      </c>
      <c r="P5" s="4">
        <f t="shared" ref="P5" si="11">IF(OR(C5="常福园区",C5="欣程园区",E5="常福园区",E5="欣程园区"),1250,165)</f>
        <v>165</v>
      </c>
    </row>
    <row r="6" spans="1:103" ht="18.75">
      <c r="A6" s="9">
        <v>43201</v>
      </c>
      <c r="B6" s="8" t="s">
        <v>165</v>
      </c>
      <c r="C6" s="2" t="s">
        <v>162</v>
      </c>
      <c r="D6" s="2" t="s">
        <v>253</v>
      </c>
      <c r="E6" s="4" t="s">
        <v>66</v>
      </c>
      <c r="F6" s="4" t="s">
        <v>371</v>
      </c>
      <c r="G6" s="5"/>
      <c r="H6" s="5" t="s">
        <v>687</v>
      </c>
      <c r="I6" s="2" t="str">
        <f t="shared" ref="I6" si="12">IF(A6&lt;&gt;"","武汉威伟机械","------")</f>
        <v>武汉威伟机械</v>
      </c>
      <c r="J6" s="17" t="str">
        <f>VLOOKUP(L6,ch!$A$1:$B$33,2,0)</f>
        <v>鄂AMT870</v>
      </c>
      <c r="K6" s="17"/>
      <c r="L6" s="4" t="s">
        <v>282</v>
      </c>
      <c r="M6" s="2" t="str">
        <f t="shared" ref="M6" si="13">IF(A6&lt;&gt;"","9.6米","---")</f>
        <v>9.6米</v>
      </c>
      <c r="N6" s="4">
        <v>14</v>
      </c>
      <c r="O6" s="2" t="str">
        <f t="shared" ref="O6" si="14">C6&amp;"--"&amp;E6</f>
        <v>新地园区--亚洲一号园区</v>
      </c>
      <c r="P6" s="4">
        <f t="shared" ref="P6" si="15">IF(OR(C6="常福园区",C6="欣程园区",E6="常福园区",E6="欣程园区"),1250,165)</f>
        <v>165</v>
      </c>
    </row>
    <row r="7" spans="1:103" ht="18.75">
      <c r="A7" s="9">
        <v>43201</v>
      </c>
      <c r="B7" s="8" t="s">
        <v>252</v>
      </c>
      <c r="C7" s="2" t="s">
        <v>162</v>
      </c>
      <c r="D7" s="2" t="s">
        <v>253</v>
      </c>
      <c r="E7" s="4" t="s">
        <v>66</v>
      </c>
      <c r="F7" s="4" t="s">
        <v>373</v>
      </c>
      <c r="G7" s="5"/>
      <c r="H7" s="5" t="s">
        <v>688</v>
      </c>
      <c r="I7" s="2" t="str">
        <f t="shared" ref="I7" si="16">IF(A7&lt;&gt;"","武汉威伟机械","------")</f>
        <v>武汉威伟机械</v>
      </c>
      <c r="J7" s="17" t="str">
        <f>VLOOKUP(L7,ch!$A$1:$B$33,2,0)</f>
        <v>鄂AMT870</v>
      </c>
      <c r="K7" s="17"/>
      <c r="L7" s="4" t="s">
        <v>282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ref="P7" si="19">IF(OR(C7="常福园区",C7="欣程园区",E7="常福园区",E7="欣程园区"),1250,165)</f>
        <v>165</v>
      </c>
    </row>
    <row r="8" spans="1:103" ht="18.75">
      <c r="A8" s="9">
        <v>43201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389</v>
      </c>
      <c r="G8" s="5"/>
      <c r="H8" s="5" t="s">
        <v>689</v>
      </c>
      <c r="I8" s="2" t="str">
        <f t="shared" ref="I8" si="20">IF(A8&lt;&gt;"","武汉威伟机械","------")</f>
        <v>武汉威伟机械</v>
      </c>
      <c r="J8" s="17" t="str">
        <f>VLOOKUP(L8,ch!$A$1:$B$33,2,0)</f>
        <v>鄂AHB101</v>
      </c>
      <c r="K8" s="17"/>
      <c r="L8" s="4" t="s">
        <v>158</v>
      </c>
      <c r="M8" s="2" t="str">
        <f t="shared" ref="M8" si="21">IF(A8&lt;&gt;"","9.6米","---")</f>
        <v>9.6米</v>
      </c>
      <c r="N8" s="4">
        <v>14</v>
      </c>
      <c r="O8" s="2" t="str">
        <f t="shared" ref="O8" si="22">C8&amp;"--"&amp;E8</f>
        <v>新地园区--丰树园区</v>
      </c>
      <c r="P8" s="4">
        <f t="shared" ref="P8" si="23">IF(OR(C8="常福园区",C8="欣程园区",E8="常福园区",E8="欣程园区"),1250,165)</f>
        <v>165</v>
      </c>
    </row>
    <row r="9" spans="1:103" ht="18.75">
      <c r="A9" s="9">
        <v>43201</v>
      </c>
      <c r="B9" s="8" t="s">
        <v>63</v>
      </c>
      <c r="C9" s="2" t="s">
        <v>162</v>
      </c>
      <c r="D9" s="2" t="s">
        <v>20</v>
      </c>
      <c r="E9" s="4" t="s">
        <v>162</v>
      </c>
      <c r="F9" s="4" t="s">
        <v>436</v>
      </c>
      <c r="G9" s="5"/>
      <c r="H9" s="5" t="s">
        <v>690</v>
      </c>
      <c r="I9" s="2" t="str">
        <f t="shared" ref="I9" si="24">IF(A9&lt;&gt;"","武汉威伟机械","------")</f>
        <v>武汉威伟机械</v>
      </c>
      <c r="J9" s="17" t="str">
        <f>VLOOKUP(L9,ch!$A$1:$B$33,2,0)</f>
        <v>鄂AAW309</v>
      </c>
      <c r="K9" s="17"/>
      <c r="L9" s="4" t="s">
        <v>168</v>
      </c>
      <c r="M9" s="2" t="str">
        <f t="shared" ref="M9" si="25">IF(A9&lt;&gt;"","9.6米","---")</f>
        <v>9.6米</v>
      </c>
      <c r="N9" s="4">
        <v>14</v>
      </c>
      <c r="O9" s="2" t="str">
        <f t="shared" ref="O9" si="26">C9&amp;"--"&amp;E9</f>
        <v>新地园区--新地园区</v>
      </c>
      <c r="P9" s="4">
        <f t="shared" ref="P9" si="27">IF(OR(C9="常福园区",C9="欣程园区",E9="常福园区",E9="欣程园区"),1250,165)</f>
        <v>165</v>
      </c>
    </row>
    <row r="10" spans="1:103" ht="18.75">
      <c r="A10" s="9">
        <v>43201</v>
      </c>
      <c r="B10" s="8" t="s">
        <v>204</v>
      </c>
      <c r="C10" s="2" t="s">
        <v>162</v>
      </c>
      <c r="D10" s="2" t="s">
        <v>20</v>
      </c>
      <c r="E10" s="4" t="s">
        <v>61</v>
      </c>
      <c r="F10" s="4" t="s">
        <v>372</v>
      </c>
      <c r="G10" s="5"/>
      <c r="H10" s="5" t="s">
        <v>691</v>
      </c>
      <c r="I10" s="2" t="str">
        <f t="shared" ref="I10" si="28">IF(A10&lt;&gt;"","武汉威伟机械","------")</f>
        <v>武汉威伟机械</v>
      </c>
      <c r="J10" s="17" t="str">
        <f>VLOOKUP(L10,ch!$A$1:$B$33,2,0)</f>
        <v>鄂AAW309</v>
      </c>
      <c r="K10" s="17"/>
      <c r="L10" s="4" t="s">
        <v>168</v>
      </c>
      <c r="M10" s="2" t="str">
        <f t="shared" ref="M10" si="29">IF(A10&lt;&gt;"","9.6米","---")</f>
        <v>9.6米</v>
      </c>
      <c r="N10" s="4">
        <v>14</v>
      </c>
      <c r="O10" s="2" t="str">
        <f t="shared" ref="O10" si="30">C10&amp;"--"&amp;E10</f>
        <v>新地园区--丰树园区</v>
      </c>
      <c r="P10" s="4">
        <f t="shared" ref="P10" si="31">IF(OR(C10="常福园区",C10="欣程园区",E10="常福园区",E10="欣程园区"),1250,165)</f>
        <v>165</v>
      </c>
    </row>
    <row r="11" spans="1:103" ht="18.75">
      <c r="A11" s="9">
        <v>43201</v>
      </c>
      <c r="B11" s="8" t="s">
        <v>252</v>
      </c>
      <c r="C11" s="2" t="s">
        <v>162</v>
      </c>
      <c r="D11" s="2" t="s">
        <v>19</v>
      </c>
      <c r="E11" s="4" t="s">
        <v>66</v>
      </c>
      <c r="F11" s="4" t="s">
        <v>373</v>
      </c>
      <c r="G11" s="5"/>
      <c r="H11" s="5" t="s">
        <v>692</v>
      </c>
      <c r="I11" s="2" t="str">
        <f t="shared" ref="I11" si="32">IF(A11&lt;&gt;"","武汉威伟机械","------")</f>
        <v>武汉威伟机械</v>
      </c>
      <c r="J11" s="17" t="str">
        <f>VLOOKUP(L11,ch!$A$1:$B$33,2,0)</f>
        <v>鄂AZR876</v>
      </c>
      <c r="K11" s="17"/>
      <c r="L11" s="4" t="s">
        <v>181</v>
      </c>
      <c r="M11" s="2" t="str">
        <f t="shared" ref="M11" si="33">IF(A11&lt;&gt;"","9.6米","---")</f>
        <v>9.6米</v>
      </c>
      <c r="N11" s="4">
        <v>14</v>
      </c>
      <c r="O11" s="2" t="str">
        <f t="shared" ref="O11" si="34">C11&amp;"--"&amp;E11</f>
        <v>新地园区--亚洲一号园区</v>
      </c>
      <c r="P11" s="4">
        <f t="shared" ref="P11" si="35">IF(OR(C11="常福园区",C11="欣程园区",E11="常福园区",E11="欣程园区"),1250,165)</f>
        <v>165</v>
      </c>
    </row>
    <row r="12" spans="1:103" ht="18.75">
      <c r="A12" s="9">
        <v>43201</v>
      </c>
      <c r="B12" s="8" t="s">
        <v>252</v>
      </c>
      <c r="C12" s="2" t="s">
        <v>162</v>
      </c>
      <c r="D12" s="2" t="s">
        <v>253</v>
      </c>
      <c r="E12" s="4" t="s">
        <v>66</v>
      </c>
      <c r="F12" s="4" t="s">
        <v>371</v>
      </c>
      <c r="G12" s="5"/>
      <c r="H12" s="5" t="s">
        <v>693</v>
      </c>
      <c r="I12" s="2" t="str">
        <f t="shared" ref="I12" si="36">IF(A12&lt;&gt;"","武汉威伟机械","------")</f>
        <v>武汉威伟机械</v>
      </c>
      <c r="J12" s="17" t="str">
        <f>VLOOKUP(L12,ch!$A$1:$B$33,2,0)</f>
        <v>粤BES791</v>
      </c>
      <c r="K12" s="17"/>
      <c r="L12" s="4" t="s">
        <v>632</v>
      </c>
      <c r="M12" s="2" t="str">
        <f t="shared" ref="M12" si="37">IF(A12&lt;&gt;"","9.6米","---")</f>
        <v>9.6米</v>
      </c>
      <c r="N12" s="4">
        <v>14</v>
      </c>
      <c r="O12" s="2" t="str">
        <f t="shared" ref="O12" si="38">C12&amp;"--"&amp;E12</f>
        <v>新地园区--亚洲一号园区</v>
      </c>
      <c r="P12" s="4">
        <f t="shared" ref="P12" si="39">IF(OR(C12="常福园区",C12="欣程园区",E12="常福园区",E12="欣程园区"),1250,165)</f>
        <v>165</v>
      </c>
    </row>
    <row r="13" spans="1:103" ht="18.75">
      <c r="A13" s="9">
        <v>43201</v>
      </c>
      <c r="B13" s="8" t="s">
        <v>694</v>
      </c>
      <c r="C13" s="2" t="s">
        <v>162</v>
      </c>
      <c r="D13" s="2" t="s">
        <v>20</v>
      </c>
      <c r="E13" s="4" t="s">
        <v>162</v>
      </c>
      <c r="F13" s="4" t="s">
        <v>436</v>
      </c>
      <c r="G13" s="5"/>
      <c r="H13" s="5" t="s">
        <v>695</v>
      </c>
      <c r="I13" s="2" t="str">
        <f t="shared" ref="I13" si="40">IF(A13&lt;&gt;"","武汉威伟机械","------")</f>
        <v>武汉威伟机械</v>
      </c>
      <c r="J13" s="17" t="str">
        <f>VLOOKUP(L13,ch!$A$1:$B$33,2,0)</f>
        <v>鄂AZR992</v>
      </c>
      <c r="K13" s="17"/>
      <c r="L13" s="4" t="s">
        <v>202</v>
      </c>
      <c r="M13" s="2" t="str">
        <f t="shared" ref="M13" si="41">IF(A13&lt;&gt;"","9.6米","---")</f>
        <v>9.6米</v>
      </c>
      <c r="N13" s="4">
        <v>14</v>
      </c>
      <c r="O13" s="2" t="str">
        <f t="shared" ref="O13" si="42">C13&amp;"--"&amp;E13</f>
        <v>新地园区--新地园区</v>
      </c>
      <c r="P13" s="4">
        <f t="shared" ref="P13" si="43">IF(OR(C13="常福园区",C13="欣程园区",E13="常福园区",E13="欣程园区"),1250,165)</f>
        <v>165</v>
      </c>
    </row>
    <row r="14" spans="1:103" ht="18.75">
      <c r="A14" s="9">
        <v>43201</v>
      </c>
      <c r="B14" s="8" t="s">
        <v>252</v>
      </c>
      <c r="C14" s="2" t="s">
        <v>162</v>
      </c>
      <c r="D14" s="2" t="s">
        <v>19</v>
      </c>
      <c r="E14" s="4" t="s">
        <v>66</v>
      </c>
      <c r="F14" s="4" t="s">
        <v>469</v>
      </c>
      <c r="G14" s="5"/>
      <c r="H14" s="5" t="s">
        <v>696</v>
      </c>
      <c r="I14" s="2" t="str">
        <f t="shared" ref="I14" si="44">IF(A14&lt;&gt;"","武汉威伟机械","------")</f>
        <v>武汉威伟机械</v>
      </c>
      <c r="J14" s="17" t="str">
        <f>VLOOKUP(L14,ch!$A$1:$B$33,2,0)</f>
        <v>鄂AZV377</v>
      </c>
      <c r="K14" s="17"/>
      <c r="L14" s="4" t="s">
        <v>54</v>
      </c>
      <c r="M14" s="2" t="str">
        <f t="shared" ref="M14" si="45">IF(A14&lt;&gt;"","9.6米","---")</f>
        <v>9.6米</v>
      </c>
      <c r="N14" s="4">
        <v>14</v>
      </c>
      <c r="O14" s="2" t="str">
        <f t="shared" ref="O14" si="46">C14&amp;"--"&amp;E14</f>
        <v>新地园区--亚洲一号园区</v>
      </c>
      <c r="P14" s="4">
        <f t="shared" ref="P14" si="47">IF(OR(C14="常福园区",C14="欣程园区",E14="常福园区",E14="欣程园区"),1250,165)</f>
        <v>165</v>
      </c>
    </row>
    <row r="15" spans="1:103" ht="18.75">
      <c r="A15" s="9">
        <v>43201</v>
      </c>
      <c r="B15" s="8" t="s">
        <v>697</v>
      </c>
      <c r="C15" s="2" t="s">
        <v>162</v>
      </c>
      <c r="D15" s="2" t="s">
        <v>19</v>
      </c>
      <c r="E15" s="4" t="s">
        <v>66</v>
      </c>
      <c r="F15" s="4" t="s">
        <v>457</v>
      </c>
      <c r="G15" s="5"/>
      <c r="H15" s="5" t="s">
        <v>698</v>
      </c>
      <c r="I15" s="2" t="str">
        <f t="shared" ref="I15" si="48">IF(A15&lt;&gt;"","武汉威伟机械","------")</f>
        <v>武汉威伟机械</v>
      </c>
      <c r="J15" s="17" t="str">
        <f>VLOOKUP(L15,ch!$A$1:$B$33,2,0)</f>
        <v>鄂AZR992</v>
      </c>
      <c r="K15" s="17"/>
      <c r="L15" s="4" t="s">
        <v>202</v>
      </c>
      <c r="M15" s="2" t="str">
        <f t="shared" ref="M15" si="49">IF(A15&lt;&gt;"","9.6米","---")</f>
        <v>9.6米</v>
      </c>
      <c r="N15" s="4">
        <v>14</v>
      </c>
      <c r="O15" s="2" t="str">
        <f t="shared" ref="O15" si="50">C15&amp;"--"&amp;E15</f>
        <v>新地园区--亚洲一号园区</v>
      </c>
      <c r="P15" s="4">
        <f t="shared" ref="P15" si="51">IF(OR(C15="常福园区",C15="欣程园区",E15="常福园区",E15="欣程园区"),1250,165)</f>
        <v>165</v>
      </c>
    </row>
    <row r="16" spans="1:103" ht="18.75">
      <c r="A16" s="9">
        <v>43201</v>
      </c>
      <c r="B16" s="8" t="s">
        <v>63</v>
      </c>
      <c r="C16" s="2" t="s">
        <v>162</v>
      </c>
      <c r="D16" s="2" t="s">
        <v>20</v>
      </c>
      <c r="E16" s="4" t="s">
        <v>162</v>
      </c>
      <c r="F16" s="4" t="s">
        <v>398</v>
      </c>
      <c r="G16" s="5"/>
      <c r="H16" s="5" t="s">
        <v>699</v>
      </c>
      <c r="I16" s="2" t="str">
        <f t="shared" ref="I16" si="52">IF(A16&lt;&gt;"","武汉威伟机械","------")</f>
        <v>武汉威伟机械</v>
      </c>
      <c r="J16" s="17" t="str">
        <f>VLOOKUP(L16,ch!$A$1:$B$33,2,0)</f>
        <v>鄂AHB101</v>
      </c>
      <c r="K16" s="17"/>
      <c r="L16" s="4" t="s">
        <v>158</v>
      </c>
      <c r="M16" s="2" t="str">
        <f t="shared" ref="M16" si="53">IF(A16&lt;&gt;"","9.6米","---")</f>
        <v>9.6米</v>
      </c>
      <c r="N16" s="4">
        <v>14</v>
      </c>
      <c r="O16" s="2" t="str">
        <f t="shared" ref="O16" si="54">C16&amp;"--"&amp;E16</f>
        <v>新地园区--新地园区</v>
      </c>
      <c r="P16" s="4">
        <f t="shared" ref="P16" si="55">IF(OR(C16="常福园区",C16="欣程园区",E16="常福园区",E16="欣程园区"),1250,165)</f>
        <v>165</v>
      </c>
    </row>
    <row r="17" spans="1:16" ht="18.75">
      <c r="A17" s="9">
        <v>43201</v>
      </c>
      <c r="B17" s="8" t="s">
        <v>370</v>
      </c>
      <c r="C17" s="2" t="s">
        <v>162</v>
      </c>
      <c r="D17" s="2" t="s">
        <v>253</v>
      </c>
      <c r="E17" s="4" t="s">
        <v>66</v>
      </c>
      <c r="F17" s="4" t="s">
        <v>371</v>
      </c>
      <c r="G17" s="5"/>
      <c r="H17" s="5" t="s">
        <v>700</v>
      </c>
      <c r="I17" s="2" t="str">
        <f t="shared" ref="I17" si="56">IF(A17&lt;&gt;"","武汉威伟机械","------")</f>
        <v>武汉威伟机械</v>
      </c>
      <c r="J17" s="17" t="str">
        <f>VLOOKUP(L17,ch!$A$1:$B$33,2,0)</f>
        <v>鄂AZV377</v>
      </c>
      <c r="K17" s="17"/>
      <c r="L17" s="4" t="s">
        <v>54</v>
      </c>
      <c r="M17" s="2" t="str">
        <f t="shared" ref="M17" si="57">IF(A17&lt;&gt;"","9.6米","---")</f>
        <v>9.6米</v>
      </c>
      <c r="N17" s="4">
        <v>14</v>
      </c>
      <c r="O17" s="2" t="str">
        <f t="shared" ref="O17" si="58">C17&amp;"--"&amp;E17</f>
        <v>新地园区--亚洲一号园区</v>
      </c>
      <c r="P17" s="4">
        <f t="shared" ref="P17" si="59">IF(OR(C17="常福园区",C17="欣程园区",E17="常福园区",E17="欣程园区"),1250,165)</f>
        <v>165</v>
      </c>
    </row>
    <row r="18" spans="1:16" ht="18.75">
      <c r="A18" s="9">
        <v>43201</v>
      </c>
      <c r="B18" s="8" t="s">
        <v>165</v>
      </c>
      <c r="C18" s="2" t="s">
        <v>162</v>
      </c>
      <c r="D18" s="2" t="s">
        <v>19</v>
      </c>
      <c r="E18" s="4" t="s">
        <v>66</v>
      </c>
      <c r="F18" s="4" t="s">
        <v>469</v>
      </c>
      <c r="G18" s="5"/>
      <c r="H18" s="5" t="s">
        <v>701</v>
      </c>
      <c r="I18" s="2" t="str">
        <f t="shared" ref="I18" si="60">IF(A18&lt;&gt;"","武汉威伟机械","------")</f>
        <v>武汉威伟机械</v>
      </c>
      <c r="J18" s="17" t="str">
        <f>VLOOKUP(L18,ch!$A$1:$B$33,2,0)</f>
        <v>鄂AZR876</v>
      </c>
      <c r="K18" s="17"/>
      <c r="L18" s="4" t="s">
        <v>181</v>
      </c>
      <c r="M18" s="2" t="str">
        <f t="shared" ref="M18" si="61">IF(A18&lt;&gt;"","9.6米","---")</f>
        <v>9.6米</v>
      </c>
      <c r="N18" s="4">
        <v>14</v>
      </c>
      <c r="O18" s="2" t="str">
        <f t="shared" ref="O18" si="62">C18&amp;"--"&amp;E18</f>
        <v>新地园区--亚洲一号园区</v>
      </c>
      <c r="P18" s="4">
        <f t="shared" ref="P18" si="63">IF(OR(C18="常福园区",C18="欣程园区",E18="常福园区",E18="欣程园区"),1250,165)</f>
        <v>165</v>
      </c>
    </row>
    <row r="19" spans="1:16" ht="18.75">
      <c r="A19" s="9">
        <v>43201</v>
      </c>
      <c r="B19" s="8" t="s">
        <v>702</v>
      </c>
      <c r="C19" s="2" t="s">
        <v>66</v>
      </c>
      <c r="D19" s="2" t="s">
        <v>469</v>
      </c>
      <c r="E19" s="4" t="s">
        <v>162</v>
      </c>
      <c r="F19" s="4" t="s">
        <v>268</v>
      </c>
      <c r="G19" s="5"/>
      <c r="H19" s="5" t="s">
        <v>703</v>
      </c>
      <c r="I19" s="2" t="str">
        <f t="shared" ref="I19" si="64">IF(A19&lt;&gt;"","武汉威伟机械","------")</f>
        <v>武汉威伟机械</v>
      </c>
      <c r="J19" s="17" t="str">
        <f>VLOOKUP(L19,ch!$A$1:$B$33,2,0)</f>
        <v>鄂AZV377</v>
      </c>
      <c r="K19" s="17"/>
      <c r="L19" s="4" t="s">
        <v>54</v>
      </c>
      <c r="M19" s="2" t="str">
        <f t="shared" ref="M19" si="65">IF(A19&lt;&gt;"","9.6米","---")</f>
        <v>9.6米</v>
      </c>
      <c r="N19" s="4">
        <v>12</v>
      </c>
      <c r="O19" s="2" t="str">
        <f t="shared" ref="O19" si="66">C19&amp;"--"&amp;E19</f>
        <v>亚洲一号园区--新地园区</v>
      </c>
      <c r="P19" s="4">
        <f t="shared" ref="P19" si="67">IF(OR(C19="常福园区",C19="欣程园区",E19="常福园区",E19="欣程园区"),1250,165)</f>
        <v>165</v>
      </c>
    </row>
    <row r="20" spans="1:16" ht="18.75">
      <c r="A20" s="9">
        <v>43201</v>
      </c>
      <c r="B20" s="8" t="s">
        <v>345</v>
      </c>
      <c r="C20" s="2" t="s">
        <v>59</v>
      </c>
      <c r="D20" s="2" t="s">
        <v>704</v>
      </c>
      <c r="E20" s="4" t="s">
        <v>162</v>
      </c>
      <c r="F20" s="4" t="s">
        <v>274</v>
      </c>
      <c r="G20" s="5"/>
      <c r="H20" s="5" t="s">
        <v>705</v>
      </c>
      <c r="I20" s="2" t="str">
        <f t="shared" ref="I20" si="68">IF(A20&lt;&gt;"","武汉威伟机械","------")</f>
        <v>武汉威伟机械</v>
      </c>
      <c r="J20" s="17" t="str">
        <f>VLOOKUP(L20,ch!$A$1:$B$33,2,0)</f>
        <v>鄂ABY277</v>
      </c>
      <c r="K20" s="17"/>
      <c r="L20" s="4" t="s">
        <v>261</v>
      </c>
      <c r="M20" s="2" t="str">
        <f t="shared" ref="M20" si="69">IF(A20&lt;&gt;"","9.6米","---")</f>
        <v>9.6米</v>
      </c>
      <c r="N20" s="4">
        <v>14</v>
      </c>
      <c r="O20" s="2" t="str">
        <f t="shared" ref="O20" si="70">C20&amp;"--"&amp;E20</f>
        <v>万纬园区--新地园区</v>
      </c>
      <c r="P20" s="4">
        <f t="shared" ref="P20" si="71">IF(OR(C20="常福园区",C20="欣程园区",E20="常福园区",E20="欣程园区"),1250,165)</f>
        <v>165</v>
      </c>
    </row>
    <row r="21" spans="1:16" ht="18.75">
      <c r="A21" s="9">
        <v>43201</v>
      </c>
      <c r="B21" s="8" t="s">
        <v>159</v>
      </c>
      <c r="C21" s="2" t="s">
        <v>66</v>
      </c>
      <c r="D21" s="2" t="s">
        <v>373</v>
      </c>
      <c r="E21" s="4" t="s">
        <v>162</v>
      </c>
      <c r="F21" s="4" t="s">
        <v>20</v>
      </c>
      <c r="G21" s="5"/>
      <c r="H21" s="5" t="s">
        <v>706</v>
      </c>
      <c r="I21" s="2" t="str">
        <f t="shared" ref="I21" si="72">IF(A21&lt;&gt;"","武汉威伟机械","------")</f>
        <v>武汉威伟机械</v>
      </c>
      <c r="J21" s="17" t="str">
        <f>VLOOKUP(L21,ch!$A$1:$B$33,2,0)</f>
        <v>鄂AZR876</v>
      </c>
      <c r="K21" s="17"/>
      <c r="L21" s="4" t="s">
        <v>181</v>
      </c>
      <c r="M21" s="2" t="str">
        <f t="shared" ref="M21" si="73">IF(A21&lt;&gt;"","9.6米","---")</f>
        <v>9.6米</v>
      </c>
      <c r="N21" s="4">
        <v>14</v>
      </c>
      <c r="O21" s="2" t="str">
        <f t="shared" ref="O21" si="74">C21&amp;"--"&amp;E21</f>
        <v>亚洲一号园区--新地园区</v>
      </c>
      <c r="P21" s="4">
        <f t="shared" ref="P21" si="75">IF(OR(C21="常福园区",C21="欣程园区",E21="常福园区",E21="欣程园区"),1250,165)</f>
        <v>165</v>
      </c>
    </row>
    <row r="22" spans="1:16" ht="18.75">
      <c r="A22" s="9">
        <v>43201</v>
      </c>
      <c r="B22" s="8" t="s">
        <v>45</v>
      </c>
      <c r="C22" s="2" t="s">
        <v>59</v>
      </c>
      <c r="D22" s="2" t="s">
        <v>560</v>
      </c>
      <c r="E22" s="4" t="s">
        <v>162</v>
      </c>
      <c r="F22" s="4" t="s">
        <v>707</v>
      </c>
      <c r="G22" s="5"/>
      <c r="H22" s="5" t="s">
        <v>708</v>
      </c>
      <c r="I22" s="2" t="str">
        <f t="shared" ref="I22" si="76">IF(A22&lt;&gt;"","武汉威伟机械","------")</f>
        <v>武汉威伟机械</v>
      </c>
      <c r="J22" s="17" t="str">
        <f>VLOOKUP(L22,ch!$A$1:$B$33,2,0)</f>
        <v>鄂ABY277</v>
      </c>
      <c r="K22" s="17"/>
      <c r="L22" s="4" t="s">
        <v>261</v>
      </c>
      <c r="M22" s="2" t="str">
        <f t="shared" ref="M22" si="77">IF(A22&lt;&gt;"","9.6米","---")</f>
        <v>9.6米</v>
      </c>
      <c r="N22" s="4">
        <v>14</v>
      </c>
      <c r="O22" s="2" t="str">
        <f t="shared" ref="O22" si="78">C22&amp;"--"&amp;E22</f>
        <v>万纬园区--新地园区</v>
      </c>
      <c r="P22" s="4">
        <f t="shared" ref="P22" si="79">IF(OR(C22="常福园区",C22="欣程园区",E22="常福园区",E22="欣程园区"),1250,165)</f>
        <v>165</v>
      </c>
    </row>
    <row r="23" spans="1:16" ht="18.75">
      <c r="A23" s="9">
        <v>43201</v>
      </c>
      <c r="B23" s="8" t="s">
        <v>331</v>
      </c>
      <c r="C23" s="2" t="s">
        <v>66</v>
      </c>
      <c r="D23" s="2" t="s">
        <v>371</v>
      </c>
      <c r="E23" s="4" t="s">
        <v>162</v>
      </c>
      <c r="F23" s="4" t="s">
        <v>268</v>
      </c>
      <c r="G23" s="5"/>
      <c r="H23" s="5" t="s">
        <v>709</v>
      </c>
      <c r="I23" s="2" t="str">
        <f t="shared" ref="I23" si="80">IF(A23&lt;&gt;"","武汉威伟机械","------")</f>
        <v>武汉威伟机械</v>
      </c>
      <c r="J23" s="17" t="str">
        <f>VLOOKUP(L23,ch!$A$1:$B$33,2,0)</f>
        <v>鄂AZR992</v>
      </c>
      <c r="K23" s="17"/>
      <c r="L23" s="4" t="s">
        <v>202</v>
      </c>
      <c r="M23" s="2" t="str">
        <f t="shared" ref="M23" si="81">IF(A23&lt;&gt;"","9.6米","---")</f>
        <v>9.6米</v>
      </c>
      <c r="N23" s="4">
        <v>14</v>
      </c>
      <c r="O23" s="2" t="str">
        <f t="shared" ref="O23" si="82">C23&amp;"--"&amp;E23</f>
        <v>亚洲一号园区--新地园区</v>
      </c>
      <c r="P23" s="4">
        <f t="shared" ref="P23" si="83">IF(OR(C23="常福园区",C23="欣程园区",E23="常福园区",E23="欣程园区"),1250,165)</f>
        <v>165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</sheetData>
  <phoneticPr fontId="7" type="noConversion"/>
  <conditionalFormatting sqref="G112:H1048576 G1:H1">
    <cfRule type="duplicateValues" dxfId="11" priority="12"/>
  </conditionalFormatting>
  <conditionalFormatting sqref="G112:H1048576 G1:H1">
    <cfRule type="duplicateValues" dxfId="10" priority="10"/>
    <cfRule type="duplicateValues" dxfId="9" priority="11"/>
  </conditionalFormatting>
  <conditionalFormatting sqref="G112:H1048576 G1:H1">
    <cfRule type="duplicateValues" dxfId="8" priority="8"/>
    <cfRule type="duplicateValues" dxfId="7" priority="9"/>
  </conditionalFormatting>
  <conditionalFormatting sqref="G1:G1048576">
    <cfRule type="duplicateValues" dxfId="6" priority="6"/>
    <cfRule type="duplicateValues" dxfId="5" priority="7"/>
  </conditionalFormatting>
  <conditionalFormatting sqref="G2:H111">
    <cfRule type="duplicateValues" dxfId="4" priority="24"/>
  </conditionalFormatting>
  <conditionalFormatting sqref="G2:H111">
    <cfRule type="duplicateValues" dxfId="3" priority="25"/>
    <cfRule type="duplicateValues" dxfId="2" priority="26"/>
  </conditionalFormatting>
  <conditionalFormatting sqref="G2:H111">
    <cfRule type="duplicateValues" dxfId="1" priority="27"/>
    <cfRule type="duplicateValues" dxfId="0" priority="28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34"/>
  <sheetViews>
    <sheetView topLeftCell="A25" workbookViewId="0">
      <selection activeCell="C34" sqref="C34"/>
    </sheetView>
  </sheetViews>
  <sheetFormatPr defaultRowHeight="13.5"/>
  <cols>
    <col min="1" max="1" width="10.375" bestFit="1" customWidth="1"/>
    <col min="2" max="2" width="14" bestFit="1" customWidth="1"/>
  </cols>
  <sheetData>
    <row r="1" spans="1:2" ht="20.25">
      <c r="A1" s="19" t="s">
        <v>108</v>
      </c>
      <c r="B1" s="19" t="s">
        <v>101</v>
      </c>
    </row>
    <row r="2" spans="1:2" ht="20.25">
      <c r="A2" s="19" t="s">
        <v>282</v>
      </c>
      <c r="B2" s="19" t="s">
        <v>109</v>
      </c>
    </row>
    <row r="3" spans="1:2" ht="20.25">
      <c r="A3" s="19" t="s">
        <v>634</v>
      </c>
      <c r="B3" s="19" t="s">
        <v>110</v>
      </c>
    </row>
    <row r="4" spans="1:2" ht="20.25">
      <c r="A4" s="19" t="s">
        <v>111</v>
      </c>
      <c r="B4" s="19" t="s">
        <v>95</v>
      </c>
    </row>
    <row r="5" spans="1:2" ht="20.25">
      <c r="A5" s="19" t="s">
        <v>112</v>
      </c>
      <c r="B5" s="19" t="s">
        <v>99</v>
      </c>
    </row>
    <row r="6" spans="1:2" ht="20.25">
      <c r="A6" s="19" t="s">
        <v>113</v>
      </c>
      <c r="B6" s="19" t="s">
        <v>97</v>
      </c>
    </row>
    <row r="7" spans="1:2" ht="20.25">
      <c r="A7" s="19" t="s">
        <v>114</v>
      </c>
      <c r="B7" s="19" t="s">
        <v>103</v>
      </c>
    </row>
    <row r="8" spans="1:2" ht="20.25">
      <c r="A8" s="19" t="s">
        <v>115</v>
      </c>
      <c r="B8" s="19" t="s">
        <v>116</v>
      </c>
    </row>
    <row r="9" spans="1:2" ht="20.25">
      <c r="A9" s="19" t="s">
        <v>117</v>
      </c>
      <c r="B9" s="19" t="s">
        <v>118</v>
      </c>
    </row>
    <row r="10" spans="1:2" ht="20.25">
      <c r="A10" s="19" t="s">
        <v>119</v>
      </c>
      <c r="B10" s="19" t="s">
        <v>120</v>
      </c>
    </row>
    <row r="11" spans="1:2" ht="20.25">
      <c r="A11" s="19" t="s">
        <v>121</v>
      </c>
      <c r="B11" s="19" t="s">
        <v>122</v>
      </c>
    </row>
    <row r="12" spans="1:2" ht="20.25">
      <c r="A12" s="19" t="s">
        <v>123</v>
      </c>
      <c r="B12" s="19" t="s">
        <v>124</v>
      </c>
    </row>
    <row r="13" spans="1:2" ht="20.25">
      <c r="A13" s="19" t="s">
        <v>125</v>
      </c>
      <c r="B13" s="19" t="s">
        <v>126</v>
      </c>
    </row>
    <row r="14" spans="1:2" ht="20.25">
      <c r="A14" s="19" t="s">
        <v>127</v>
      </c>
      <c r="B14" s="19" t="s">
        <v>105</v>
      </c>
    </row>
    <row r="15" spans="1:2" ht="20.25">
      <c r="A15" s="19" t="s">
        <v>128</v>
      </c>
      <c r="B15" s="19" t="s">
        <v>129</v>
      </c>
    </row>
    <row r="16" spans="1:2" ht="20.25">
      <c r="A16" s="19" t="s">
        <v>130</v>
      </c>
      <c r="B16" s="19" t="s">
        <v>98</v>
      </c>
    </row>
    <row r="17" spans="1:2" ht="20.25">
      <c r="A17" s="19" t="s">
        <v>131</v>
      </c>
      <c r="B17" s="19" t="s">
        <v>102</v>
      </c>
    </row>
    <row r="18" spans="1:2" ht="20.25">
      <c r="A18" s="19" t="s">
        <v>132</v>
      </c>
      <c r="B18" s="19" t="s">
        <v>133</v>
      </c>
    </row>
    <row r="19" spans="1:2" ht="20.25">
      <c r="A19" s="19" t="s">
        <v>134</v>
      </c>
      <c r="B19" s="19" t="s">
        <v>135</v>
      </c>
    </row>
    <row r="20" spans="1:2" ht="20.25">
      <c r="A20" s="19" t="s">
        <v>136</v>
      </c>
      <c r="B20" s="19" t="s">
        <v>137</v>
      </c>
    </row>
    <row r="21" spans="1:2" ht="20.25">
      <c r="A21" s="19" t="s">
        <v>138</v>
      </c>
      <c r="B21" s="19" t="s">
        <v>139</v>
      </c>
    </row>
    <row r="22" spans="1:2" ht="20.25">
      <c r="A22" s="19" t="s">
        <v>140</v>
      </c>
      <c r="B22" s="19" t="s">
        <v>100</v>
      </c>
    </row>
    <row r="23" spans="1:2" ht="20.25">
      <c r="A23" s="19" t="s">
        <v>141</v>
      </c>
      <c r="B23" s="19" t="s">
        <v>17</v>
      </c>
    </row>
    <row r="24" spans="1:2" ht="20.25">
      <c r="A24" s="19" t="s">
        <v>142</v>
      </c>
      <c r="B24" s="19" t="s">
        <v>143</v>
      </c>
    </row>
    <row r="25" spans="1:2" ht="20.25">
      <c r="A25" s="19" t="s">
        <v>144</v>
      </c>
      <c r="B25" s="19" t="s">
        <v>145</v>
      </c>
    </row>
    <row r="26" spans="1:2" ht="20.25">
      <c r="A26" s="19" t="s">
        <v>146</v>
      </c>
      <c r="B26" s="19" t="s">
        <v>147</v>
      </c>
    </row>
    <row r="27" spans="1:2" ht="20.25">
      <c r="A27" s="19" t="s">
        <v>148</v>
      </c>
      <c r="B27" s="19" t="s">
        <v>149</v>
      </c>
    </row>
    <row r="28" spans="1:2" ht="20.25">
      <c r="A28" s="19" t="s">
        <v>150</v>
      </c>
      <c r="B28" s="19" t="s">
        <v>151</v>
      </c>
    </row>
    <row r="29" spans="1:2" ht="20.25">
      <c r="A29" s="19" t="s">
        <v>152</v>
      </c>
      <c r="B29" s="19" t="s">
        <v>153</v>
      </c>
    </row>
    <row r="30" spans="1:2" ht="20.25">
      <c r="A30" s="19" t="s">
        <v>154</v>
      </c>
      <c r="B30" s="19" t="s">
        <v>155</v>
      </c>
    </row>
    <row r="31" spans="1:2" ht="20.25">
      <c r="A31" s="19" t="s">
        <v>156</v>
      </c>
      <c r="B31" s="19" t="s">
        <v>157</v>
      </c>
    </row>
    <row r="32" spans="1:2" ht="20.25">
      <c r="A32" s="29" t="s">
        <v>532</v>
      </c>
      <c r="B32" s="29" t="s">
        <v>533</v>
      </c>
    </row>
    <row r="33" spans="1:2" ht="20.25">
      <c r="A33" s="29" t="s">
        <v>632</v>
      </c>
      <c r="B33" s="29" t="s">
        <v>633</v>
      </c>
    </row>
    <row r="34" spans="1:2" ht="20.25">
      <c r="A34" s="29" t="s">
        <v>635</v>
      </c>
      <c r="B34" s="29" t="s">
        <v>636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3:H9"/>
  <sheetViews>
    <sheetView topLeftCell="B1" workbookViewId="0">
      <selection activeCell="M24" sqref="M24"/>
    </sheetView>
  </sheetViews>
  <sheetFormatPr defaultRowHeight="13.5"/>
  <cols>
    <col min="1" max="1" width="13.125" bestFit="1" customWidth="1"/>
    <col min="2" max="6" width="9.75" bestFit="1" customWidth="1"/>
    <col min="7" max="7" width="14.125" bestFit="1" customWidth="1"/>
    <col min="8" max="8" width="5.75" bestFit="1" customWidth="1"/>
    <col min="9" max="20" width="10.5" bestFit="1" customWidth="1"/>
    <col min="21" max="23" width="7.75" bestFit="1" customWidth="1"/>
    <col min="24" max="24" width="5.75" bestFit="1" customWidth="1"/>
    <col min="25" max="26" width="7.75" bestFit="1" customWidth="1"/>
    <col min="27" max="27" width="5.75" bestFit="1" customWidth="1"/>
    <col min="28" max="28" width="7.75" bestFit="1" customWidth="1"/>
    <col min="29" max="29" width="14.125" bestFit="1" customWidth="1"/>
    <col min="30" max="30" width="5.75" bestFit="1" customWidth="1"/>
    <col min="31" max="31" width="7.75" bestFit="1" customWidth="1"/>
    <col min="32" max="32" width="6.25" bestFit="1" customWidth="1"/>
    <col min="33" max="33" width="8" bestFit="1" customWidth="1"/>
    <col min="34" max="34" width="5.75" bestFit="1" customWidth="1"/>
  </cols>
  <sheetData>
    <row r="3" spans="1:8">
      <c r="A3" s="32" t="s">
        <v>566</v>
      </c>
      <c r="B3" s="32" t="s">
        <v>567</v>
      </c>
    </row>
    <row r="4" spans="1:8">
      <c r="A4" s="32" t="s">
        <v>569</v>
      </c>
      <c r="B4" s="18" t="s">
        <v>570</v>
      </c>
      <c r="C4" s="18" t="s">
        <v>538</v>
      </c>
      <c r="D4" s="18" t="s">
        <v>541</v>
      </c>
      <c r="E4" s="18" t="s">
        <v>559</v>
      </c>
      <c r="F4" s="18" t="s">
        <v>557</v>
      </c>
      <c r="G4" s="18" t="s">
        <v>536</v>
      </c>
      <c r="H4" s="18" t="s">
        <v>568</v>
      </c>
    </row>
    <row r="5" spans="1:8">
      <c r="A5" s="33" t="s">
        <v>538</v>
      </c>
      <c r="B5" s="16"/>
      <c r="C5" s="16"/>
      <c r="D5" s="16"/>
      <c r="E5" s="16"/>
      <c r="F5" s="16">
        <v>2</v>
      </c>
      <c r="G5" s="16"/>
      <c r="H5" s="16">
        <v>2</v>
      </c>
    </row>
    <row r="6" spans="1:8">
      <c r="A6" s="33" t="s">
        <v>559</v>
      </c>
      <c r="B6" s="16"/>
      <c r="C6" s="16"/>
      <c r="D6" s="16"/>
      <c r="E6" s="16"/>
      <c r="F6" s="16">
        <v>5</v>
      </c>
      <c r="G6" s="16"/>
      <c r="H6" s="16">
        <v>5</v>
      </c>
    </row>
    <row r="7" spans="1:8">
      <c r="A7" s="33" t="s">
        <v>557</v>
      </c>
      <c r="B7" s="16">
        <v>22</v>
      </c>
      <c r="C7" s="16">
        <v>36</v>
      </c>
      <c r="D7" s="16">
        <v>2</v>
      </c>
      <c r="E7" s="16">
        <v>15</v>
      </c>
      <c r="F7" s="16">
        <v>11</v>
      </c>
      <c r="G7" s="16">
        <v>44</v>
      </c>
      <c r="H7" s="16">
        <v>130</v>
      </c>
    </row>
    <row r="8" spans="1:8">
      <c r="A8" s="33" t="s">
        <v>536</v>
      </c>
      <c r="B8" s="16"/>
      <c r="C8" s="16"/>
      <c r="D8" s="16"/>
      <c r="E8" s="16"/>
      <c r="F8" s="16">
        <v>8</v>
      </c>
      <c r="G8" s="16"/>
      <c r="H8" s="16">
        <v>8</v>
      </c>
    </row>
    <row r="9" spans="1:8">
      <c r="A9" s="33" t="s">
        <v>568</v>
      </c>
      <c r="B9" s="16">
        <v>22</v>
      </c>
      <c r="C9" s="16">
        <v>36</v>
      </c>
      <c r="D9" s="16">
        <v>2</v>
      </c>
      <c r="E9" s="16">
        <v>15</v>
      </c>
      <c r="F9" s="16">
        <v>26</v>
      </c>
      <c r="G9" s="16">
        <v>44</v>
      </c>
      <c r="H9" s="16">
        <v>145</v>
      </c>
    </row>
  </sheetData>
  <phoneticPr fontId="7" type="noConversion"/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W147"/>
  <sheetViews>
    <sheetView topLeftCell="A4" workbookViewId="0">
      <selection activeCell="D87" sqref="D87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bestFit="1" customWidth="1"/>
    <col min="8" max="8" width="16.625" style="18" bestFit="1" customWidth="1"/>
    <col min="9" max="9" width="15.75" style="18" bestFit="1" customWidth="1"/>
    <col min="10" max="10" width="8.875" style="18" bestFit="1" customWidth="1"/>
    <col min="11" max="11" width="6.5" style="18" bestFit="1" customWidth="1"/>
    <col min="12" max="12" width="8.75" style="18" bestFit="1" customWidth="1"/>
    <col min="13" max="13" width="29.875" style="18" bestFit="1" customWidth="1"/>
    <col min="14" max="14" width="6.75" style="18" bestFit="1" customWidth="1"/>
    <col min="15" max="16384" width="9" style="18"/>
  </cols>
  <sheetData>
    <row r="1" spans="1:10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</row>
    <row r="2" spans="1:101" ht="18.75">
      <c r="A2" s="9">
        <v>43191</v>
      </c>
      <c r="B2" s="8" t="s">
        <v>22</v>
      </c>
      <c r="C2" s="15" t="s">
        <v>55</v>
      </c>
      <c r="D2" s="15" t="s">
        <v>20</v>
      </c>
      <c r="E2" s="4" t="s">
        <v>55</v>
      </c>
      <c r="F2" s="4" t="s">
        <v>56</v>
      </c>
      <c r="G2" s="7" t="s">
        <v>67</v>
      </c>
      <c r="H2" s="15" t="s">
        <v>15</v>
      </c>
      <c r="I2" s="7" t="s">
        <v>95</v>
      </c>
      <c r="J2" s="4" t="s">
        <v>57</v>
      </c>
      <c r="K2" s="15">
        <v>9.6</v>
      </c>
      <c r="L2" s="4">
        <v>14</v>
      </c>
      <c r="M2" s="15" t="str">
        <f>C2&amp;"--"&amp;E2</f>
        <v>新地园区--新地园区</v>
      </c>
      <c r="N2" s="4" t="e">
        <f>IF(OR(#REF!="常福园区",#REF!="欣程园区",#REF!="常福园区",#REF!="欣程园区"),1250,165)</f>
        <v>#REF!</v>
      </c>
    </row>
    <row r="3" spans="1:101" ht="18.75">
      <c r="A3" s="9">
        <v>43191</v>
      </c>
      <c r="B3" s="8" t="s">
        <v>58</v>
      </c>
      <c r="C3" s="15" t="s">
        <v>55</v>
      </c>
      <c r="D3" s="15" t="s">
        <v>16</v>
      </c>
      <c r="E3" s="4" t="s">
        <v>59</v>
      </c>
      <c r="F3" s="4" t="s">
        <v>23</v>
      </c>
      <c r="G3" s="7" t="s">
        <v>68</v>
      </c>
      <c r="H3" s="15" t="s">
        <v>15</v>
      </c>
      <c r="I3" s="7" t="s">
        <v>96</v>
      </c>
      <c r="J3" s="4" t="s">
        <v>60</v>
      </c>
      <c r="K3" s="15">
        <v>9.6</v>
      </c>
      <c r="L3" s="4">
        <v>14</v>
      </c>
      <c r="M3" s="15" t="str">
        <f t="shared" ref="M3:M30" si="0">C3&amp;"--"&amp;E3</f>
        <v>新地园区--万纬园区</v>
      </c>
      <c r="N3" s="4" t="e">
        <f>IF(OR(#REF!="常福园区",#REF!="欣程园区",#REF!="常福园区",#REF!="欣程园区"),1250,165)</f>
        <v>#REF!</v>
      </c>
    </row>
    <row r="4" spans="1:101" ht="18.75">
      <c r="A4" s="9">
        <v>43191</v>
      </c>
      <c r="B4" s="8" t="s">
        <v>24</v>
      </c>
      <c r="C4" s="15" t="s">
        <v>55</v>
      </c>
      <c r="D4" s="15" t="s">
        <v>21</v>
      </c>
      <c r="E4" s="4" t="s">
        <v>61</v>
      </c>
      <c r="F4" s="4" t="s">
        <v>62</v>
      </c>
      <c r="G4" s="7" t="s">
        <v>69</v>
      </c>
      <c r="H4" s="15" t="s">
        <v>15</v>
      </c>
      <c r="I4" s="7" t="s">
        <v>95</v>
      </c>
      <c r="J4" s="4" t="s">
        <v>57</v>
      </c>
      <c r="K4" s="15">
        <v>9.6</v>
      </c>
      <c r="L4" s="4">
        <v>14</v>
      </c>
      <c r="M4" s="15" t="str">
        <f t="shared" si="0"/>
        <v>新地园区--丰树园区</v>
      </c>
      <c r="N4" s="4" t="e">
        <f>IF(OR(#REF!="常福园区",#REF!="欣程园区",#REF!="常福园区",#REF!="欣程园区"),1250,165)</f>
        <v>#REF!</v>
      </c>
    </row>
    <row r="5" spans="1:101" ht="18.75">
      <c r="A5" s="9">
        <v>43191</v>
      </c>
      <c r="B5" s="8" t="s">
        <v>63</v>
      </c>
      <c r="C5" s="15" t="s">
        <v>55</v>
      </c>
      <c r="D5" s="15" t="s">
        <v>20</v>
      </c>
      <c r="E5" s="4" t="s">
        <v>61</v>
      </c>
      <c r="F5" s="4" t="s">
        <v>64</v>
      </c>
      <c r="G5" s="7" t="s">
        <v>70</v>
      </c>
      <c r="H5" s="15" t="s">
        <v>15</v>
      </c>
      <c r="I5" s="7" t="s">
        <v>95</v>
      </c>
      <c r="J5" s="4" t="s">
        <v>57</v>
      </c>
      <c r="K5" s="15">
        <v>9.6</v>
      </c>
      <c r="L5" s="4">
        <v>14</v>
      </c>
      <c r="M5" s="15" t="str">
        <f t="shared" si="0"/>
        <v>新地园区--丰树园区</v>
      </c>
      <c r="N5" s="4" t="e">
        <f>IF(OR(#REF!="常福园区",#REF!="欣程园区",#REF!="常福园区",#REF!="欣程园区"),1250,165)</f>
        <v>#REF!</v>
      </c>
    </row>
    <row r="6" spans="1:101" ht="18.75">
      <c r="A6" s="9">
        <v>43191</v>
      </c>
      <c r="B6" s="8" t="s">
        <v>24</v>
      </c>
      <c r="C6" s="15" t="s">
        <v>55</v>
      </c>
      <c r="D6" s="15" t="s">
        <v>20</v>
      </c>
      <c r="E6" s="4" t="s">
        <v>61</v>
      </c>
      <c r="F6" s="4" t="s">
        <v>62</v>
      </c>
      <c r="G6" s="7" t="s">
        <v>71</v>
      </c>
      <c r="H6" s="15" t="s">
        <v>15</v>
      </c>
      <c r="I6" s="7" t="s">
        <v>97</v>
      </c>
      <c r="J6" s="4" t="s">
        <v>65</v>
      </c>
      <c r="K6" s="15">
        <v>9.6</v>
      </c>
      <c r="L6" s="4">
        <v>14</v>
      </c>
      <c r="M6" s="15" t="str">
        <f t="shared" si="0"/>
        <v>新地园区--丰树园区</v>
      </c>
      <c r="N6" s="4" t="e">
        <f>IF(OR(#REF!="常福园区",#REF!="欣程园区",#REF!="常福园区",#REF!="欣程园区"),1250,165)</f>
        <v>#REF!</v>
      </c>
    </row>
    <row r="7" spans="1:101" ht="18.75">
      <c r="A7" s="9">
        <v>43191</v>
      </c>
      <c r="B7" s="8" t="s">
        <v>25</v>
      </c>
      <c r="C7" s="15" t="s">
        <v>55</v>
      </c>
      <c r="D7" s="15" t="s">
        <v>21</v>
      </c>
      <c r="E7" s="4" t="s">
        <v>61</v>
      </c>
      <c r="F7" s="4" t="s">
        <v>62</v>
      </c>
      <c r="G7" s="7" t="s">
        <v>72</v>
      </c>
      <c r="H7" s="15" t="s">
        <v>15</v>
      </c>
      <c r="I7" s="7" t="s">
        <v>98</v>
      </c>
      <c r="J7" s="4" t="s">
        <v>43</v>
      </c>
      <c r="K7" s="15">
        <v>9.6</v>
      </c>
      <c r="L7" s="4">
        <v>14</v>
      </c>
      <c r="M7" s="15" t="str">
        <f t="shared" si="0"/>
        <v>新地园区--丰树园区</v>
      </c>
      <c r="N7" s="4" t="e">
        <f>IF(OR(#REF!="常福园区",#REF!="欣程园区",#REF!="常福园区",#REF!="欣程园区"),1250,165)</f>
        <v>#REF!</v>
      </c>
    </row>
    <row r="8" spans="1:101" ht="18.75">
      <c r="A8" s="9">
        <v>43191</v>
      </c>
      <c r="B8" s="8" t="s">
        <v>26</v>
      </c>
      <c r="C8" s="15" t="s">
        <v>55</v>
      </c>
      <c r="D8" s="15" t="s">
        <v>19</v>
      </c>
      <c r="E8" s="4" t="s">
        <v>66</v>
      </c>
      <c r="F8" s="4" t="s">
        <v>56</v>
      </c>
      <c r="G8" s="7" t="s">
        <v>73</v>
      </c>
      <c r="H8" s="15" t="s">
        <v>15</v>
      </c>
      <c r="I8" s="7" t="s">
        <v>99</v>
      </c>
      <c r="J8" s="4" t="s">
        <v>27</v>
      </c>
      <c r="K8" s="15">
        <v>9.6</v>
      </c>
      <c r="L8" s="4">
        <v>14</v>
      </c>
      <c r="M8" s="15" t="str">
        <f t="shared" si="0"/>
        <v>新地园区--亚洲一号园区</v>
      </c>
      <c r="N8" s="4" t="e">
        <f>IF(OR(#REF!="常福园区",#REF!="欣程园区",#REF!="常福园区",#REF!="欣程园区"),1250,165)</f>
        <v>#REF!</v>
      </c>
    </row>
    <row r="9" spans="1:101" ht="18.75">
      <c r="A9" s="9">
        <v>43191</v>
      </c>
      <c r="B9" s="8" t="s">
        <v>24</v>
      </c>
      <c r="C9" s="15" t="s">
        <v>55</v>
      </c>
      <c r="D9" s="15" t="s">
        <v>28</v>
      </c>
      <c r="E9" s="4" t="s">
        <v>55</v>
      </c>
      <c r="F9" s="4" t="s">
        <v>56</v>
      </c>
      <c r="G9" s="7" t="s">
        <v>74</v>
      </c>
      <c r="H9" s="15" t="s">
        <v>15</v>
      </c>
      <c r="I9" s="7" t="s">
        <v>99</v>
      </c>
      <c r="J9" s="4" t="s">
        <v>27</v>
      </c>
      <c r="K9" s="15">
        <v>9.6</v>
      </c>
      <c r="L9" s="4">
        <v>14</v>
      </c>
      <c r="M9" s="15" t="str">
        <f t="shared" si="0"/>
        <v>新地园区--新地园区</v>
      </c>
      <c r="N9" s="4" t="e">
        <f>IF(OR(#REF!="常福园区",#REF!="欣程园区",#REF!="常福园区",#REF!="欣程园区"),1250,165)</f>
        <v>#REF!</v>
      </c>
    </row>
    <row r="10" spans="1:101" ht="18.75">
      <c r="A10" s="9">
        <v>43191</v>
      </c>
      <c r="B10" s="8" t="s">
        <v>29</v>
      </c>
      <c r="C10" s="15" t="s">
        <v>55</v>
      </c>
      <c r="D10" s="15" t="s">
        <v>30</v>
      </c>
      <c r="E10" s="4" t="s">
        <v>59</v>
      </c>
      <c r="F10" s="4" t="s">
        <v>31</v>
      </c>
      <c r="G10" s="7" t="s">
        <v>75</v>
      </c>
      <c r="H10" s="15" t="s">
        <v>15</v>
      </c>
      <c r="I10" s="7" t="s">
        <v>99</v>
      </c>
      <c r="J10" s="4" t="s">
        <v>27</v>
      </c>
      <c r="K10" s="15">
        <v>9.6</v>
      </c>
      <c r="L10" s="4">
        <v>14</v>
      </c>
      <c r="M10" s="15" t="str">
        <f t="shared" si="0"/>
        <v>新地园区--万纬园区</v>
      </c>
      <c r="N10" s="4">
        <f t="shared" ref="N10:N25" si="1">IF(OR(D2="常福园区",D2="欣程园区",F2="常福园区",F2="欣程园区"),1250,165)</f>
        <v>165</v>
      </c>
    </row>
    <row r="11" spans="1:101" ht="18.75">
      <c r="A11" s="9">
        <v>43191</v>
      </c>
      <c r="B11" s="8" t="s">
        <v>26</v>
      </c>
      <c r="C11" s="15" t="s">
        <v>55</v>
      </c>
      <c r="D11" s="15" t="s">
        <v>19</v>
      </c>
      <c r="E11" s="4" t="s">
        <v>66</v>
      </c>
      <c r="F11" s="4" t="s">
        <v>56</v>
      </c>
      <c r="G11" s="7" t="s">
        <v>76</v>
      </c>
      <c r="H11" s="15" t="s">
        <v>15</v>
      </c>
      <c r="I11" s="7" t="s">
        <v>106</v>
      </c>
      <c r="J11" s="4" t="s">
        <v>32</v>
      </c>
      <c r="K11" s="15">
        <v>9.6</v>
      </c>
      <c r="L11" s="4">
        <v>14</v>
      </c>
      <c r="M11" s="15" t="str">
        <f t="shared" si="0"/>
        <v>新地园区--亚洲一号园区</v>
      </c>
      <c r="N11" s="4">
        <f t="shared" si="1"/>
        <v>165</v>
      </c>
    </row>
    <row r="12" spans="1:101" ht="18.75">
      <c r="A12" s="9">
        <v>43191</v>
      </c>
      <c r="B12" s="8" t="s">
        <v>24</v>
      </c>
      <c r="C12" s="15" t="s">
        <v>55</v>
      </c>
      <c r="D12" s="15" t="s">
        <v>20</v>
      </c>
      <c r="E12" s="4" t="s">
        <v>61</v>
      </c>
      <c r="F12" s="4" t="s">
        <v>64</v>
      </c>
      <c r="G12" s="7" t="s">
        <v>107</v>
      </c>
      <c r="H12" s="15" t="s">
        <v>15</v>
      </c>
      <c r="I12" s="7" t="s">
        <v>106</v>
      </c>
      <c r="J12" s="4" t="s">
        <v>32</v>
      </c>
      <c r="K12" s="15">
        <v>9.6</v>
      </c>
      <c r="L12" s="4">
        <v>14</v>
      </c>
      <c r="M12" s="15" t="str">
        <f t="shared" si="0"/>
        <v>新地园区--丰树园区</v>
      </c>
      <c r="N12" s="4">
        <f t="shared" si="1"/>
        <v>165</v>
      </c>
    </row>
    <row r="13" spans="1:101" ht="18.75">
      <c r="A13" s="9">
        <v>43191</v>
      </c>
      <c r="B13" s="8" t="s">
        <v>33</v>
      </c>
      <c r="C13" s="15" t="s">
        <v>55</v>
      </c>
      <c r="D13" s="15" t="s">
        <v>19</v>
      </c>
      <c r="E13" s="4" t="s">
        <v>66</v>
      </c>
      <c r="F13" s="4" t="s">
        <v>34</v>
      </c>
      <c r="G13" s="7" t="s">
        <v>77</v>
      </c>
      <c r="H13" s="15" t="s">
        <v>15</v>
      </c>
      <c r="I13" s="7" t="s">
        <v>100</v>
      </c>
      <c r="J13" s="4" t="s">
        <v>35</v>
      </c>
      <c r="K13" s="15">
        <v>9.6</v>
      </c>
      <c r="L13" s="4">
        <v>14</v>
      </c>
      <c r="M13" s="15" t="str">
        <f t="shared" si="0"/>
        <v>新地园区--亚洲一号园区</v>
      </c>
      <c r="N13" s="4">
        <f t="shared" si="1"/>
        <v>165</v>
      </c>
    </row>
    <row r="14" spans="1:101" ht="18.75">
      <c r="A14" s="9">
        <v>43191</v>
      </c>
      <c r="B14" s="8" t="s">
        <v>22</v>
      </c>
      <c r="C14" s="15" t="s">
        <v>55</v>
      </c>
      <c r="D14" s="15" t="s">
        <v>21</v>
      </c>
      <c r="E14" s="4" t="s">
        <v>55</v>
      </c>
      <c r="F14" s="4" t="s">
        <v>56</v>
      </c>
      <c r="G14" s="7" t="s">
        <v>78</v>
      </c>
      <c r="H14" s="15" t="s">
        <v>15</v>
      </c>
      <c r="I14" s="7" t="s">
        <v>100</v>
      </c>
      <c r="J14" s="4" t="s">
        <v>35</v>
      </c>
      <c r="K14" s="15">
        <v>9.6</v>
      </c>
      <c r="L14" s="4">
        <v>14</v>
      </c>
      <c r="M14" s="15" t="str">
        <f t="shared" si="0"/>
        <v>新地园区--新地园区</v>
      </c>
      <c r="N14" s="4">
        <f t="shared" si="1"/>
        <v>165</v>
      </c>
    </row>
    <row r="15" spans="1:101" ht="18.75">
      <c r="A15" s="9">
        <v>43191</v>
      </c>
      <c r="B15" s="8" t="s">
        <v>36</v>
      </c>
      <c r="C15" s="15" t="s">
        <v>55</v>
      </c>
      <c r="D15" s="15" t="s">
        <v>19</v>
      </c>
      <c r="E15" s="4" t="s">
        <v>66</v>
      </c>
      <c r="F15" s="4" t="s">
        <v>37</v>
      </c>
      <c r="G15" s="7" t="s">
        <v>79</v>
      </c>
      <c r="H15" s="15" t="s">
        <v>15</v>
      </c>
      <c r="I15" s="7" t="s">
        <v>100</v>
      </c>
      <c r="J15" s="4" t="s">
        <v>35</v>
      </c>
      <c r="K15" s="15">
        <v>9.6</v>
      </c>
      <c r="L15" s="4">
        <v>14</v>
      </c>
      <c r="M15" s="15" t="str">
        <f t="shared" si="0"/>
        <v>新地园区--亚洲一号园区</v>
      </c>
      <c r="N15" s="4">
        <f t="shared" si="1"/>
        <v>165</v>
      </c>
    </row>
    <row r="16" spans="1:101" ht="18.75">
      <c r="A16" s="9">
        <v>43191</v>
      </c>
      <c r="B16" s="8" t="s">
        <v>58</v>
      </c>
      <c r="C16" s="15" t="s">
        <v>55</v>
      </c>
      <c r="D16" s="15" t="s">
        <v>16</v>
      </c>
      <c r="E16" s="4" t="s">
        <v>59</v>
      </c>
      <c r="F16" s="4" t="s">
        <v>23</v>
      </c>
      <c r="G16" s="7" t="s">
        <v>80</v>
      </c>
      <c r="H16" s="15" t="s">
        <v>15</v>
      </c>
      <c r="I16" s="7" t="s">
        <v>96</v>
      </c>
      <c r="J16" s="4" t="s">
        <v>60</v>
      </c>
      <c r="K16" s="15">
        <v>9.6</v>
      </c>
      <c r="L16" s="4">
        <v>14</v>
      </c>
      <c r="M16" s="15" t="str">
        <f t="shared" si="0"/>
        <v>新地园区--万纬园区</v>
      </c>
      <c r="N16" s="4">
        <f t="shared" si="1"/>
        <v>165</v>
      </c>
    </row>
    <row r="17" spans="1:16" ht="18.75">
      <c r="A17" s="9">
        <v>43191</v>
      </c>
      <c r="B17" s="8" t="s">
        <v>24</v>
      </c>
      <c r="C17" s="15" t="s">
        <v>55</v>
      </c>
      <c r="D17" s="15" t="s">
        <v>20</v>
      </c>
      <c r="E17" s="4" t="s">
        <v>61</v>
      </c>
      <c r="F17" s="4" t="s">
        <v>38</v>
      </c>
      <c r="G17" s="7" t="s">
        <v>81</v>
      </c>
      <c r="H17" s="15" t="s">
        <v>15</v>
      </c>
      <c r="I17" s="7" t="s">
        <v>98</v>
      </c>
      <c r="J17" s="4" t="s">
        <v>43</v>
      </c>
      <c r="K17" s="15">
        <v>9.6</v>
      </c>
      <c r="L17" s="4">
        <v>14</v>
      </c>
      <c r="M17" s="15" t="str">
        <f t="shared" si="0"/>
        <v>新地园区--丰树园区</v>
      </c>
      <c r="N17" s="4">
        <f t="shared" si="1"/>
        <v>165</v>
      </c>
    </row>
    <row r="18" spans="1:16" ht="18.75">
      <c r="A18" s="9">
        <v>43191</v>
      </c>
      <c r="B18" s="8" t="s">
        <v>33</v>
      </c>
      <c r="C18" s="15" t="s">
        <v>55</v>
      </c>
      <c r="D18" s="15" t="s">
        <v>20</v>
      </c>
      <c r="E18" s="4" t="s">
        <v>66</v>
      </c>
      <c r="F18" s="4" t="s">
        <v>34</v>
      </c>
      <c r="G18" s="7" t="s">
        <v>82</v>
      </c>
      <c r="H18" s="15" t="s">
        <v>15</v>
      </c>
      <c r="I18" s="7" t="s">
        <v>98</v>
      </c>
      <c r="J18" s="4" t="s">
        <v>43</v>
      </c>
      <c r="K18" s="15">
        <v>9.6</v>
      </c>
      <c r="L18" s="4">
        <v>14</v>
      </c>
      <c r="M18" s="15" t="str">
        <f t="shared" si="0"/>
        <v>新地园区--亚洲一号园区</v>
      </c>
      <c r="N18" s="4">
        <f t="shared" si="1"/>
        <v>165</v>
      </c>
    </row>
    <row r="19" spans="1:16" ht="18.75">
      <c r="A19" s="9">
        <v>43191</v>
      </c>
      <c r="B19" s="8" t="s">
        <v>25</v>
      </c>
      <c r="C19" s="15" t="s">
        <v>55</v>
      </c>
      <c r="D19" s="15" t="s">
        <v>19</v>
      </c>
      <c r="E19" s="4" t="s">
        <v>66</v>
      </c>
      <c r="F19" s="4" t="s">
        <v>37</v>
      </c>
      <c r="G19" s="7" t="s">
        <v>83</v>
      </c>
      <c r="H19" s="15" t="s">
        <v>15</v>
      </c>
      <c r="I19" s="7" t="s">
        <v>101</v>
      </c>
      <c r="J19" s="4" t="s">
        <v>39</v>
      </c>
      <c r="K19" s="15">
        <v>9.6</v>
      </c>
      <c r="L19" s="4">
        <v>14</v>
      </c>
      <c r="M19" s="15" t="str">
        <f t="shared" si="0"/>
        <v>新地园区--亚洲一号园区</v>
      </c>
      <c r="N19" s="4">
        <f t="shared" si="1"/>
        <v>165</v>
      </c>
    </row>
    <row r="20" spans="1:16" ht="18.75">
      <c r="A20" s="9">
        <v>43191</v>
      </c>
      <c r="B20" s="8" t="s">
        <v>40</v>
      </c>
      <c r="C20" s="15" t="s">
        <v>55</v>
      </c>
      <c r="D20" s="15" t="s">
        <v>20</v>
      </c>
      <c r="E20" s="4" t="s">
        <v>61</v>
      </c>
      <c r="F20" s="4" t="s">
        <v>64</v>
      </c>
      <c r="G20" s="7" t="s">
        <v>84</v>
      </c>
      <c r="H20" s="15" t="s">
        <v>15</v>
      </c>
      <c r="I20" s="7" t="s">
        <v>101</v>
      </c>
      <c r="J20" s="4" t="s">
        <v>39</v>
      </c>
      <c r="K20" s="15">
        <v>9.6</v>
      </c>
      <c r="L20" s="4">
        <v>14</v>
      </c>
      <c r="M20" s="15" t="str">
        <f t="shared" si="0"/>
        <v>新地园区--丰树园区</v>
      </c>
      <c r="N20" s="4">
        <f t="shared" si="1"/>
        <v>165</v>
      </c>
    </row>
    <row r="21" spans="1:16" ht="18.75">
      <c r="A21" s="9">
        <v>43191</v>
      </c>
      <c r="B21" s="8" t="s">
        <v>41</v>
      </c>
      <c r="C21" s="15" t="s">
        <v>55</v>
      </c>
      <c r="D21" s="15" t="s">
        <v>16</v>
      </c>
      <c r="E21" s="4" t="s">
        <v>59</v>
      </c>
      <c r="F21" s="4" t="s">
        <v>31</v>
      </c>
      <c r="G21" s="7" t="s">
        <v>85</v>
      </c>
      <c r="H21" s="15" t="s">
        <v>15</v>
      </c>
      <c r="I21" s="7" t="s">
        <v>96</v>
      </c>
      <c r="J21" s="4" t="s">
        <v>60</v>
      </c>
      <c r="K21" s="15">
        <v>9.6</v>
      </c>
      <c r="L21" s="4">
        <v>14</v>
      </c>
      <c r="M21" s="15" t="str">
        <f t="shared" si="0"/>
        <v>新地园区--万纬园区</v>
      </c>
      <c r="N21" s="4">
        <f t="shared" si="1"/>
        <v>165</v>
      </c>
    </row>
    <row r="22" spans="1:16" ht="18.75">
      <c r="A22" s="9">
        <v>43191</v>
      </c>
      <c r="B22" s="8" t="s">
        <v>36</v>
      </c>
      <c r="C22" s="15" t="s">
        <v>55</v>
      </c>
      <c r="D22" s="15" t="s">
        <v>19</v>
      </c>
      <c r="E22" s="4" t="s">
        <v>66</v>
      </c>
      <c r="F22" s="4" t="s">
        <v>42</v>
      </c>
      <c r="G22" s="7" t="s">
        <v>86</v>
      </c>
      <c r="H22" s="15" t="s">
        <v>15</v>
      </c>
      <c r="I22" s="7" t="s">
        <v>98</v>
      </c>
      <c r="J22" s="4" t="s">
        <v>43</v>
      </c>
      <c r="K22" s="15">
        <v>9.6</v>
      </c>
      <c r="L22" s="4">
        <v>14</v>
      </c>
      <c r="M22" s="15" t="str">
        <f t="shared" si="0"/>
        <v>新地园区--亚洲一号园区</v>
      </c>
      <c r="N22" s="4">
        <f t="shared" si="1"/>
        <v>165</v>
      </c>
    </row>
    <row r="23" spans="1:16" ht="18.75">
      <c r="A23" s="9">
        <v>43191</v>
      </c>
      <c r="B23" s="8" t="s">
        <v>24</v>
      </c>
      <c r="C23" s="15" t="s">
        <v>55</v>
      </c>
      <c r="D23" s="15" t="s">
        <v>20</v>
      </c>
      <c r="E23" s="4" t="s">
        <v>61</v>
      </c>
      <c r="F23" s="4" t="s">
        <v>38</v>
      </c>
      <c r="G23" s="7" t="s">
        <v>87</v>
      </c>
      <c r="H23" s="15" t="s">
        <v>15</v>
      </c>
      <c r="I23" s="7" t="s">
        <v>97</v>
      </c>
      <c r="J23" s="4" t="s">
        <v>65</v>
      </c>
      <c r="K23" s="15">
        <v>9.6</v>
      </c>
      <c r="L23" s="4">
        <v>14</v>
      </c>
      <c r="M23" s="15" t="str">
        <f t="shared" si="0"/>
        <v>新地园区--丰树园区</v>
      </c>
      <c r="N23" s="4">
        <f t="shared" si="1"/>
        <v>165</v>
      </c>
    </row>
    <row r="24" spans="1:16" ht="18.75">
      <c r="A24" s="9">
        <v>43191</v>
      </c>
      <c r="B24" s="8" t="s">
        <v>36</v>
      </c>
      <c r="C24" s="15" t="s">
        <v>55</v>
      </c>
      <c r="D24" s="15" t="s">
        <v>14</v>
      </c>
      <c r="E24" s="4" t="s">
        <v>66</v>
      </c>
      <c r="F24" s="4" t="s">
        <v>44</v>
      </c>
      <c r="G24" s="7" t="s">
        <v>88</v>
      </c>
      <c r="H24" s="15" t="s">
        <v>15</v>
      </c>
      <c r="I24" s="7" t="s">
        <v>97</v>
      </c>
      <c r="J24" s="4" t="s">
        <v>65</v>
      </c>
      <c r="K24" s="15">
        <v>9.6</v>
      </c>
      <c r="L24" s="4">
        <v>14</v>
      </c>
      <c r="M24" s="15" t="str">
        <f t="shared" si="0"/>
        <v>新地园区--亚洲一号园区</v>
      </c>
      <c r="N24" s="4">
        <f t="shared" si="1"/>
        <v>165</v>
      </c>
    </row>
    <row r="25" spans="1:16" ht="18.75">
      <c r="A25" s="9">
        <v>43191</v>
      </c>
      <c r="B25" s="8" t="s">
        <v>45</v>
      </c>
      <c r="C25" s="15" t="s">
        <v>59</v>
      </c>
      <c r="D25" s="15" t="s">
        <v>23</v>
      </c>
      <c r="E25" s="4" t="s">
        <v>55</v>
      </c>
      <c r="F25" s="4" t="s">
        <v>46</v>
      </c>
      <c r="G25" s="7" t="s">
        <v>89</v>
      </c>
      <c r="H25" s="15" t="s">
        <v>15</v>
      </c>
      <c r="I25" s="7" t="s">
        <v>100</v>
      </c>
      <c r="J25" s="4" t="s">
        <v>35</v>
      </c>
      <c r="K25" s="15">
        <v>9.6</v>
      </c>
      <c r="L25" s="4">
        <v>14</v>
      </c>
      <c r="M25" s="15" t="str">
        <f t="shared" si="0"/>
        <v>万纬园区--新地园区</v>
      </c>
      <c r="N25" s="4">
        <f t="shared" si="1"/>
        <v>165</v>
      </c>
    </row>
    <row r="26" spans="1:16" ht="18.75">
      <c r="A26" s="9">
        <v>43191</v>
      </c>
      <c r="B26" s="8" t="s">
        <v>47</v>
      </c>
      <c r="C26" s="15" t="s">
        <v>55</v>
      </c>
      <c r="D26" s="15" t="s">
        <v>16</v>
      </c>
      <c r="E26" s="4" t="s">
        <v>48</v>
      </c>
      <c r="F26" s="4" t="s">
        <v>49</v>
      </c>
      <c r="G26" s="7" t="s">
        <v>90</v>
      </c>
      <c r="H26" s="15" t="s">
        <v>15</v>
      </c>
      <c r="I26" s="7" t="s">
        <v>102</v>
      </c>
      <c r="J26" s="4" t="s">
        <v>50</v>
      </c>
      <c r="K26" s="15">
        <v>9.6</v>
      </c>
      <c r="L26" s="4">
        <v>16</v>
      </c>
      <c r="M26" s="15" t="str">
        <f t="shared" si="0"/>
        <v>新地园区--常福园区</v>
      </c>
      <c r="N26" s="4">
        <f t="shared" ref="N26:N30" si="2">IF(OR(C26="常福园区",C26="欣程园区",E26="常福园区",E19="欣程园区"),1250,165)</f>
        <v>1250</v>
      </c>
    </row>
    <row r="27" spans="1:16" ht="18.75">
      <c r="A27" s="9">
        <v>43191</v>
      </c>
      <c r="B27" s="8" t="s">
        <v>47</v>
      </c>
      <c r="C27" s="15" t="s">
        <v>55</v>
      </c>
      <c r="D27" s="15" t="s">
        <v>18</v>
      </c>
      <c r="E27" s="4" t="s">
        <v>48</v>
      </c>
      <c r="F27" s="4" t="s">
        <v>49</v>
      </c>
      <c r="G27" s="7" t="s">
        <v>91</v>
      </c>
      <c r="H27" s="15" t="s">
        <v>15</v>
      </c>
      <c r="I27" s="7" t="s">
        <v>103</v>
      </c>
      <c r="J27" s="4" t="s">
        <v>51</v>
      </c>
      <c r="K27" s="15">
        <v>9.6</v>
      </c>
      <c r="L27" s="4">
        <v>15</v>
      </c>
      <c r="M27" s="15" t="str">
        <f t="shared" si="0"/>
        <v>新地园区--常福园区</v>
      </c>
      <c r="N27" s="4">
        <f t="shared" si="2"/>
        <v>1250</v>
      </c>
    </row>
    <row r="28" spans="1:16" ht="18.75">
      <c r="A28" s="9">
        <v>43191</v>
      </c>
      <c r="B28" s="8" t="s">
        <v>47</v>
      </c>
      <c r="C28" s="15" t="s">
        <v>55</v>
      </c>
      <c r="D28" s="15" t="s">
        <v>18</v>
      </c>
      <c r="E28" s="4" t="s">
        <v>48</v>
      </c>
      <c r="F28" s="4" t="s">
        <v>49</v>
      </c>
      <c r="G28" s="7" t="s">
        <v>92</v>
      </c>
      <c r="H28" s="15" t="s">
        <v>15</v>
      </c>
      <c r="I28" s="7" t="s">
        <v>17</v>
      </c>
      <c r="J28" s="4" t="s">
        <v>52</v>
      </c>
      <c r="K28" s="15">
        <v>9.6</v>
      </c>
      <c r="L28" s="4">
        <v>14</v>
      </c>
      <c r="M28" s="15" t="str">
        <f t="shared" si="0"/>
        <v>新地园区--常福园区</v>
      </c>
      <c r="N28" s="4">
        <f t="shared" si="2"/>
        <v>1250</v>
      </c>
    </row>
    <row r="29" spans="1:16" ht="18.75">
      <c r="A29" s="9">
        <v>43191</v>
      </c>
      <c r="B29" s="8" t="s">
        <v>47</v>
      </c>
      <c r="C29" s="15" t="s">
        <v>55</v>
      </c>
      <c r="D29" s="15" t="s">
        <v>16</v>
      </c>
      <c r="E29" s="4" t="s">
        <v>48</v>
      </c>
      <c r="F29" s="4" t="s">
        <v>49</v>
      </c>
      <c r="G29" s="7" t="s">
        <v>93</v>
      </c>
      <c r="H29" s="15" t="s">
        <v>15</v>
      </c>
      <c r="I29" s="7" t="s">
        <v>104</v>
      </c>
      <c r="J29" s="4" t="s">
        <v>53</v>
      </c>
      <c r="K29" s="15">
        <v>9.6</v>
      </c>
      <c r="L29" s="4">
        <v>14</v>
      </c>
      <c r="M29" s="15" t="str">
        <f t="shared" si="0"/>
        <v>新地园区--常福园区</v>
      </c>
      <c r="N29" s="4">
        <f t="shared" si="2"/>
        <v>1250</v>
      </c>
    </row>
    <row r="30" spans="1:16" ht="18.75">
      <c r="A30" s="9">
        <v>43191</v>
      </c>
      <c r="B30" s="8" t="s">
        <v>47</v>
      </c>
      <c r="C30" s="15" t="s">
        <v>55</v>
      </c>
      <c r="D30" s="15" t="s">
        <v>16</v>
      </c>
      <c r="E30" s="4" t="s">
        <v>48</v>
      </c>
      <c r="F30" s="4" t="s">
        <v>49</v>
      </c>
      <c r="G30" s="7" t="s">
        <v>94</v>
      </c>
      <c r="H30" s="15" t="s">
        <v>15</v>
      </c>
      <c r="I30" s="7" t="s">
        <v>105</v>
      </c>
      <c r="J30" s="4" t="s">
        <v>54</v>
      </c>
      <c r="K30" s="15">
        <v>9.6</v>
      </c>
      <c r="L30" s="4">
        <v>14</v>
      </c>
      <c r="M30" s="15" t="str">
        <f t="shared" si="0"/>
        <v>新地园区--常福园区</v>
      </c>
      <c r="N30" s="4">
        <f t="shared" si="2"/>
        <v>1250</v>
      </c>
    </row>
    <row r="31" spans="1:16" ht="18.75">
      <c r="A31" s="9">
        <v>43192</v>
      </c>
      <c r="B31" s="8" t="s">
        <v>159</v>
      </c>
      <c r="C31" s="2" t="s">
        <v>66</v>
      </c>
      <c r="D31" s="2" t="s">
        <v>161</v>
      </c>
      <c r="E31" s="4" t="s">
        <v>55</v>
      </c>
      <c r="F31" s="4" t="s">
        <v>46</v>
      </c>
      <c r="G31" s="5" t="s">
        <v>164</v>
      </c>
      <c r="H31" s="7" t="s">
        <v>228</v>
      </c>
      <c r="I31" s="2" t="str">
        <f>IF(A31&lt;&gt;"","武汉威伟机械","------")</f>
        <v>武汉威伟机械</v>
      </c>
      <c r="J31" s="17" t="str">
        <f>VLOOKUP(L31,ch!$A$1:$B$31,2,0)</f>
        <v>鄂AHB101</v>
      </c>
      <c r="K31" s="17" t="s">
        <v>103</v>
      </c>
      <c r="L31" s="4" t="s">
        <v>51</v>
      </c>
      <c r="M31" s="2" t="str">
        <f>IF(A31&lt;&gt;"","9.6米","---")</f>
        <v>9.6米</v>
      </c>
      <c r="N31" s="4">
        <v>14</v>
      </c>
      <c r="O31" s="2" t="str">
        <f t="shared" ref="O31:O77" si="3">C31&amp;"--"&amp;E31</f>
        <v>亚洲一号园区--新地园区</v>
      </c>
      <c r="P31" s="4">
        <f>IF(OR(C31="常福园区",C31="欣程园区",E31="常福园区",F31="欣程园区"),1250,165)</f>
        <v>165</v>
      </c>
    </row>
    <row r="32" spans="1:16" ht="18.75">
      <c r="A32" s="9">
        <v>43192</v>
      </c>
      <c r="B32" s="8" t="s">
        <v>36</v>
      </c>
      <c r="C32" s="2" t="s">
        <v>55</v>
      </c>
      <c r="D32" s="2" t="s">
        <v>166</v>
      </c>
      <c r="E32" s="4" t="s">
        <v>66</v>
      </c>
      <c r="F32" s="4" t="s">
        <v>42</v>
      </c>
      <c r="G32" s="5" t="s">
        <v>167</v>
      </c>
      <c r="H32" s="7" t="s">
        <v>229</v>
      </c>
      <c r="I32" s="2" t="str">
        <f t="shared" ref="I32:I77" si="4">IF(A32&lt;&gt;"","武汉威伟机械","------")</f>
        <v>武汉威伟机械</v>
      </c>
      <c r="J32" s="17" t="str">
        <f>VLOOKUP(L32,ch!$A$1:$B$31,2,0)</f>
        <v>鄂AAW309</v>
      </c>
      <c r="K32" s="17" t="s">
        <v>95</v>
      </c>
      <c r="L32" s="4" t="s">
        <v>57</v>
      </c>
      <c r="M32" s="2" t="str">
        <f t="shared" ref="M32:M77" si="5">IF(A32&lt;&gt;"","9.6米","---")</f>
        <v>9.6米</v>
      </c>
      <c r="N32" s="4">
        <v>14</v>
      </c>
      <c r="O32" s="2" t="str">
        <f t="shared" si="3"/>
        <v>新地园区--亚洲一号园区</v>
      </c>
      <c r="P32" s="4">
        <f t="shared" ref="P32:P37" si="6">IF(OR(C32="常福园区",C32="欣程园区",E32="常福园区",F32="欣程园区"),1250,165)</f>
        <v>165</v>
      </c>
    </row>
    <row r="33" spans="1:16" ht="18.75">
      <c r="A33" s="9">
        <v>43192</v>
      </c>
      <c r="B33" s="8" t="s">
        <v>24</v>
      </c>
      <c r="C33" s="2" t="s">
        <v>55</v>
      </c>
      <c r="D33" s="2" t="s">
        <v>21</v>
      </c>
      <c r="E33" s="4" t="s">
        <v>61</v>
      </c>
      <c r="F33" s="4" t="s">
        <v>38</v>
      </c>
      <c r="G33" s="5" t="s">
        <v>170</v>
      </c>
      <c r="H33" s="7" t="s">
        <v>230</v>
      </c>
      <c r="I33" s="2" t="str">
        <f t="shared" si="4"/>
        <v>武汉威伟机械</v>
      </c>
      <c r="J33" s="17" t="str">
        <f>VLOOKUP(L33,ch!$A$1:$B$31,2,0)</f>
        <v>鄂AAW309</v>
      </c>
      <c r="K33" s="17" t="s">
        <v>95</v>
      </c>
      <c r="L33" s="4" t="s">
        <v>57</v>
      </c>
      <c r="M33" s="2" t="str">
        <f t="shared" si="5"/>
        <v>9.6米</v>
      </c>
      <c r="N33" s="4">
        <v>14</v>
      </c>
      <c r="O33" s="2" t="str">
        <f t="shared" si="3"/>
        <v>新地园区--丰树园区</v>
      </c>
      <c r="P33" s="4">
        <f t="shared" si="6"/>
        <v>165</v>
      </c>
    </row>
    <row r="34" spans="1:16" ht="18.75">
      <c r="A34" s="9">
        <v>43192</v>
      </c>
      <c r="B34" s="8" t="s">
        <v>25</v>
      </c>
      <c r="C34" s="2" t="s">
        <v>55</v>
      </c>
      <c r="D34" s="2" t="s">
        <v>21</v>
      </c>
      <c r="E34" s="4" t="s">
        <v>61</v>
      </c>
      <c r="F34" s="4" t="s">
        <v>62</v>
      </c>
      <c r="G34" s="5" t="s">
        <v>173</v>
      </c>
      <c r="H34" s="7" t="s">
        <v>231</v>
      </c>
      <c r="I34" s="2" t="str">
        <f t="shared" si="4"/>
        <v>武汉威伟机械</v>
      </c>
      <c r="J34" s="17" t="str">
        <f>VLOOKUP(L34,ch!$A$1:$B$31,2,0)</f>
        <v>鄂AAW309</v>
      </c>
      <c r="K34" s="17" t="s">
        <v>95</v>
      </c>
      <c r="L34" s="4" t="s">
        <v>57</v>
      </c>
      <c r="M34" s="2" t="str">
        <f t="shared" si="5"/>
        <v>9.6米</v>
      </c>
      <c r="N34" s="4">
        <v>14</v>
      </c>
      <c r="O34" s="2" t="str">
        <f t="shared" si="3"/>
        <v>新地园区--丰树园区</v>
      </c>
      <c r="P34" s="4">
        <f t="shared" si="6"/>
        <v>165</v>
      </c>
    </row>
    <row r="35" spans="1:16" ht="18.75">
      <c r="A35" s="9">
        <v>43192</v>
      </c>
      <c r="B35" s="8" t="s">
        <v>174</v>
      </c>
      <c r="C35" s="2" t="s">
        <v>55</v>
      </c>
      <c r="D35" s="2" t="s">
        <v>16</v>
      </c>
      <c r="E35" s="4" t="s">
        <v>59</v>
      </c>
      <c r="F35" s="4" t="s">
        <v>23</v>
      </c>
      <c r="G35" s="5" t="s">
        <v>176</v>
      </c>
      <c r="H35" s="7" t="s">
        <v>232</v>
      </c>
      <c r="I35" s="2" t="str">
        <f t="shared" si="4"/>
        <v>武汉威伟机械</v>
      </c>
      <c r="J35" s="17" t="str">
        <f>VLOOKUP(L35,ch!$A$1:$B$31,2,0)</f>
        <v>鄂AZR876</v>
      </c>
      <c r="K35" s="17" t="s">
        <v>129</v>
      </c>
      <c r="L35" s="4" t="s">
        <v>181</v>
      </c>
      <c r="M35" s="2" t="str">
        <f t="shared" si="5"/>
        <v>9.6米</v>
      </c>
      <c r="N35" s="4">
        <v>14</v>
      </c>
      <c r="O35" s="2" t="str">
        <f t="shared" si="3"/>
        <v>新地园区--万纬园区</v>
      </c>
      <c r="P35" s="4">
        <f t="shared" si="6"/>
        <v>165</v>
      </c>
    </row>
    <row r="36" spans="1:16" ht="18.75">
      <c r="A36" s="9">
        <v>43192</v>
      </c>
      <c r="B36" s="8" t="s">
        <v>178</v>
      </c>
      <c r="C36" s="2" t="s">
        <v>55</v>
      </c>
      <c r="D36" s="2" t="s">
        <v>16</v>
      </c>
      <c r="E36" s="4" t="s">
        <v>59</v>
      </c>
      <c r="F36" s="4" t="s">
        <v>179</v>
      </c>
      <c r="G36" s="5" t="s">
        <v>180</v>
      </c>
      <c r="H36" s="7" t="s">
        <v>233</v>
      </c>
      <c r="I36" s="2" t="str">
        <f t="shared" si="4"/>
        <v>武汉威伟机械</v>
      </c>
      <c r="J36" s="17" t="str">
        <f>VLOOKUP(L36,ch!$A$1:$B$31,2,0)</f>
        <v>鄂AZR876</v>
      </c>
      <c r="K36" s="17" t="s">
        <v>129</v>
      </c>
      <c r="L36" s="4" t="s">
        <v>181</v>
      </c>
      <c r="M36" s="2" t="str">
        <f t="shared" si="5"/>
        <v>9.6米</v>
      </c>
      <c r="N36" s="4">
        <v>14</v>
      </c>
      <c r="O36" s="2" t="str">
        <f t="shared" si="3"/>
        <v>新地园区--万纬园区</v>
      </c>
      <c r="P36" s="4">
        <f t="shared" si="6"/>
        <v>165</v>
      </c>
    </row>
    <row r="37" spans="1:16" ht="18.75">
      <c r="A37" s="9">
        <v>43192</v>
      </c>
      <c r="B37" s="8" t="s">
        <v>41</v>
      </c>
      <c r="C37" s="2" t="s">
        <v>55</v>
      </c>
      <c r="D37" s="2" t="s">
        <v>16</v>
      </c>
      <c r="E37" s="4" t="s">
        <v>59</v>
      </c>
      <c r="F37" s="4" t="s">
        <v>23</v>
      </c>
      <c r="G37" s="5" t="s">
        <v>183</v>
      </c>
      <c r="H37" s="7" t="s">
        <v>234</v>
      </c>
      <c r="I37" s="2" t="str">
        <f t="shared" si="4"/>
        <v>武汉威伟机械</v>
      </c>
      <c r="J37" s="17" t="str">
        <f>VLOOKUP(L37,ch!$A$1:$B$31,2,0)</f>
        <v>鄂AZR876</v>
      </c>
      <c r="K37" s="17" t="s">
        <v>129</v>
      </c>
      <c r="L37" s="4" t="s">
        <v>181</v>
      </c>
      <c r="M37" s="2" t="str">
        <f t="shared" si="5"/>
        <v>9.6米</v>
      </c>
      <c r="N37" s="4">
        <v>10</v>
      </c>
      <c r="O37" s="2" t="str">
        <f t="shared" si="3"/>
        <v>新地园区--万纬园区</v>
      </c>
      <c r="P37" s="4">
        <f t="shared" si="6"/>
        <v>165</v>
      </c>
    </row>
    <row r="38" spans="1:16" ht="18.75">
      <c r="A38" s="9">
        <v>43192</v>
      </c>
      <c r="B38" s="8" t="s">
        <v>25</v>
      </c>
      <c r="C38" s="2" t="s">
        <v>55</v>
      </c>
      <c r="D38" s="2" t="s">
        <v>20</v>
      </c>
      <c r="E38" s="4" t="s">
        <v>61</v>
      </c>
      <c r="F38" s="4" t="s">
        <v>62</v>
      </c>
      <c r="G38" s="5" t="s">
        <v>184</v>
      </c>
      <c r="H38" s="7" t="s">
        <v>251</v>
      </c>
      <c r="I38" s="2" t="str">
        <f t="shared" si="4"/>
        <v>武汉威伟机械</v>
      </c>
      <c r="J38" s="17" t="str">
        <f>VLOOKUP(L38,ch!$A$1:$B$31,2,0)</f>
        <v>鄂AF1588</v>
      </c>
      <c r="K38" s="17" t="s">
        <v>101</v>
      </c>
      <c r="L38" s="4" t="s">
        <v>39</v>
      </c>
      <c r="M38" s="2" t="str">
        <f t="shared" si="5"/>
        <v>9.6米</v>
      </c>
      <c r="N38" s="4">
        <v>14</v>
      </c>
      <c r="O38" s="2" t="str">
        <f t="shared" si="3"/>
        <v>新地园区--丰树园区</v>
      </c>
      <c r="P38" s="4">
        <f>IF(OR(C38="常福园区",C38="欣程园区",E38="常福园区",F31="欣程园区"),1250,165)</f>
        <v>165</v>
      </c>
    </row>
    <row r="39" spans="1:16" ht="18.75">
      <c r="A39" s="9">
        <v>43192</v>
      </c>
      <c r="B39" s="8" t="s">
        <v>26</v>
      </c>
      <c r="C39" s="2" t="s">
        <v>55</v>
      </c>
      <c r="D39" s="2" t="s">
        <v>19</v>
      </c>
      <c r="E39" s="4" t="s">
        <v>66</v>
      </c>
      <c r="F39" s="4" t="s">
        <v>186</v>
      </c>
      <c r="G39" s="5" t="s">
        <v>187</v>
      </c>
      <c r="H39" s="7" t="s">
        <v>235</v>
      </c>
      <c r="I39" s="2" t="str">
        <f t="shared" si="4"/>
        <v>武汉威伟机械</v>
      </c>
      <c r="J39" s="17" t="e">
        <f>VLOOKUP(L39,ch!$A$1:$B$31,2,0)</f>
        <v>#N/A</v>
      </c>
      <c r="K39" s="17" t="s">
        <v>109</v>
      </c>
      <c r="L39" s="4" t="s">
        <v>32</v>
      </c>
      <c r="M39" s="2" t="str">
        <f t="shared" si="5"/>
        <v>9.6米</v>
      </c>
      <c r="N39" s="4">
        <v>14</v>
      </c>
      <c r="O39" s="2" t="str">
        <f t="shared" si="3"/>
        <v>新地园区--亚洲一号园区</v>
      </c>
      <c r="P39" s="4">
        <f t="shared" ref="P39:P54" si="7">IF(OR(C39="常福园区",C39="欣程园区",E39="常福园区",F32="欣程园区"),1250,165)</f>
        <v>165</v>
      </c>
    </row>
    <row r="40" spans="1:16" ht="18.75">
      <c r="A40" s="9">
        <v>43192</v>
      </c>
      <c r="B40" s="8" t="s">
        <v>188</v>
      </c>
      <c r="C40" s="2" t="s">
        <v>55</v>
      </c>
      <c r="D40" s="2" t="s">
        <v>19</v>
      </c>
      <c r="E40" s="4" t="s">
        <v>66</v>
      </c>
      <c r="F40" s="4" t="s">
        <v>34</v>
      </c>
      <c r="G40" s="5" t="s">
        <v>190</v>
      </c>
      <c r="H40" s="7" t="s">
        <v>236</v>
      </c>
      <c r="I40" s="2" t="str">
        <f t="shared" si="4"/>
        <v>武汉威伟机械</v>
      </c>
      <c r="J40" s="17" t="e">
        <f>VLOOKUP(L40,ch!$A$1:$B$31,2,0)</f>
        <v>#N/A</v>
      </c>
      <c r="K40" s="17" t="s">
        <v>109</v>
      </c>
      <c r="L40" s="4" t="s">
        <v>32</v>
      </c>
      <c r="M40" s="2" t="str">
        <f t="shared" si="5"/>
        <v>9.6米</v>
      </c>
      <c r="N40" s="4">
        <v>14</v>
      </c>
      <c r="O40" s="2" t="str">
        <f t="shared" si="3"/>
        <v>新地园区--亚洲一号园区</v>
      </c>
      <c r="P40" s="4">
        <f t="shared" si="7"/>
        <v>165</v>
      </c>
    </row>
    <row r="41" spans="1:16" ht="18.75">
      <c r="A41" s="9">
        <v>43192</v>
      </c>
      <c r="B41" s="8" t="s">
        <v>41</v>
      </c>
      <c r="C41" s="2" t="s">
        <v>55</v>
      </c>
      <c r="D41" s="2" t="s">
        <v>16</v>
      </c>
      <c r="E41" s="4" t="s">
        <v>59</v>
      </c>
      <c r="F41" s="4" t="s">
        <v>31</v>
      </c>
      <c r="G41" s="5" t="s">
        <v>191</v>
      </c>
      <c r="H41" s="7" t="s">
        <v>237</v>
      </c>
      <c r="I41" s="2" t="str">
        <f t="shared" si="4"/>
        <v>武汉威伟机械</v>
      </c>
      <c r="J41" s="17" t="e">
        <f>VLOOKUP(L41,ch!$A$1:$B$31,2,0)</f>
        <v>#N/A</v>
      </c>
      <c r="K41" s="17" t="s">
        <v>110</v>
      </c>
      <c r="L41" s="4" t="s">
        <v>60</v>
      </c>
      <c r="M41" s="2" t="str">
        <f t="shared" si="5"/>
        <v>9.6米</v>
      </c>
      <c r="N41" s="4">
        <v>14</v>
      </c>
      <c r="O41" s="2" t="str">
        <f t="shared" si="3"/>
        <v>新地园区--万纬园区</v>
      </c>
      <c r="P41" s="4">
        <f t="shared" si="7"/>
        <v>165</v>
      </c>
    </row>
    <row r="42" spans="1:16" ht="18.75">
      <c r="A42" s="9">
        <v>43192</v>
      </c>
      <c r="B42" s="8" t="s">
        <v>178</v>
      </c>
      <c r="C42" s="2" t="s">
        <v>55</v>
      </c>
      <c r="D42" s="2" t="s">
        <v>16</v>
      </c>
      <c r="E42" s="4" t="s">
        <v>59</v>
      </c>
      <c r="F42" s="4" t="s">
        <v>23</v>
      </c>
      <c r="G42" s="5" t="s">
        <v>193</v>
      </c>
      <c r="H42" s="7" t="s">
        <v>238</v>
      </c>
      <c r="I42" s="2" t="str">
        <f t="shared" si="4"/>
        <v>武汉威伟机械</v>
      </c>
      <c r="J42" s="17" t="e">
        <f>VLOOKUP(L42,ch!$A$1:$B$31,2,0)</f>
        <v>#N/A</v>
      </c>
      <c r="K42" s="17" t="s">
        <v>110</v>
      </c>
      <c r="L42" s="4" t="s">
        <v>60</v>
      </c>
      <c r="M42" s="2" t="str">
        <f t="shared" si="5"/>
        <v>9.6米</v>
      </c>
      <c r="N42" s="4">
        <v>14</v>
      </c>
      <c r="O42" s="2" t="str">
        <f t="shared" si="3"/>
        <v>新地园区--万纬园区</v>
      </c>
      <c r="P42" s="4">
        <f t="shared" si="7"/>
        <v>165</v>
      </c>
    </row>
    <row r="43" spans="1:16" ht="18.75">
      <c r="A43" s="9">
        <v>43192</v>
      </c>
      <c r="B43" s="8" t="s">
        <v>194</v>
      </c>
      <c r="C43" s="2" t="s">
        <v>55</v>
      </c>
      <c r="D43" s="2" t="s">
        <v>46</v>
      </c>
      <c r="E43" s="4" t="s">
        <v>55</v>
      </c>
      <c r="F43" s="4" t="s">
        <v>56</v>
      </c>
      <c r="G43" s="5" t="s">
        <v>197</v>
      </c>
      <c r="H43" s="7" t="s">
        <v>239</v>
      </c>
      <c r="I43" s="2" t="str">
        <f t="shared" si="4"/>
        <v>武汉威伟机械</v>
      </c>
      <c r="J43" s="17" t="str">
        <f>VLOOKUP(L43,ch!$A$1:$B$31,2,0)</f>
        <v>鄂AHB101</v>
      </c>
      <c r="K43" s="17" t="s">
        <v>103</v>
      </c>
      <c r="L43" s="4" t="s">
        <v>51</v>
      </c>
      <c r="M43" s="2" t="str">
        <f t="shared" si="5"/>
        <v>9.6米</v>
      </c>
      <c r="N43" s="4">
        <v>14</v>
      </c>
      <c r="O43" s="2" t="str">
        <f t="shared" si="3"/>
        <v>新地园区--新地园区</v>
      </c>
      <c r="P43" s="4">
        <f t="shared" si="7"/>
        <v>165</v>
      </c>
    </row>
    <row r="44" spans="1:16" ht="18.75">
      <c r="A44" s="9">
        <v>43192</v>
      </c>
      <c r="B44" s="8" t="s">
        <v>24</v>
      </c>
      <c r="C44" s="2" t="s">
        <v>55</v>
      </c>
      <c r="D44" s="2" t="s">
        <v>46</v>
      </c>
      <c r="E44" s="4" t="s">
        <v>61</v>
      </c>
      <c r="F44" s="4" t="s">
        <v>64</v>
      </c>
      <c r="G44" s="5" t="s">
        <v>199</v>
      </c>
      <c r="H44" s="7" t="s">
        <v>240</v>
      </c>
      <c r="I44" s="2" t="str">
        <f t="shared" si="4"/>
        <v>武汉威伟机械</v>
      </c>
      <c r="J44" s="17" t="str">
        <f>VLOOKUP(L44,ch!$A$1:$B$31,2,0)</f>
        <v>鄂AHB101</v>
      </c>
      <c r="K44" s="17" t="s">
        <v>103</v>
      </c>
      <c r="L44" s="4" t="s">
        <v>51</v>
      </c>
      <c r="M44" s="2" t="str">
        <f t="shared" si="5"/>
        <v>9.6米</v>
      </c>
      <c r="N44" s="4">
        <v>14</v>
      </c>
      <c r="O44" s="2" t="str">
        <f t="shared" si="3"/>
        <v>新地园区--丰树园区</v>
      </c>
      <c r="P44" s="4">
        <f t="shared" si="7"/>
        <v>165</v>
      </c>
    </row>
    <row r="45" spans="1:16" ht="18.75">
      <c r="A45" s="9">
        <v>43192</v>
      </c>
      <c r="B45" s="8" t="s">
        <v>26</v>
      </c>
      <c r="C45" s="2" t="s">
        <v>55</v>
      </c>
      <c r="D45" s="2" t="s">
        <v>19</v>
      </c>
      <c r="E45" s="4" t="s">
        <v>66</v>
      </c>
      <c r="F45" s="4" t="s">
        <v>37</v>
      </c>
      <c r="G45" s="5" t="s">
        <v>201</v>
      </c>
      <c r="H45" s="7" t="s">
        <v>241</v>
      </c>
      <c r="I45" s="2" t="str">
        <f t="shared" si="4"/>
        <v>武汉威伟机械</v>
      </c>
      <c r="J45" s="17" t="str">
        <f>VLOOKUP(L45,ch!$A$1:$B$31,2,0)</f>
        <v>鄂AZR992</v>
      </c>
      <c r="K45" s="17" t="s">
        <v>100</v>
      </c>
      <c r="L45" s="4" t="s">
        <v>35</v>
      </c>
      <c r="M45" s="2" t="str">
        <f t="shared" si="5"/>
        <v>9.6米</v>
      </c>
      <c r="N45" s="4">
        <v>14</v>
      </c>
      <c r="O45" s="2" t="str">
        <f t="shared" si="3"/>
        <v>新地园区--亚洲一号园区</v>
      </c>
      <c r="P45" s="4">
        <f t="shared" si="7"/>
        <v>165</v>
      </c>
    </row>
    <row r="46" spans="1:16" ht="18.75">
      <c r="A46" s="9">
        <v>43192</v>
      </c>
      <c r="B46" s="8" t="s">
        <v>22</v>
      </c>
      <c r="C46" s="2" t="s">
        <v>55</v>
      </c>
      <c r="D46" s="2" t="s">
        <v>21</v>
      </c>
      <c r="E46" s="4" t="s">
        <v>55</v>
      </c>
      <c r="F46" s="4" t="s">
        <v>23</v>
      </c>
      <c r="G46" s="5" t="s">
        <v>203</v>
      </c>
      <c r="H46" s="7" t="s">
        <v>242</v>
      </c>
      <c r="I46" s="2" t="str">
        <f t="shared" si="4"/>
        <v>武汉威伟机械</v>
      </c>
      <c r="J46" s="17" t="str">
        <f>VLOOKUP(L46,ch!$A$1:$B$31,2,0)</f>
        <v>鄂AZR992</v>
      </c>
      <c r="K46" s="17" t="s">
        <v>100</v>
      </c>
      <c r="L46" s="4" t="s">
        <v>35</v>
      </c>
      <c r="M46" s="2" t="str">
        <f t="shared" si="5"/>
        <v>9.6米</v>
      </c>
      <c r="N46" s="4">
        <v>12</v>
      </c>
      <c r="O46" s="2" t="str">
        <f t="shared" si="3"/>
        <v>新地园区--新地园区</v>
      </c>
      <c r="P46" s="4">
        <f t="shared" si="7"/>
        <v>165</v>
      </c>
    </row>
    <row r="47" spans="1:16" ht="18.75">
      <c r="A47" s="9">
        <v>43192</v>
      </c>
      <c r="B47" s="8" t="s">
        <v>204</v>
      </c>
      <c r="C47" s="2" t="s">
        <v>55</v>
      </c>
      <c r="D47" s="2" t="s">
        <v>20</v>
      </c>
      <c r="E47" s="4" t="s">
        <v>61</v>
      </c>
      <c r="F47" s="4" t="s">
        <v>64</v>
      </c>
      <c r="G47" s="5" t="s">
        <v>205</v>
      </c>
      <c r="H47" s="7" t="s">
        <v>243</v>
      </c>
      <c r="I47" s="2" t="str">
        <f t="shared" si="4"/>
        <v>武汉威伟机械</v>
      </c>
      <c r="J47" s="17" t="str">
        <f>VLOOKUP(L47,ch!$A$1:$B$31,2,0)</f>
        <v>鄂AZR992</v>
      </c>
      <c r="K47" s="17" t="s">
        <v>100</v>
      </c>
      <c r="L47" s="4" t="s">
        <v>35</v>
      </c>
      <c r="M47" s="2" t="str">
        <f t="shared" si="5"/>
        <v>9.6米</v>
      </c>
      <c r="N47" s="4">
        <v>14</v>
      </c>
      <c r="O47" s="2" t="str">
        <f t="shared" si="3"/>
        <v>新地园区--丰树园区</v>
      </c>
      <c r="P47" s="4">
        <f t="shared" si="7"/>
        <v>165</v>
      </c>
    </row>
    <row r="48" spans="1:16" ht="18.75">
      <c r="A48" s="9">
        <v>43192</v>
      </c>
      <c r="B48" s="8" t="s">
        <v>178</v>
      </c>
      <c r="C48" s="2" t="s">
        <v>55</v>
      </c>
      <c r="D48" s="2" t="s">
        <v>16</v>
      </c>
      <c r="E48" s="4" t="s">
        <v>59</v>
      </c>
      <c r="F48" s="4" t="s">
        <v>206</v>
      </c>
      <c r="G48" s="5" t="s">
        <v>209</v>
      </c>
      <c r="H48" s="7" t="s">
        <v>244</v>
      </c>
      <c r="I48" s="2" t="str">
        <f t="shared" si="4"/>
        <v>武汉威伟机械</v>
      </c>
      <c r="J48" s="17" t="e">
        <f>VLOOKUP(L48,ch!$A$1:$B$31,2,0)</f>
        <v>#N/A</v>
      </c>
      <c r="K48" s="17" t="s">
        <v>110</v>
      </c>
      <c r="L48" s="4" t="s">
        <v>60</v>
      </c>
      <c r="M48" s="2" t="str">
        <f t="shared" si="5"/>
        <v>9.6米</v>
      </c>
      <c r="N48" s="4">
        <v>14</v>
      </c>
      <c r="O48" s="2" t="str">
        <f t="shared" si="3"/>
        <v>新地园区--万纬园区</v>
      </c>
      <c r="P48" s="4">
        <f t="shared" si="7"/>
        <v>165</v>
      </c>
    </row>
    <row r="49" spans="1:16" ht="18.75">
      <c r="A49" s="9">
        <v>43192</v>
      </c>
      <c r="B49" s="8" t="s">
        <v>24</v>
      </c>
      <c r="C49" s="2" t="s">
        <v>55</v>
      </c>
      <c r="D49" s="2" t="s">
        <v>21</v>
      </c>
      <c r="E49" s="4" t="s">
        <v>55</v>
      </c>
      <c r="F49" s="4" t="s">
        <v>56</v>
      </c>
      <c r="G49" s="5" t="s">
        <v>207</v>
      </c>
      <c r="H49" s="7" t="s">
        <v>245</v>
      </c>
      <c r="I49" s="2" t="str">
        <f t="shared" si="4"/>
        <v>武汉威伟机械</v>
      </c>
      <c r="J49" s="17" t="str">
        <f>VLOOKUP(L49,ch!$A$1:$B$31,2,0)</f>
        <v>鄂AF1588</v>
      </c>
      <c r="K49" s="17" t="s">
        <v>101</v>
      </c>
      <c r="L49" s="4" t="s">
        <v>39</v>
      </c>
      <c r="M49" s="2" t="str">
        <f t="shared" si="5"/>
        <v>9.6米</v>
      </c>
      <c r="N49" s="4">
        <v>14</v>
      </c>
      <c r="O49" s="2" t="str">
        <f t="shared" si="3"/>
        <v>新地园区--新地园区</v>
      </c>
      <c r="P49" s="4">
        <f t="shared" si="7"/>
        <v>165</v>
      </c>
    </row>
    <row r="50" spans="1:16" ht="18.75">
      <c r="A50" s="9">
        <v>43192</v>
      </c>
      <c r="B50" s="8" t="s">
        <v>211</v>
      </c>
      <c r="C50" s="2" t="s">
        <v>59</v>
      </c>
      <c r="D50" s="2" t="s">
        <v>212</v>
      </c>
      <c r="E50" s="4" t="s">
        <v>55</v>
      </c>
      <c r="F50" s="4" t="s">
        <v>46</v>
      </c>
      <c r="G50" s="5" t="s">
        <v>210</v>
      </c>
      <c r="H50" s="7" t="s">
        <v>246</v>
      </c>
      <c r="I50" s="2" t="str">
        <f t="shared" si="4"/>
        <v>武汉威伟机械</v>
      </c>
      <c r="J50" s="17" t="e">
        <f>VLOOKUP(L50,ch!$A$1:$B$31,2,0)</f>
        <v>#N/A</v>
      </c>
      <c r="K50" s="17" t="s">
        <v>110</v>
      </c>
      <c r="L50" s="4" t="s">
        <v>60</v>
      </c>
      <c r="M50" s="2" t="str">
        <f t="shared" si="5"/>
        <v>9.6米</v>
      </c>
      <c r="N50" s="4">
        <v>14</v>
      </c>
      <c r="O50" s="2" t="str">
        <f t="shared" si="3"/>
        <v>万纬园区--新地园区</v>
      </c>
      <c r="P50" s="4">
        <f t="shared" si="7"/>
        <v>165</v>
      </c>
    </row>
    <row r="51" spans="1:16" ht="18.75">
      <c r="A51" s="9">
        <v>43192</v>
      </c>
      <c r="B51" s="8" t="s">
        <v>47</v>
      </c>
      <c r="C51" s="2" t="s">
        <v>55</v>
      </c>
      <c r="D51" s="2" t="s">
        <v>16</v>
      </c>
      <c r="E51" s="4" t="s">
        <v>48</v>
      </c>
      <c r="F51" s="4" t="s">
        <v>217</v>
      </c>
      <c r="G51" s="5" t="s">
        <v>215</v>
      </c>
      <c r="H51" s="7" t="s">
        <v>247</v>
      </c>
      <c r="I51" s="2" t="str">
        <f t="shared" si="4"/>
        <v>武汉威伟机械</v>
      </c>
      <c r="J51" s="17" t="str">
        <f>VLOOKUP(L51,ch!$A$1:$B$31,2,0)</f>
        <v>鄂ABY256</v>
      </c>
      <c r="K51" s="17" t="s">
        <v>99</v>
      </c>
      <c r="L51" s="4" t="s">
        <v>27</v>
      </c>
      <c r="M51" s="2" t="str">
        <f t="shared" si="5"/>
        <v>9.6米</v>
      </c>
      <c r="N51" s="4">
        <v>15</v>
      </c>
      <c r="O51" s="2" t="str">
        <f t="shared" si="3"/>
        <v>新地园区--常福园区</v>
      </c>
      <c r="P51" s="4">
        <f t="shared" si="7"/>
        <v>1250</v>
      </c>
    </row>
    <row r="52" spans="1:16" ht="18.75">
      <c r="A52" s="9">
        <v>43192</v>
      </c>
      <c r="B52" s="8" t="s">
        <v>47</v>
      </c>
      <c r="C52" s="2" t="s">
        <v>55</v>
      </c>
      <c r="D52" s="2" t="s">
        <v>16</v>
      </c>
      <c r="E52" s="4" t="s">
        <v>48</v>
      </c>
      <c r="F52" s="4" t="s">
        <v>217</v>
      </c>
      <c r="G52" s="5" t="s">
        <v>218</v>
      </c>
      <c r="H52" s="7" t="s">
        <v>248</v>
      </c>
      <c r="I52" s="2" t="str">
        <f t="shared" si="4"/>
        <v>武汉威伟机械</v>
      </c>
      <c r="J52" s="17" t="str">
        <f>VLOOKUP(L52,ch!$A$1:$B$31,2,0)</f>
        <v>鄂AQQ353</v>
      </c>
      <c r="K52" s="17" t="s">
        <v>135</v>
      </c>
      <c r="L52" s="4" t="s">
        <v>219</v>
      </c>
      <c r="M52" s="2" t="str">
        <f t="shared" si="5"/>
        <v>9.6米</v>
      </c>
      <c r="N52" s="4">
        <v>14</v>
      </c>
      <c r="O52" s="2" t="str">
        <f t="shared" si="3"/>
        <v>新地园区--常福园区</v>
      </c>
      <c r="P52" s="4">
        <f t="shared" si="7"/>
        <v>1250</v>
      </c>
    </row>
    <row r="53" spans="1:16" ht="18.75">
      <c r="A53" s="9">
        <v>43192</v>
      </c>
      <c r="B53" s="8" t="s">
        <v>47</v>
      </c>
      <c r="C53" s="2" t="s">
        <v>55</v>
      </c>
      <c r="D53" s="2" t="s">
        <v>21</v>
      </c>
      <c r="E53" s="4" t="s">
        <v>48</v>
      </c>
      <c r="F53" s="4" t="s">
        <v>217</v>
      </c>
      <c r="G53" s="5" t="s">
        <v>220</v>
      </c>
      <c r="H53" s="7" t="s">
        <v>249</v>
      </c>
      <c r="I53" s="2" t="str">
        <f t="shared" si="4"/>
        <v>武汉威伟机械</v>
      </c>
      <c r="J53" s="17" t="str">
        <f>VLOOKUP(L53,ch!$A$1:$B$31,2,0)</f>
        <v>鄂ALU151</v>
      </c>
      <c r="K53" s="17" t="s">
        <v>102</v>
      </c>
      <c r="L53" s="4" t="s">
        <v>50</v>
      </c>
      <c r="M53" s="2" t="str">
        <f t="shared" si="5"/>
        <v>9.6米</v>
      </c>
      <c r="N53" s="4">
        <v>16</v>
      </c>
      <c r="O53" s="2" t="str">
        <f t="shared" si="3"/>
        <v>新地园区--常福园区</v>
      </c>
      <c r="P53" s="4">
        <f t="shared" si="7"/>
        <v>1250</v>
      </c>
    </row>
    <row r="54" spans="1:16" ht="18.75">
      <c r="A54" s="9">
        <v>43192</v>
      </c>
      <c r="B54" s="8" t="s">
        <v>47</v>
      </c>
      <c r="C54" s="2" t="s">
        <v>55</v>
      </c>
      <c r="D54" s="2" t="s">
        <v>16</v>
      </c>
      <c r="E54" s="4" t="s">
        <v>48</v>
      </c>
      <c r="F54" s="4" t="s">
        <v>217</v>
      </c>
      <c r="G54" s="5" t="s">
        <v>222</v>
      </c>
      <c r="H54" s="7" t="s">
        <v>250</v>
      </c>
      <c r="I54" s="2" t="str">
        <f t="shared" si="4"/>
        <v>武汉威伟机械</v>
      </c>
      <c r="J54" s="17" t="str">
        <f>VLOOKUP(L54,ch!$A$1:$B$31,2,0)</f>
        <v>鄂AFE237</v>
      </c>
      <c r="K54" s="17" t="s">
        <v>98</v>
      </c>
      <c r="L54" s="4" t="s">
        <v>43</v>
      </c>
      <c r="M54" s="2" t="str">
        <f t="shared" si="5"/>
        <v>9.6米</v>
      </c>
      <c r="N54" s="4">
        <v>15</v>
      </c>
      <c r="O54" s="2" t="str">
        <f t="shared" si="3"/>
        <v>新地园区--常福园区</v>
      </c>
      <c r="P54" s="4">
        <f t="shared" si="7"/>
        <v>1250</v>
      </c>
    </row>
    <row r="55" spans="1:16" ht="18.75">
      <c r="A55" s="9">
        <v>43193</v>
      </c>
      <c r="B55" s="8" t="s">
        <v>252</v>
      </c>
      <c r="C55" s="2" t="s">
        <v>55</v>
      </c>
      <c r="D55" s="2" t="s">
        <v>253</v>
      </c>
      <c r="E55" s="4" t="s">
        <v>66</v>
      </c>
      <c r="F55" s="4" t="s">
        <v>161</v>
      </c>
      <c r="G55" s="5"/>
      <c r="H55" s="5" t="s">
        <v>283</v>
      </c>
      <c r="I55" s="2" t="str">
        <f t="shared" si="4"/>
        <v>武汉威伟机械</v>
      </c>
      <c r="J55" s="17" t="str">
        <f>VLOOKUP(L55,ch!$A$1:$B$31,2,0)</f>
        <v>鄂AZV377</v>
      </c>
      <c r="K55" s="17" t="s">
        <v>105</v>
      </c>
      <c r="L55" s="4" t="s">
        <v>54</v>
      </c>
      <c r="M55" s="2" t="str">
        <f t="shared" si="5"/>
        <v>9.6米</v>
      </c>
      <c r="N55" s="4">
        <v>14</v>
      </c>
      <c r="O55" s="2" t="str">
        <f t="shared" si="3"/>
        <v>新地园区--亚洲一号园区</v>
      </c>
      <c r="P55" s="4">
        <f>IF(OR(C55="常福园区",C55="欣程园区",E55="常福园区",E55="欣程园区"),1250,165)</f>
        <v>165</v>
      </c>
    </row>
    <row r="56" spans="1:16" ht="18.75">
      <c r="A56" s="9">
        <v>43193</v>
      </c>
      <c r="B56" s="8" t="s">
        <v>257</v>
      </c>
      <c r="C56" s="2" t="s">
        <v>55</v>
      </c>
      <c r="D56" s="2" t="s">
        <v>19</v>
      </c>
      <c r="E56" s="4" t="s">
        <v>66</v>
      </c>
      <c r="F56" s="4" t="s">
        <v>34</v>
      </c>
      <c r="G56" s="5"/>
      <c r="H56" s="5" t="s">
        <v>284</v>
      </c>
      <c r="I56" s="2" t="str">
        <f t="shared" si="4"/>
        <v>武汉威伟机械</v>
      </c>
      <c r="J56" s="17" t="str">
        <f>VLOOKUP(L56,ch!$A$1:$B$31,2,0)</f>
        <v>鄂AZV377</v>
      </c>
      <c r="K56" s="17" t="s">
        <v>105</v>
      </c>
      <c r="L56" s="4" t="s">
        <v>54</v>
      </c>
      <c r="M56" s="2" t="str">
        <f t="shared" si="5"/>
        <v>9.6米</v>
      </c>
      <c r="N56" s="4">
        <v>14</v>
      </c>
      <c r="O56" s="2" t="str">
        <f t="shared" si="3"/>
        <v>新地园区--亚洲一号园区</v>
      </c>
      <c r="P56" s="4">
        <f t="shared" ref="P56:P61" si="8">IF(OR(C56="常福园区",C56="欣程园区",E56="常福园区",E56="欣程园区"),1250,165)</f>
        <v>165</v>
      </c>
    </row>
    <row r="57" spans="1:16" ht="18.75">
      <c r="A57" s="9">
        <v>43193</v>
      </c>
      <c r="B57" s="8" t="s">
        <v>40</v>
      </c>
      <c r="C57" s="2" t="s">
        <v>55</v>
      </c>
      <c r="D57" s="2" t="s">
        <v>19</v>
      </c>
      <c r="E57" s="4" t="s">
        <v>66</v>
      </c>
      <c r="F57" s="4" t="s">
        <v>259</v>
      </c>
      <c r="G57" s="5"/>
      <c r="H57" s="5" t="s">
        <v>285</v>
      </c>
      <c r="I57" s="2" t="str">
        <f t="shared" si="4"/>
        <v>武汉威伟机械</v>
      </c>
      <c r="J57" s="17" t="str">
        <f>VLOOKUP(L57,ch!$A$1:$B$31,2,0)</f>
        <v>鄂AZV373</v>
      </c>
      <c r="K57" s="17" t="s">
        <v>126</v>
      </c>
      <c r="L57" s="4" t="s">
        <v>260</v>
      </c>
      <c r="M57" s="2" t="str">
        <f t="shared" si="5"/>
        <v>9.6米</v>
      </c>
      <c r="N57" s="4">
        <v>14</v>
      </c>
      <c r="O57" s="2" t="str">
        <f t="shared" si="3"/>
        <v>新地园区--亚洲一号园区</v>
      </c>
      <c r="P57" s="4">
        <f t="shared" si="8"/>
        <v>165</v>
      </c>
    </row>
    <row r="58" spans="1:16" ht="18.75">
      <c r="A58" s="9">
        <v>43193</v>
      </c>
      <c r="B58" s="8" t="s">
        <v>36</v>
      </c>
      <c r="C58" s="2" t="s">
        <v>55</v>
      </c>
      <c r="D58" s="2" t="s">
        <v>253</v>
      </c>
      <c r="E58" s="4" t="s">
        <v>66</v>
      </c>
      <c r="F58" s="4" t="s">
        <v>42</v>
      </c>
      <c r="G58" s="5"/>
      <c r="H58" s="5" t="s">
        <v>286</v>
      </c>
      <c r="I58" s="2" t="str">
        <f t="shared" si="4"/>
        <v>武汉威伟机械</v>
      </c>
      <c r="J58" s="17" t="str">
        <f>VLOOKUP(L58,ch!$A$1:$B$31,2,0)</f>
        <v>鄂ABY277</v>
      </c>
      <c r="K58" s="17" t="s">
        <v>97</v>
      </c>
      <c r="L58" s="4" t="s">
        <v>65</v>
      </c>
      <c r="M58" s="2" t="str">
        <f t="shared" si="5"/>
        <v>9.6米</v>
      </c>
      <c r="N58" s="4">
        <v>14</v>
      </c>
      <c r="O58" s="2" t="str">
        <f t="shared" si="3"/>
        <v>新地园区--亚洲一号园区</v>
      </c>
      <c r="P58" s="4">
        <f t="shared" si="8"/>
        <v>165</v>
      </c>
    </row>
    <row r="59" spans="1:16" ht="18.75">
      <c r="A59" s="9">
        <v>43193</v>
      </c>
      <c r="B59" s="8" t="s">
        <v>204</v>
      </c>
      <c r="C59" s="2" t="s">
        <v>55</v>
      </c>
      <c r="D59" s="2" t="s">
        <v>20</v>
      </c>
      <c r="E59" s="4" t="s">
        <v>61</v>
      </c>
      <c r="F59" s="4" t="s">
        <v>62</v>
      </c>
      <c r="G59" s="5"/>
      <c r="H59" s="5" t="s">
        <v>287</v>
      </c>
      <c r="I59" s="2" t="str">
        <f t="shared" si="4"/>
        <v>武汉威伟机械</v>
      </c>
      <c r="J59" s="17" t="e">
        <f>VLOOKUP(L59,ch!$A$1:$B$31,2,0)</f>
        <v>#N/A</v>
      </c>
      <c r="K59" s="17" t="s">
        <v>109</v>
      </c>
      <c r="L59" s="4" t="s">
        <v>32</v>
      </c>
      <c r="M59" s="2" t="str">
        <f t="shared" si="5"/>
        <v>9.6米</v>
      </c>
      <c r="N59" s="4">
        <v>14</v>
      </c>
      <c r="O59" s="2" t="str">
        <f t="shared" si="3"/>
        <v>新地园区--丰树园区</v>
      </c>
      <c r="P59" s="4">
        <f t="shared" si="8"/>
        <v>165</v>
      </c>
    </row>
    <row r="60" spans="1:16" ht="18.75">
      <c r="A60" s="9">
        <v>43193</v>
      </c>
      <c r="B60" s="8" t="s">
        <v>204</v>
      </c>
      <c r="C60" s="2" t="s">
        <v>55</v>
      </c>
      <c r="D60" s="2" t="s">
        <v>20</v>
      </c>
      <c r="E60" s="4" t="s">
        <v>61</v>
      </c>
      <c r="F60" s="4" t="s">
        <v>64</v>
      </c>
      <c r="G60" s="5"/>
      <c r="H60" s="5" t="s">
        <v>288</v>
      </c>
      <c r="I60" s="2" t="str">
        <f t="shared" si="4"/>
        <v>武汉威伟机械</v>
      </c>
      <c r="J60" s="17" t="str">
        <f>VLOOKUP(L60,ch!$A$1:$B$31,2,0)</f>
        <v>鄂AF1588</v>
      </c>
      <c r="K60" s="17" t="s">
        <v>101</v>
      </c>
      <c r="L60" s="4" t="s">
        <v>39</v>
      </c>
      <c r="M60" s="2" t="str">
        <f t="shared" si="5"/>
        <v>9.6米</v>
      </c>
      <c r="N60" s="4">
        <v>14</v>
      </c>
      <c r="O60" s="2" t="str">
        <f t="shared" si="3"/>
        <v>新地园区--丰树园区</v>
      </c>
      <c r="P60" s="4">
        <f t="shared" si="8"/>
        <v>165</v>
      </c>
    </row>
    <row r="61" spans="1:16" ht="18.75">
      <c r="A61" s="9">
        <v>43193</v>
      </c>
      <c r="B61" s="8" t="s">
        <v>36</v>
      </c>
      <c r="C61" s="2" t="s">
        <v>55</v>
      </c>
      <c r="D61" s="2" t="s">
        <v>253</v>
      </c>
      <c r="E61" s="4" t="s">
        <v>66</v>
      </c>
      <c r="F61" s="4" t="s">
        <v>263</v>
      </c>
      <c r="G61" s="5"/>
      <c r="H61" s="5" t="s">
        <v>289</v>
      </c>
      <c r="I61" s="2" t="str">
        <f t="shared" si="4"/>
        <v>武汉威伟机械</v>
      </c>
      <c r="J61" s="17" t="str">
        <f>VLOOKUP(L61,ch!$A$1:$B$31,2,0)</f>
        <v>鄂AF1588</v>
      </c>
      <c r="K61" s="17" t="s">
        <v>101</v>
      </c>
      <c r="L61" s="4" t="s">
        <v>39</v>
      </c>
      <c r="M61" s="2" t="str">
        <f t="shared" si="5"/>
        <v>9.6米</v>
      </c>
      <c r="N61" s="4">
        <v>14</v>
      </c>
      <c r="O61" s="2" t="str">
        <f t="shared" si="3"/>
        <v>新地园区--亚洲一号园区</v>
      </c>
      <c r="P61" s="4">
        <f t="shared" si="8"/>
        <v>165</v>
      </c>
    </row>
    <row r="62" spans="1:16" ht="18.75">
      <c r="A62" s="9">
        <v>43193</v>
      </c>
      <c r="B62" s="8" t="s">
        <v>178</v>
      </c>
      <c r="C62" s="2" t="s">
        <v>55</v>
      </c>
      <c r="D62" s="2" t="s">
        <v>16</v>
      </c>
      <c r="E62" s="4" t="s">
        <v>66</v>
      </c>
      <c r="F62" s="4" t="s">
        <v>179</v>
      </c>
      <c r="G62" s="5"/>
      <c r="H62" s="5" t="s">
        <v>290</v>
      </c>
      <c r="I62" s="2" t="str">
        <f t="shared" si="4"/>
        <v>武汉威伟机械</v>
      </c>
      <c r="J62" s="17" t="str">
        <f>VLOOKUP(L62,ch!$A$1:$B$31,2,0)</f>
        <v>鄂FJU350</v>
      </c>
      <c r="K62" s="17" t="s">
        <v>17</v>
      </c>
      <c r="L62" s="4" t="s">
        <v>52</v>
      </c>
      <c r="M62" s="2" t="str">
        <f t="shared" si="5"/>
        <v>9.6米</v>
      </c>
      <c r="N62" s="4">
        <v>14</v>
      </c>
      <c r="O62" s="2" t="str">
        <f t="shared" si="3"/>
        <v>新地园区--亚洲一号园区</v>
      </c>
      <c r="P62" s="4">
        <f t="shared" ref="P62:P77" si="9">IF(OR(C62="常福园区",C62="欣程园区",E62="常福园区",F55="欣程园区"),1250,165)</f>
        <v>165</v>
      </c>
    </row>
    <row r="63" spans="1:16" ht="18.75">
      <c r="A63" s="9">
        <v>43193</v>
      </c>
      <c r="B63" s="8" t="s">
        <v>257</v>
      </c>
      <c r="C63" s="2" t="s">
        <v>55</v>
      </c>
      <c r="D63" s="2" t="s">
        <v>19</v>
      </c>
      <c r="E63" s="4" t="s">
        <v>66</v>
      </c>
      <c r="F63" s="4" t="s">
        <v>34</v>
      </c>
      <c r="G63" s="5"/>
      <c r="H63" s="5" t="s">
        <v>291</v>
      </c>
      <c r="I63" s="2" t="str">
        <f t="shared" si="4"/>
        <v>武汉威伟机械</v>
      </c>
      <c r="J63" s="17" t="str">
        <f>VLOOKUP(L63,ch!$A$1:$B$31,2,0)</f>
        <v>鄂AZR876</v>
      </c>
      <c r="K63" s="17" t="s">
        <v>129</v>
      </c>
      <c r="L63" s="4" t="s">
        <v>181</v>
      </c>
      <c r="M63" s="2" t="str">
        <f t="shared" si="5"/>
        <v>9.6米</v>
      </c>
      <c r="N63" s="4">
        <v>14</v>
      </c>
      <c r="O63" s="2" t="str">
        <f t="shared" si="3"/>
        <v>新地园区--亚洲一号园区</v>
      </c>
      <c r="P63" s="4">
        <f t="shared" si="9"/>
        <v>165</v>
      </c>
    </row>
    <row r="64" spans="1:16" ht="18.75">
      <c r="A64" s="9">
        <v>43193</v>
      </c>
      <c r="B64" s="8" t="s">
        <v>36</v>
      </c>
      <c r="C64" s="2" t="s">
        <v>55</v>
      </c>
      <c r="D64" s="2" t="s">
        <v>253</v>
      </c>
      <c r="E64" s="4" t="s">
        <v>66</v>
      </c>
      <c r="F64" s="4" t="s">
        <v>266</v>
      </c>
      <c r="G64" s="5"/>
      <c r="H64" s="5" t="s">
        <v>292</v>
      </c>
      <c r="I64" s="2" t="str">
        <f t="shared" si="4"/>
        <v>武汉威伟机械</v>
      </c>
      <c r="J64" s="17" t="str">
        <f>VLOOKUP(L64,ch!$A$1:$B$31,2,0)</f>
        <v>鄂AZR876</v>
      </c>
      <c r="K64" s="17" t="s">
        <v>129</v>
      </c>
      <c r="L64" s="4" t="s">
        <v>181</v>
      </c>
      <c r="M64" s="2" t="str">
        <f t="shared" si="5"/>
        <v>9.6米</v>
      </c>
      <c r="N64" s="4">
        <v>14</v>
      </c>
      <c r="O64" s="2" t="str">
        <f t="shared" si="3"/>
        <v>新地园区--亚洲一号园区</v>
      </c>
      <c r="P64" s="4">
        <f t="shared" si="9"/>
        <v>165</v>
      </c>
    </row>
    <row r="65" spans="1:17" ht="18.75">
      <c r="A65" s="9">
        <v>43193</v>
      </c>
      <c r="B65" s="8" t="s">
        <v>63</v>
      </c>
      <c r="C65" s="2" t="s">
        <v>55</v>
      </c>
      <c r="D65" s="2" t="s">
        <v>20</v>
      </c>
      <c r="E65" s="4" t="s">
        <v>61</v>
      </c>
      <c r="F65" s="4" t="s">
        <v>64</v>
      </c>
      <c r="G65" s="5"/>
      <c r="H65" s="5" t="s">
        <v>293</v>
      </c>
      <c r="I65" s="2" t="str">
        <f t="shared" si="4"/>
        <v>武汉威伟机械</v>
      </c>
      <c r="J65" s="17" t="str">
        <f>VLOOKUP(L65,ch!$A$1:$B$31,2,0)</f>
        <v>鄂ABY256</v>
      </c>
      <c r="K65" s="17" t="s">
        <v>99</v>
      </c>
      <c r="L65" s="4" t="s">
        <v>27</v>
      </c>
      <c r="M65" s="2" t="str">
        <f t="shared" si="5"/>
        <v>9.6米</v>
      </c>
      <c r="N65" s="4">
        <v>14</v>
      </c>
      <c r="O65" s="2" t="str">
        <f t="shared" si="3"/>
        <v>新地园区--丰树园区</v>
      </c>
      <c r="P65" s="4">
        <f t="shared" si="9"/>
        <v>165</v>
      </c>
    </row>
    <row r="66" spans="1:17" ht="18.75">
      <c r="A66" s="9">
        <v>43193</v>
      </c>
      <c r="B66" s="8" t="s">
        <v>204</v>
      </c>
      <c r="C66" s="2" t="s">
        <v>55</v>
      </c>
      <c r="D66" s="2" t="s">
        <v>30</v>
      </c>
      <c r="E66" s="4" t="s">
        <v>55</v>
      </c>
      <c r="F66" s="4" t="s">
        <v>56</v>
      </c>
      <c r="G66" s="5"/>
      <c r="H66" s="5" t="s">
        <v>294</v>
      </c>
      <c r="I66" s="2" t="str">
        <f t="shared" si="4"/>
        <v>武汉威伟机械</v>
      </c>
      <c r="J66" s="17" t="str">
        <f>VLOOKUP(L66,ch!$A$1:$B$31,2,0)</f>
        <v>鄂ABY256</v>
      </c>
      <c r="K66" s="17" t="s">
        <v>99</v>
      </c>
      <c r="L66" s="4" t="s">
        <v>27</v>
      </c>
      <c r="M66" s="2" t="str">
        <f t="shared" si="5"/>
        <v>9.6米</v>
      </c>
      <c r="N66" s="4">
        <v>14</v>
      </c>
      <c r="O66" s="2" t="str">
        <f t="shared" si="3"/>
        <v>新地园区--新地园区</v>
      </c>
      <c r="P66" s="4">
        <f t="shared" si="9"/>
        <v>165</v>
      </c>
    </row>
    <row r="67" spans="1:17" ht="18.75">
      <c r="A67" s="9">
        <v>43193</v>
      </c>
      <c r="B67" s="8" t="s">
        <v>204</v>
      </c>
      <c r="C67" s="2" t="s">
        <v>55</v>
      </c>
      <c r="D67" s="2" t="s">
        <v>21</v>
      </c>
      <c r="E67" s="4" t="s">
        <v>61</v>
      </c>
      <c r="F67" s="4" t="s">
        <v>38</v>
      </c>
      <c r="G67" s="5"/>
      <c r="H67" s="5" t="s">
        <v>295</v>
      </c>
      <c r="I67" s="2" t="str">
        <f t="shared" si="4"/>
        <v>武汉威伟机械</v>
      </c>
      <c r="J67" s="17" t="str">
        <f>VLOOKUP(L67,ch!$A$1:$B$31,2,0)</f>
        <v>鄂ABY256</v>
      </c>
      <c r="K67" s="17" t="s">
        <v>99</v>
      </c>
      <c r="L67" s="4" t="s">
        <v>27</v>
      </c>
      <c r="M67" s="2" t="str">
        <f t="shared" si="5"/>
        <v>9.6米</v>
      </c>
      <c r="N67" s="4">
        <v>14</v>
      </c>
      <c r="O67" s="2" t="str">
        <f t="shared" si="3"/>
        <v>新地园区--丰树园区</v>
      </c>
      <c r="P67" s="4">
        <f t="shared" si="9"/>
        <v>165</v>
      </c>
    </row>
    <row r="68" spans="1:17" ht="18.75">
      <c r="A68" s="9">
        <v>43193</v>
      </c>
      <c r="B68" s="8" t="s">
        <v>269</v>
      </c>
      <c r="C68" s="2" t="s">
        <v>55</v>
      </c>
      <c r="D68" s="2" t="s">
        <v>20</v>
      </c>
      <c r="E68" s="4" t="s">
        <v>61</v>
      </c>
      <c r="F68" s="4" t="s">
        <v>62</v>
      </c>
      <c r="G68" s="5"/>
      <c r="H68" s="5" t="s">
        <v>296</v>
      </c>
      <c r="I68" s="2" t="str">
        <f t="shared" si="4"/>
        <v>武汉威伟机械</v>
      </c>
      <c r="J68" s="17" t="str">
        <f>VLOOKUP(L68,ch!$A$1:$B$31,2,0)</f>
        <v>鄂AZR992</v>
      </c>
      <c r="K68" s="17" t="s">
        <v>100</v>
      </c>
      <c r="L68" s="4" t="s">
        <v>35</v>
      </c>
      <c r="M68" s="2" t="str">
        <f t="shared" si="5"/>
        <v>9.6米</v>
      </c>
      <c r="N68" s="4">
        <v>12</v>
      </c>
      <c r="O68" s="2" t="str">
        <f t="shared" si="3"/>
        <v>新地园区--丰树园区</v>
      </c>
      <c r="P68" s="4">
        <f t="shared" si="9"/>
        <v>165</v>
      </c>
    </row>
    <row r="69" spans="1:17" ht="18.75">
      <c r="A69" s="9">
        <v>43193</v>
      </c>
      <c r="B69" s="8" t="s">
        <v>63</v>
      </c>
      <c r="C69" s="2" t="s">
        <v>55</v>
      </c>
      <c r="D69" s="2" t="s">
        <v>20</v>
      </c>
      <c r="E69" s="4" t="s">
        <v>61</v>
      </c>
      <c r="F69" s="4" t="s">
        <v>64</v>
      </c>
      <c r="G69" s="5"/>
      <c r="H69" s="5" t="s">
        <v>297</v>
      </c>
      <c r="I69" s="2" t="str">
        <f t="shared" si="4"/>
        <v>武汉威伟机械</v>
      </c>
      <c r="J69" s="17" t="str">
        <f>VLOOKUP(L69,ch!$A$1:$B$31,2,0)</f>
        <v>鄂AAW309</v>
      </c>
      <c r="K69" s="17" t="s">
        <v>95</v>
      </c>
      <c r="L69" s="4" t="s">
        <v>57</v>
      </c>
      <c r="M69" s="2" t="str">
        <f t="shared" si="5"/>
        <v>9.6米</v>
      </c>
      <c r="N69" s="4">
        <v>14</v>
      </c>
      <c r="O69" s="2" t="str">
        <f t="shared" si="3"/>
        <v>新地园区--丰树园区</v>
      </c>
      <c r="P69" s="4">
        <f t="shared" si="9"/>
        <v>165</v>
      </c>
    </row>
    <row r="70" spans="1:17" ht="18.75">
      <c r="A70" s="9">
        <v>43193</v>
      </c>
      <c r="B70" s="8" t="s">
        <v>26</v>
      </c>
      <c r="C70" s="2" t="s">
        <v>55</v>
      </c>
      <c r="D70" s="2" t="s">
        <v>253</v>
      </c>
      <c r="E70" s="4" t="s">
        <v>66</v>
      </c>
      <c r="F70" s="4" t="s">
        <v>37</v>
      </c>
      <c r="G70" s="5"/>
      <c r="H70" s="5" t="s">
        <v>298</v>
      </c>
      <c r="I70" s="2" t="str">
        <f t="shared" si="4"/>
        <v>武汉威伟机械</v>
      </c>
      <c r="J70" s="17" t="str">
        <f>VLOOKUP(L70,ch!$A$1:$B$31,2,0)</f>
        <v>鄂AAW309</v>
      </c>
      <c r="K70" s="17" t="s">
        <v>95</v>
      </c>
      <c r="L70" s="4" t="s">
        <v>57</v>
      </c>
      <c r="M70" s="2" t="str">
        <f t="shared" si="5"/>
        <v>9.6米</v>
      </c>
      <c r="N70" s="4">
        <v>14</v>
      </c>
      <c r="O70" s="2" t="str">
        <f t="shared" si="3"/>
        <v>新地园区--亚洲一号园区</v>
      </c>
      <c r="P70" s="4">
        <f t="shared" si="9"/>
        <v>165</v>
      </c>
    </row>
    <row r="71" spans="1:17" ht="18.75">
      <c r="A71" s="9">
        <v>43193</v>
      </c>
      <c r="B71" s="8" t="s">
        <v>204</v>
      </c>
      <c r="C71" s="2" t="s">
        <v>55</v>
      </c>
      <c r="D71" s="2" t="s">
        <v>46</v>
      </c>
      <c r="E71" s="4" t="s">
        <v>61</v>
      </c>
      <c r="F71" s="4" t="s">
        <v>62</v>
      </c>
      <c r="G71" s="5"/>
      <c r="H71" s="5" t="s">
        <v>299</v>
      </c>
      <c r="I71" s="2" t="str">
        <f t="shared" si="4"/>
        <v>武汉威伟机械</v>
      </c>
      <c r="J71" s="17" t="str">
        <f>VLOOKUP(L71,ch!$A$1:$B$31,2,0)</f>
        <v>鄂AHB101</v>
      </c>
      <c r="K71" s="17" t="s">
        <v>103</v>
      </c>
      <c r="L71" s="4" t="s">
        <v>51</v>
      </c>
      <c r="M71" s="2" t="str">
        <f t="shared" si="5"/>
        <v>9.6米</v>
      </c>
      <c r="N71" s="4">
        <v>14</v>
      </c>
      <c r="O71" s="2" t="str">
        <f t="shared" si="3"/>
        <v>新地园区--丰树园区</v>
      </c>
      <c r="P71" s="4">
        <f t="shared" si="9"/>
        <v>165</v>
      </c>
    </row>
    <row r="72" spans="1:17" ht="18.75">
      <c r="A72" s="9">
        <v>43193</v>
      </c>
      <c r="B72" s="8" t="s">
        <v>204</v>
      </c>
      <c r="C72" s="2" t="s">
        <v>55</v>
      </c>
      <c r="D72" s="2" t="s">
        <v>46</v>
      </c>
      <c r="E72" s="4" t="s">
        <v>59</v>
      </c>
      <c r="F72" s="4" t="s">
        <v>31</v>
      </c>
      <c r="G72" s="5"/>
      <c r="H72" s="5" t="s">
        <v>300</v>
      </c>
      <c r="I72" s="2" t="str">
        <f t="shared" si="4"/>
        <v>武汉威伟机械</v>
      </c>
      <c r="J72" s="17" t="str">
        <f>VLOOKUP(L72,ch!$A$1:$B$31,2,0)</f>
        <v>鄂AHB101</v>
      </c>
      <c r="K72" s="17" t="s">
        <v>103</v>
      </c>
      <c r="L72" s="4" t="s">
        <v>51</v>
      </c>
      <c r="M72" s="2" t="str">
        <f t="shared" si="5"/>
        <v>9.6米</v>
      </c>
      <c r="N72" s="4">
        <v>14</v>
      </c>
      <c r="O72" s="2" t="str">
        <f t="shared" si="3"/>
        <v>新地园区--万纬园区</v>
      </c>
      <c r="P72" s="4">
        <f t="shared" si="9"/>
        <v>165</v>
      </c>
    </row>
    <row r="73" spans="1:17" ht="18.75">
      <c r="A73" s="9">
        <v>43193</v>
      </c>
      <c r="B73" s="8" t="s">
        <v>36</v>
      </c>
      <c r="C73" s="2" t="s">
        <v>55</v>
      </c>
      <c r="D73" s="2" t="s">
        <v>274</v>
      </c>
      <c r="E73" s="4" t="s">
        <v>66</v>
      </c>
      <c r="F73" s="4" t="s">
        <v>161</v>
      </c>
      <c r="G73" s="5"/>
      <c r="H73" s="5" t="s">
        <v>301</v>
      </c>
      <c r="I73" s="2" t="str">
        <f t="shared" si="4"/>
        <v>武汉威伟机械</v>
      </c>
      <c r="J73" s="17" t="str">
        <f>VLOOKUP(L73,ch!$A$1:$B$31,2,0)</f>
        <v>鄂AHB101</v>
      </c>
      <c r="K73" s="17" t="s">
        <v>103</v>
      </c>
      <c r="L73" s="4" t="s">
        <v>51</v>
      </c>
      <c r="M73" s="2" t="str">
        <f t="shared" si="5"/>
        <v>9.6米</v>
      </c>
      <c r="N73" s="4">
        <v>10</v>
      </c>
      <c r="O73" s="2" t="str">
        <f t="shared" si="3"/>
        <v>新地园区--亚洲一号园区</v>
      </c>
      <c r="P73" s="4">
        <f t="shared" si="9"/>
        <v>165</v>
      </c>
    </row>
    <row r="74" spans="1:17" ht="18.75">
      <c r="A74" s="9">
        <v>43193</v>
      </c>
      <c r="B74" s="8" t="s">
        <v>275</v>
      </c>
      <c r="C74" s="2" t="s">
        <v>66</v>
      </c>
      <c r="D74" s="2" t="s">
        <v>161</v>
      </c>
      <c r="E74" s="4" t="s">
        <v>55</v>
      </c>
      <c r="F74" s="4" t="s">
        <v>46</v>
      </c>
      <c r="G74" s="5"/>
      <c r="H74" s="5" t="s">
        <v>302</v>
      </c>
      <c r="I74" s="2" t="str">
        <f t="shared" si="4"/>
        <v>武汉威伟机械</v>
      </c>
      <c r="J74" s="17" t="str">
        <f>VLOOKUP(L74,ch!$A$1:$B$31,2,0)</f>
        <v>鄂AHB101</v>
      </c>
      <c r="K74" s="17" t="s">
        <v>103</v>
      </c>
      <c r="L74" s="4" t="s">
        <v>51</v>
      </c>
      <c r="M74" s="2" t="str">
        <f t="shared" si="5"/>
        <v>9.6米</v>
      </c>
      <c r="N74" s="4">
        <v>14</v>
      </c>
      <c r="O74" s="2" t="str">
        <f t="shared" si="3"/>
        <v>亚洲一号园区--新地园区</v>
      </c>
      <c r="P74" s="4">
        <f t="shared" si="9"/>
        <v>165</v>
      </c>
    </row>
    <row r="75" spans="1:17" ht="18.75">
      <c r="A75" s="9">
        <v>43193</v>
      </c>
      <c r="B75" s="8" t="s">
        <v>276</v>
      </c>
      <c r="C75" s="2" t="s">
        <v>66</v>
      </c>
      <c r="D75" s="2" t="s">
        <v>37</v>
      </c>
      <c r="E75" s="4" t="s">
        <v>55</v>
      </c>
      <c r="F75" s="4" t="s">
        <v>46</v>
      </c>
      <c r="G75" s="5"/>
      <c r="H75" s="5" t="s">
        <v>303</v>
      </c>
      <c r="I75" s="2" t="str">
        <f t="shared" si="4"/>
        <v>武汉威伟机械</v>
      </c>
      <c r="J75" s="17" t="e">
        <f>VLOOKUP(L75,ch!$A$1:$B$31,2,0)</f>
        <v>#N/A</v>
      </c>
      <c r="K75" s="17" t="s">
        <v>110</v>
      </c>
      <c r="L75" s="4" t="s">
        <v>60</v>
      </c>
      <c r="M75" s="2" t="str">
        <f t="shared" si="5"/>
        <v>9.6米</v>
      </c>
      <c r="N75" s="4">
        <v>10</v>
      </c>
      <c r="O75" s="2" t="str">
        <f t="shared" si="3"/>
        <v>亚洲一号园区--新地园区</v>
      </c>
      <c r="P75" s="4">
        <f t="shared" si="9"/>
        <v>165</v>
      </c>
    </row>
    <row r="76" spans="1:17" ht="18.75">
      <c r="A76" s="9">
        <v>43193</v>
      </c>
      <c r="B76" s="8" t="s">
        <v>47</v>
      </c>
      <c r="C76" s="2" t="s">
        <v>55</v>
      </c>
      <c r="D76" s="2" t="s">
        <v>279</v>
      </c>
      <c r="E76" s="4" t="s">
        <v>48</v>
      </c>
      <c r="F76" s="4" t="s">
        <v>280</v>
      </c>
      <c r="G76" s="5"/>
      <c r="H76" s="5" t="s">
        <v>304</v>
      </c>
      <c r="I76" s="2" t="str">
        <f t="shared" si="4"/>
        <v>武汉威伟机械</v>
      </c>
      <c r="J76" s="17" t="str">
        <f>VLOOKUP(L76,ch!$A$1:$B$31,2,0)</f>
        <v>鄂ALU291</v>
      </c>
      <c r="K76" s="17" t="s">
        <v>137</v>
      </c>
      <c r="L76" s="4" t="s">
        <v>281</v>
      </c>
      <c r="M76" s="2" t="str">
        <f t="shared" si="5"/>
        <v>9.6米</v>
      </c>
      <c r="N76" s="4">
        <v>15</v>
      </c>
      <c r="O76" s="2" t="str">
        <f t="shared" si="3"/>
        <v>新地园区--常福园区</v>
      </c>
      <c r="P76" s="4">
        <f t="shared" si="9"/>
        <v>1250</v>
      </c>
    </row>
    <row r="77" spans="1:17" ht="18.75">
      <c r="A77" s="9">
        <v>43193</v>
      </c>
      <c r="B77" s="8" t="s">
        <v>47</v>
      </c>
      <c r="C77" s="2" t="s">
        <v>55</v>
      </c>
      <c r="D77" s="2" t="s">
        <v>279</v>
      </c>
      <c r="E77" s="4" t="s">
        <v>48</v>
      </c>
      <c r="F77" s="4" t="s">
        <v>280</v>
      </c>
      <c r="G77" s="5"/>
      <c r="H77" s="5" t="s">
        <v>305</v>
      </c>
      <c r="I77" s="2" t="str">
        <f t="shared" si="4"/>
        <v>武汉威伟机械</v>
      </c>
      <c r="J77" s="17" t="e">
        <f>VLOOKUP(L77,ch!$A$1:$B$31,2,0)</f>
        <v>#N/A</v>
      </c>
      <c r="K77" s="17" t="s">
        <v>110</v>
      </c>
      <c r="L77" s="4" t="s">
        <v>60</v>
      </c>
      <c r="M77" s="2" t="str">
        <f t="shared" si="5"/>
        <v>9.6米</v>
      </c>
      <c r="N77" s="4">
        <v>16</v>
      </c>
      <c r="O77" s="2" t="str">
        <f t="shared" si="3"/>
        <v>新地园区--常福园区</v>
      </c>
      <c r="P77" s="4">
        <f t="shared" si="9"/>
        <v>1250</v>
      </c>
    </row>
    <row r="78" spans="1:17" ht="18.75">
      <c r="A78" s="9">
        <v>43194</v>
      </c>
      <c r="B78" s="8" t="s">
        <v>36</v>
      </c>
      <c r="C78" s="2" t="s">
        <v>55</v>
      </c>
      <c r="D78" s="2" t="s">
        <v>19</v>
      </c>
      <c r="E78" s="4" t="s">
        <v>66</v>
      </c>
      <c r="F78" s="4" t="s">
        <v>34</v>
      </c>
      <c r="G78" s="5"/>
      <c r="H78" s="5" t="s">
        <v>308</v>
      </c>
      <c r="I78" s="7" t="s">
        <v>352</v>
      </c>
      <c r="J78" s="2" t="str">
        <f t="shared" ref="J78:J94" si="10">IF(A78&lt;&gt;"","武汉威伟机械","------")</f>
        <v>武汉威伟机械</v>
      </c>
      <c r="K78" s="17" t="str">
        <f>VLOOKUP(M78,ch!$A$1:$B$31,2,0)</f>
        <v>鄂AZV373</v>
      </c>
      <c r="L78" s="17" t="s">
        <v>126</v>
      </c>
      <c r="M78" s="4" t="s">
        <v>260</v>
      </c>
      <c r="N78" s="2" t="str">
        <f t="shared" ref="N78:N94" si="11">IF(A78&lt;&gt;"","9.6米","---")</f>
        <v>9.6米</v>
      </c>
      <c r="O78" s="4">
        <v>14</v>
      </c>
      <c r="P78" s="2" t="str">
        <f t="shared" ref="P78:P94" si="12">C78&amp;"--"&amp;E78</f>
        <v>新地园区--亚洲一号园区</v>
      </c>
      <c r="Q78" s="4">
        <f>IF(OR(C78="常福园区",C78="欣程园区",E78="常福园区",E78="欣程园区"),1250,165)</f>
        <v>165</v>
      </c>
    </row>
    <row r="79" spans="1:17" ht="18.75">
      <c r="A79" s="9">
        <v>43194</v>
      </c>
      <c r="B79" s="8" t="s">
        <v>36</v>
      </c>
      <c r="C79" s="2" t="s">
        <v>55</v>
      </c>
      <c r="D79" s="2" t="s">
        <v>253</v>
      </c>
      <c r="E79" s="4" t="s">
        <v>66</v>
      </c>
      <c r="F79" s="4" t="s">
        <v>161</v>
      </c>
      <c r="G79" s="5"/>
      <c r="H79" s="5" t="s">
        <v>309</v>
      </c>
      <c r="I79" s="7" t="s">
        <v>353</v>
      </c>
      <c r="J79" s="2" t="str">
        <f t="shared" si="10"/>
        <v>武汉威伟机械</v>
      </c>
      <c r="K79" s="17" t="str">
        <f>VLOOKUP(M79,ch!$A$1:$B$31,2,0)</f>
        <v>鄂AZV377</v>
      </c>
      <c r="L79" s="17" t="s">
        <v>105</v>
      </c>
      <c r="M79" s="4" t="s">
        <v>54</v>
      </c>
      <c r="N79" s="2" t="str">
        <f t="shared" si="11"/>
        <v>9.6米</v>
      </c>
      <c r="O79" s="4">
        <v>14</v>
      </c>
      <c r="P79" s="2" t="str">
        <f t="shared" si="12"/>
        <v>新地园区--亚洲一号园区</v>
      </c>
      <c r="Q79" s="4">
        <f t="shared" ref="Q79:Q85" si="13">IF(OR(C79="常福园区",C79="欣程园区",E79="常福园区",E79="欣程园区"),1250,165)</f>
        <v>165</v>
      </c>
    </row>
    <row r="80" spans="1:17" ht="18.75">
      <c r="A80" s="9">
        <v>43194</v>
      </c>
      <c r="B80" s="8" t="s">
        <v>36</v>
      </c>
      <c r="C80" s="2" t="s">
        <v>55</v>
      </c>
      <c r="D80" s="2" t="s">
        <v>253</v>
      </c>
      <c r="E80" s="4" t="s">
        <v>66</v>
      </c>
      <c r="F80" s="4" t="s">
        <v>34</v>
      </c>
      <c r="G80" s="5"/>
      <c r="H80" s="5" t="s">
        <v>310</v>
      </c>
      <c r="I80" s="7" t="s">
        <v>354</v>
      </c>
      <c r="J80" s="2" t="str">
        <f t="shared" si="10"/>
        <v>武汉威伟机械</v>
      </c>
      <c r="K80" s="17" t="str">
        <f>VLOOKUP(M80,ch!$A$1:$B$31,2,0)</f>
        <v>鄂AZV377</v>
      </c>
      <c r="L80" s="17" t="s">
        <v>105</v>
      </c>
      <c r="M80" s="4" t="s">
        <v>54</v>
      </c>
      <c r="N80" s="2" t="str">
        <f t="shared" si="11"/>
        <v>9.6米</v>
      </c>
      <c r="O80" s="4">
        <v>14</v>
      </c>
      <c r="P80" s="2" t="str">
        <f t="shared" si="12"/>
        <v>新地园区--亚洲一号园区</v>
      </c>
      <c r="Q80" s="4">
        <f t="shared" si="13"/>
        <v>165</v>
      </c>
    </row>
    <row r="81" spans="1:17" ht="18.75">
      <c r="A81" s="9">
        <v>43194</v>
      </c>
      <c r="B81" s="8" t="s">
        <v>63</v>
      </c>
      <c r="C81" s="2" t="s">
        <v>55</v>
      </c>
      <c r="D81" s="2" t="s">
        <v>20</v>
      </c>
      <c r="E81" s="4" t="s">
        <v>61</v>
      </c>
      <c r="F81" s="4" t="s">
        <v>64</v>
      </c>
      <c r="G81" s="5"/>
      <c r="H81" s="5" t="s">
        <v>312</v>
      </c>
      <c r="I81" s="7" t="s">
        <v>355</v>
      </c>
      <c r="J81" s="2" t="str">
        <f t="shared" si="10"/>
        <v>武汉威伟机械</v>
      </c>
      <c r="K81" s="17" t="str">
        <f>VLOOKUP(M81,ch!$A$1:$B$31,2,0)</f>
        <v>鄂ALU151</v>
      </c>
      <c r="L81" s="17" t="s">
        <v>102</v>
      </c>
      <c r="M81" s="4" t="s">
        <v>50</v>
      </c>
      <c r="N81" s="2" t="str">
        <f t="shared" si="11"/>
        <v>9.6米</v>
      </c>
      <c r="O81" s="4">
        <v>14</v>
      </c>
      <c r="P81" s="2" t="str">
        <f t="shared" si="12"/>
        <v>新地园区--丰树园区</v>
      </c>
      <c r="Q81" s="4">
        <f t="shared" si="13"/>
        <v>165</v>
      </c>
    </row>
    <row r="82" spans="1:17" ht="18.75">
      <c r="A82" s="9">
        <v>43194</v>
      </c>
      <c r="B82" s="8" t="s">
        <v>257</v>
      </c>
      <c r="C82" s="2" t="s">
        <v>55</v>
      </c>
      <c r="D82" s="2" t="s">
        <v>19</v>
      </c>
      <c r="E82" s="4" t="s">
        <v>66</v>
      </c>
      <c r="F82" s="4" t="s">
        <v>34</v>
      </c>
      <c r="G82" s="5"/>
      <c r="H82" s="5" t="s">
        <v>314</v>
      </c>
      <c r="I82" s="7" t="s">
        <v>356</v>
      </c>
      <c r="J82" s="2" t="str">
        <f t="shared" si="10"/>
        <v>武汉威伟机械</v>
      </c>
      <c r="K82" s="17" t="str">
        <f>VLOOKUP(M82,ch!$A$1:$B$31,2,0)</f>
        <v>鄂ALU151</v>
      </c>
      <c r="L82" s="17" t="s">
        <v>102</v>
      </c>
      <c r="M82" s="4" t="s">
        <v>50</v>
      </c>
      <c r="N82" s="2" t="str">
        <f t="shared" si="11"/>
        <v>9.6米</v>
      </c>
      <c r="O82" s="4">
        <v>14</v>
      </c>
      <c r="P82" s="2" t="str">
        <f t="shared" si="12"/>
        <v>新地园区--亚洲一号园区</v>
      </c>
      <c r="Q82" s="4">
        <f t="shared" si="13"/>
        <v>165</v>
      </c>
    </row>
    <row r="83" spans="1:17" ht="18.75">
      <c r="A83" s="9">
        <v>43194</v>
      </c>
      <c r="B83" s="8" t="s">
        <v>178</v>
      </c>
      <c r="C83" s="2" t="s">
        <v>55</v>
      </c>
      <c r="D83" s="2" t="s">
        <v>16</v>
      </c>
      <c r="E83" s="4" t="s">
        <v>59</v>
      </c>
      <c r="F83" s="4" t="s">
        <v>206</v>
      </c>
      <c r="G83" s="5"/>
      <c r="H83" s="5" t="s">
        <v>315</v>
      </c>
      <c r="I83" s="7" t="s">
        <v>357</v>
      </c>
      <c r="J83" s="2" t="str">
        <f t="shared" si="10"/>
        <v>武汉威伟机械</v>
      </c>
      <c r="K83" s="17" t="e">
        <f>VLOOKUP(M83,ch!$A$1:$B$31,2,0)</f>
        <v>#N/A</v>
      </c>
      <c r="L83" s="17" t="s">
        <v>110</v>
      </c>
      <c r="M83" s="4" t="s">
        <v>60</v>
      </c>
      <c r="N83" s="2" t="str">
        <f t="shared" si="11"/>
        <v>9.6米</v>
      </c>
      <c r="O83" s="4">
        <v>14</v>
      </c>
      <c r="P83" s="2" t="str">
        <f t="shared" si="12"/>
        <v>新地园区--万纬园区</v>
      </c>
      <c r="Q83" s="4">
        <f t="shared" si="13"/>
        <v>165</v>
      </c>
    </row>
    <row r="84" spans="1:17" ht="18.75">
      <c r="A84" s="9">
        <v>43194</v>
      </c>
      <c r="B84" s="8" t="s">
        <v>204</v>
      </c>
      <c r="C84" s="2" t="s">
        <v>55</v>
      </c>
      <c r="D84" s="2" t="s">
        <v>20</v>
      </c>
      <c r="E84" s="4" t="s">
        <v>61</v>
      </c>
      <c r="F84" s="4" t="s">
        <v>62</v>
      </c>
      <c r="G84" s="5"/>
      <c r="H84" s="5" t="s">
        <v>317</v>
      </c>
      <c r="I84" s="7" t="s">
        <v>358</v>
      </c>
      <c r="J84" s="2" t="str">
        <f t="shared" si="10"/>
        <v>武汉威伟机械</v>
      </c>
      <c r="K84" s="17" t="str">
        <f>VLOOKUP(M84,ch!$A$1:$B$31,2,0)</f>
        <v>鄂AF1588</v>
      </c>
      <c r="L84" s="17" t="s">
        <v>101</v>
      </c>
      <c r="M84" s="4" t="s">
        <v>39</v>
      </c>
      <c r="N84" s="2" t="str">
        <f t="shared" si="11"/>
        <v>9.6米</v>
      </c>
      <c r="O84" s="4">
        <v>14</v>
      </c>
      <c r="P84" s="2" t="str">
        <f t="shared" si="12"/>
        <v>新地园区--丰树园区</v>
      </c>
      <c r="Q84" s="4">
        <f t="shared" si="13"/>
        <v>165</v>
      </c>
    </row>
    <row r="85" spans="1:17" ht="18.75">
      <c r="A85" s="9">
        <v>43194</v>
      </c>
      <c r="B85" s="8" t="s">
        <v>36</v>
      </c>
      <c r="C85" s="2" t="s">
        <v>55</v>
      </c>
      <c r="D85" s="2" t="s">
        <v>19</v>
      </c>
      <c r="E85" s="4" t="s">
        <v>66</v>
      </c>
      <c r="F85" s="4" t="s">
        <v>37</v>
      </c>
      <c r="G85" s="5"/>
      <c r="H85" s="5" t="s">
        <v>319</v>
      </c>
      <c r="I85" s="7" t="s">
        <v>359</v>
      </c>
      <c r="J85" s="2" t="str">
        <f t="shared" si="10"/>
        <v>武汉威伟机械</v>
      </c>
      <c r="K85" s="17" t="str">
        <f>VLOOKUP(M85,ch!$A$1:$B$31,2,0)</f>
        <v>鄂AMT870</v>
      </c>
      <c r="L85" s="17" t="s">
        <v>109</v>
      </c>
      <c r="M85" s="4" t="s">
        <v>282</v>
      </c>
      <c r="N85" s="2" t="str">
        <f t="shared" si="11"/>
        <v>9.6米</v>
      </c>
      <c r="O85" s="4">
        <v>14</v>
      </c>
      <c r="P85" s="2" t="str">
        <f t="shared" si="12"/>
        <v>新地园区--亚洲一号园区</v>
      </c>
      <c r="Q85" s="4">
        <f t="shared" si="13"/>
        <v>165</v>
      </c>
    </row>
    <row r="86" spans="1:17" ht="18.75">
      <c r="A86" s="9">
        <v>43194</v>
      </c>
      <c r="B86" s="8" t="s">
        <v>204</v>
      </c>
      <c r="C86" s="2" t="s">
        <v>55</v>
      </c>
      <c r="D86" s="2" t="s">
        <v>21</v>
      </c>
      <c r="E86" s="4" t="s">
        <v>55</v>
      </c>
      <c r="F86" s="4" t="s">
        <v>56</v>
      </c>
      <c r="G86" s="5"/>
      <c r="H86" s="5" t="s">
        <v>322</v>
      </c>
      <c r="I86" s="7" t="s">
        <v>360</v>
      </c>
      <c r="J86" s="2" t="str">
        <f t="shared" si="10"/>
        <v>武汉威伟机械</v>
      </c>
      <c r="K86" s="17" t="str">
        <f>VLOOKUP(M86,ch!$A$1:$B$31,2,0)</f>
        <v>鄂AMT870</v>
      </c>
      <c r="L86" s="17" t="s">
        <v>109</v>
      </c>
      <c r="M86" s="4" t="s">
        <v>282</v>
      </c>
      <c r="N86" s="2" t="str">
        <f t="shared" si="11"/>
        <v>9.6米</v>
      </c>
      <c r="O86" s="4">
        <v>14</v>
      </c>
      <c r="P86" s="2" t="str">
        <f t="shared" si="12"/>
        <v>新地园区--新地园区</v>
      </c>
      <c r="Q86" s="4">
        <f t="shared" ref="Q86:Q94" si="14">IF(OR(C86="常福园区",C86="欣程园区",E86="常福园区",F79="欣程园区"),1250,165)</f>
        <v>165</v>
      </c>
    </row>
    <row r="87" spans="1:17" ht="18.75">
      <c r="A87" s="9">
        <v>43194</v>
      </c>
      <c r="B87" s="8" t="s">
        <v>204</v>
      </c>
      <c r="C87" s="2" t="s">
        <v>55</v>
      </c>
      <c r="D87" s="2" t="s">
        <v>21</v>
      </c>
      <c r="E87" s="4" t="s">
        <v>61</v>
      </c>
      <c r="F87" s="4" t="s">
        <v>62</v>
      </c>
      <c r="G87" s="5"/>
      <c r="H87" s="5" t="s">
        <v>323</v>
      </c>
      <c r="I87" s="7" t="s">
        <v>361</v>
      </c>
      <c r="J87" s="2" t="str">
        <f t="shared" si="10"/>
        <v>武汉威伟机械</v>
      </c>
      <c r="K87" s="17" t="str">
        <f>VLOOKUP(M87,ch!$A$1:$B$31,2,0)</f>
        <v>鄂AFE237</v>
      </c>
      <c r="L87" s="17" t="s">
        <v>98</v>
      </c>
      <c r="M87" s="4" t="s">
        <v>43</v>
      </c>
      <c r="N87" s="2" t="str">
        <f t="shared" si="11"/>
        <v>9.6米</v>
      </c>
      <c r="O87" s="4">
        <v>14</v>
      </c>
      <c r="P87" s="2" t="str">
        <f t="shared" si="12"/>
        <v>新地园区--丰树园区</v>
      </c>
      <c r="Q87" s="4">
        <f t="shared" si="14"/>
        <v>165</v>
      </c>
    </row>
    <row r="88" spans="1:17" ht="18.75">
      <c r="A88" s="9">
        <v>43194</v>
      </c>
      <c r="B88" s="8" t="s">
        <v>325</v>
      </c>
      <c r="C88" s="2" t="s">
        <v>61</v>
      </c>
      <c r="D88" s="2" t="s">
        <v>64</v>
      </c>
      <c r="E88" s="4" t="s">
        <v>55</v>
      </c>
      <c r="F88" s="4" t="s">
        <v>30</v>
      </c>
      <c r="G88" s="5"/>
      <c r="H88" s="5" t="s">
        <v>330</v>
      </c>
      <c r="I88" s="7" t="s">
        <v>362</v>
      </c>
      <c r="J88" s="2" t="str">
        <f t="shared" si="10"/>
        <v>武汉威伟机械</v>
      </c>
      <c r="K88" s="17" t="str">
        <f>VLOOKUP(M88,ch!$A$1:$B$31,2,0)</f>
        <v>鄂AMT870</v>
      </c>
      <c r="L88" s="17" t="s">
        <v>109</v>
      </c>
      <c r="M88" s="4" t="s">
        <v>282</v>
      </c>
      <c r="N88" s="2" t="str">
        <f t="shared" si="11"/>
        <v>9.6米</v>
      </c>
      <c r="O88" s="4">
        <v>14</v>
      </c>
      <c r="P88" s="2" t="str">
        <f t="shared" si="12"/>
        <v>丰树园区--新地园区</v>
      </c>
      <c r="Q88" s="4">
        <f t="shared" si="14"/>
        <v>165</v>
      </c>
    </row>
    <row r="89" spans="1:17" ht="18.75">
      <c r="A89" s="9">
        <v>43194</v>
      </c>
      <c r="B89" s="8" t="s">
        <v>331</v>
      </c>
      <c r="C89" s="2" t="s">
        <v>66</v>
      </c>
      <c r="D89" s="2" t="s">
        <v>263</v>
      </c>
      <c r="E89" s="4" t="s">
        <v>55</v>
      </c>
      <c r="F89" s="4" t="s">
        <v>30</v>
      </c>
      <c r="G89" s="5"/>
      <c r="H89" s="5" t="s">
        <v>334</v>
      </c>
      <c r="I89" s="7" t="s">
        <v>363</v>
      </c>
      <c r="J89" s="2" t="str">
        <f t="shared" si="10"/>
        <v>武汉威伟机械</v>
      </c>
      <c r="K89" s="17" t="e">
        <f>VLOOKUP(M89,ch!$A$1:$B$31,2,0)</f>
        <v>#N/A</v>
      </c>
      <c r="L89" s="17" t="s">
        <v>110</v>
      </c>
      <c r="M89" s="4" t="s">
        <v>60</v>
      </c>
      <c r="N89" s="2" t="str">
        <f t="shared" si="11"/>
        <v>9.6米</v>
      </c>
      <c r="O89" s="4">
        <v>14</v>
      </c>
      <c r="P89" s="2" t="str">
        <f t="shared" si="12"/>
        <v>亚洲一号园区--新地园区</v>
      </c>
      <c r="Q89" s="4">
        <f t="shared" si="14"/>
        <v>165</v>
      </c>
    </row>
    <row r="90" spans="1:17" ht="18.75">
      <c r="A90" s="9">
        <v>43194</v>
      </c>
      <c r="B90" s="8" t="s">
        <v>159</v>
      </c>
      <c r="C90" s="2" t="s">
        <v>66</v>
      </c>
      <c r="D90" s="2" t="s">
        <v>259</v>
      </c>
      <c r="E90" s="4" t="s">
        <v>55</v>
      </c>
      <c r="F90" s="4" t="s">
        <v>336</v>
      </c>
      <c r="G90" s="5"/>
      <c r="H90" s="5" t="s">
        <v>337</v>
      </c>
      <c r="I90" s="7" t="s">
        <v>364</v>
      </c>
      <c r="J90" s="2" t="str">
        <f t="shared" si="10"/>
        <v>武汉威伟机械</v>
      </c>
      <c r="K90" s="17" t="str">
        <f>VLOOKUP(M90,ch!$A$1:$B$31,2,0)</f>
        <v>鄂AZR876</v>
      </c>
      <c r="L90" s="17" t="s">
        <v>129</v>
      </c>
      <c r="M90" s="4" t="s">
        <v>181</v>
      </c>
      <c r="N90" s="2" t="str">
        <f t="shared" si="11"/>
        <v>9.6米</v>
      </c>
      <c r="O90" s="4">
        <v>14</v>
      </c>
      <c r="P90" s="2" t="str">
        <f t="shared" si="12"/>
        <v>亚洲一号园区--新地园区</v>
      </c>
      <c r="Q90" s="4">
        <f t="shared" si="14"/>
        <v>165</v>
      </c>
    </row>
    <row r="91" spans="1:17" ht="18.75">
      <c r="A91" s="9">
        <v>43194</v>
      </c>
      <c r="B91" s="8" t="s">
        <v>339</v>
      </c>
      <c r="C91" s="2" t="s">
        <v>59</v>
      </c>
      <c r="D91" s="2" t="s">
        <v>341</v>
      </c>
      <c r="E91" s="4" t="s">
        <v>55</v>
      </c>
      <c r="F91" s="4" t="s">
        <v>46</v>
      </c>
      <c r="G91" s="5"/>
      <c r="H91" s="5" t="s">
        <v>343</v>
      </c>
      <c r="I91" s="7" t="s">
        <v>365</v>
      </c>
      <c r="J91" s="2" t="str">
        <f t="shared" si="10"/>
        <v>武汉威伟机械</v>
      </c>
      <c r="K91" s="17" t="str">
        <f>VLOOKUP(M91,ch!$A$1:$B$31,2,0)</f>
        <v>鄂AZV377</v>
      </c>
      <c r="L91" s="17" t="s">
        <v>105</v>
      </c>
      <c r="M91" s="4" t="s">
        <v>54</v>
      </c>
      <c r="N91" s="2" t="str">
        <f t="shared" si="11"/>
        <v>9.6米</v>
      </c>
      <c r="O91" s="4">
        <v>14</v>
      </c>
      <c r="P91" s="2" t="str">
        <f t="shared" si="12"/>
        <v>万纬园区--新地园区</v>
      </c>
      <c r="Q91" s="4">
        <f t="shared" si="14"/>
        <v>165</v>
      </c>
    </row>
    <row r="92" spans="1:17" ht="18.75">
      <c r="A92" s="9">
        <v>43194</v>
      </c>
      <c r="B92" s="8" t="s">
        <v>345</v>
      </c>
      <c r="C92" s="2" t="s">
        <v>59</v>
      </c>
      <c r="D92" s="2" t="s">
        <v>31</v>
      </c>
      <c r="E92" s="4" t="s">
        <v>55</v>
      </c>
      <c r="F92" s="4" t="s">
        <v>46</v>
      </c>
      <c r="G92" s="5"/>
      <c r="H92" s="5" t="s">
        <v>347</v>
      </c>
      <c r="I92" s="7" t="s">
        <v>366</v>
      </c>
      <c r="J92" s="2" t="str">
        <f t="shared" si="10"/>
        <v>武汉威伟机械</v>
      </c>
      <c r="K92" s="17" t="str">
        <f>VLOOKUP(M92,ch!$A$1:$B$31,2,0)</f>
        <v>鄂AZV377</v>
      </c>
      <c r="L92" s="17" t="s">
        <v>105</v>
      </c>
      <c r="M92" s="4" t="s">
        <v>54</v>
      </c>
      <c r="N92" s="2" t="str">
        <f t="shared" si="11"/>
        <v>9.6米</v>
      </c>
      <c r="O92" s="4">
        <v>8</v>
      </c>
      <c r="P92" s="2" t="str">
        <f t="shared" si="12"/>
        <v>万纬园区--新地园区</v>
      </c>
      <c r="Q92" s="4">
        <f t="shared" si="14"/>
        <v>165</v>
      </c>
    </row>
    <row r="93" spans="1:17" ht="18.75">
      <c r="A93" s="9">
        <v>43194</v>
      </c>
      <c r="B93" s="8" t="s">
        <v>348</v>
      </c>
      <c r="C93" s="2" t="s">
        <v>55</v>
      </c>
      <c r="D93" s="2" t="s">
        <v>279</v>
      </c>
      <c r="E93" s="4" t="s">
        <v>48</v>
      </c>
      <c r="F93" s="4" t="s">
        <v>280</v>
      </c>
      <c r="G93" s="5"/>
      <c r="H93" s="5" t="s">
        <v>349</v>
      </c>
      <c r="I93" s="7" t="s">
        <v>367</v>
      </c>
      <c r="J93" s="2" t="str">
        <f t="shared" si="10"/>
        <v>武汉威伟机械</v>
      </c>
      <c r="K93" s="17" t="str">
        <f>VLOOKUP(M93,ch!$A$1:$B$31,2,0)</f>
        <v>鄂AHB101</v>
      </c>
      <c r="L93" s="17" t="s">
        <v>103</v>
      </c>
      <c r="M93" s="4" t="s">
        <v>51</v>
      </c>
      <c r="N93" s="2" t="str">
        <f t="shared" si="11"/>
        <v>9.6米</v>
      </c>
      <c r="O93" s="4">
        <v>15</v>
      </c>
      <c r="P93" s="2" t="str">
        <f t="shared" si="12"/>
        <v>新地园区--常福园区</v>
      </c>
      <c r="Q93" s="4">
        <f t="shared" si="14"/>
        <v>1250</v>
      </c>
    </row>
    <row r="94" spans="1:17" ht="18.75">
      <c r="A94" s="9">
        <v>43194</v>
      </c>
      <c r="B94" s="8" t="s">
        <v>348</v>
      </c>
      <c r="C94" s="2" t="s">
        <v>55</v>
      </c>
      <c r="D94" s="2" t="s">
        <v>16</v>
      </c>
      <c r="E94" s="4" t="s">
        <v>48</v>
      </c>
      <c r="F94" s="4" t="s">
        <v>280</v>
      </c>
      <c r="G94" s="5"/>
      <c r="H94" s="5" t="s">
        <v>350</v>
      </c>
      <c r="I94" s="7" t="s">
        <v>368</v>
      </c>
      <c r="J94" s="2" t="str">
        <f t="shared" si="10"/>
        <v>武汉威伟机械</v>
      </c>
      <c r="K94" s="17" t="str">
        <f>VLOOKUP(M94,ch!$A$1:$B$31,2,0)</f>
        <v>鄂AAW309</v>
      </c>
      <c r="L94" s="17" t="s">
        <v>95</v>
      </c>
      <c r="M94" s="4" t="s">
        <v>57</v>
      </c>
      <c r="N94" s="2" t="str">
        <f t="shared" si="11"/>
        <v>9.6米</v>
      </c>
      <c r="O94" s="4">
        <v>14</v>
      </c>
      <c r="P94" s="2" t="str">
        <f t="shared" si="12"/>
        <v>新地园区--常福园区</v>
      </c>
      <c r="Q94" s="4">
        <f t="shared" si="14"/>
        <v>1250</v>
      </c>
    </row>
    <row r="95" spans="1:17" ht="18.75">
      <c r="A95" s="9">
        <v>43195</v>
      </c>
      <c r="B95" s="8" t="s">
        <v>435</v>
      </c>
      <c r="C95" s="2" t="s">
        <v>55</v>
      </c>
      <c r="D95" s="2" t="s">
        <v>253</v>
      </c>
      <c r="E95" s="4" t="s">
        <v>55</v>
      </c>
      <c r="F95" s="4" t="s">
        <v>436</v>
      </c>
      <c r="G95" s="5" t="s">
        <v>437</v>
      </c>
      <c r="H95" s="7" t="s">
        <v>438</v>
      </c>
      <c r="I95" s="2" t="str">
        <f>IF(A95&lt;&gt;"","武汉威伟机械","------")</f>
        <v>武汉威伟机械</v>
      </c>
      <c r="J95" s="17" t="str">
        <f>VLOOKUP(L95,[1]ch!$A$1:$B$31,2,0)</f>
        <v>鄂AFE237</v>
      </c>
      <c r="K95" s="17" t="s">
        <v>98</v>
      </c>
      <c r="L95" s="4" t="s">
        <v>43</v>
      </c>
      <c r="M95" s="2" t="str">
        <f t="shared" ref="M95:M147" si="15">IF(A95&lt;&gt;"","9.6米","---")</f>
        <v>9.6米</v>
      </c>
      <c r="N95" s="4">
        <v>14</v>
      </c>
      <c r="O95" s="2" t="str">
        <f t="shared" ref="O95:O147" si="16">C95&amp;"--"&amp;E95</f>
        <v>新地园区--新地园区</v>
      </c>
      <c r="P95" s="4">
        <f>IF(OR(C95="常福园区",C95="欣程园区",E95="常福园区",E95="欣程园区"),1250,165)</f>
        <v>165</v>
      </c>
    </row>
    <row r="96" spans="1:17" ht="18.75">
      <c r="A96" s="9">
        <v>43195</v>
      </c>
      <c r="B96" s="8" t="s">
        <v>63</v>
      </c>
      <c r="C96" s="2" t="s">
        <v>55</v>
      </c>
      <c r="D96" s="2" t="s">
        <v>20</v>
      </c>
      <c r="E96" s="4" t="s">
        <v>61</v>
      </c>
      <c r="F96" s="4" t="s">
        <v>369</v>
      </c>
      <c r="G96" s="5" t="s">
        <v>439</v>
      </c>
      <c r="H96" s="7" t="s">
        <v>440</v>
      </c>
      <c r="I96" s="2" t="str">
        <f t="shared" ref="I96:I107" si="17">IF(A96&lt;&gt;"","武汉威伟机械","------")</f>
        <v>武汉威伟机械</v>
      </c>
      <c r="J96" s="17" t="str">
        <f>VLOOKUP(L96,[1]ch!$A$1:$B$31,2,0)</f>
        <v>鄂AFE237</v>
      </c>
      <c r="K96" s="17" t="s">
        <v>98</v>
      </c>
      <c r="L96" s="4" t="s">
        <v>43</v>
      </c>
      <c r="M96" s="2" t="str">
        <f t="shared" si="15"/>
        <v>9.6米</v>
      </c>
      <c r="N96" s="4">
        <v>14</v>
      </c>
      <c r="O96" s="2" t="str">
        <f t="shared" si="16"/>
        <v>新地园区--丰树园区</v>
      </c>
      <c r="P96" s="4">
        <f t="shared" ref="P96:P102" si="18">IF(OR(C96="常福园区",C96="欣程园区",E96="常福园区",E96="欣程园区"),1250,165)</f>
        <v>165</v>
      </c>
    </row>
    <row r="97" spans="1:16" ht="18.75">
      <c r="A97" s="9">
        <v>43195</v>
      </c>
      <c r="B97" s="8" t="s">
        <v>370</v>
      </c>
      <c r="C97" s="2" t="s">
        <v>55</v>
      </c>
      <c r="D97" s="2" t="s">
        <v>253</v>
      </c>
      <c r="E97" s="4" t="s">
        <v>66</v>
      </c>
      <c r="F97" s="4" t="s">
        <v>371</v>
      </c>
      <c r="G97" s="5" t="s">
        <v>441</v>
      </c>
      <c r="H97" s="7" t="s">
        <v>442</v>
      </c>
      <c r="I97" s="2" t="str">
        <f t="shared" si="17"/>
        <v>武汉威伟机械</v>
      </c>
      <c r="J97" s="17" t="str">
        <f>VLOOKUP(L97,[1]ch!$A$1:$B$31,2,0)</f>
        <v>鄂AFE237</v>
      </c>
      <c r="K97" s="17" t="s">
        <v>98</v>
      </c>
      <c r="L97" s="4" t="s">
        <v>43</v>
      </c>
      <c r="M97" s="2" t="str">
        <f t="shared" si="15"/>
        <v>9.6米</v>
      </c>
      <c r="N97" s="4">
        <v>14</v>
      </c>
      <c r="O97" s="2" t="str">
        <f t="shared" si="16"/>
        <v>新地园区--亚洲一号园区</v>
      </c>
      <c r="P97" s="4">
        <f t="shared" si="18"/>
        <v>165</v>
      </c>
    </row>
    <row r="98" spans="1:16" ht="18.75">
      <c r="A98" s="9">
        <v>43195</v>
      </c>
      <c r="B98" s="8" t="s">
        <v>36</v>
      </c>
      <c r="C98" s="2" t="s">
        <v>55</v>
      </c>
      <c r="D98" s="2" t="s">
        <v>19</v>
      </c>
      <c r="E98" s="4" t="s">
        <v>66</v>
      </c>
      <c r="F98" s="4" t="s">
        <v>443</v>
      </c>
      <c r="G98" s="5" t="s">
        <v>444</v>
      </c>
      <c r="H98" s="7" t="s">
        <v>445</v>
      </c>
      <c r="I98" s="2" t="str">
        <f t="shared" si="17"/>
        <v>武汉威伟机械</v>
      </c>
      <c r="J98" s="17" t="str">
        <f>VLOOKUP(L98,[1]ch!$A$1:$B$31,2,0)</f>
        <v>鄂AF1588</v>
      </c>
      <c r="K98" s="17" t="s">
        <v>101</v>
      </c>
      <c r="L98" s="4" t="s">
        <v>39</v>
      </c>
      <c r="M98" s="2" t="str">
        <f t="shared" si="15"/>
        <v>9.6米</v>
      </c>
      <c r="N98" s="4">
        <v>12</v>
      </c>
      <c r="O98" s="2" t="str">
        <f t="shared" si="16"/>
        <v>新地园区--亚洲一号园区</v>
      </c>
      <c r="P98" s="4">
        <f t="shared" si="18"/>
        <v>165</v>
      </c>
    </row>
    <row r="99" spans="1:16" ht="18.75">
      <c r="A99" s="9">
        <v>43195</v>
      </c>
      <c r="B99" s="8" t="s">
        <v>36</v>
      </c>
      <c r="C99" s="2" t="s">
        <v>55</v>
      </c>
      <c r="D99" s="2" t="s">
        <v>253</v>
      </c>
      <c r="E99" s="4" t="s">
        <v>66</v>
      </c>
      <c r="F99" s="4" t="s">
        <v>446</v>
      </c>
      <c r="G99" s="5" t="s">
        <v>447</v>
      </c>
      <c r="H99" s="7" t="s">
        <v>448</v>
      </c>
      <c r="I99" s="2" t="str">
        <f t="shared" si="17"/>
        <v>武汉威伟机械</v>
      </c>
      <c r="J99" s="17" t="str">
        <f>VLOOKUP(L99,[1]ch!$A$1:$B$31,2,0)</f>
        <v>鄂AF1588</v>
      </c>
      <c r="K99" s="17" t="s">
        <v>101</v>
      </c>
      <c r="L99" s="4" t="s">
        <v>39</v>
      </c>
      <c r="M99" s="2" t="str">
        <f t="shared" si="15"/>
        <v>9.6米</v>
      </c>
      <c r="N99" s="4">
        <v>14</v>
      </c>
      <c r="O99" s="2" t="str">
        <f t="shared" si="16"/>
        <v>新地园区--亚洲一号园区</v>
      </c>
      <c r="P99" s="4">
        <f t="shared" si="18"/>
        <v>165</v>
      </c>
    </row>
    <row r="100" spans="1:16" ht="18.75">
      <c r="A100" s="9">
        <v>43195</v>
      </c>
      <c r="B100" s="8" t="s">
        <v>63</v>
      </c>
      <c r="C100" s="2" t="s">
        <v>55</v>
      </c>
      <c r="D100" s="2" t="s">
        <v>20</v>
      </c>
      <c r="E100" s="4" t="s">
        <v>61</v>
      </c>
      <c r="F100" s="4" t="s">
        <v>372</v>
      </c>
      <c r="G100" s="5" t="s">
        <v>449</v>
      </c>
      <c r="H100" s="7" t="s">
        <v>450</v>
      </c>
      <c r="I100" s="2" t="str">
        <f t="shared" si="17"/>
        <v>武汉威伟机械</v>
      </c>
      <c r="J100" s="17" t="str">
        <f>VLOOKUP(L100,[1]ch!$A$1:$B$31,2,0)</f>
        <v>鄂AF1588</v>
      </c>
      <c r="K100" s="17" t="s">
        <v>101</v>
      </c>
      <c r="L100" s="4" t="s">
        <v>39</v>
      </c>
      <c r="M100" s="2" t="str">
        <f t="shared" si="15"/>
        <v>9.6米</v>
      </c>
      <c r="N100" s="4">
        <v>14</v>
      </c>
      <c r="O100" s="2" t="str">
        <f t="shared" si="16"/>
        <v>新地园区--丰树园区</v>
      </c>
      <c r="P100" s="4">
        <f t="shared" si="18"/>
        <v>165</v>
      </c>
    </row>
    <row r="101" spans="1:16" ht="18.75">
      <c r="A101" s="9">
        <v>43195</v>
      </c>
      <c r="B101" s="8" t="s">
        <v>40</v>
      </c>
      <c r="C101" s="2" t="s">
        <v>55</v>
      </c>
      <c r="D101" s="2" t="s">
        <v>19</v>
      </c>
      <c r="E101" s="4" t="s">
        <v>66</v>
      </c>
      <c r="F101" s="4" t="s">
        <v>373</v>
      </c>
      <c r="G101" s="5" t="s">
        <v>451</v>
      </c>
      <c r="H101" s="7" t="s">
        <v>452</v>
      </c>
      <c r="I101" s="2" t="str">
        <f t="shared" si="17"/>
        <v>武汉威伟机械</v>
      </c>
      <c r="J101" s="17" t="str">
        <f>VLOOKUP(L101,[1]ch!$A$1:$B$31,2,0)</f>
        <v>鄂AHB101</v>
      </c>
      <c r="K101" s="17" t="s">
        <v>103</v>
      </c>
      <c r="L101" s="4" t="s">
        <v>51</v>
      </c>
      <c r="M101" s="2" t="str">
        <f t="shared" si="15"/>
        <v>9.6米</v>
      </c>
      <c r="N101" s="4">
        <v>14</v>
      </c>
      <c r="O101" s="2" t="str">
        <f t="shared" si="16"/>
        <v>新地园区--亚洲一号园区</v>
      </c>
      <c r="P101" s="4">
        <f t="shared" si="18"/>
        <v>165</v>
      </c>
    </row>
    <row r="102" spans="1:16" ht="18.75">
      <c r="A102" s="9">
        <v>43195</v>
      </c>
      <c r="B102" s="8" t="s">
        <v>63</v>
      </c>
      <c r="C102" s="2" t="s">
        <v>55</v>
      </c>
      <c r="D102" s="2" t="s">
        <v>20</v>
      </c>
      <c r="E102" s="4" t="s">
        <v>61</v>
      </c>
      <c r="F102" s="4" t="s">
        <v>369</v>
      </c>
      <c r="G102" s="5" t="s">
        <v>453</v>
      </c>
      <c r="H102" s="7" t="s">
        <v>454</v>
      </c>
      <c r="I102" s="2" t="str">
        <f t="shared" si="17"/>
        <v>武汉威伟机械</v>
      </c>
      <c r="J102" s="17" t="str">
        <f>VLOOKUP(L102,[1]ch!$A$1:$B$31,2,0)</f>
        <v>鄂AHB101</v>
      </c>
      <c r="K102" s="17" t="s">
        <v>103</v>
      </c>
      <c r="L102" s="4" t="s">
        <v>51</v>
      </c>
      <c r="M102" s="2" t="str">
        <f t="shared" si="15"/>
        <v>9.6米</v>
      </c>
      <c r="N102" s="4">
        <v>14</v>
      </c>
      <c r="O102" s="2" t="str">
        <f t="shared" si="16"/>
        <v>新地园区--丰树园区</v>
      </c>
      <c r="P102" s="4">
        <f t="shared" si="18"/>
        <v>165</v>
      </c>
    </row>
    <row r="103" spans="1:16" ht="18.75">
      <c r="A103" s="9">
        <v>43195</v>
      </c>
      <c r="B103" s="8" t="s">
        <v>63</v>
      </c>
      <c r="C103" s="2" t="s">
        <v>55</v>
      </c>
      <c r="D103" s="2" t="s">
        <v>20</v>
      </c>
      <c r="E103" s="4" t="s">
        <v>61</v>
      </c>
      <c r="F103" s="4" t="s">
        <v>372</v>
      </c>
      <c r="G103" s="5" t="s">
        <v>455</v>
      </c>
      <c r="H103" s="7" t="s">
        <v>456</v>
      </c>
      <c r="I103" s="2" t="str">
        <f t="shared" si="17"/>
        <v>武汉威伟机械</v>
      </c>
      <c r="J103" s="17" t="str">
        <f>VLOOKUP(L103,[1]ch!$A$1:$B$31,2,0)</f>
        <v>鄂AHB101</v>
      </c>
      <c r="K103" s="17" t="s">
        <v>103</v>
      </c>
      <c r="L103" s="4" t="s">
        <v>51</v>
      </c>
      <c r="M103" s="2" t="str">
        <f t="shared" si="15"/>
        <v>9.6米</v>
      </c>
      <c r="N103" s="4">
        <v>14</v>
      </c>
      <c r="O103" s="2" t="str">
        <f t="shared" si="16"/>
        <v>新地园区--丰树园区</v>
      </c>
      <c r="P103" s="4">
        <f t="shared" ref="P103:P107" si="19">IF(OR(C103="常福园区",C103="欣程园区",E103="常福园区",F96="欣程园区"),1250,165)</f>
        <v>165</v>
      </c>
    </row>
    <row r="104" spans="1:16" ht="18.75">
      <c r="A104" s="9">
        <v>43195</v>
      </c>
      <c r="B104" s="8" t="s">
        <v>257</v>
      </c>
      <c r="C104" s="2" t="s">
        <v>55</v>
      </c>
      <c r="D104" s="2" t="s">
        <v>19</v>
      </c>
      <c r="E104" s="4" t="s">
        <v>66</v>
      </c>
      <c r="F104" s="4" t="s">
        <v>457</v>
      </c>
      <c r="G104" s="5" t="s">
        <v>458</v>
      </c>
      <c r="H104" s="7" t="s">
        <v>459</v>
      </c>
      <c r="I104" s="2" t="str">
        <f t="shared" si="17"/>
        <v>武汉威伟机械</v>
      </c>
      <c r="J104" s="17" t="str">
        <f>VLOOKUP(L104,[1]ch!$A$1:$B$31,2,0)</f>
        <v>鄂AMT870</v>
      </c>
      <c r="K104" s="17" t="s">
        <v>109</v>
      </c>
      <c r="L104" s="4" t="s">
        <v>282</v>
      </c>
      <c r="M104" s="2" t="str">
        <f t="shared" si="15"/>
        <v>9.6米</v>
      </c>
      <c r="N104" s="4">
        <v>14</v>
      </c>
      <c r="O104" s="2" t="str">
        <f t="shared" si="16"/>
        <v>新地园区--亚洲一号园区</v>
      </c>
      <c r="P104" s="4">
        <f t="shared" si="19"/>
        <v>165</v>
      </c>
    </row>
    <row r="105" spans="1:16" ht="18.75">
      <c r="A105" s="9">
        <v>43195</v>
      </c>
      <c r="B105" s="8" t="s">
        <v>26</v>
      </c>
      <c r="C105" s="2" t="s">
        <v>55</v>
      </c>
      <c r="D105" s="2" t="s">
        <v>253</v>
      </c>
      <c r="E105" s="4" t="s">
        <v>66</v>
      </c>
      <c r="F105" s="4" t="s">
        <v>446</v>
      </c>
      <c r="G105" s="5" t="s">
        <v>460</v>
      </c>
      <c r="H105" s="7" t="s">
        <v>461</v>
      </c>
      <c r="I105" s="2" t="str">
        <f t="shared" si="17"/>
        <v>武汉威伟机械</v>
      </c>
      <c r="J105" s="17" t="str">
        <f>VLOOKUP(L105,[1]ch!$A$1:$B$31,2,0)</f>
        <v>鄂AMT870</v>
      </c>
      <c r="K105" s="17" t="s">
        <v>109</v>
      </c>
      <c r="L105" s="4" t="s">
        <v>282</v>
      </c>
      <c r="M105" s="2" t="str">
        <f t="shared" si="15"/>
        <v>9.6米</v>
      </c>
      <c r="N105" s="4">
        <v>14</v>
      </c>
      <c r="O105" s="2" t="str">
        <f t="shared" si="16"/>
        <v>新地园区--亚洲一号园区</v>
      </c>
      <c r="P105" s="4">
        <f t="shared" si="19"/>
        <v>165</v>
      </c>
    </row>
    <row r="106" spans="1:16" ht="18.75">
      <c r="A106" s="9">
        <v>43195</v>
      </c>
      <c r="B106" s="8" t="s">
        <v>462</v>
      </c>
      <c r="C106" s="2" t="s">
        <v>55</v>
      </c>
      <c r="D106" s="2" t="s">
        <v>253</v>
      </c>
      <c r="E106" s="4" t="s">
        <v>66</v>
      </c>
      <c r="F106" s="4" t="s">
        <v>371</v>
      </c>
      <c r="G106" s="5" t="s">
        <v>463</v>
      </c>
      <c r="H106" s="7" t="s">
        <v>464</v>
      </c>
      <c r="I106" s="2" t="str">
        <f t="shared" si="17"/>
        <v>武汉威伟机械</v>
      </c>
      <c r="J106" s="17" t="str">
        <f>VLOOKUP(L106,[1]ch!$A$1:$B$31,2,0)</f>
        <v>鄂AMT870</v>
      </c>
      <c r="K106" s="17" t="s">
        <v>109</v>
      </c>
      <c r="L106" s="4" t="s">
        <v>282</v>
      </c>
      <c r="M106" s="2" t="str">
        <f t="shared" si="15"/>
        <v>9.6米</v>
      </c>
      <c r="N106" s="4">
        <v>14</v>
      </c>
      <c r="O106" s="2" t="str">
        <f t="shared" si="16"/>
        <v>新地园区--亚洲一号园区</v>
      </c>
      <c r="P106" s="4">
        <f t="shared" si="19"/>
        <v>165</v>
      </c>
    </row>
    <row r="107" spans="1:16" ht="18.75">
      <c r="A107" s="9">
        <v>43195</v>
      </c>
      <c r="B107" s="8" t="s">
        <v>26</v>
      </c>
      <c r="C107" s="2" t="s">
        <v>55</v>
      </c>
      <c r="D107" s="2" t="s">
        <v>253</v>
      </c>
      <c r="E107" s="4" t="s">
        <v>66</v>
      </c>
      <c r="F107" s="4" t="s">
        <v>446</v>
      </c>
      <c r="G107" s="5" t="s">
        <v>465</v>
      </c>
      <c r="H107" s="7" t="s">
        <v>466</v>
      </c>
      <c r="I107" s="2" t="str">
        <f t="shared" si="17"/>
        <v>武汉威伟机械</v>
      </c>
      <c r="J107" s="17" t="str">
        <f>VLOOKUP(L107,[1]ch!$A$1:$B$31,2,0)</f>
        <v>鄂AZV377</v>
      </c>
      <c r="K107" s="17" t="s">
        <v>105</v>
      </c>
      <c r="L107" s="4" t="s">
        <v>54</v>
      </c>
      <c r="M107" s="2" t="str">
        <f t="shared" si="15"/>
        <v>9.6米</v>
      </c>
      <c r="N107" s="4">
        <v>14</v>
      </c>
      <c r="O107" s="2" t="str">
        <f t="shared" si="16"/>
        <v>新地园区--亚洲一号园区</v>
      </c>
      <c r="P107" s="4">
        <f t="shared" si="19"/>
        <v>165</v>
      </c>
    </row>
    <row r="108" spans="1:16" ht="18.75">
      <c r="A108" s="9">
        <v>43195</v>
      </c>
      <c r="B108" s="8" t="s">
        <v>435</v>
      </c>
      <c r="C108" s="2" t="s">
        <v>55</v>
      </c>
      <c r="D108" s="2" t="s">
        <v>19</v>
      </c>
      <c r="E108" s="4" t="s">
        <v>66</v>
      </c>
      <c r="F108" s="4" t="s">
        <v>457</v>
      </c>
      <c r="G108" s="5" t="s">
        <v>467</v>
      </c>
      <c r="H108" s="7" t="s">
        <v>468</v>
      </c>
      <c r="I108" s="2" t="str">
        <f>IF(A108&lt;&gt;"","武汉威伟机械","------")</f>
        <v>武汉威伟机械</v>
      </c>
      <c r="J108" s="17" t="str">
        <f>VLOOKUP(L108,[1]ch!$A$1:$B$31,2,0)</f>
        <v>鄂AZV377</v>
      </c>
      <c r="K108" s="17" t="s">
        <v>105</v>
      </c>
      <c r="L108" s="4" t="s">
        <v>54</v>
      </c>
      <c r="M108" s="2" t="str">
        <f t="shared" si="15"/>
        <v>9.6米</v>
      </c>
      <c r="N108" s="4">
        <v>14</v>
      </c>
      <c r="O108" s="2" t="str">
        <f t="shared" si="16"/>
        <v>新地园区--亚洲一号园区</v>
      </c>
      <c r="P108" s="4">
        <f>IF(OR(C108="常福园区",C108="欣程园区",E108="常福园区",F101="欣程园区"),1250,165)</f>
        <v>165</v>
      </c>
    </row>
    <row r="109" spans="1:16" ht="18.75">
      <c r="A109" s="9">
        <v>43195</v>
      </c>
      <c r="B109" s="8" t="s">
        <v>40</v>
      </c>
      <c r="C109" s="2" t="s">
        <v>55</v>
      </c>
      <c r="D109" s="2" t="s">
        <v>19</v>
      </c>
      <c r="E109" s="4" t="s">
        <v>66</v>
      </c>
      <c r="F109" s="4" t="s">
        <v>469</v>
      </c>
      <c r="G109" s="5" t="s">
        <v>470</v>
      </c>
      <c r="H109" s="7" t="s">
        <v>471</v>
      </c>
      <c r="I109" s="2" t="str">
        <f t="shared" ref="I109:I147" si="20">IF(A109&lt;&gt;"","武汉威伟机械","------")</f>
        <v>武汉威伟机械</v>
      </c>
      <c r="J109" s="17" t="str">
        <f>VLOOKUP(L109,[1]ch!$A$1:$B$31,2,0)</f>
        <v>鄂AZV377</v>
      </c>
      <c r="K109" s="17" t="s">
        <v>105</v>
      </c>
      <c r="L109" s="4" t="s">
        <v>54</v>
      </c>
      <c r="M109" s="2" t="str">
        <f t="shared" si="15"/>
        <v>9.6米</v>
      </c>
      <c r="N109" s="4">
        <v>14</v>
      </c>
      <c r="O109" s="2" t="str">
        <f t="shared" si="16"/>
        <v>新地园区--亚洲一号园区</v>
      </c>
      <c r="P109" s="4">
        <f t="shared" ref="P109:P124" si="21">IF(OR(C109="常福园区",C109="欣程园区",E109="常福园区",F102="欣程园区"),1250,165)</f>
        <v>165</v>
      </c>
    </row>
    <row r="110" spans="1:16" ht="18.75">
      <c r="A110" s="9">
        <v>43195</v>
      </c>
      <c r="B110" s="8" t="s">
        <v>36</v>
      </c>
      <c r="C110" s="2" t="s">
        <v>55</v>
      </c>
      <c r="D110" s="2" t="s">
        <v>19</v>
      </c>
      <c r="E110" s="4" t="s">
        <v>66</v>
      </c>
      <c r="F110" s="4" t="s">
        <v>374</v>
      </c>
      <c r="G110" s="5" t="s">
        <v>472</v>
      </c>
      <c r="H110" s="7" t="s">
        <v>473</v>
      </c>
      <c r="I110" s="2" t="str">
        <f t="shared" si="20"/>
        <v>武汉威伟机械</v>
      </c>
      <c r="J110" s="17" t="str">
        <f>VLOOKUP(L110,[1]ch!$A$1:$B$31,2,0)</f>
        <v>鄂AZV377</v>
      </c>
      <c r="K110" s="17" t="s">
        <v>105</v>
      </c>
      <c r="L110" s="4" t="s">
        <v>54</v>
      </c>
      <c r="M110" s="2" t="str">
        <f t="shared" si="15"/>
        <v>9.6米</v>
      </c>
      <c r="N110" s="4">
        <v>14</v>
      </c>
      <c r="O110" s="2" t="str">
        <f t="shared" si="16"/>
        <v>新地园区--亚洲一号园区</v>
      </c>
      <c r="P110" s="4">
        <f t="shared" si="21"/>
        <v>165</v>
      </c>
    </row>
    <row r="111" spans="1:16" ht="18.75">
      <c r="A111" s="9">
        <v>43195</v>
      </c>
      <c r="B111" s="8" t="s">
        <v>178</v>
      </c>
      <c r="C111" s="2" t="s">
        <v>55</v>
      </c>
      <c r="D111" s="2" t="s">
        <v>19</v>
      </c>
      <c r="E111" s="4" t="s">
        <v>55</v>
      </c>
      <c r="F111" s="4" t="s">
        <v>436</v>
      </c>
      <c r="G111" s="5" t="s">
        <v>474</v>
      </c>
      <c r="H111" s="7" t="s">
        <v>475</v>
      </c>
      <c r="I111" s="2" t="str">
        <f t="shared" si="20"/>
        <v>武汉威伟机械</v>
      </c>
      <c r="J111" s="17" t="str">
        <f>VLOOKUP(L111,[1]ch!$A$1:$B$31,2,0)</f>
        <v>鄂AZV377</v>
      </c>
      <c r="K111" s="17" t="s">
        <v>105</v>
      </c>
      <c r="L111" s="4" t="s">
        <v>54</v>
      </c>
      <c r="M111" s="2" t="str">
        <f t="shared" si="15"/>
        <v>9.6米</v>
      </c>
      <c r="N111" s="4">
        <v>14</v>
      </c>
      <c r="O111" s="2" t="str">
        <f t="shared" si="16"/>
        <v>新地园区--新地园区</v>
      </c>
      <c r="P111" s="4">
        <f t="shared" si="21"/>
        <v>165</v>
      </c>
    </row>
    <row r="112" spans="1:16" ht="18.75">
      <c r="A112" s="9">
        <v>43195</v>
      </c>
      <c r="B112" s="8" t="s">
        <v>41</v>
      </c>
      <c r="C112" s="2" t="s">
        <v>55</v>
      </c>
      <c r="D112" s="2" t="s">
        <v>336</v>
      </c>
      <c r="E112" s="4" t="s">
        <v>59</v>
      </c>
      <c r="F112" s="4" t="s">
        <v>375</v>
      </c>
      <c r="G112" s="5" t="s">
        <v>476</v>
      </c>
      <c r="H112" s="7" t="s">
        <v>477</v>
      </c>
      <c r="I112" s="2" t="str">
        <f t="shared" si="20"/>
        <v>武汉威伟机械</v>
      </c>
      <c r="J112" s="17" t="str">
        <f>VLOOKUP(L112,[1]ch!$A$1:$B$31,2,0)</f>
        <v>鄂AHB101</v>
      </c>
      <c r="K112" s="17" t="s">
        <v>103</v>
      </c>
      <c r="L112" s="4" t="s">
        <v>51</v>
      </c>
      <c r="M112" s="2" t="str">
        <f t="shared" si="15"/>
        <v>9.6米</v>
      </c>
      <c r="N112" s="4">
        <v>14</v>
      </c>
      <c r="O112" s="2" t="str">
        <f t="shared" si="16"/>
        <v>新地园区--万纬园区</v>
      </c>
      <c r="P112" s="4">
        <f t="shared" si="21"/>
        <v>165</v>
      </c>
    </row>
    <row r="113" spans="1:16" ht="18.75">
      <c r="A113" s="9">
        <v>43195</v>
      </c>
      <c r="B113" s="8" t="s">
        <v>348</v>
      </c>
      <c r="C113" s="2" t="s">
        <v>55</v>
      </c>
      <c r="D113" s="2" t="s">
        <v>19</v>
      </c>
      <c r="E113" s="4" t="s">
        <v>66</v>
      </c>
      <c r="F113" s="4" t="s">
        <v>373</v>
      </c>
      <c r="G113" s="5" t="s">
        <v>478</v>
      </c>
      <c r="H113" s="7" t="s">
        <v>479</v>
      </c>
      <c r="I113" s="2" t="str">
        <f t="shared" si="20"/>
        <v>武汉威伟机械</v>
      </c>
      <c r="J113" s="17" t="str">
        <f>VLOOKUP(L113,[1]ch!$A$1:$B$31,2,0)</f>
        <v>鄂AF1588</v>
      </c>
      <c r="K113" s="17" t="s">
        <v>101</v>
      </c>
      <c r="L113" s="4" t="s">
        <v>39</v>
      </c>
      <c r="M113" s="2" t="str">
        <f t="shared" si="15"/>
        <v>9.6米</v>
      </c>
      <c r="N113" s="4">
        <v>14</v>
      </c>
      <c r="O113" s="2" t="str">
        <f t="shared" si="16"/>
        <v>新地园区--亚洲一号园区</v>
      </c>
      <c r="P113" s="4">
        <f t="shared" si="21"/>
        <v>165</v>
      </c>
    </row>
    <row r="114" spans="1:16" ht="18.75">
      <c r="A114" s="9">
        <v>43195</v>
      </c>
      <c r="B114" s="8" t="s">
        <v>331</v>
      </c>
      <c r="C114" s="2" t="s">
        <v>66</v>
      </c>
      <c r="D114" s="2" t="s">
        <v>371</v>
      </c>
      <c r="E114" s="4" t="s">
        <v>55</v>
      </c>
      <c r="F114" s="4" t="s">
        <v>30</v>
      </c>
      <c r="G114" s="5" t="s">
        <v>480</v>
      </c>
      <c r="H114" s="7" t="s">
        <v>481</v>
      </c>
      <c r="I114" s="2" t="str">
        <f t="shared" si="20"/>
        <v>武汉威伟机械</v>
      </c>
      <c r="J114" s="17" t="str">
        <f>VLOOKUP(L114,[1]ch!$A$1:$B$31,2,0)</f>
        <v>鄂AZV377</v>
      </c>
      <c r="K114" s="17" t="s">
        <v>105</v>
      </c>
      <c r="L114" s="4" t="s">
        <v>54</v>
      </c>
      <c r="M114" s="2" t="str">
        <f t="shared" si="15"/>
        <v>9.6米</v>
      </c>
      <c r="N114" s="4">
        <v>14</v>
      </c>
      <c r="O114" s="2" t="str">
        <f t="shared" si="16"/>
        <v>亚洲一号园区--新地园区</v>
      </c>
      <c r="P114" s="4">
        <f t="shared" si="21"/>
        <v>165</v>
      </c>
    </row>
    <row r="115" spans="1:16" ht="18.75">
      <c r="A115" s="9">
        <v>43195</v>
      </c>
      <c r="B115" s="8" t="s">
        <v>194</v>
      </c>
      <c r="C115" s="2" t="s">
        <v>55</v>
      </c>
      <c r="D115" s="2" t="s">
        <v>253</v>
      </c>
      <c r="E115" s="4" t="s">
        <v>59</v>
      </c>
      <c r="F115" s="4" t="s">
        <v>482</v>
      </c>
      <c r="G115" s="5" t="s">
        <v>483</v>
      </c>
      <c r="H115" s="7" t="s">
        <v>484</v>
      </c>
      <c r="I115" s="2" t="str">
        <f t="shared" si="20"/>
        <v>武汉威伟机械</v>
      </c>
      <c r="J115" s="17" t="str">
        <f>VLOOKUP(L115,[1]ch!$A$1:$B$31,2,0)</f>
        <v>鄂AHB101</v>
      </c>
      <c r="K115" s="17" t="s">
        <v>103</v>
      </c>
      <c r="L115" s="4" t="s">
        <v>51</v>
      </c>
      <c r="M115" s="2" t="str">
        <f t="shared" si="15"/>
        <v>9.6米</v>
      </c>
      <c r="N115" s="4">
        <v>14</v>
      </c>
      <c r="O115" s="2" t="str">
        <f t="shared" si="16"/>
        <v>新地园区--万纬园区</v>
      </c>
      <c r="P115" s="4">
        <f t="shared" si="21"/>
        <v>165</v>
      </c>
    </row>
    <row r="116" spans="1:16" ht="18.75">
      <c r="A116" s="9">
        <v>43195</v>
      </c>
      <c r="B116" s="8" t="s">
        <v>485</v>
      </c>
      <c r="C116" s="2" t="s">
        <v>61</v>
      </c>
      <c r="D116" s="2" t="s">
        <v>369</v>
      </c>
      <c r="E116" s="4" t="s">
        <v>55</v>
      </c>
      <c r="F116" s="4" t="s">
        <v>486</v>
      </c>
      <c r="G116" s="5" t="s">
        <v>487</v>
      </c>
      <c r="H116" s="7" t="s">
        <v>488</v>
      </c>
      <c r="I116" s="2" t="str">
        <f t="shared" si="20"/>
        <v>武汉威伟机械</v>
      </c>
      <c r="J116" s="17" t="str">
        <f>VLOOKUP(L116,[1]ch!$A$1:$B$31,2,0)</f>
        <v>鄂FJU350</v>
      </c>
      <c r="K116" s="17" t="s">
        <v>17</v>
      </c>
      <c r="L116" s="4" t="s">
        <v>52</v>
      </c>
      <c r="M116" s="2" t="str">
        <f t="shared" si="15"/>
        <v>9.6米</v>
      </c>
      <c r="N116" s="4">
        <v>14</v>
      </c>
      <c r="O116" s="2" t="str">
        <f t="shared" si="16"/>
        <v>丰树园区--新地园区</v>
      </c>
      <c r="P116" s="4">
        <f t="shared" si="21"/>
        <v>165</v>
      </c>
    </row>
    <row r="117" spans="1:16" ht="18.75">
      <c r="A117" s="9">
        <v>43195</v>
      </c>
      <c r="B117" s="8" t="s">
        <v>257</v>
      </c>
      <c r="C117" s="2" t="s">
        <v>66</v>
      </c>
      <c r="D117" s="2" t="s">
        <v>373</v>
      </c>
      <c r="E117" s="4" t="s">
        <v>55</v>
      </c>
      <c r="F117" s="4" t="s">
        <v>336</v>
      </c>
      <c r="G117" s="5" t="s">
        <v>489</v>
      </c>
      <c r="H117" s="7" t="s">
        <v>490</v>
      </c>
      <c r="I117" s="2" t="str">
        <f t="shared" si="20"/>
        <v>武汉威伟机械</v>
      </c>
      <c r="J117" s="17" t="str">
        <f>VLOOKUP(L117,[1]ch!$A$1:$B$31,2,0)</f>
        <v>鄂FJU350</v>
      </c>
      <c r="K117" s="17" t="s">
        <v>17</v>
      </c>
      <c r="L117" s="4" t="s">
        <v>52</v>
      </c>
      <c r="M117" s="2" t="str">
        <f t="shared" si="15"/>
        <v>9.6米</v>
      </c>
      <c r="N117" s="4">
        <v>14</v>
      </c>
      <c r="O117" s="2" t="str">
        <f t="shared" si="16"/>
        <v>亚洲一号园区--新地园区</v>
      </c>
      <c r="P117" s="4">
        <f t="shared" si="21"/>
        <v>165</v>
      </c>
    </row>
    <row r="118" spans="1:16" ht="18.75">
      <c r="A118" s="9">
        <v>43195</v>
      </c>
      <c r="B118" s="8" t="s">
        <v>47</v>
      </c>
      <c r="C118" s="2" t="s">
        <v>55</v>
      </c>
      <c r="D118" s="2" t="s">
        <v>491</v>
      </c>
      <c r="E118" s="4" t="s">
        <v>48</v>
      </c>
      <c r="F118" s="4" t="s">
        <v>280</v>
      </c>
      <c r="G118" s="5" t="s">
        <v>492</v>
      </c>
      <c r="H118" s="7" t="s">
        <v>493</v>
      </c>
      <c r="I118" s="2" t="str">
        <f t="shared" si="20"/>
        <v>武汉威伟机械</v>
      </c>
      <c r="J118" s="17" t="str">
        <f>VLOOKUP(L118,[1]ch!$A$1:$B$31,2,0)</f>
        <v>鄂ABY277</v>
      </c>
      <c r="K118" s="17" t="s">
        <v>97</v>
      </c>
      <c r="L118" s="4" t="s">
        <v>65</v>
      </c>
      <c r="M118" s="2" t="str">
        <f t="shared" si="15"/>
        <v>9.6米</v>
      </c>
      <c r="N118" s="4">
        <v>14</v>
      </c>
      <c r="O118" s="2" t="str">
        <f t="shared" si="16"/>
        <v>新地园区--常福园区</v>
      </c>
      <c r="P118" s="4">
        <f t="shared" si="21"/>
        <v>1250</v>
      </c>
    </row>
    <row r="119" spans="1:16" ht="18.75">
      <c r="A119" s="9">
        <v>43195</v>
      </c>
      <c r="B119" s="8" t="s">
        <v>47</v>
      </c>
      <c r="C119" s="2" t="s">
        <v>55</v>
      </c>
      <c r="D119" s="2" t="s">
        <v>494</v>
      </c>
      <c r="E119" s="4" t="s">
        <v>48</v>
      </c>
      <c r="F119" s="4" t="s">
        <v>280</v>
      </c>
      <c r="G119" s="5" t="s">
        <v>495</v>
      </c>
      <c r="H119" s="7" t="s">
        <v>496</v>
      </c>
      <c r="I119" s="2" t="str">
        <f t="shared" si="20"/>
        <v>武汉威伟机械</v>
      </c>
      <c r="J119" s="17" t="str">
        <f>VLOOKUP(L119,[1]ch!$A$1:$B$31,2,0)</f>
        <v>鄂AZR876</v>
      </c>
      <c r="K119" s="17" t="s">
        <v>129</v>
      </c>
      <c r="L119" s="4" t="s">
        <v>181</v>
      </c>
      <c r="M119" s="2" t="str">
        <f t="shared" si="15"/>
        <v>9.6米</v>
      </c>
      <c r="N119" s="4">
        <v>14</v>
      </c>
      <c r="O119" s="2" t="str">
        <f t="shared" si="16"/>
        <v>新地园区--常福园区</v>
      </c>
      <c r="P119" s="4">
        <f t="shared" si="21"/>
        <v>1250</v>
      </c>
    </row>
    <row r="120" spans="1:16" ht="18.75">
      <c r="A120" s="9">
        <v>43195</v>
      </c>
      <c r="B120" s="8" t="s">
        <v>47</v>
      </c>
      <c r="C120" s="2" t="s">
        <v>55</v>
      </c>
      <c r="D120" s="2" t="s">
        <v>491</v>
      </c>
      <c r="E120" s="4" t="s">
        <v>48</v>
      </c>
      <c r="F120" s="4" t="s">
        <v>280</v>
      </c>
      <c r="G120" s="5" t="s">
        <v>497</v>
      </c>
      <c r="H120" s="7" t="s">
        <v>498</v>
      </c>
      <c r="I120" s="2" t="str">
        <f t="shared" si="20"/>
        <v>武汉威伟机械</v>
      </c>
      <c r="J120" s="17" t="str">
        <f>VLOOKUP(L120,[1]ch!$A$1:$B$31,2,0)</f>
        <v>鄂ALU291</v>
      </c>
      <c r="K120" s="17" t="s">
        <v>137</v>
      </c>
      <c r="L120" s="4" t="s">
        <v>281</v>
      </c>
      <c r="M120" s="2" t="str">
        <f t="shared" si="15"/>
        <v>9.6米</v>
      </c>
      <c r="N120" s="4">
        <v>15</v>
      </c>
      <c r="O120" s="2" t="str">
        <f t="shared" si="16"/>
        <v>新地园区--常福园区</v>
      </c>
      <c r="P120" s="4">
        <f t="shared" si="21"/>
        <v>1250</v>
      </c>
    </row>
    <row r="121" spans="1:16" ht="18.75">
      <c r="A121" s="9">
        <v>43195</v>
      </c>
      <c r="B121" s="8" t="s">
        <v>275</v>
      </c>
      <c r="C121" s="2" t="s">
        <v>66</v>
      </c>
      <c r="D121" s="2" t="s">
        <v>469</v>
      </c>
      <c r="E121" s="4" t="s">
        <v>55</v>
      </c>
      <c r="F121" s="4" t="s">
        <v>30</v>
      </c>
      <c r="G121" s="5" t="s">
        <v>499</v>
      </c>
      <c r="H121" s="7" t="s">
        <v>500</v>
      </c>
      <c r="I121" s="2" t="str">
        <f t="shared" si="20"/>
        <v>武汉威伟机械</v>
      </c>
      <c r="J121" s="17" t="str">
        <f>VLOOKUP(L121,[1]ch!$A$1:$B$31,2,0)</f>
        <v>鄂AHB101</v>
      </c>
      <c r="K121" s="17" t="s">
        <v>103</v>
      </c>
      <c r="L121" s="4" t="s">
        <v>51</v>
      </c>
      <c r="M121" s="2" t="str">
        <f t="shared" si="15"/>
        <v>9.6米</v>
      </c>
      <c r="N121" s="4">
        <v>12</v>
      </c>
      <c r="O121" s="2" t="str">
        <f t="shared" si="16"/>
        <v>亚洲一号园区--新地园区</v>
      </c>
      <c r="P121" s="4">
        <f t="shared" si="21"/>
        <v>165</v>
      </c>
    </row>
    <row r="122" spans="1:16" ht="18.75">
      <c r="A122" s="9">
        <v>43195</v>
      </c>
      <c r="B122" s="8" t="s">
        <v>47</v>
      </c>
      <c r="C122" s="2" t="s">
        <v>55</v>
      </c>
      <c r="D122" s="2" t="s">
        <v>376</v>
      </c>
      <c r="E122" s="4" t="s">
        <v>48</v>
      </c>
      <c r="F122" s="4" t="s">
        <v>280</v>
      </c>
      <c r="G122" s="5" t="s">
        <v>501</v>
      </c>
      <c r="H122" s="7" t="s">
        <v>502</v>
      </c>
      <c r="I122" s="2" t="str">
        <f t="shared" si="20"/>
        <v>武汉威伟机械</v>
      </c>
      <c r="J122" s="17" t="str">
        <f>VLOOKUP(L122,[1]ch!$A$1:$B$31,2,0)</f>
        <v>鄂ANH299</v>
      </c>
      <c r="K122" s="17" t="s">
        <v>110</v>
      </c>
      <c r="L122" s="4" t="s">
        <v>60</v>
      </c>
      <c r="M122" s="2" t="str">
        <f t="shared" si="15"/>
        <v>9.6米</v>
      </c>
      <c r="N122" s="4">
        <v>14</v>
      </c>
      <c r="O122" s="2" t="str">
        <f t="shared" si="16"/>
        <v>新地园区--常福园区</v>
      </c>
      <c r="P122" s="4">
        <f t="shared" si="21"/>
        <v>1250</v>
      </c>
    </row>
    <row r="123" spans="1:16" ht="18.75">
      <c r="A123" s="9">
        <v>43195</v>
      </c>
      <c r="B123" s="8" t="s">
        <v>348</v>
      </c>
      <c r="C123" s="2" t="s">
        <v>55</v>
      </c>
      <c r="D123" s="2" t="s">
        <v>253</v>
      </c>
      <c r="E123" s="4" t="s">
        <v>59</v>
      </c>
      <c r="F123" s="4" t="s">
        <v>375</v>
      </c>
      <c r="G123" s="5" t="s">
        <v>503</v>
      </c>
      <c r="H123" s="7" t="s">
        <v>504</v>
      </c>
      <c r="I123" s="2" t="str">
        <f t="shared" si="20"/>
        <v>武汉威伟机械</v>
      </c>
      <c r="J123" s="17" t="str">
        <f>VLOOKUP(L123,[1]ch!$A$1:$B$31,2,0)</f>
        <v>鄂ANH299</v>
      </c>
      <c r="K123" s="17" t="s">
        <v>110</v>
      </c>
      <c r="L123" s="4" t="s">
        <v>60</v>
      </c>
      <c r="M123" s="2" t="str">
        <f t="shared" si="15"/>
        <v>9.6米</v>
      </c>
      <c r="N123" s="4">
        <v>14</v>
      </c>
      <c r="O123" s="2" t="str">
        <f t="shared" si="16"/>
        <v>新地园区--万纬园区</v>
      </c>
      <c r="P123" s="4">
        <f t="shared" si="21"/>
        <v>165</v>
      </c>
    </row>
    <row r="124" spans="1:16" ht="18.75">
      <c r="A124" s="9">
        <v>43195</v>
      </c>
      <c r="B124" s="8" t="s">
        <v>45</v>
      </c>
      <c r="C124" s="2" t="s">
        <v>59</v>
      </c>
      <c r="D124" s="2" t="s">
        <v>375</v>
      </c>
      <c r="E124" s="4" t="s">
        <v>55</v>
      </c>
      <c r="F124" s="4" t="s">
        <v>30</v>
      </c>
      <c r="G124" s="5" t="s">
        <v>505</v>
      </c>
      <c r="H124" s="7" t="s">
        <v>506</v>
      </c>
      <c r="I124" s="2" t="str">
        <f t="shared" si="20"/>
        <v>武汉威伟机械</v>
      </c>
      <c r="J124" s="17" t="str">
        <f>VLOOKUP(L124,[1]ch!$A$1:$B$31,2,0)</f>
        <v>鄂ANH299</v>
      </c>
      <c r="K124" s="17" t="s">
        <v>110</v>
      </c>
      <c r="L124" s="4" t="s">
        <v>60</v>
      </c>
      <c r="M124" s="2" t="str">
        <f t="shared" si="15"/>
        <v>9.6米</v>
      </c>
      <c r="N124" s="4">
        <v>14</v>
      </c>
      <c r="O124" s="2" t="str">
        <f t="shared" si="16"/>
        <v>万纬园区--新地园区</v>
      </c>
      <c r="P124" s="4">
        <f t="shared" si="21"/>
        <v>165</v>
      </c>
    </row>
    <row r="125" spans="1:16" ht="18.75">
      <c r="A125" s="9">
        <v>43196</v>
      </c>
      <c r="B125" s="8" t="s">
        <v>178</v>
      </c>
      <c r="C125" s="2" t="s">
        <v>55</v>
      </c>
      <c r="D125" s="2" t="s">
        <v>376</v>
      </c>
      <c r="E125" s="4" t="s">
        <v>378</v>
      </c>
      <c r="F125" s="4" t="s">
        <v>375</v>
      </c>
      <c r="G125" s="7" t="s">
        <v>410</v>
      </c>
      <c r="H125" s="5" t="s">
        <v>379</v>
      </c>
      <c r="I125" s="2" t="str">
        <f t="shared" si="20"/>
        <v>武汉威伟机械</v>
      </c>
      <c r="J125" s="17" t="str">
        <f>VLOOKUP(L125,ch!$A$1:$B$31,2,0)</f>
        <v>鄂AHB101</v>
      </c>
      <c r="K125" s="17" t="s">
        <v>103</v>
      </c>
      <c r="L125" s="4" t="s">
        <v>51</v>
      </c>
      <c r="M125" s="2" t="str">
        <f t="shared" si="15"/>
        <v>9.6米</v>
      </c>
      <c r="N125" s="4">
        <v>14</v>
      </c>
      <c r="O125" s="2" t="str">
        <f t="shared" si="16"/>
        <v>新地园区--万科园区</v>
      </c>
      <c r="P125" s="4">
        <f>IF(OR(C125="常福园区",C125="欣程园区",E125="常福园区",E125="欣程园区"),1250,165)</f>
        <v>165</v>
      </c>
    </row>
    <row r="126" spans="1:16" ht="18.75">
      <c r="A126" s="9">
        <v>43196</v>
      </c>
      <c r="B126" s="8" t="s">
        <v>41</v>
      </c>
      <c r="C126" s="2" t="s">
        <v>55</v>
      </c>
      <c r="D126" s="2" t="s">
        <v>380</v>
      </c>
      <c r="E126" s="4" t="s">
        <v>378</v>
      </c>
      <c r="F126" s="4" t="s">
        <v>375</v>
      </c>
      <c r="G126" s="7" t="s">
        <v>411</v>
      </c>
      <c r="H126" s="5" t="s">
        <v>381</v>
      </c>
      <c r="I126" s="2" t="str">
        <f t="shared" si="20"/>
        <v>武汉威伟机械</v>
      </c>
      <c r="J126" s="17" t="str">
        <f>VLOOKUP(L126,ch!$A$1:$B$31,2,0)</f>
        <v>鄂ABY256</v>
      </c>
      <c r="K126" s="17" t="s">
        <v>99</v>
      </c>
      <c r="L126" s="4" t="s">
        <v>27</v>
      </c>
      <c r="M126" s="2" t="str">
        <f t="shared" si="15"/>
        <v>9.6米</v>
      </c>
      <c r="N126" s="4">
        <v>14</v>
      </c>
      <c r="O126" s="2" t="str">
        <f t="shared" si="16"/>
        <v>新地园区--万科园区</v>
      </c>
      <c r="P126" s="4">
        <f t="shared" ref="P126:P133" si="22">IF(OR(C126="常福园区",C126="欣程园区",E126="常福园区",E126="欣程园区"),1250,165)</f>
        <v>165</v>
      </c>
    </row>
    <row r="127" spans="1:16" ht="18.75">
      <c r="A127" s="9">
        <v>43196</v>
      </c>
      <c r="B127" s="8" t="s">
        <v>63</v>
      </c>
      <c r="C127" s="2" t="s">
        <v>55</v>
      </c>
      <c r="D127" s="2" t="s">
        <v>20</v>
      </c>
      <c r="E127" s="4" t="s">
        <v>61</v>
      </c>
      <c r="F127" s="4" t="s">
        <v>372</v>
      </c>
      <c r="G127" s="7" t="s">
        <v>412</v>
      </c>
      <c r="H127" s="5" t="s">
        <v>382</v>
      </c>
      <c r="I127" s="2" t="str">
        <f t="shared" si="20"/>
        <v>武汉威伟机械</v>
      </c>
      <c r="J127" s="17" t="str">
        <f>VLOOKUP(L127,ch!$A$1:$B$31,2,0)</f>
        <v>鄂AAW309</v>
      </c>
      <c r="K127" s="17" t="s">
        <v>95</v>
      </c>
      <c r="L127" s="4" t="s">
        <v>57</v>
      </c>
      <c r="M127" s="2" t="str">
        <f t="shared" si="15"/>
        <v>9.6米</v>
      </c>
      <c r="N127" s="4">
        <v>14</v>
      </c>
      <c r="O127" s="2" t="str">
        <f t="shared" si="16"/>
        <v>新地园区--丰树园区</v>
      </c>
      <c r="P127" s="4">
        <f t="shared" si="22"/>
        <v>165</v>
      </c>
    </row>
    <row r="128" spans="1:16" ht="18.75">
      <c r="A128" s="9">
        <v>43196</v>
      </c>
      <c r="B128" s="8" t="s">
        <v>25</v>
      </c>
      <c r="C128" s="2" t="s">
        <v>55</v>
      </c>
      <c r="D128" s="2" t="s">
        <v>384</v>
      </c>
      <c r="E128" s="4" t="s">
        <v>61</v>
      </c>
      <c r="F128" s="4" t="s">
        <v>369</v>
      </c>
      <c r="G128" s="7" t="s">
        <v>413</v>
      </c>
      <c r="H128" s="5" t="s">
        <v>383</v>
      </c>
      <c r="I128" s="2" t="str">
        <f t="shared" si="20"/>
        <v>武汉威伟机械</v>
      </c>
      <c r="J128" s="17" t="str">
        <f>VLOOKUP(L128,ch!$A$1:$B$31,2,0)</f>
        <v>鄂AAW309</v>
      </c>
      <c r="K128" s="17" t="s">
        <v>95</v>
      </c>
      <c r="L128" s="4" t="s">
        <v>57</v>
      </c>
      <c r="M128" s="2" t="str">
        <f t="shared" si="15"/>
        <v>9.6米</v>
      </c>
      <c r="N128" s="4">
        <v>14</v>
      </c>
      <c r="O128" s="2" t="str">
        <f t="shared" si="16"/>
        <v>新地园区--丰树园区</v>
      </c>
      <c r="P128" s="4">
        <f t="shared" si="22"/>
        <v>165</v>
      </c>
    </row>
    <row r="129" spans="1:16" ht="18.75">
      <c r="A129" s="9">
        <v>43196</v>
      </c>
      <c r="B129" s="8" t="s">
        <v>63</v>
      </c>
      <c r="C129" s="2" t="s">
        <v>55</v>
      </c>
      <c r="D129" s="2" t="s">
        <v>21</v>
      </c>
      <c r="E129" s="4" t="s">
        <v>61</v>
      </c>
      <c r="F129" s="4" t="s">
        <v>386</v>
      </c>
      <c r="G129" s="7" t="s">
        <v>414</v>
      </c>
      <c r="H129" s="5" t="s">
        <v>385</v>
      </c>
      <c r="I129" s="2" t="str">
        <f t="shared" si="20"/>
        <v>武汉威伟机械</v>
      </c>
      <c r="J129" s="17" t="str">
        <f>VLOOKUP(L129,ch!$A$1:$B$31,2,0)</f>
        <v>鄂AAW309</v>
      </c>
      <c r="K129" s="17" t="s">
        <v>95</v>
      </c>
      <c r="L129" s="4" t="s">
        <v>57</v>
      </c>
      <c r="M129" s="2" t="str">
        <f t="shared" si="15"/>
        <v>9.6米</v>
      </c>
      <c r="N129" s="4">
        <v>14</v>
      </c>
      <c r="O129" s="2" t="str">
        <f t="shared" si="16"/>
        <v>新地园区--丰树园区</v>
      </c>
      <c r="P129" s="4">
        <f t="shared" si="22"/>
        <v>165</v>
      </c>
    </row>
    <row r="130" spans="1:16" ht="18.75">
      <c r="A130" s="9">
        <v>43196</v>
      </c>
      <c r="B130" s="8" t="s">
        <v>36</v>
      </c>
      <c r="C130" s="2" t="s">
        <v>55</v>
      </c>
      <c r="D130" s="2" t="s">
        <v>253</v>
      </c>
      <c r="E130" s="4" t="s">
        <v>66</v>
      </c>
      <c r="F130" s="4" t="s">
        <v>374</v>
      </c>
      <c r="G130" s="7" t="s">
        <v>415</v>
      </c>
      <c r="H130" s="5" t="s">
        <v>387</v>
      </c>
      <c r="I130" s="2" t="str">
        <f t="shared" si="20"/>
        <v>武汉威伟机械</v>
      </c>
      <c r="J130" s="17" t="str">
        <f>VLOOKUP(L130,ch!$A$1:$B$31,2,0)</f>
        <v>鄂AAW309</v>
      </c>
      <c r="K130" s="17" t="s">
        <v>95</v>
      </c>
      <c r="L130" s="4" t="s">
        <v>57</v>
      </c>
      <c r="M130" s="2" t="str">
        <f t="shared" si="15"/>
        <v>9.6米</v>
      </c>
      <c r="N130" s="4">
        <v>14</v>
      </c>
      <c r="O130" s="2" t="str">
        <f t="shared" si="16"/>
        <v>新地园区--亚洲一号园区</v>
      </c>
      <c r="P130" s="4">
        <f t="shared" si="22"/>
        <v>165</v>
      </c>
    </row>
    <row r="131" spans="1:16" ht="18.75">
      <c r="A131" s="9">
        <v>43196</v>
      </c>
      <c r="B131" s="8" t="s">
        <v>370</v>
      </c>
      <c r="C131" s="2" t="s">
        <v>55</v>
      </c>
      <c r="D131" s="2" t="s">
        <v>253</v>
      </c>
      <c r="E131" s="4" t="s">
        <v>66</v>
      </c>
      <c r="F131" s="4" t="s">
        <v>371</v>
      </c>
      <c r="G131" s="7" t="s">
        <v>416</v>
      </c>
      <c r="H131" s="5" t="s">
        <v>388</v>
      </c>
      <c r="I131" s="2" t="str">
        <f t="shared" si="20"/>
        <v>武汉威伟机械</v>
      </c>
      <c r="J131" s="17" t="str">
        <f>VLOOKUP(L131,ch!$A$1:$B$31,2,0)</f>
        <v>鄂AMT870</v>
      </c>
      <c r="K131" s="17" t="s">
        <v>109</v>
      </c>
      <c r="L131" s="4" t="s">
        <v>282</v>
      </c>
      <c r="M131" s="2" t="str">
        <f t="shared" si="15"/>
        <v>9.6米</v>
      </c>
      <c r="N131" s="4">
        <v>14</v>
      </c>
      <c r="O131" s="2" t="str">
        <f t="shared" si="16"/>
        <v>新地园区--亚洲一号园区</v>
      </c>
      <c r="P131" s="4">
        <f t="shared" si="22"/>
        <v>165</v>
      </c>
    </row>
    <row r="132" spans="1:16" ht="18.75">
      <c r="A132" s="9">
        <v>43196</v>
      </c>
      <c r="B132" s="8" t="s">
        <v>204</v>
      </c>
      <c r="C132" s="2" t="s">
        <v>55</v>
      </c>
      <c r="D132" s="2" t="s">
        <v>21</v>
      </c>
      <c r="E132" s="4" t="s">
        <v>61</v>
      </c>
      <c r="F132" s="4" t="s">
        <v>389</v>
      </c>
      <c r="G132" s="7" t="s">
        <v>417</v>
      </c>
      <c r="H132" s="5" t="s">
        <v>390</v>
      </c>
      <c r="I132" s="2" t="str">
        <f t="shared" si="20"/>
        <v>武汉威伟机械</v>
      </c>
      <c r="J132" s="17" t="str">
        <f>VLOOKUP(L132,ch!$A$1:$B$31,2,0)</f>
        <v>鄂AMT870</v>
      </c>
      <c r="K132" s="17" t="s">
        <v>109</v>
      </c>
      <c r="L132" s="4" t="s">
        <v>282</v>
      </c>
      <c r="M132" s="2" t="str">
        <f t="shared" si="15"/>
        <v>9.6米</v>
      </c>
      <c r="N132" s="4">
        <v>14</v>
      </c>
      <c r="O132" s="2" t="str">
        <f t="shared" si="16"/>
        <v>新地园区--丰树园区</v>
      </c>
      <c r="P132" s="4">
        <f t="shared" si="22"/>
        <v>165</v>
      </c>
    </row>
    <row r="133" spans="1:16" ht="18.75">
      <c r="A133" s="9">
        <v>43196</v>
      </c>
      <c r="B133" s="8" t="s">
        <v>252</v>
      </c>
      <c r="C133" s="2" t="s">
        <v>55</v>
      </c>
      <c r="D133" s="2" t="s">
        <v>253</v>
      </c>
      <c r="E133" s="4" t="s">
        <v>61</v>
      </c>
      <c r="F133" s="4" t="s">
        <v>391</v>
      </c>
      <c r="G133" s="7" t="s">
        <v>418</v>
      </c>
      <c r="H133" s="5" t="s">
        <v>392</v>
      </c>
      <c r="I133" s="2" t="str">
        <f t="shared" si="20"/>
        <v>武汉威伟机械</v>
      </c>
      <c r="J133" s="17" t="str">
        <f>VLOOKUP(L133,ch!$A$1:$B$31,2,0)</f>
        <v>鄂AMT870</v>
      </c>
      <c r="K133" s="17" t="s">
        <v>109</v>
      </c>
      <c r="L133" s="4" t="s">
        <v>282</v>
      </c>
      <c r="M133" s="2" t="str">
        <f t="shared" si="15"/>
        <v>9.6米</v>
      </c>
      <c r="N133" s="4">
        <v>14</v>
      </c>
      <c r="O133" s="2" t="str">
        <f t="shared" si="16"/>
        <v>新地园区--丰树园区</v>
      </c>
      <c r="P133" s="4">
        <f t="shared" si="22"/>
        <v>165</v>
      </c>
    </row>
    <row r="134" spans="1:16" ht="18.75">
      <c r="A134" s="9">
        <v>43196</v>
      </c>
      <c r="B134" s="8" t="s">
        <v>252</v>
      </c>
      <c r="C134" s="2" t="s">
        <v>55</v>
      </c>
      <c r="D134" s="2" t="s">
        <v>253</v>
      </c>
      <c r="E134" s="4" t="s">
        <v>66</v>
      </c>
      <c r="F134" s="4" t="s">
        <v>373</v>
      </c>
      <c r="G134" s="7" t="s">
        <v>419</v>
      </c>
      <c r="H134" s="5" t="s">
        <v>393</v>
      </c>
      <c r="I134" s="2" t="str">
        <f t="shared" si="20"/>
        <v>武汉威伟机械</v>
      </c>
      <c r="J134" s="17" t="str">
        <f>VLOOKUP(L134,ch!$A$1:$B$31,2,0)</f>
        <v>鄂AMT870</v>
      </c>
      <c r="K134" s="17" t="s">
        <v>109</v>
      </c>
      <c r="L134" s="4" t="s">
        <v>282</v>
      </c>
      <c r="M134" s="2" t="str">
        <f t="shared" si="15"/>
        <v>9.6米</v>
      </c>
      <c r="N134" s="4">
        <v>14</v>
      </c>
      <c r="O134" s="2" t="str">
        <f t="shared" si="16"/>
        <v>新地园区--亚洲一号园区</v>
      </c>
      <c r="P134" s="4">
        <f t="shared" ref="P134:P147" si="23">IF(OR(C134="常福园区",C134="欣程园区",E134="常福园区",F127="欣程园区"),1250,165)</f>
        <v>165</v>
      </c>
    </row>
    <row r="135" spans="1:16" ht="18.75">
      <c r="A135" s="9">
        <v>43196</v>
      </c>
      <c r="B135" s="8" t="s">
        <v>36</v>
      </c>
      <c r="C135" s="2" t="s">
        <v>55</v>
      </c>
      <c r="D135" s="2" t="s">
        <v>19</v>
      </c>
      <c r="E135" s="4" t="s">
        <v>66</v>
      </c>
      <c r="F135" s="4" t="s">
        <v>394</v>
      </c>
      <c r="G135" s="7" t="s">
        <v>420</v>
      </c>
      <c r="H135" s="5" t="s">
        <v>395</v>
      </c>
      <c r="I135" s="2" t="str">
        <f t="shared" si="20"/>
        <v>武汉威伟机械</v>
      </c>
      <c r="J135" s="17" t="str">
        <f>VLOOKUP(L135,ch!$A$1:$B$31,2,0)</f>
        <v>鄂AHB101</v>
      </c>
      <c r="K135" s="17" t="s">
        <v>103</v>
      </c>
      <c r="L135" s="4" t="s">
        <v>51</v>
      </c>
      <c r="M135" s="2" t="str">
        <f t="shared" si="15"/>
        <v>9.6米</v>
      </c>
      <c r="N135" s="4">
        <v>14</v>
      </c>
      <c r="O135" s="2" t="str">
        <f t="shared" si="16"/>
        <v>新地园区--亚洲一号园区</v>
      </c>
      <c r="P135" s="4">
        <f t="shared" si="23"/>
        <v>165</v>
      </c>
    </row>
    <row r="136" spans="1:16" ht="18.75">
      <c r="A136" s="9">
        <v>43196</v>
      </c>
      <c r="B136" s="8" t="s">
        <v>63</v>
      </c>
      <c r="C136" s="2" t="s">
        <v>55</v>
      </c>
      <c r="D136" s="2" t="s">
        <v>20</v>
      </c>
      <c r="E136" s="4" t="s">
        <v>61</v>
      </c>
      <c r="F136" s="4" t="s">
        <v>372</v>
      </c>
      <c r="G136" s="7" t="s">
        <v>421</v>
      </c>
      <c r="H136" s="5" t="s">
        <v>396</v>
      </c>
      <c r="I136" s="2" t="str">
        <f t="shared" si="20"/>
        <v>武汉威伟机械</v>
      </c>
      <c r="J136" s="17" t="str">
        <f>VLOOKUP(L136,ch!$A$1:$B$31,2,0)</f>
        <v>鄂AHB101</v>
      </c>
      <c r="K136" s="17" t="s">
        <v>103</v>
      </c>
      <c r="L136" s="4" t="s">
        <v>51</v>
      </c>
      <c r="M136" s="2" t="str">
        <f t="shared" si="15"/>
        <v>9.6米</v>
      </c>
      <c r="N136" s="4">
        <v>14</v>
      </c>
      <c r="O136" s="2" t="str">
        <f t="shared" si="16"/>
        <v>新地园区--丰树园区</v>
      </c>
      <c r="P136" s="4">
        <f t="shared" si="23"/>
        <v>165</v>
      </c>
    </row>
    <row r="137" spans="1:16" ht="18.75">
      <c r="A137" s="9">
        <v>43196</v>
      </c>
      <c r="B137" s="8" t="s">
        <v>25</v>
      </c>
      <c r="C137" s="2" t="s">
        <v>55</v>
      </c>
      <c r="D137" s="2" t="s">
        <v>21</v>
      </c>
      <c r="E137" s="4" t="s">
        <v>61</v>
      </c>
      <c r="F137" s="4" t="s">
        <v>369</v>
      </c>
      <c r="G137" s="7" t="s">
        <v>422</v>
      </c>
      <c r="H137" s="5" t="s">
        <v>397</v>
      </c>
      <c r="I137" s="2" t="str">
        <f t="shared" si="20"/>
        <v>武汉威伟机械</v>
      </c>
      <c r="J137" s="17" t="str">
        <f>VLOOKUP(L137,ch!$A$1:$B$31,2,0)</f>
        <v>鄂AHB101</v>
      </c>
      <c r="K137" s="17" t="s">
        <v>103</v>
      </c>
      <c r="L137" s="4" t="s">
        <v>51</v>
      </c>
      <c r="M137" s="2" t="str">
        <f t="shared" si="15"/>
        <v>9.6米</v>
      </c>
      <c r="N137" s="4">
        <v>14</v>
      </c>
      <c r="O137" s="2" t="str">
        <f t="shared" si="16"/>
        <v>新地园区--丰树园区</v>
      </c>
      <c r="P137" s="4">
        <f t="shared" si="23"/>
        <v>165</v>
      </c>
    </row>
    <row r="138" spans="1:16" ht="18.75">
      <c r="A138" s="9">
        <v>43196</v>
      </c>
      <c r="B138" s="8" t="s">
        <v>63</v>
      </c>
      <c r="C138" s="2" t="s">
        <v>55</v>
      </c>
      <c r="D138" s="2" t="s">
        <v>21</v>
      </c>
      <c r="E138" s="4" t="s">
        <v>55</v>
      </c>
      <c r="F138" s="4" t="s">
        <v>398</v>
      </c>
      <c r="G138" s="7" t="s">
        <v>423</v>
      </c>
      <c r="H138" s="5" t="s">
        <v>399</v>
      </c>
      <c r="I138" s="2" t="str">
        <f t="shared" si="20"/>
        <v>武汉威伟机械</v>
      </c>
      <c r="J138" s="17" t="str">
        <f>VLOOKUP(L138,ch!$A$1:$B$31,2,0)</f>
        <v>鄂ABY277</v>
      </c>
      <c r="K138" s="17" t="s">
        <v>97</v>
      </c>
      <c r="L138" s="4" t="s">
        <v>65</v>
      </c>
      <c r="M138" s="2" t="str">
        <f t="shared" si="15"/>
        <v>9.6米</v>
      </c>
      <c r="N138" s="4">
        <v>14</v>
      </c>
      <c r="O138" s="2" t="str">
        <f t="shared" si="16"/>
        <v>新地园区--新地园区</v>
      </c>
      <c r="P138" s="4">
        <f t="shared" si="23"/>
        <v>165</v>
      </c>
    </row>
    <row r="139" spans="1:16" ht="18.75">
      <c r="A139" s="9">
        <v>43196</v>
      </c>
      <c r="B139" s="8" t="s">
        <v>204</v>
      </c>
      <c r="C139" s="2" t="s">
        <v>55</v>
      </c>
      <c r="D139" s="2" t="s">
        <v>20</v>
      </c>
      <c r="E139" s="4" t="s">
        <v>61</v>
      </c>
      <c r="F139" s="4" t="s">
        <v>369</v>
      </c>
      <c r="G139" s="7" t="s">
        <v>424</v>
      </c>
      <c r="H139" s="5" t="s">
        <v>400</v>
      </c>
      <c r="I139" s="2" t="str">
        <f t="shared" si="20"/>
        <v>武汉威伟机械</v>
      </c>
      <c r="J139" s="17" t="str">
        <f>VLOOKUP(L139,ch!$A$1:$B$31,2,0)</f>
        <v>鄂AF1588</v>
      </c>
      <c r="K139" s="17" t="s">
        <v>101</v>
      </c>
      <c r="L139" s="4" t="s">
        <v>39</v>
      </c>
      <c r="M139" s="2" t="str">
        <f t="shared" si="15"/>
        <v>9.6米</v>
      </c>
      <c r="N139" s="4">
        <v>14</v>
      </c>
      <c r="O139" s="2" t="str">
        <f t="shared" si="16"/>
        <v>新地园区--丰树园区</v>
      </c>
      <c r="P139" s="4">
        <f t="shared" si="23"/>
        <v>165</v>
      </c>
    </row>
    <row r="140" spans="1:16" ht="18.75">
      <c r="A140" s="9">
        <v>43196</v>
      </c>
      <c r="B140" s="8" t="s">
        <v>257</v>
      </c>
      <c r="C140" s="2" t="s">
        <v>55</v>
      </c>
      <c r="D140" s="2" t="s">
        <v>253</v>
      </c>
      <c r="E140" s="4" t="s">
        <v>66</v>
      </c>
      <c r="F140" s="4" t="s">
        <v>373</v>
      </c>
      <c r="G140" s="7" t="s">
        <v>425</v>
      </c>
      <c r="H140" s="5" t="s">
        <v>401</v>
      </c>
      <c r="I140" s="2" t="str">
        <f t="shared" si="20"/>
        <v>武汉威伟机械</v>
      </c>
      <c r="J140" s="17" t="str">
        <f>VLOOKUP(L140,ch!$A$1:$B$31,2,0)</f>
        <v>鄂ABY277</v>
      </c>
      <c r="K140" s="17" t="s">
        <v>97</v>
      </c>
      <c r="L140" s="4" t="s">
        <v>65</v>
      </c>
      <c r="M140" s="2" t="str">
        <f t="shared" si="15"/>
        <v>9.6米</v>
      </c>
      <c r="N140" s="4">
        <v>14</v>
      </c>
      <c r="O140" s="2" t="str">
        <f t="shared" si="16"/>
        <v>新地园区--亚洲一号园区</v>
      </c>
      <c r="P140" s="4">
        <f t="shared" si="23"/>
        <v>165</v>
      </c>
    </row>
    <row r="141" spans="1:16" ht="18.75">
      <c r="A141" s="9">
        <v>43196</v>
      </c>
      <c r="B141" s="8" t="s">
        <v>204</v>
      </c>
      <c r="C141" s="2" t="s">
        <v>55</v>
      </c>
      <c r="D141" s="2" t="s">
        <v>20</v>
      </c>
      <c r="E141" s="4" t="s">
        <v>61</v>
      </c>
      <c r="F141" s="4" t="s">
        <v>372</v>
      </c>
      <c r="G141" s="7" t="s">
        <v>426</v>
      </c>
      <c r="H141" s="5" t="s">
        <v>402</v>
      </c>
      <c r="I141" s="2" t="str">
        <f t="shared" si="20"/>
        <v>武汉威伟机械</v>
      </c>
      <c r="J141" s="17" t="str">
        <f>VLOOKUP(L141,ch!$A$1:$B$31,2,0)</f>
        <v>鄂AF1588</v>
      </c>
      <c r="K141" s="17" t="s">
        <v>101</v>
      </c>
      <c r="L141" s="4" t="s">
        <v>39</v>
      </c>
      <c r="M141" s="2" t="str">
        <f t="shared" si="15"/>
        <v>9.6米</v>
      </c>
      <c r="N141" s="4">
        <v>14</v>
      </c>
      <c r="O141" s="2" t="str">
        <f t="shared" si="16"/>
        <v>新地园区--丰树园区</v>
      </c>
      <c r="P141" s="4">
        <f t="shared" si="23"/>
        <v>165</v>
      </c>
    </row>
    <row r="142" spans="1:16" ht="18.75">
      <c r="A142" s="9">
        <v>43196</v>
      </c>
      <c r="B142" s="8" t="s">
        <v>47</v>
      </c>
      <c r="C142" s="2" t="s">
        <v>55</v>
      </c>
      <c r="D142" s="2" t="s">
        <v>403</v>
      </c>
      <c r="E142" s="4" t="s">
        <v>48</v>
      </c>
      <c r="F142" s="4" t="s">
        <v>280</v>
      </c>
      <c r="G142" s="7" t="s">
        <v>427</v>
      </c>
      <c r="H142" s="5" t="s">
        <v>404</v>
      </c>
      <c r="I142" s="2" t="str">
        <f t="shared" si="20"/>
        <v>武汉威伟机械</v>
      </c>
      <c r="J142" s="17" t="str">
        <f>VLOOKUP(L142,ch!$A$1:$B$31,2,0)</f>
        <v>鄂FJU350</v>
      </c>
      <c r="K142" s="17" t="s">
        <v>17</v>
      </c>
      <c r="L142" s="4" t="s">
        <v>52</v>
      </c>
      <c r="M142" s="2" t="str">
        <f t="shared" si="15"/>
        <v>9.6米</v>
      </c>
      <c r="N142" s="4">
        <v>14</v>
      </c>
      <c r="O142" s="2" t="str">
        <f t="shared" si="16"/>
        <v>新地园区--常福园区</v>
      </c>
      <c r="P142" s="4">
        <f t="shared" si="23"/>
        <v>1250</v>
      </c>
    </row>
    <row r="143" spans="1:16" ht="18.75">
      <c r="A143" s="9">
        <v>43196</v>
      </c>
      <c r="B143" s="8" t="s">
        <v>47</v>
      </c>
      <c r="C143" s="2" t="s">
        <v>55</v>
      </c>
      <c r="D143" s="2" t="s">
        <v>403</v>
      </c>
      <c r="E143" s="4" t="s">
        <v>48</v>
      </c>
      <c r="F143" s="4" t="s">
        <v>280</v>
      </c>
      <c r="G143" s="7" t="s">
        <v>428</v>
      </c>
      <c r="H143" s="5" t="s">
        <v>405</v>
      </c>
      <c r="I143" s="2" t="str">
        <f t="shared" si="20"/>
        <v>武汉威伟机械</v>
      </c>
      <c r="J143" s="17" t="e">
        <f>VLOOKUP(L143,ch!$A$1:$B$31,2,0)</f>
        <v>#N/A</v>
      </c>
      <c r="K143" s="17" t="s">
        <v>110</v>
      </c>
      <c r="L143" s="4" t="s">
        <v>60</v>
      </c>
      <c r="M143" s="2" t="str">
        <f t="shared" si="15"/>
        <v>9.6米</v>
      </c>
      <c r="N143" s="4">
        <v>14</v>
      </c>
      <c r="O143" s="2" t="str">
        <f t="shared" si="16"/>
        <v>新地园区--常福园区</v>
      </c>
      <c r="P143" s="4">
        <f t="shared" si="23"/>
        <v>1250</v>
      </c>
    </row>
    <row r="144" spans="1:16" ht="18.75">
      <c r="A144" s="9">
        <v>43196</v>
      </c>
      <c r="B144" s="8" t="s">
        <v>47</v>
      </c>
      <c r="C144" s="2" t="s">
        <v>55</v>
      </c>
      <c r="D144" s="2" t="s">
        <v>403</v>
      </c>
      <c r="E144" s="4" t="s">
        <v>48</v>
      </c>
      <c r="F144" s="4" t="s">
        <v>280</v>
      </c>
      <c r="G144" s="7" t="s">
        <v>429</v>
      </c>
      <c r="H144" s="5" t="s">
        <v>407</v>
      </c>
      <c r="I144" s="2" t="str">
        <f t="shared" si="20"/>
        <v>武汉威伟机械</v>
      </c>
      <c r="J144" s="17" t="str">
        <f>VLOOKUP(L144,ch!$A$1:$B$31,2,0)</f>
        <v>鄂ABY256</v>
      </c>
      <c r="K144" s="17" t="s">
        <v>99</v>
      </c>
      <c r="L144" s="4" t="s">
        <v>27</v>
      </c>
      <c r="M144" s="2" t="str">
        <f t="shared" si="15"/>
        <v>9.6米</v>
      </c>
      <c r="N144" s="4">
        <v>12</v>
      </c>
      <c r="O144" s="2" t="str">
        <f t="shared" si="16"/>
        <v>新地园区--常福园区</v>
      </c>
      <c r="P144" s="4">
        <f t="shared" si="23"/>
        <v>1250</v>
      </c>
    </row>
    <row r="145" spans="1:16" ht="18.75">
      <c r="A145" s="9">
        <v>43196</v>
      </c>
      <c r="B145" s="8" t="s">
        <v>47</v>
      </c>
      <c r="C145" s="2" t="s">
        <v>55</v>
      </c>
      <c r="D145" s="2" t="s">
        <v>376</v>
      </c>
      <c r="E145" s="4" t="s">
        <v>48</v>
      </c>
      <c r="F145" s="4" t="s">
        <v>280</v>
      </c>
      <c r="G145" s="7" t="s">
        <v>430</v>
      </c>
      <c r="H145" s="5" t="s">
        <v>408</v>
      </c>
      <c r="I145" s="2" t="str">
        <f t="shared" si="20"/>
        <v>武汉威伟机械</v>
      </c>
      <c r="J145" s="17" t="str">
        <f>VLOOKUP(L145,ch!$A$1:$B$31,2,0)</f>
        <v>鄂AFE237</v>
      </c>
      <c r="K145" s="17" t="s">
        <v>98</v>
      </c>
      <c r="L145" s="4" t="s">
        <v>43</v>
      </c>
      <c r="M145" s="2" t="str">
        <f t="shared" si="15"/>
        <v>9.6米</v>
      </c>
      <c r="N145" s="4">
        <v>15</v>
      </c>
      <c r="O145" s="2" t="str">
        <f t="shared" si="16"/>
        <v>新地园区--常福园区</v>
      </c>
      <c r="P145" s="4">
        <f t="shared" si="23"/>
        <v>1250</v>
      </c>
    </row>
    <row r="146" spans="1:16" ht="18.75">
      <c r="A146" s="9">
        <v>43196</v>
      </c>
      <c r="B146" s="8" t="s">
        <v>47</v>
      </c>
      <c r="C146" s="2" t="s">
        <v>55</v>
      </c>
      <c r="D146" s="2" t="s">
        <v>376</v>
      </c>
      <c r="E146" s="4" t="s">
        <v>48</v>
      </c>
      <c r="F146" s="4" t="s">
        <v>280</v>
      </c>
      <c r="G146" s="7" t="s">
        <v>431</v>
      </c>
      <c r="H146" s="5" t="s">
        <v>409</v>
      </c>
      <c r="I146" s="2" t="str">
        <f t="shared" si="20"/>
        <v>武汉威伟机械</v>
      </c>
      <c r="J146" s="17" t="str">
        <f>VLOOKUP(L146,ch!$A$1:$B$31,2,0)</f>
        <v>鄂AZV377</v>
      </c>
      <c r="K146" s="17" t="s">
        <v>105</v>
      </c>
      <c r="L146" s="4" t="s">
        <v>54</v>
      </c>
      <c r="M146" s="2" t="str">
        <f t="shared" si="15"/>
        <v>9.6米</v>
      </c>
      <c r="N146" s="4">
        <v>15</v>
      </c>
      <c r="O146" s="2" t="str">
        <f t="shared" si="16"/>
        <v>新地园区--常福园区</v>
      </c>
      <c r="P146" s="4">
        <f t="shared" si="23"/>
        <v>1250</v>
      </c>
    </row>
    <row r="147" spans="1:16" ht="18.75">
      <c r="A147" s="9">
        <v>43196</v>
      </c>
      <c r="B147" s="8" t="s">
        <v>370</v>
      </c>
      <c r="C147" s="2" t="s">
        <v>55</v>
      </c>
      <c r="D147" s="2" t="s">
        <v>19</v>
      </c>
      <c r="E147" s="4" t="s">
        <v>66</v>
      </c>
      <c r="F147" s="4" t="s">
        <v>373</v>
      </c>
      <c r="G147" s="5" t="s">
        <v>432</v>
      </c>
      <c r="H147" s="5"/>
      <c r="I147" s="2" t="str">
        <f t="shared" si="20"/>
        <v>武汉威伟机械</v>
      </c>
      <c r="J147" s="17"/>
      <c r="K147" s="17" t="s">
        <v>433</v>
      </c>
      <c r="L147" s="4" t="s">
        <v>53</v>
      </c>
      <c r="M147" s="2" t="str">
        <f t="shared" si="15"/>
        <v>9.6米</v>
      </c>
      <c r="N147" s="4">
        <v>14</v>
      </c>
      <c r="O147" s="2" t="str">
        <f t="shared" si="16"/>
        <v>新地园区--亚洲一号园区</v>
      </c>
      <c r="P147" s="4">
        <f t="shared" si="23"/>
        <v>165</v>
      </c>
    </row>
  </sheetData>
  <phoneticPr fontId="7" type="noConversion"/>
  <conditionalFormatting sqref="G1:G30 G148:G1048576">
    <cfRule type="duplicateValues" dxfId="105" priority="24"/>
  </conditionalFormatting>
  <conditionalFormatting sqref="G31:H54">
    <cfRule type="duplicateValues" dxfId="104" priority="22"/>
    <cfRule type="duplicateValues" dxfId="103" priority="23"/>
  </conditionalFormatting>
  <conditionalFormatting sqref="G55:H77">
    <cfRule type="duplicateValues" dxfId="102" priority="19"/>
    <cfRule type="duplicateValues" dxfId="101" priority="20"/>
  </conditionalFormatting>
  <conditionalFormatting sqref="H55:H77">
    <cfRule type="duplicateValues" dxfId="100" priority="21"/>
  </conditionalFormatting>
  <conditionalFormatting sqref="G78:I94">
    <cfRule type="duplicateValues" dxfId="99" priority="17"/>
    <cfRule type="duplicateValues" dxfId="98" priority="18"/>
  </conditionalFormatting>
  <conditionalFormatting sqref="H78:I94">
    <cfRule type="duplicateValues" dxfId="97" priority="15"/>
    <cfRule type="duplicateValues" dxfId="96" priority="16"/>
  </conditionalFormatting>
  <conditionalFormatting sqref="G95:H124">
    <cfRule type="duplicateValues" dxfId="95" priority="6"/>
  </conditionalFormatting>
  <conditionalFormatting sqref="G95:H107">
    <cfRule type="duplicateValues" dxfId="94" priority="7"/>
    <cfRule type="duplicateValues" dxfId="93" priority="8"/>
  </conditionalFormatting>
  <conditionalFormatting sqref="G108:H124">
    <cfRule type="duplicateValues" dxfId="92" priority="9"/>
    <cfRule type="duplicateValues" dxfId="91" priority="10"/>
  </conditionalFormatting>
  <conditionalFormatting sqref="G95:H107">
    <cfRule type="duplicateValues" dxfId="90" priority="11"/>
    <cfRule type="duplicateValues" dxfId="89" priority="12"/>
  </conditionalFormatting>
  <conditionalFormatting sqref="G108:H124">
    <cfRule type="duplicateValues" dxfId="88" priority="13"/>
    <cfRule type="duplicateValues" dxfId="87" priority="14"/>
  </conditionalFormatting>
  <conditionalFormatting sqref="G125:H147">
    <cfRule type="duplicateValues" dxfId="86" priority="1"/>
  </conditionalFormatting>
  <conditionalFormatting sqref="G125:H147">
    <cfRule type="duplicateValues" dxfId="85" priority="2"/>
    <cfRule type="duplicateValues" dxfId="84" priority="3"/>
  </conditionalFormatting>
  <conditionalFormatting sqref="G125:H147">
    <cfRule type="duplicateValues" dxfId="83" priority="4"/>
    <cfRule type="duplicateValues" dxfId="82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36"/>
  <sheetViews>
    <sheetView topLeftCell="A16" workbookViewId="0">
      <selection activeCell="H22" sqref="H22"/>
    </sheetView>
  </sheetViews>
  <sheetFormatPr defaultRowHeight="13.5"/>
  <cols>
    <col min="1" max="1" width="13.25" style="18" bestFit="1" customWidth="1"/>
    <col min="2" max="2" width="8.8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43192</v>
      </c>
      <c r="B2" s="8" t="s">
        <v>159</v>
      </c>
      <c r="C2" s="2" t="s">
        <v>160</v>
      </c>
      <c r="D2" s="2" t="s">
        <v>161</v>
      </c>
      <c r="E2" s="4" t="s">
        <v>162</v>
      </c>
      <c r="F2" s="4" t="s">
        <v>163</v>
      </c>
      <c r="G2" s="5" t="s">
        <v>164</v>
      </c>
      <c r="H2" s="7" t="s">
        <v>228</v>
      </c>
      <c r="I2" s="2" t="str">
        <f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158</v>
      </c>
      <c r="M2" s="2" t="str">
        <f>IF(A2&lt;&gt;"","9.6米","---")</f>
        <v>9.6米</v>
      </c>
      <c r="N2" s="4">
        <v>14</v>
      </c>
      <c r="O2" s="2" t="str">
        <f t="shared" ref="O2:O36" si="0">C2&amp;"--"&amp;E2</f>
        <v>亚洲一号园区--新地园区</v>
      </c>
      <c r="P2" s="4">
        <f>IF(OR(C2="常福园区",C2="欣程园区",E2="常福园区",F2="欣程园区"),1250,165)</f>
        <v>165</v>
      </c>
    </row>
    <row r="3" spans="1:103" ht="18.75">
      <c r="A3" s="9">
        <v>43192</v>
      </c>
      <c r="B3" s="8" t="s">
        <v>165</v>
      </c>
      <c r="C3" s="2" t="s">
        <v>162</v>
      </c>
      <c r="D3" s="2" t="s">
        <v>166</v>
      </c>
      <c r="E3" s="4" t="s">
        <v>66</v>
      </c>
      <c r="F3" s="4" t="s">
        <v>42</v>
      </c>
      <c r="G3" s="5" t="s">
        <v>167</v>
      </c>
      <c r="H3" s="7" t="s">
        <v>229</v>
      </c>
      <c r="I3" s="2" t="str">
        <f t="shared" ref="I3:I36" si="1">IF(A3&lt;&gt;"","武汉威伟机械","------")</f>
        <v>武汉威伟机械</v>
      </c>
      <c r="J3" s="17" t="str">
        <f>VLOOKUP(L3,ch!$A$1:$B$31,2,0)</f>
        <v>鄂AAW309</v>
      </c>
      <c r="K3" s="17" t="s">
        <v>95</v>
      </c>
      <c r="L3" s="4" t="s">
        <v>168</v>
      </c>
      <c r="M3" s="2" t="str">
        <f t="shared" ref="M3:M36" si="2">IF(A3&lt;&gt;"","9.6米","---")</f>
        <v>9.6米</v>
      </c>
      <c r="N3" s="4">
        <v>14</v>
      </c>
      <c r="O3" s="2" t="str">
        <f t="shared" si="0"/>
        <v>新地园区--亚洲一号园区</v>
      </c>
      <c r="P3" s="4">
        <f t="shared" ref="P3:P8" si="3">IF(OR(C3="常福园区",C3="欣程园区",E3="常福园区",F3="欣程园区"),1250,165)</f>
        <v>165</v>
      </c>
    </row>
    <row r="4" spans="1:103" ht="18.75">
      <c r="A4" s="9">
        <v>43192</v>
      </c>
      <c r="B4" s="8" t="s">
        <v>24</v>
      </c>
      <c r="C4" s="2" t="s">
        <v>162</v>
      </c>
      <c r="D4" s="2" t="s">
        <v>21</v>
      </c>
      <c r="E4" s="4" t="s">
        <v>61</v>
      </c>
      <c r="F4" s="4" t="s">
        <v>169</v>
      </c>
      <c r="G4" s="5" t="s">
        <v>170</v>
      </c>
      <c r="H4" s="7" t="s">
        <v>230</v>
      </c>
      <c r="I4" s="2" t="str">
        <f t="shared" si="1"/>
        <v>武汉威伟机械</v>
      </c>
      <c r="J4" s="17" t="str">
        <f>VLOOKUP(L4,ch!$A$1:$B$31,2,0)</f>
        <v>鄂AAW309</v>
      </c>
      <c r="K4" s="17" t="s">
        <v>95</v>
      </c>
      <c r="L4" s="4" t="s">
        <v>168</v>
      </c>
      <c r="M4" s="2" t="str">
        <f t="shared" si="2"/>
        <v>9.6米</v>
      </c>
      <c r="N4" s="4">
        <v>14</v>
      </c>
      <c r="O4" s="2" t="str">
        <f t="shared" si="0"/>
        <v>新地园区--丰树园区</v>
      </c>
      <c r="P4" s="4">
        <f t="shared" si="3"/>
        <v>165</v>
      </c>
    </row>
    <row r="5" spans="1:103" ht="18.75">
      <c r="A5" s="9">
        <v>43192</v>
      </c>
      <c r="B5" s="8" t="s">
        <v>171</v>
      </c>
      <c r="C5" s="2" t="s">
        <v>162</v>
      </c>
      <c r="D5" s="2" t="s">
        <v>21</v>
      </c>
      <c r="E5" s="4" t="s">
        <v>61</v>
      </c>
      <c r="F5" s="4" t="s">
        <v>172</v>
      </c>
      <c r="G5" s="5" t="s">
        <v>173</v>
      </c>
      <c r="H5" s="7" t="s">
        <v>231</v>
      </c>
      <c r="I5" s="2" t="str">
        <f t="shared" si="1"/>
        <v>武汉威伟机械</v>
      </c>
      <c r="J5" s="17" t="str">
        <f>VLOOKUP(L5,ch!$A$1:$B$31,2,0)</f>
        <v>鄂AAW309</v>
      </c>
      <c r="K5" s="17" t="s">
        <v>95</v>
      </c>
      <c r="L5" s="4" t="s">
        <v>168</v>
      </c>
      <c r="M5" s="2" t="str">
        <f t="shared" si="2"/>
        <v>9.6米</v>
      </c>
      <c r="N5" s="4">
        <v>14</v>
      </c>
      <c r="O5" s="2" t="str">
        <f t="shared" si="0"/>
        <v>新地园区--丰树园区</v>
      </c>
      <c r="P5" s="4">
        <f t="shared" si="3"/>
        <v>165</v>
      </c>
    </row>
    <row r="6" spans="1:103" ht="18.75">
      <c r="A6" s="9">
        <v>43192</v>
      </c>
      <c r="B6" s="8" t="s">
        <v>174</v>
      </c>
      <c r="C6" s="2" t="s">
        <v>162</v>
      </c>
      <c r="D6" s="2" t="s">
        <v>16</v>
      </c>
      <c r="E6" s="4" t="s">
        <v>59</v>
      </c>
      <c r="F6" s="4" t="s">
        <v>175</v>
      </c>
      <c r="G6" s="5" t="s">
        <v>176</v>
      </c>
      <c r="H6" s="7" t="s">
        <v>232</v>
      </c>
      <c r="I6" s="2" t="str">
        <f t="shared" si="1"/>
        <v>武汉威伟机械</v>
      </c>
      <c r="J6" s="17" t="str">
        <f>VLOOKUP(L6,ch!$A$1:$B$31,2,0)</f>
        <v>鄂AZR876</v>
      </c>
      <c r="K6" s="17" t="s">
        <v>129</v>
      </c>
      <c r="L6" s="4" t="s">
        <v>181</v>
      </c>
      <c r="M6" s="2" t="str">
        <f t="shared" si="2"/>
        <v>9.6米</v>
      </c>
      <c r="N6" s="4">
        <v>14</v>
      </c>
      <c r="O6" s="2" t="str">
        <f t="shared" si="0"/>
        <v>新地园区--万纬园区</v>
      </c>
      <c r="P6" s="4">
        <f t="shared" si="3"/>
        <v>165</v>
      </c>
    </row>
    <row r="7" spans="1:103" ht="18.75">
      <c r="A7" s="9">
        <v>43192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179</v>
      </c>
      <c r="G7" s="5" t="s">
        <v>180</v>
      </c>
      <c r="H7" s="7" t="s">
        <v>233</v>
      </c>
      <c r="I7" s="2" t="str">
        <f t="shared" si="1"/>
        <v>武汉威伟机械</v>
      </c>
      <c r="J7" s="17" t="str">
        <f>VLOOKUP(L7,ch!$A$1:$B$31,2,0)</f>
        <v>鄂AZR876</v>
      </c>
      <c r="K7" s="17" t="s">
        <v>129</v>
      </c>
      <c r="L7" s="4" t="s">
        <v>181</v>
      </c>
      <c r="M7" s="2" t="str">
        <f t="shared" si="2"/>
        <v>9.6米</v>
      </c>
      <c r="N7" s="4">
        <v>14</v>
      </c>
      <c r="O7" s="2" t="str">
        <f t="shared" si="0"/>
        <v>新地园区--万纬园区</v>
      </c>
      <c r="P7" s="4">
        <f t="shared" si="3"/>
        <v>165</v>
      </c>
    </row>
    <row r="8" spans="1:103" ht="18.75">
      <c r="A8" s="9">
        <v>43192</v>
      </c>
      <c r="B8" s="8" t="s">
        <v>182</v>
      </c>
      <c r="C8" s="2" t="s">
        <v>162</v>
      </c>
      <c r="D8" s="2" t="s">
        <v>16</v>
      </c>
      <c r="E8" s="4" t="s">
        <v>59</v>
      </c>
      <c r="F8" s="4" t="s">
        <v>175</v>
      </c>
      <c r="G8" s="5" t="s">
        <v>183</v>
      </c>
      <c r="H8" s="7" t="s">
        <v>234</v>
      </c>
      <c r="I8" s="2" t="str">
        <f t="shared" si="1"/>
        <v>武汉威伟机械</v>
      </c>
      <c r="J8" s="17" t="str">
        <f>VLOOKUP(L8,ch!$A$1:$B$31,2,0)</f>
        <v>鄂AZR876</v>
      </c>
      <c r="K8" s="17" t="s">
        <v>129</v>
      </c>
      <c r="L8" s="4" t="s">
        <v>181</v>
      </c>
      <c r="M8" s="2" t="str">
        <f t="shared" si="2"/>
        <v>9.6米</v>
      </c>
      <c r="N8" s="4">
        <v>10</v>
      </c>
      <c r="O8" s="2" t="str">
        <f t="shared" si="0"/>
        <v>新地园区--万纬园区</v>
      </c>
      <c r="P8" s="4">
        <f t="shared" si="3"/>
        <v>165</v>
      </c>
    </row>
    <row r="9" spans="1:103" ht="18.75">
      <c r="A9" s="9">
        <v>43192</v>
      </c>
      <c r="B9" s="8" t="s">
        <v>171</v>
      </c>
      <c r="C9" s="2" t="s">
        <v>162</v>
      </c>
      <c r="D9" s="2" t="s">
        <v>20</v>
      </c>
      <c r="E9" s="4" t="s">
        <v>61</v>
      </c>
      <c r="F9" s="4" t="s">
        <v>172</v>
      </c>
      <c r="G9" s="5" t="s">
        <v>184</v>
      </c>
      <c r="H9" s="7" t="s">
        <v>251</v>
      </c>
      <c r="I9" s="2" t="str">
        <f t="shared" si="1"/>
        <v>武汉威伟机械</v>
      </c>
      <c r="J9" s="17" t="str">
        <f>VLOOKUP(L9,ch!$A$1:$B$31,2,0)</f>
        <v>鄂AF1588</v>
      </c>
      <c r="K9" s="17" t="s">
        <v>101</v>
      </c>
      <c r="L9" s="4" t="s">
        <v>185</v>
      </c>
      <c r="M9" s="2" t="str">
        <f t="shared" si="2"/>
        <v>9.6米</v>
      </c>
      <c r="N9" s="4">
        <v>14</v>
      </c>
      <c r="O9" s="2" t="str">
        <f t="shared" si="0"/>
        <v>新地园区--丰树园区</v>
      </c>
      <c r="P9" s="4">
        <f>IF(OR(C9="常福园区",C9="欣程园区",E9="常福园区",F2="欣程园区"),1250,165)</f>
        <v>165</v>
      </c>
    </row>
    <row r="10" spans="1:103" ht="18.75">
      <c r="A10" s="9">
        <v>43192</v>
      </c>
      <c r="B10" s="8" t="s">
        <v>26</v>
      </c>
      <c r="C10" s="2" t="s">
        <v>162</v>
      </c>
      <c r="D10" s="2" t="s">
        <v>19</v>
      </c>
      <c r="E10" s="4" t="s">
        <v>66</v>
      </c>
      <c r="F10" s="4" t="s">
        <v>186</v>
      </c>
      <c r="G10" s="5" t="s">
        <v>187</v>
      </c>
      <c r="H10" s="7" t="s">
        <v>235</v>
      </c>
      <c r="I10" s="2" t="str">
        <f t="shared" si="1"/>
        <v>武汉威伟机械</v>
      </c>
      <c r="J10" s="17" t="e">
        <f>VLOOKUP(L10,ch!$A$1:$B$31,2,0)</f>
        <v>#N/A</v>
      </c>
      <c r="K10" s="17" t="s">
        <v>109</v>
      </c>
      <c r="L10" s="4" t="s">
        <v>177</v>
      </c>
      <c r="M10" s="2" t="str">
        <f t="shared" si="2"/>
        <v>9.6米</v>
      </c>
      <c r="N10" s="4">
        <v>14</v>
      </c>
      <c r="O10" s="2" t="str">
        <f t="shared" si="0"/>
        <v>新地园区--亚洲一号园区</v>
      </c>
      <c r="P10" s="4">
        <f t="shared" ref="P10:P25" si="4">IF(OR(C10="常福园区",C10="欣程园区",E10="常福园区",F3="欣程园区"),1250,165)</f>
        <v>165</v>
      </c>
    </row>
    <row r="11" spans="1:103" ht="18.75">
      <c r="A11" s="9">
        <v>43192</v>
      </c>
      <c r="B11" s="8" t="s">
        <v>188</v>
      </c>
      <c r="C11" s="2" t="s">
        <v>162</v>
      </c>
      <c r="D11" s="2" t="s">
        <v>19</v>
      </c>
      <c r="E11" s="4" t="s">
        <v>66</v>
      </c>
      <c r="F11" s="4" t="s">
        <v>189</v>
      </c>
      <c r="G11" s="5" t="s">
        <v>190</v>
      </c>
      <c r="H11" s="7" t="s">
        <v>236</v>
      </c>
      <c r="I11" s="2" t="str">
        <f t="shared" si="1"/>
        <v>武汉威伟机械</v>
      </c>
      <c r="J11" s="17" t="e">
        <f>VLOOKUP(L11,ch!$A$1:$B$31,2,0)</f>
        <v>#N/A</v>
      </c>
      <c r="K11" s="17" t="s">
        <v>109</v>
      </c>
      <c r="L11" s="4" t="s">
        <v>177</v>
      </c>
      <c r="M11" s="2" t="str">
        <f t="shared" si="2"/>
        <v>9.6米</v>
      </c>
      <c r="N11" s="4">
        <v>14</v>
      </c>
      <c r="O11" s="2" t="str">
        <f t="shared" si="0"/>
        <v>新地园区--亚洲一号园区</v>
      </c>
      <c r="P11" s="4">
        <f t="shared" si="4"/>
        <v>165</v>
      </c>
    </row>
    <row r="12" spans="1:103" ht="18.75">
      <c r="A12" s="9">
        <v>43192</v>
      </c>
      <c r="B12" s="8" t="s">
        <v>182</v>
      </c>
      <c r="C12" s="2" t="s">
        <v>162</v>
      </c>
      <c r="D12" s="2" t="s">
        <v>16</v>
      </c>
      <c r="E12" s="4" t="s">
        <v>59</v>
      </c>
      <c r="F12" s="4" t="s">
        <v>31</v>
      </c>
      <c r="G12" s="5" t="s">
        <v>191</v>
      </c>
      <c r="H12" s="7" t="s">
        <v>237</v>
      </c>
      <c r="I12" s="2" t="str">
        <f t="shared" si="1"/>
        <v>武汉威伟机械</v>
      </c>
      <c r="J12" s="17" t="e">
        <f>VLOOKUP(L12,ch!$A$1:$B$31,2,0)</f>
        <v>#N/A</v>
      </c>
      <c r="K12" s="17" t="s">
        <v>110</v>
      </c>
      <c r="L12" s="4" t="s">
        <v>192</v>
      </c>
      <c r="M12" s="2" t="str">
        <f t="shared" si="2"/>
        <v>9.6米</v>
      </c>
      <c r="N12" s="4">
        <v>14</v>
      </c>
      <c r="O12" s="2" t="str">
        <f t="shared" si="0"/>
        <v>新地园区--万纬园区</v>
      </c>
      <c r="P12" s="4">
        <f t="shared" si="4"/>
        <v>165</v>
      </c>
    </row>
    <row r="13" spans="1:103" ht="18.75">
      <c r="A13" s="9">
        <v>43192</v>
      </c>
      <c r="B13" s="8" t="s">
        <v>178</v>
      </c>
      <c r="C13" s="2" t="s">
        <v>162</v>
      </c>
      <c r="D13" s="2" t="s">
        <v>16</v>
      </c>
      <c r="E13" s="4" t="s">
        <v>59</v>
      </c>
      <c r="F13" s="4" t="s">
        <v>175</v>
      </c>
      <c r="G13" s="5" t="s">
        <v>193</v>
      </c>
      <c r="H13" s="7" t="s">
        <v>238</v>
      </c>
      <c r="I13" s="2" t="str">
        <f t="shared" si="1"/>
        <v>武汉威伟机械</v>
      </c>
      <c r="J13" s="17" t="e">
        <f>VLOOKUP(L13,ch!$A$1:$B$31,2,0)</f>
        <v>#N/A</v>
      </c>
      <c r="K13" s="17" t="s">
        <v>110</v>
      </c>
      <c r="L13" s="4" t="s">
        <v>192</v>
      </c>
      <c r="M13" s="2" t="str">
        <f t="shared" si="2"/>
        <v>9.6米</v>
      </c>
      <c r="N13" s="4">
        <v>14</v>
      </c>
      <c r="O13" s="2" t="str">
        <f t="shared" si="0"/>
        <v>新地园区--万纬园区</v>
      </c>
      <c r="P13" s="4">
        <f t="shared" si="4"/>
        <v>165</v>
      </c>
    </row>
    <row r="14" spans="1:103" ht="18.75">
      <c r="A14" s="9">
        <v>43192</v>
      </c>
      <c r="B14" s="8" t="s">
        <v>194</v>
      </c>
      <c r="C14" s="2" t="s">
        <v>162</v>
      </c>
      <c r="D14" s="2" t="s">
        <v>195</v>
      </c>
      <c r="E14" s="4" t="s">
        <v>162</v>
      </c>
      <c r="F14" s="4" t="s">
        <v>196</v>
      </c>
      <c r="G14" s="5" t="s">
        <v>197</v>
      </c>
      <c r="H14" s="7" t="s">
        <v>239</v>
      </c>
      <c r="I14" s="2" t="str">
        <f t="shared" si="1"/>
        <v>武汉威伟机械</v>
      </c>
      <c r="J14" s="17" t="str">
        <f>VLOOKUP(L14,ch!$A$1:$B$31,2,0)</f>
        <v>鄂AHB101</v>
      </c>
      <c r="K14" s="17" t="s">
        <v>103</v>
      </c>
      <c r="L14" s="4" t="s">
        <v>158</v>
      </c>
      <c r="M14" s="2" t="str">
        <f t="shared" si="2"/>
        <v>9.6米</v>
      </c>
      <c r="N14" s="4">
        <v>14</v>
      </c>
      <c r="O14" s="2" t="str">
        <f t="shared" si="0"/>
        <v>新地园区--新地园区</v>
      </c>
      <c r="P14" s="4">
        <f t="shared" si="4"/>
        <v>165</v>
      </c>
    </row>
    <row r="15" spans="1:103" ht="18.75">
      <c r="A15" s="9">
        <v>43192</v>
      </c>
      <c r="B15" s="8" t="s">
        <v>24</v>
      </c>
      <c r="C15" s="2" t="s">
        <v>162</v>
      </c>
      <c r="D15" s="2" t="s">
        <v>195</v>
      </c>
      <c r="E15" s="4" t="s">
        <v>61</v>
      </c>
      <c r="F15" s="4" t="s">
        <v>198</v>
      </c>
      <c r="G15" s="5" t="s">
        <v>199</v>
      </c>
      <c r="H15" s="7" t="s">
        <v>240</v>
      </c>
      <c r="I15" s="2" t="str">
        <f t="shared" si="1"/>
        <v>武汉威伟机械</v>
      </c>
      <c r="J15" s="17" t="str">
        <f>VLOOKUP(L15,ch!$A$1:$B$31,2,0)</f>
        <v>鄂AHB101</v>
      </c>
      <c r="K15" s="17" t="s">
        <v>103</v>
      </c>
      <c r="L15" s="4" t="s">
        <v>158</v>
      </c>
      <c r="M15" s="2" t="str">
        <f t="shared" si="2"/>
        <v>9.6米</v>
      </c>
      <c r="N15" s="4">
        <v>14</v>
      </c>
      <c r="O15" s="2" t="str">
        <f t="shared" si="0"/>
        <v>新地园区--丰树园区</v>
      </c>
      <c r="P15" s="4">
        <f t="shared" si="4"/>
        <v>165</v>
      </c>
    </row>
    <row r="16" spans="1:103" ht="18.75">
      <c r="A16" s="9">
        <v>43192</v>
      </c>
      <c r="B16" s="8" t="s">
        <v>26</v>
      </c>
      <c r="C16" s="2" t="s">
        <v>162</v>
      </c>
      <c r="D16" s="2" t="s">
        <v>19</v>
      </c>
      <c r="E16" s="4" t="s">
        <v>66</v>
      </c>
      <c r="F16" s="4" t="s">
        <v>200</v>
      </c>
      <c r="G16" s="5" t="s">
        <v>201</v>
      </c>
      <c r="H16" s="7" t="s">
        <v>241</v>
      </c>
      <c r="I16" s="2" t="str">
        <f t="shared" si="1"/>
        <v>武汉威伟机械</v>
      </c>
      <c r="J16" s="17" t="str">
        <f>VLOOKUP(L16,ch!$A$1:$B$31,2,0)</f>
        <v>鄂AZR992</v>
      </c>
      <c r="K16" s="17" t="s">
        <v>100</v>
      </c>
      <c r="L16" s="4" t="s">
        <v>202</v>
      </c>
      <c r="M16" s="2" t="str">
        <f t="shared" si="2"/>
        <v>9.6米</v>
      </c>
      <c r="N16" s="4">
        <v>14</v>
      </c>
      <c r="O16" s="2" t="str">
        <f t="shared" si="0"/>
        <v>新地园区--亚洲一号园区</v>
      </c>
      <c r="P16" s="4">
        <f t="shared" si="4"/>
        <v>165</v>
      </c>
    </row>
    <row r="17" spans="1:16" ht="18.75">
      <c r="A17" s="9">
        <v>43192</v>
      </c>
      <c r="B17" s="8" t="s">
        <v>22</v>
      </c>
      <c r="C17" s="2" t="s">
        <v>162</v>
      </c>
      <c r="D17" s="2" t="s">
        <v>21</v>
      </c>
      <c r="E17" s="4" t="s">
        <v>162</v>
      </c>
      <c r="F17" s="4" t="s">
        <v>175</v>
      </c>
      <c r="G17" s="5" t="s">
        <v>203</v>
      </c>
      <c r="H17" s="7" t="s">
        <v>242</v>
      </c>
      <c r="I17" s="2" t="str">
        <f t="shared" si="1"/>
        <v>武汉威伟机械</v>
      </c>
      <c r="J17" s="17" t="str">
        <f>VLOOKUP(L17,ch!$A$1:$B$31,2,0)</f>
        <v>鄂AZR992</v>
      </c>
      <c r="K17" s="17" t="s">
        <v>100</v>
      </c>
      <c r="L17" s="4" t="s">
        <v>202</v>
      </c>
      <c r="M17" s="2" t="str">
        <f t="shared" si="2"/>
        <v>9.6米</v>
      </c>
      <c r="N17" s="4">
        <v>12</v>
      </c>
      <c r="O17" s="2" t="str">
        <f t="shared" si="0"/>
        <v>新地园区--新地园区</v>
      </c>
      <c r="P17" s="4">
        <f t="shared" si="4"/>
        <v>165</v>
      </c>
    </row>
    <row r="18" spans="1:16" ht="18.75">
      <c r="A18" s="9">
        <v>43192</v>
      </c>
      <c r="B18" s="8" t="s">
        <v>204</v>
      </c>
      <c r="C18" s="2" t="s">
        <v>162</v>
      </c>
      <c r="D18" s="2" t="s">
        <v>20</v>
      </c>
      <c r="E18" s="4" t="s">
        <v>61</v>
      </c>
      <c r="F18" s="4" t="s">
        <v>198</v>
      </c>
      <c r="G18" s="5" t="s">
        <v>205</v>
      </c>
      <c r="H18" s="7" t="s">
        <v>243</v>
      </c>
      <c r="I18" s="2" t="str">
        <f t="shared" si="1"/>
        <v>武汉威伟机械</v>
      </c>
      <c r="J18" s="17" t="str">
        <f>VLOOKUP(L18,ch!$A$1:$B$31,2,0)</f>
        <v>鄂AZR992</v>
      </c>
      <c r="K18" s="17" t="s">
        <v>100</v>
      </c>
      <c r="L18" s="4" t="s">
        <v>202</v>
      </c>
      <c r="M18" s="2" t="str">
        <f t="shared" si="2"/>
        <v>9.6米</v>
      </c>
      <c r="N18" s="4">
        <v>14</v>
      </c>
      <c r="O18" s="2" t="str">
        <f t="shared" si="0"/>
        <v>新地园区--丰树园区</v>
      </c>
      <c r="P18" s="4">
        <f t="shared" si="4"/>
        <v>165</v>
      </c>
    </row>
    <row r="19" spans="1:16" ht="18.75">
      <c r="A19" s="9">
        <v>43192</v>
      </c>
      <c r="B19" s="8" t="s">
        <v>178</v>
      </c>
      <c r="C19" s="2" t="s">
        <v>162</v>
      </c>
      <c r="D19" s="2" t="s">
        <v>16</v>
      </c>
      <c r="E19" s="4" t="s">
        <v>59</v>
      </c>
      <c r="F19" s="4" t="s">
        <v>206</v>
      </c>
      <c r="G19" s="5" t="s">
        <v>209</v>
      </c>
      <c r="H19" s="7" t="s">
        <v>244</v>
      </c>
      <c r="I19" s="2" t="str">
        <f t="shared" si="1"/>
        <v>武汉威伟机械</v>
      </c>
      <c r="J19" s="17" t="e">
        <f>VLOOKUP(L19,ch!$A$1:$B$31,2,0)</f>
        <v>#N/A</v>
      </c>
      <c r="K19" s="17" t="s">
        <v>110</v>
      </c>
      <c r="L19" s="4" t="s">
        <v>192</v>
      </c>
      <c r="M19" s="2" t="str">
        <f t="shared" si="2"/>
        <v>9.6米</v>
      </c>
      <c r="N19" s="4">
        <v>14</v>
      </c>
      <c r="O19" s="2" t="str">
        <f t="shared" si="0"/>
        <v>新地园区--万纬园区</v>
      </c>
      <c r="P19" s="4">
        <f t="shared" si="4"/>
        <v>165</v>
      </c>
    </row>
    <row r="20" spans="1:16" ht="18.75">
      <c r="A20" s="9">
        <v>43192</v>
      </c>
      <c r="B20" s="8" t="s">
        <v>24</v>
      </c>
      <c r="C20" s="2" t="s">
        <v>162</v>
      </c>
      <c r="D20" s="2" t="s">
        <v>21</v>
      </c>
      <c r="E20" s="4" t="s">
        <v>162</v>
      </c>
      <c r="F20" s="4" t="s">
        <v>196</v>
      </c>
      <c r="G20" s="5" t="s">
        <v>207</v>
      </c>
      <c r="H20" s="7" t="s">
        <v>245</v>
      </c>
      <c r="I20" s="2" t="str">
        <f t="shared" si="1"/>
        <v>武汉威伟机械</v>
      </c>
      <c r="J20" s="17" t="str">
        <f>VLOOKUP(L20,ch!$A$1:$B$31,2,0)</f>
        <v>鄂AF1588</v>
      </c>
      <c r="K20" s="17" t="s">
        <v>101</v>
      </c>
      <c r="L20" s="4" t="s">
        <v>208</v>
      </c>
      <c r="M20" s="2" t="str">
        <f t="shared" si="2"/>
        <v>9.6米</v>
      </c>
      <c r="N20" s="4">
        <v>14</v>
      </c>
      <c r="O20" s="2" t="str">
        <f t="shared" si="0"/>
        <v>新地园区--新地园区</v>
      </c>
      <c r="P20" s="4">
        <f t="shared" si="4"/>
        <v>165</v>
      </c>
    </row>
    <row r="21" spans="1:16" ht="18.75">
      <c r="A21" s="9">
        <v>43192</v>
      </c>
      <c r="B21" s="8" t="s">
        <v>211</v>
      </c>
      <c r="C21" s="2" t="s">
        <v>59</v>
      </c>
      <c r="D21" s="2" t="s">
        <v>212</v>
      </c>
      <c r="E21" s="4" t="s">
        <v>162</v>
      </c>
      <c r="F21" s="4" t="s">
        <v>195</v>
      </c>
      <c r="G21" s="5" t="s">
        <v>210</v>
      </c>
      <c r="H21" s="7" t="s">
        <v>246</v>
      </c>
      <c r="I21" s="2" t="str">
        <f t="shared" si="1"/>
        <v>武汉威伟机械</v>
      </c>
      <c r="J21" s="17" t="e">
        <f>VLOOKUP(L21,ch!$A$1:$B$31,2,0)</f>
        <v>#N/A</v>
      </c>
      <c r="K21" s="17" t="s">
        <v>110</v>
      </c>
      <c r="L21" s="4" t="s">
        <v>192</v>
      </c>
      <c r="M21" s="2" t="str">
        <f t="shared" si="2"/>
        <v>9.6米</v>
      </c>
      <c r="N21" s="4">
        <v>14</v>
      </c>
      <c r="O21" s="2" t="str">
        <f t="shared" si="0"/>
        <v>万纬园区--新地园区</v>
      </c>
      <c r="P21" s="4">
        <f t="shared" si="4"/>
        <v>165</v>
      </c>
    </row>
    <row r="22" spans="1:16" ht="18.75">
      <c r="A22" s="9">
        <v>43192</v>
      </c>
      <c r="B22" s="8" t="s">
        <v>213</v>
      </c>
      <c r="C22" s="2" t="s">
        <v>162</v>
      </c>
      <c r="D22" s="2" t="s">
        <v>16</v>
      </c>
      <c r="E22" s="4" t="s">
        <v>214</v>
      </c>
      <c r="F22" s="4" t="s">
        <v>217</v>
      </c>
      <c r="G22" s="5" t="s">
        <v>215</v>
      </c>
      <c r="H22" s="7" t="s">
        <v>247</v>
      </c>
      <c r="I22" s="2" t="str">
        <f t="shared" si="1"/>
        <v>武汉威伟机械</v>
      </c>
      <c r="J22" s="17" t="str">
        <f>VLOOKUP(L22,ch!$A$1:$B$31,2,0)</f>
        <v>鄂ABY256</v>
      </c>
      <c r="K22" s="17" t="s">
        <v>99</v>
      </c>
      <c r="L22" s="4" t="s">
        <v>216</v>
      </c>
      <c r="M22" s="2" t="str">
        <f t="shared" si="2"/>
        <v>9.6米</v>
      </c>
      <c r="N22" s="4">
        <v>15</v>
      </c>
      <c r="O22" s="2" t="str">
        <f t="shared" si="0"/>
        <v>新地园区--常福园区</v>
      </c>
      <c r="P22" s="4">
        <f t="shared" si="4"/>
        <v>1250</v>
      </c>
    </row>
    <row r="23" spans="1:16" ht="18.75">
      <c r="A23" s="9">
        <v>43192</v>
      </c>
      <c r="B23" s="8" t="s">
        <v>213</v>
      </c>
      <c r="C23" s="2" t="s">
        <v>162</v>
      </c>
      <c r="D23" s="2" t="s">
        <v>16</v>
      </c>
      <c r="E23" s="4" t="s">
        <v>214</v>
      </c>
      <c r="F23" s="4" t="s">
        <v>217</v>
      </c>
      <c r="G23" s="5" t="s">
        <v>218</v>
      </c>
      <c r="H23" s="7" t="s">
        <v>248</v>
      </c>
      <c r="I23" s="2" t="str">
        <f t="shared" si="1"/>
        <v>武汉威伟机械</v>
      </c>
      <c r="J23" s="17" t="str">
        <f>VLOOKUP(L23,ch!$A$1:$B$31,2,0)</f>
        <v>鄂AQQ353</v>
      </c>
      <c r="K23" s="17" t="s">
        <v>135</v>
      </c>
      <c r="L23" s="4" t="s">
        <v>219</v>
      </c>
      <c r="M23" s="2" t="str">
        <f t="shared" si="2"/>
        <v>9.6米</v>
      </c>
      <c r="N23" s="4">
        <v>14</v>
      </c>
      <c r="O23" s="2" t="str">
        <f t="shared" si="0"/>
        <v>新地园区--常福园区</v>
      </c>
      <c r="P23" s="4">
        <f t="shared" si="4"/>
        <v>1250</v>
      </c>
    </row>
    <row r="24" spans="1:16" ht="18.75">
      <c r="A24" s="9">
        <v>43192</v>
      </c>
      <c r="B24" s="8" t="s">
        <v>213</v>
      </c>
      <c r="C24" s="2" t="s">
        <v>162</v>
      </c>
      <c r="D24" s="2" t="s">
        <v>21</v>
      </c>
      <c r="E24" s="4" t="s">
        <v>214</v>
      </c>
      <c r="F24" s="4" t="s">
        <v>217</v>
      </c>
      <c r="G24" s="5" t="s">
        <v>220</v>
      </c>
      <c r="H24" s="7" t="s">
        <v>249</v>
      </c>
      <c r="I24" s="2" t="str">
        <f t="shared" si="1"/>
        <v>武汉威伟机械</v>
      </c>
      <c r="J24" s="17" t="str">
        <f>VLOOKUP(L24,ch!$A$1:$B$31,2,0)</f>
        <v>鄂ALU151</v>
      </c>
      <c r="K24" s="17" t="s">
        <v>102</v>
      </c>
      <c r="L24" s="4" t="s">
        <v>221</v>
      </c>
      <c r="M24" s="2" t="str">
        <f t="shared" si="2"/>
        <v>9.6米</v>
      </c>
      <c r="N24" s="4">
        <v>16</v>
      </c>
      <c r="O24" s="2" t="str">
        <f t="shared" si="0"/>
        <v>新地园区--常福园区</v>
      </c>
      <c r="P24" s="4">
        <f t="shared" si="4"/>
        <v>1250</v>
      </c>
    </row>
    <row r="25" spans="1:16" ht="18.75">
      <c r="A25" s="9">
        <v>43192</v>
      </c>
      <c r="B25" s="8" t="s">
        <v>213</v>
      </c>
      <c r="C25" s="2" t="s">
        <v>162</v>
      </c>
      <c r="D25" s="2" t="s">
        <v>16</v>
      </c>
      <c r="E25" s="4" t="s">
        <v>214</v>
      </c>
      <c r="F25" s="4" t="s">
        <v>217</v>
      </c>
      <c r="G25" s="5" t="s">
        <v>222</v>
      </c>
      <c r="H25" s="7" t="s">
        <v>250</v>
      </c>
      <c r="I25" s="2" t="str">
        <f t="shared" si="1"/>
        <v>武汉威伟机械</v>
      </c>
      <c r="J25" s="17" t="str">
        <f>VLOOKUP(L25,ch!$A$1:$B$31,2,0)</f>
        <v>鄂AFE237</v>
      </c>
      <c r="K25" s="17" t="s">
        <v>98</v>
      </c>
      <c r="L25" s="4" t="s">
        <v>223</v>
      </c>
      <c r="M25" s="2" t="str">
        <f t="shared" si="2"/>
        <v>9.6米</v>
      </c>
      <c r="N25" s="4">
        <v>15</v>
      </c>
      <c r="O25" s="2" t="str">
        <f t="shared" si="0"/>
        <v>新地园区--常福园区</v>
      </c>
      <c r="P25" s="4">
        <f t="shared" si="4"/>
        <v>1250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1"/>
        <v>------</v>
      </c>
      <c r="J26" s="17"/>
      <c r="K26" s="17"/>
      <c r="L26" s="4"/>
      <c r="M26" s="2" t="str">
        <f t="shared" si="2"/>
        <v>---</v>
      </c>
      <c r="N26" s="4"/>
      <c r="O26" s="2" t="str">
        <f t="shared" si="0"/>
        <v>--</v>
      </c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 t="str">
        <f t="shared" si="1"/>
        <v>------</v>
      </c>
      <c r="J27" s="17"/>
      <c r="K27" s="17"/>
      <c r="L27" s="4"/>
      <c r="M27" s="2" t="str">
        <f t="shared" si="2"/>
        <v>---</v>
      </c>
      <c r="N27" s="4"/>
      <c r="O27" s="2" t="str">
        <f t="shared" si="0"/>
        <v>--</v>
      </c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 t="str">
        <f t="shared" si="1"/>
        <v>------</v>
      </c>
      <c r="J28" s="17"/>
      <c r="K28" s="17"/>
      <c r="L28" s="4"/>
      <c r="M28" s="2" t="str">
        <f t="shared" si="2"/>
        <v>---</v>
      </c>
      <c r="N28" s="4"/>
      <c r="O28" s="2" t="str">
        <f t="shared" si="0"/>
        <v>--</v>
      </c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 t="str">
        <f t="shared" si="1"/>
        <v>------</v>
      </c>
      <c r="J29" s="17"/>
      <c r="K29" s="17"/>
      <c r="L29" s="4"/>
      <c r="M29" s="2" t="str">
        <f t="shared" si="2"/>
        <v>---</v>
      </c>
      <c r="N29" s="4"/>
      <c r="O29" s="2" t="str">
        <f t="shared" si="0"/>
        <v>--</v>
      </c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 t="str">
        <f t="shared" si="1"/>
        <v>------</v>
      </c>
      <c r="J30" s="17"/>
      <c r="K30" s="17"/>
      <c r="L30" s="4"/>
      <c r="M30" s="2" t="str">
        <f t="shared" si="2"/>
        <v>---</v>
      </c>
      <c r="N30" s="4"/>
      <c r="O30" s="2" t="str">
        <f t="shared" si="0"/>
        <v>--</v>
      </c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si="1"/>
        <v>------</v>
      </c>
      <c r="J31" s="17"/>
      <c r="K31" s="17"/>
      <c r="L31" s="4"/>
      <c r="M31" s="2" t="str">
        <f t="shared" si="2"/>
        <v>---</v>
      </c>
      <c r="N31" s="4"/>
      <c r="O31" s="2" t="str">
        <f t="shared" si="0"/>
        <v>--</v>
      </c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1"/>
        <v>------</v>
      </c>
      <c r="J32" s="17"/>
      <c r="K32" s="17"/>
      <c r="L32" s="4"/>
      <c r="M32" s="2" t="str">
        <f t="shared" si="2"/>
        <v>---</v>
      </c>
      <c r="N32" s="4"/>
      <c r="O32" s="2" t="str">
        <f t="shared" si="0"/>
        <v>--</v>
      </c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1"/>
        <v>------</v>
      </c>
      <c r="J33" s="17"/>
      <c r="K33" s="17"/>
      <c r="L33" s="4"/>
      <c r="M33" s="2" t="str">
        <f t="shared" si="2"/>
        <v>---</v>
      </c>
      <c r="N33" s="4"/>
      <c r="O33" s="2" t="str">
        <f t="shared" si="0"/>
        <v>--</v>
      </c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1"/>
        <v>------</v>
      </c>
      <c r="J34" s="17"/>
      <c r="K34" s="17"/>
      <c r="L34" s="4"/>
      <c r="M34" s="2" t="str">
        <f t="shared" si="2"/>
        <v>---</v>
      </c>
      <c r="N34" s="4"/>
      <c r="O34" s="2" t="str">
        <f t="shared" si="0"/>
        <v>--</v>
      </c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1"/>
        <v>------</v>
      </c>
      <c r="J35" s="17"/>
      <c r="K35" s="17"/>
      <c r="L35" s="4"/>
      <c r="M35" s="2" t="str">
        <f t="shared" si="2"/>
        <v>---</v>
      </c>
      <c r="N35" s="4"/>
      <c r="O35" s="2" t="str">
        <f t="shared" si="0"/>
        <v>--</v>
      </c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1"/>
        <v>------</v>
      </c>
      <c r="J36" s="17"/>
      <c r="K36" s="17"/>
      <c r="L36" s="4"/>
      <c r="M36" s="2" t="str">
        <f t="shared" si="2"/>
        <v>---</v>
      </c>
      <c r="N36" s="4"/>
      <c r="O36" s="2" t="str">
        <f t="shared" si="0"/>
        <v>--</v>
      </c>
      <c r="P36" s="4"/>
    </row>
  </sheetData>
  <phoneticPr fontId="7" type="noConversion"/>
  <conditionalFormatting sqref="G1:H1048576">
    <cfRule type="duplicateValues" dxfId="190" priority="1"/>
    <cfRule type="duplicateValues" dxfId="189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45"/>
  <sheetViews>
    <sheetView topLeftCell="A13" workbookViewId="0">
      <selection activeCell="H22" sqref="H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18" style="18" bestFit="1" customWidth="1"/>
    <col min="5" max="5" width="16.625" style="18" bestFit="1" customWidth="1"/>
    <col min="6" max="6" width="27.25" style="18" bestFit="1" customWidth="1"/>
    <col min="7" max="7" width="13.25" style="14" hidden="1" customWidth="1"/>
    <col min="8" max="8" width="13.25" style="14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43193</v>
      </c>
      <c r="B2" s="8" t="s">
        <v>252</v>
      </c>
      <c r="C2" s="2" t="s">
        <v>254</v>
      </c>
      <c r="D2" s="2" t="s">
        <v>253</v>
      </c>
      <c r="E2" s="4" t="s">
        <v>255</v>
      </c>
      <c r="F2" s="4" t="s">
        <v>256</v>
      </c>
      <c r="G2" s="5"/>
      <c r="H2" s="5" t="s">
        <v>283</v>
      </c>
      <c r="I2" s="2" t="str">
        <f t="shared" ref="I2:I24" si="0">IF(A2&lt;&gt;"","武汉威伟机械","------")</f>
        <v>武汉威伟机械</v>
      </c>
      <c r="J2" s="17" t="str">
        <f>VLOOKUP(L2,ch!$A$1:$B$31,2,0)</f>
        <v>鄂AZV377</v>
      </c>
      <c r="K2" s="17" t="s">
        <v>105</v>
      </c>
      <c r="L2" s="4" t="s">
        <v>54</v>
      </c>
      <c r="M2" s="2" t="str">
        <f t="shared" ref="M2:M24" si="1">IF(A2&lt;&gt;"","9.6米","---")</f>
        <v>9.6米</v>
      </c>
      <c r="N2" s="4">
        <v>14</v>
      </c>
      <c r="O2" s="2" t="str">
        <f t="shared" ref="O2:O24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43193</v>
      </c>
      <c r="B3" s="8" t="s">
        <v>257</v>
      </c>
      <c r="C3" s="2" t="s">
        <v>162</v>
      </c>
      <c r="D3" s="2" t="s">
        <v>19</v>
      </c>
      <c r="E3" s="4" t="s">
        <v>255</v>
      </c>
      <c r="F3" s="4" t="s">
        <v>189</v>
      </c>
      <c r="G3" s="5"/>
      <c r="H3" s="5" t="s">
        <v>284</v>
      </c>
      <c r="I3" s="2" t="str">
        <f t="shared" si="0"/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si="1"/>
        <v>9.6米</v>
      </c>
      <c r="N3" s="4">
        <v>14</v>
      </c>
      <c r="O3" s="2" t="str">
        <f t="shared" si="2"/>
        <v>新地园区--亚洲一号园区</v>
      </c>
      <c r="P3" s="4">
        <f t="shared" ref="P3:P8" si="3">IF(OR(C3="常福园区",C3="欣程园区",E3="常福园区",E3="欣程园区"),1250,165)</f>
        <v>165</v>
      </c>
    </row>
    <row r="4" spans="1:103" ht="18.75">
      <c r="A4" s="9">
        <v>43193</v>
      </c>
      <c r="B4" s="8" t="s">
        <v>258</v>
      </c>
      <c r="C4" s="2" t="s">
        <v>162</v>
      </c>
      <c r="D4" s="2" t="s">
        <v>19</v>
      </c>
      <c r="E4" s="4" t="s">
        <v>255</v>
      </c>
      <c r="F4" s="4" t="s">
        <v>259</v>
      </c>
      <c r="G4" s="5"/>
      <c r="H4" s="5" t="s">
        <v>285</v>
      </c>
      <c r="I4" s="2" t="str">
        <f t="shared" si="0"/>
        <v>武汉威伟机械</v>
      </c>
      <c r="J4" s="17" t="str">
        <f>VLOOKUP(L4,ch!$A$1:$B$31,2,0)</f>
        <v>鄂AZV373</v>
      </c>
      <c r="K4" s="17" t="s">
        <v>126</v>
      </c>
      <c r="L4" s="4" t="s">
        <v>260</v>
      </c>
      <c r="M4" s="2" t="str">
        <f t="shared" si="1"/>
        <v>9.6米</v>
      </c>
      <c r="N4" s="4">
        <v>14</v>
      </c>
      <c r="O4" s="2" t="str">
        <f t="shared" si="2"/>
        <v>新地园区--亚洲一号园区</v>
      </c>
      <c r="P4" s="4">
        <f t="shared" si="3"/>
        <v>165</v>
      </c>
    </row>
    <row r="5" spans="1:103" ht="18.75">
      <c r="A5" s="9">
        <v>43193</v>
      </c>
      <c r="B5" s="8" t="s">
        <v>165</v>
      </c>
      <c r="C5" s="2" t="s">
        <v>162</v>
      </c>
      <c r="D5" s="2" t="s">
        <v>253</v>
      </c>
      <c r="E5" s="4" t="s">
        <v>66</v>
      </c>
      <c r="F5" s="4" t="s">
        <v>42</v>
      </c>
      <c r="G5" s="5"/>
      <c r="H5" s="5" t="s">
        <v>286</v>
      </c>
      <c r="I5" s="2" t="str">
        <f t="shared" si="0"/>
        <v>武汉威伟机械</v>
      </c>
      <c r="J5" s="17" t="str">
        <f>VLOOKUP(L5,ch!$A$1:$B$31,2,0)</f>
        <v>鄂ABY277</v>
      </c>
      <c r="K5" s="17" t="s">
        <v>97</v>
      </c>
      <c r="L5" s="4" t="s">
        <v>261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43193</v>
      </c>
      <c r="B6" s="8" t="s">
        <v>204</v>
      </c>
      <c r="C6" s="2" t="s">
        <v>162</v>
      </c>
      <c r="D6" s="2" t="s">
        <v>20</v>
      </c>
      <c r="E6" s="4" t="s">
        <v>61</v>
      </c>
      <c r="F6" s="4" t="s">
        <v>172</v>
      </c>
      <c r="G6" s="5"/>
      <c r="H6" s="5" t="s">
        <v>287</v>
      </c>
      <c r="I6" s="2" t="str">
        <f t="shared" si="0"/>
        <v>武汉威伟机械</v>
      </c>
      <c r="J6" s="17" t="e">
        <f>VLOOKUP(L6,ch!$A$1:$B$31,2,0)</f>
        <v>#N/A</v>
      </c>
      <c r="K6" s="17" t="s">
        <v>109</v>
      </c>
      <c r="L6" s="4" t="s">
        <v>177</v>
      </c>
      <c r="M6" s="2" t="str">
        <f t="shared" si="1"/>
        <v>9.6米</v>
      </c>
      <c r="N6" s="4">
        <v>14</v>
      </c>
      <c r="O6" s="2" t="str">
        <f t="shared" si="2"/>
        <v>新地园区--丰树园区</v>
      </c>
      <c r="P6" s="4">
        <f t="shared" si="3"/>
        <v>165</v>
      </c>
    </row>
    <row r="7" spans="1:103" ht="18.75">
      <c r="A7" s="9">
        <v>43193</v>
      </c>
      <c r="B7" s="8" t="s">
        <v>204</v>
      </c>
      <c r="C7" s="2" t="s">
        <v>162</v>
      </c>
      <c r="D7" s="2" t="s">
        <v>20</v>
      </c>
      <c r="E7" s="4" t="s">
        <v>61</v>
      </c>
      <c r="F7" s="4" t="s">
        <v>198</v>
      </c>
      <c r="G7" s="5"/>
      <c r="H7" s="5" t="s">
        <v>288</v>
      </c>
      <c r="I7" s="2" t="str">
        <f t="shared" si="0"/>
        <v>武汉威伟机械</v>
      </c>
      <c r="J7" s="17" t="str">
        <f>VLOOKUP(L7,ch!$A$1:$B$31,2,0)</f>
        <v>鄂AF1588</v>
      </c>
      <c r="K7" s="17" t="s">
        <v>101</v>
      </c>
      <c r="L7" s="4" t="s">
        <v>262</v>
      </c>
      <c r="M7" s="2" t="str">
        <f t="shared" si="1"/>
        <v>9.6米</v>
      </c>
      <c r="N7" s="4">
        <v>14</v>
      </c>
      <c r="O7" s="2" t="str">
        <f t="shared" si="2"/>
        <v>新地园区--丰树园区</v>
      </c>
      <c r="P7" s="4">
        <f t="shared" si="3"/>
        <v>165</v>
      </c>
    </row>
    <row r="8" spans="1:103" ht="18.75">
      <c r="A8" s="9">
        <v>43193</v>
      </c>
      <c r="B8" s="8" t="s">
        <v>165</v>
      </c>
      <c r="C8" s="2" t="s">
        <v>162</v>
      </c>
      <c r="D8" s="2" t="s">
        <v>253</v>
      </c>
      <c r="E8" s="4" t="s">
        <v>66</v>
      </c>
      <c r="F8" s="4" t="s">
        <v>263</v>
      </c>
      <c r="G8" s="5"/>
      <c r="H8" s="5" t="s">
        <v>289</v>
      </c>
      <c r="I8" s="2" t="str">
        <f t="shared" si="0"/>
        <v>武汉威伟机械</v>
      </c>
      <c r="J8" s="17" t="str">
        <f>VLOOKUP(L8,ch!$A$1:$B$31,2,0)</f>
        <v>鄂AF1588</v>
      </c>
      <c r="K8" s="17" t="s">
        <v>101</v>
      </c>
      <c r="L8" s="4" t="s">
        <v>262</v>
      </c>
      <c r="M8" s="2" t="str">
        <f t="shared" si="1"/>
        <v>9.6米</v>
      </c>
      <c r="N8" s="4">
        <v>14</v>
      </c>
      <c r="O8" s="2" t="str">
        <f t="shared" si="2"/>
        <v>新地园区--亚洲一号园区</v>
      </c>
      <c r="P8" s="4">
        <f t="shared" si="3"/>
        <v>165</v>
      </c>
    </row>
    <row r="9" spans="1:103" ht="18.75">
      <c r="A9" s="9">
        <v>43193</v>
      </c>
      <c r="B9" s="8" t="s">
        <v>178</v>
      </c>
      <c r="C9" s="2" t="s">
        <v>162</v>
      </c>
      <c r="D9" s="2" t="s">
        <v>16</v>
      </c>
      <c r="E9" s="4" t="s">
        <v>66</v>
      </c>
      <c r="F9" s="4" t="s">
        <v>264</v>
      </c>
      <c r="G9" s="5"/>
      <c r="H9" s="5" t="s">
        <v>290</v>
      </c>
      <c r="I9" s="2" t="str">
        <f t="shared" si="0"/>
        <v>武汉威伟机械</v>
      </c>
      <c r="J9" s="17" t="str">
        <f>VLOOKUP(L9,ch!$A$1:$B$31,2,0)</f>
        <v>鄂FJU350</v>
      </c>
      <c r="K9" s="17" t="s">
        <v>17</v>
      </c>
      <c r="L9" s="4" t="s">
        <v>265</v>
      </c>
      <c r="M9" s="2" t="str">
        <f t="shared" si="1"/>
        <v>9.6米</v>
      </c>
      <c r="N9" s="4">
        <v>14</v>
      </c>
      <c r="O9" s="2" t="str">
        <f t="shared" si="2"/>
        <v>新地园区--亚洲一号园区</v>
      </c>
      <c r="P9" s="4">
        <f t="shared" ref="P9:P24" si="4">IF(OR(C9="常福园区",C9="欣程园区",E9="常福园区",F2="欣程园区"),1250,165)</f>
        <v>165</v>
      </c>
    </row>
    <row r="10" spans="1:103" ht="18.75">
      <c r="A10" s="9">
        <v>43193</v>
      </c>
      <c r="B10" s="8" t="s">
        <v>257</v>
      </c>
      <c r="C10" s="2" t="s">
        <v>162</v>
      </c>
      <c r="D10" s="2" t="s">
        <v>19</v>
      </c>
      <c r="E10" s="4" t="s">
        <v>66</v>
      </c>
      <c r="F10" s="4" t="s">
        <v>189</v>
      </c>
      <c r="G10" s="5"/>
      <c r="H10" s="5" t="s">
        <v>291</v>
      </c>
      <c r="I10" s="2" t="str">
        <f t="shared" si="0"/>
        <v>武汉威伟机械</v>
      </c>
      <c r="J10" s="17" t="str">
        <f>VLOOKUP(L10,ch!$A$1:$B$31,2,0)</f>
        <v>鄂AZR876</v>
      </c>
      <c r="K10" s="17" t="s">
        <v>129</v>
      </c>
      <c r="L10" s="4" t="s">
        <v>181</v>
      </c>
      <c r="M10" s="2" t="str">
        <f t="shared" si="1"/>
        <v>9.6米</v>
      </c>
      <c r="N10" s="4">
        <v>14</v>
      </c>
      <c r="O10" s="2" t="str">
        <f t="shared" si="2"/>
        <v>新地园区--亚洲一号园区</v>
      </c>
      <c r="P10" s="4">
        <f t="shared" si="4"/>
        <v>165</v>
      </c>
    </row>
    <row r="11" spans="1:103" ht="18.75">
      <c r="A11" s="9">
        <v>43193</v>
      </c>
      <c r="B11" s="8" t="s">
        <v>165</v>
      </c>
      <c r="C11" s="2" t="s">
        <v>162</v>
      </c>
      <c r="D11" s="2" t="s">
        <v>253</v>
      </c>
      <c r="E11" s="4" t="s">
        <v>66</v>
      </c>
      <c r="F11" s="4" t="s">
        <v>266</v>
      </c>
      <c r="G11" s="5"/>
      <c r="H11" s="5" t="s">
        <v>292</v>
      </c>
      <c r="I11" s="2" t="str">
        <f t="shared" si="0"/>
        <v>武汉威伟机械</v>
      </c>
      <c r="J11" s="17" t="str">
        <f>VLOOKUP(L11,ch!$A$1:$B$31,2,0)</f>
        <v>鄂AZR876</v>
      </c>
      <c r="K11" s="17" t="s">
        <v>129</v>
      </c>
      <c r="L11" s="4" t="s">
        <v>181</v>
      </c>
      <c r="M11" s="2" t="str">
        <f t="shared" si="1"/>
        <v>9.6米</v>
      </c>
      <c r="N11" s="4">
        <v>14</v>
      </c>
      <c r="O11" s="2" t="str">
        <f t="shared" si="2"/>
        <v>新地园区--亚洲一号园区</v>
      </c>
      <c r="P11" s="4">
        <f t="shared" si="4"/>
        <v>165</v>
      </c>
    </row>
    <row r="12" spans="1:103" ht="18.75">
      <c r="A12" s="9">
        <v>43193</v>
      </c>
      <c r="B12" s="8" t="s">
        <v>63</v>
      </c>
      <c r="C12" s="2" t="s">
        <v>162</v>
      </c>
      <c r="D12" s="2" t="s">
        <v>20</v>
      </c>
      <c r="E12" s="4" t="s">
        <v>61</v>
      </c>
      <c r="F12" s="4" t="s">
        <v>198</v>
      </c>
      <c r="G12" s="5"/>
      <c r="H12" s="5" t="s">
        <v>293</v>
      </c>
      <c r="I12" s="2" t="str">
        <f t="shared" si="0"/>
        <v>武汉威伟机械</v>
      </c>
      <c r="J12" s="17" t="str">
        <f>VLOOKUP(L12,ch!$A$1:$B$31,2,0)</f>
        <v>鄂ABY256</v>
      </c>
      <c r="K12" s="17" t="s">
        <v>99</v>
      </c>
      <c r="L12" s="4" t="s">
        <v>267</v>
      </c>
      <c r="M12" s="2" t="str">
        <f t="shared" si="1"/>
        <v>9.6米</v>
      </c>
      <c r="N12" s="4">
        <v>14</v>
      </c>
      <c r="O12" s="2" t="str">
        <f t="shared" si="2"/>
        <v>新地园区--丰树园区</v>
      </c>
      <c r="P12" s="4">
        <f t="shared" si="4"/>
        <v>165</v>
      </c>
    </row>
    <row r="13" spans="1:103" ht="18.75">
      <c r="A13" s="9">
        <v>43193</v>
      </c>
      <c r="B13" s="8" t="s">
        <v>204</v>
      </c>
      <c r="C13" s="2" t="s">
        <v>162</v>
      </c>
      <c r="D13" s="2" t="s">
        <v>268</v>
      </c>
      <c r="E13" s="4" t="s">
        <v>162</v>
      </c>
      <c r="F13" s="4" t="s">
        <v>196</v>
      </c>
      <c r="G13" s="5"/>
      <c r="H13" s="5" t="s">
        <v>294</v>
      </c>
      <c r="I13" s="2" t="str">
        <f t="shared" si="0"/>
        <v>武汉威伟机械</v>
      </c>
      <c r="J13" s="17" t="str">
        <f>VLOOKUP(L13,ch!$A$1:$B$31,2,0)</f>
        <v>鄂ABY256</v>
      </c>
      <c r="K13" s="17" t="s">
        <v>99</v>
      </c>
      <c r="L13" s="4" t="s">
        <v>267</v>
      </c>
      <c r="M13" s="2" t="str">
        <f t="shared" si="1"/>
        <v>9.6米</v>
      </c>
      <c r="N13" s="4">
        <v>14</v>
      </c>
      <c r="O13" s="2" t="str">
        <f t="shared" si="2"/>
        <v>新地园区--新地园区</v>
      </c>
      <c r="P13" s="4">
        <f t="shared" si="4"/>
        <v>165</v>
      </c>
    </row>
    <row r="14" spans="1:103" ht="18.75">
      <c r="A14" s="9">
        <v>43193</v>
      </c>
      <c r="B14" s="8" t="s">
        <v>204</v>
      </c>
      <c r="C14" s="2" t="s">
        <v>162</v>
      </c>
      <c r="D14" s="2" t="s">
        <v>21</v>
      </c>
      <c r="E14" s="4" t="s">
        <v>61</v>
      </c>
      <c r="F14" s="4" t="s">
        <v>169</v>
      </c>
      <c r="G14" s="5"/>
      <c r="H14" s="5" t="s">
        <v>295</v>
      </c>
      <c r="I14" s="2" t="str">
        <f t="shared" si="0"/>
        <v>武汉威伟机械</v>
      </c>
      <c r="J14" s="17" t="str">
        <f>VLOOKUP(L14,ch!$A$1:$B$31,2,0)</f>
        <v>鄂ABY256</v>
      </c>
      <c r="K14" s="17" t="s">
        <v>99</v>
      </c>
      <c r="L14" s="4" t="s">
        <v>267</v>
      </c>
      <c r="M14" s="2" t="str">
        <f t="shared" si="1"/>
        <v>9.6米</v>
      </c>
      <c r="N14" s="4">
        <v>14</v>
      </c>
      <c r="O14" s="2" t="str">
        <f t="shared" si="2"/>
        <v>新地园区--丰树园区</v>
      </c>
      <c r="P14" s="4">
        <f t="shared" si="4"/>
        <v>165</v>
      </c>
    </row>
    <row r="15" spans="1:103" ht="18.75">
      <c r="A15" s="9">
        <v>43193</v>
      </c>
      <c r="B15" s="8" t="s">
        <v>269</v>
      </c>
      <c r="C15" s="2" t="s">
        <v>162</v>
      </c>
      <c r="D15" s="2" t="s">
        <v>20</v>
      </c>
      <c r="E15" s="4" t="s">
        <v>61</v>
      </c>
      <c r="F15" s="4" t="s">
        <v>172</v>
      </c>
      <c r="G15" s="5"/>
      <c r="H15" s="5" t="s">
        <v>296</v>
      </c>
      <c r="I15" s="2" t="str">
        <f t="shared" si="0"/>
        <v>武汉威伟机械</v>
      </c>
      <c r="J15" s="17" t="str">
        <f>VLOOKUP(L15,ch!$A$1:$B$31,2,0)</f>
        <v>鄂AZR992</v>
      </c>
      <c r="K15" s="17" t="s">
        <v>100</v>
      </c>
      <c r="L15" s="4" t="s">
        <v>270</v>
      </c>
      <c r="M15" s="2" t="str">
        <f t="shared" si="1"/>
        <v>9.6米</v>
      </c>
      <c r="N15" s="4">
        <v>12</v>
      </c>
      <c r="O15" s="2" t="str">
        <f t="shared" si="2"/>
        <v>新地园区--丰树园区</v>
      </c>
      <c r="P15" s="4">
        <f t="shared" si="4"/>
        <v>165</v>
      </c>
    </row>
    <row r="16" spans="1:103" ht="18.75">
      <c r="A16" s="9">
        <v>43193</v>
      </c>
      <c r="B16" s="8" t="s">
        <v>63</v>
      </c>
      <c r="C16" s="2" t="s">
        <v>162</v>
      </c>
      <c r="D16" s="2" t="s">
        <v>20</v>
      </c>
      <c r="E16" s="4" t="s">
        <v>61</v>
      </c>
      <c r="F16" s="4" t="s">
        <v>198</v>
      </c>
      <c r="G16" s="5"/>
      <c r="H16" s="5" t="s">
        <v>297</v>
      </c>
      <c r="I16" s="2" t="str">
        <f t="shared" si="0"/>
        <v>武汉威伟机械</v>
      </c>
      <c r="J16" s="17" t="str">
        <f>VLOOKUP(L16,ch!$A$1:$B$31,2,0)</f>
        <v>鄂AAW309</v>
      </c>
      <c r="K16" s="17" t="s">
        <v>95</v>
      </c>
      <c r="L16" s="4" t="s">
        <v>271</v>
      </c>
      <c r="M16" s="2" t="str">
        <f t="shared" si="1"/>
        <v>9.6米</v>
      </c>
      <c r="N16" s="4">
        <v>14</v>
      </c>
      <c r="O16" s="2" t="str">
        <f t="shared" si="2"/>
        <v>新地园区--丰树园区</v>
      </c>
      <c r="P16" s="4">
        <f t="shared" si="4"/>
        <v>165</v>
      </c>
    </row>
    <row r="17" spans="1:16" ht="18.75">
      <c r="A17" s="9">
        <v>43193</v>
      </c>
      <c r="B17" s="8" t="s">
        <v>26</v>
      </c>
      <c r="C17" s="2" t="s">
        <v>162</v>
      </c>
      <c r="D17" s="2" t="s">
        <v>253</v>
      </c>
      <c r="E17" s="4" t="s">
        <v>66</v>
      </c>
      <c r="F17" s="4" t="s">
        <v>200</v>
      </c>
      <c r="G17" s="5"/>
      <c r="H17" s="5" t="s">
        <v>298</v>
      </c>
      <c r="I17" s="2" t="str">
        <f t="shared" si="0"/>
        <v>武汉威伟机械</v>
      </c>
      <c r="J17" s="17" t="str">
        <f>VLOOKUP(L17,ch!$A$1:$B$31,2,0)</f>
        <v>鄂AAW309</v>
      </c>
      <c r="K17" s="17" t="s">
        <v>95</v>
      </c>
      <c r="L17" s="4" t="s">
        <v>271</v>
      </c>
      <c r="M17" s="2" t="str">
        <f t="shared" si="1"/>
        <v>9.6米</v>
      </c>
      <c r="N17" s="4">
        <v>14</v>
      </c>
      <c r="O17" s="2" t="str">
        <f t="shared" si="2"/>
        <v>新地园区--亚洲一号园区</v>
      </c>
      <c r="P17" s="4">
        <f t="shared" si="4"/>
        <v>165</v>
      </c>
    </row>
    <row r="18" spans="1:16" ht="18.75">
      <c r="A18" s="9">
        <v>43193</v>
      </c>
      <c r="B18" s="8" t="s">
        <v>204</v>
      </c>
      <c r="C18" s="2" t="s">
        <v>162</v>
      </c>
      <c r="D18" s="2" t="s">
        <v>163</v>
      </c>
      <c r="E18" s="4" t="s">
        <v>272</v>
      </c>
      <c r="F18" s="4" t="s">
        <v>172</v>
      </c>
      <c r="G18" s="5"/>
      <c r="H18" s="5" t="s">
        <v>299</v>
      </c>
      <c r="I18" s="2" t="str">
        <f t="shared" si="0"/>
        <v>武汉威伟机械</v>
      </c>
      <c r="J18" s="17" t="str">
        <f>VLOOKUP(L18,ch!$A$1:$B$31,2,0)</f>
        <v>鄂AHB101</v>
      </c>
      <c r="K18" s="17" t="s">
        <v>103</v>
      </c>
      <c r="L18" s="4" t="s">
        <v>273</v>
      </c>
      <c r="M18" s="2" t="str">
        <f t="shared" si="1"/>
        <v>9.6米</v>
      </c>
      <c r="N18" s="4">
        <v>14</v>
      </c>
      <c r="O18" s="2" t="str">
        <f t="shared" si="2"/>
        <v>新地园区--丰树园区</v>
      </c>
      <c r="P18" s="4">
        <f t="shared" si="4"/>
        <v>165</v>
      </c>
    </row>
    <row r="19" spans="1:16" ht="18.75">
      <c r="A19" s="9">
        <v>43193</v>
      </c>
      <c r="B19" s="8" t="s">
        <v>204</v>
      </c>
      <c r="C19" s="2" t="s">
        <v>162</v>
      </c>
      <c r="D19" s="2" t="s">
        <v>163</v>
      </c>
      <c r="E19" s="4" t="s">
        <v>59</v>
      </c>
      <c r="F19" s="4" t="s">
        <v>31</v>
      </c>
      <c r="G19" s="5"/>
      <c r="H19" s="5" t="s">
        <v>300</v>
      </c>
      <c r="I19" s="2" t="str">
        <f t="shared" si="0"/>
        <v>武汉威伟机械</v>
      </c>
      <c r="J19" s="17" t="str">
        <f>VLOOKUP(L19,ch!$A$1:$B$31,2,0)</f>
        <v>鄂AHB101</v>
      </c>
      <c r="K19" s="17" t="s">
        <v>103</v>
      </c>
      <c r="L19" s="4" t="s">
        <v>273</v>
      </c>
      <c r="M19" s="2" t="str">
        <f t="shared" si="1"/>
        <v>9.6米</v>
      </c>
      <c r="N19" s="4">
        <v>14</v>
      </c>
      <c r="O19" s="2" t="str">
        <f t="shared" si="2"/>
        <v>新地园区--万纬园区</v>
      </c>
      <c r="P19" s="4">
        <f t="shared" si="4"/>
        <v>165</v>
      </c>
    </row>
    <row r="20" spans="1:16" ht="18.75">
      <c r="A20" s="9">
        <v>43193</v>
      </c>
      <c r="B20" s="8" t="s">
        <v>165</v>
      </c>
      <c r="C20" s="2" t="s">
        <v>162</v>
      </c>
      <c r="D20" s="2" t="s">
        <v>274</v>
      </c>
      <c r="E20" s="4" t="s">
        <v>66</v>
      </c>
      <c r="F20" s="4" t="s">
        <v>161</v>
      </c>
      <c r="G20" s="5"/>
      <c r="H20" s="5" t="s">
        <v>301</v>
      </c>
      <c r="I20" s="2" t="str">
        <f t="shared" si="0"/>
        <v>武汉威伟机械</v>
      </c>
      <c r="J20" s="17" t="str">
        <f>VLOOKUP(L20,ch!$A$1:$B$31,2,0)</f>
        <v>鄂AHB101</v>
      </c>
      <c r="K20" s="17" t="s">
        <v>103</v>
      </c>
      <c r="L20" s="4" t="s">
        <v>273</v>
      </c>
      <c r="M20" s="2" t="str">
        <f t="shared" si="1"/>
        <v>9.6米</v>
      </c>
      <c r="N20" s="4">
        <v>10</v>
      </c>
      <c r="O20" s="2" t="str">
        <f t="shared" si="2"/>
        <v>新地园区--亚洲一号园区</v>
      </c>
      <c r="P20" s="4">
        <f t="shared" si="4"/>
        <v>165</v>
      </c>
    </row>
    <row r="21" spans="1:16" ht="18.75">
      <c r="A21" s="9">
        <v>43193</v>
      </c>
      <c r="B21" s="8" t="s">
        <v>275</v>
      </c>
      <c r="C21" s="2" t="s">
        <v>66</v>
      </c>
      <c r="D21" s="2" t="s">
        <v>161</v>
      </c>
      <c r="E21" s="4" t="s">
        <v>162</v>
      </c>
      <c r="F21" s="4" t="s">
        <v>163</v>
      </c>
      <c r="G21" s="5"/>
      <c r="H21" s="5" t="s">
        <v>302</v>
      </c>
      <c r="I21" s="2" t="str">
        <f t="shared" si="0"/>
        <v>武汉威伟机械</v>
      </c>
      <c r="J21" s="17" t="str">
        <f>VLOOKUP(L21,ch!$A$1:$B$31,2,0)</f>
        <v>鄂AHB101</v>
      </c>
      <c r="K21" s="17" t="s">
        <v>103</v>
      </c>
      <c r="L21" s="4" t="s">
        <v>273</v>
      </c>
      <c r="M21" s="2" t="str">
        <f t="shared" si="1"/>
        <v>9.6米</v>
      </c>
      <c r="N21" s="4">
        <v>14</v>
      </c>
      <c r="O21" s="2" t="str">
        <f t="shared" si="2"/>
        <v>亚洲一号园区--新地园区</v>
      </c>
      <c r="P21" s="4">
        <f t="shared" si="4"/>
        <v>165</v>
      </c>
    </row>
    <row r="22" spans="1:16" ht="18.75">
      <c r="A22" s="9">
        <v>43193</v>
      </c>
      <c r="B22" s="8" t="s">
        <v>276</v>
      </c>
      <c r="C22" s="2" t="s">
        <v>66</v>
      </c>
      <c r="D22" s="2" t="s">
        <v>277</v>
      </c>
      <c r="E22" s="4" t="s">
        <v>254</v>
      </c>
      <c r="F22" s="4" t="s">
        <v>163</v>
      </c>
      <c r="G22" s="5"/>
      <c r="H22" s="28" t="s">
        <v>303</v>
      </c>
      <c r="I22" s="2" t="str">
        <f t="shared" si="0"/>
        <v>武汉威伟机械</v>
      </c>
      <c r="J22" s="17" t="e">
        <f>VLOOKUP(L22,ch!$A$1:$B$31,2,0)</f>
        <v>#N/A</v>
      </c>
      <c r="K22" s="17" t="s">
        <v>110</v>
      </c>
      <c r="L22" s="4" t="s">
        <v>192</v>
      </c>
      <c r="M22" s="2" t="str">
        <f t="shared" si="1"/>
        <v>9.6米</v>
      </c>
      <c r="N22" s="4">
        <v>10</v>
      </c>
      <c r="O22" s="2" t="str">
        <f t="shared" si="2"/>
        <v>亚洲一号园区--新地园区</v>
      </c>
      <c r="P22" s="4">
        <f t="shared" si="4"/>
        <v>165</v>
      </c>
    </row>
    <row r="23" spans="1:16" ht="18.75">
      <c r="A23" s="9">
        <v>43193</v>
      </c>
      <c r="B23" s="8" t="s">
        <v>213</v>
      </c>
      <c r="C23" s="2" t="s">
        <v>278</v>
      </c>
      <c r="D23" s="2" t="s">
        <v>279</v>
      </c>
      <c r="E23" s="4" t="s">
        <v>214</v>
      </c>
      <c r="F23" s="4" t="s">
        <v>280</v>
      </c>
      <c r="G23" s="5"/>
      <c r="H23" s="5" t="s">
        <v>304</v>
      </c>
      <c r="I23" s="2" t="str">
        <f t="shared" si="0"/>
        <v>武汉威伟机械</v>
      </c>
      <c r="J23" s="17" t="str">
        <f>VLOOKUP(L23,ch!$A$1:$B$31,2,0)</f>
        <v>鄂ALU291</v>
      </c>
      <c r="K23" s="17" t="s">
        <v>137</v>
      </c>
      <c r="L23" s="4" t="s">
        <v>281</v>
      </c>
      <c r="M23" s="2" t="str">
        <f t="shared" si="1"/>
        <v>9.6米</v>
      </c>
      <c r="N23" s="4">
        <v>15</v>
      </c>
      <c r="O23" s="2" t="str">
        <f t="shared" si="2"/>
        <v>新地园区--常福园区</v>
      </c>
      <c r="P23" s="4">
        <f t="shared" si="4"/>
        <v>1250</v>
      </c>
    </row>
    <row r="24" spans="1:16" ht="18.75">
      <c r="A24" s="9">
        <v>43193</v>
      </c>
      <c r="B24" s="8" t="s">
        <v>213</v>
      </c>
      <c r="C24" s="2" t="s">
        <v>278</v>
      </c>
      <c r="D24" s="2" t="s">
        <v>279</v>
      </c>
      <c r="E24" s="4" t="s">
        <v>214</v>
      </c>
      <c r="F24" s="4" t="s">
        <v>280</v>
      </c>
      <c r="G24" s="5"/>
      <c r="H24" s="5" t="s">
        <v>305</v>
      </c>
      <c r="I24" s="2" t="str">
        <f t="shared" si="0"/>
        <v>武汉威伟机械</v>
      </c>
      <c r="J24" s="17" t="e">
        <f>VLOOKUP(L24,ch!$A$1:$B$31,2,0)</f>
        <v>#N/A</v>
      </c>
      <c r="K24" s="17" t="s">
        <v>110</v>
      </c>
      <c r="L24" s="4" t="s">
        <v>192</v>
      </c>
      <c r="M24" s="2" t="str">
        <f t="shared" si="1"/>
        <v>9.6米</v>
      </c>
      <c r="N24" s="4">
        <v>16</v>
      </c>
      <c r="O24" s="2" t="str">
        <f t="shared" si="2"/>
        <v>新地园区--常福园区</v>
      </c>
      <c r="P24" s="4">
        <f t="shared" si="4"/>
        <v>1250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 t="str">
        <f t="shared" ref="I31:I45" si="5">IF(A31&lt;&gt;"","武汉威伟机械","------")</f>
        <v>------</v>
      </c>
      <c r="J31" s="17" t="e">
        <f>VLOOKUP(L31,ch!$A$1:$B$31,2,0)</f>
        <v>#N/A</v>
      </c>
      <c r="K31" s="17"/>
      <c r="L31" s="4"/>
      <c r="M31" s="2" t="str">
        <f t="shared" ref="M31:M45" si="6">IF(A31&lt;&gt;"","9.6米","---")</f>
        <v>---</v>
      </c>
      <c r="N31" s="4"/>
      <c r="O31" s="2"/>
      <c r="P31" s="4">
        <f t="shared" ref="P31:P45" si="7">IF(OR(C31="常福园区",C31="欣程园区",E31="常福园区",F24="欣程园区"),1250,165)</f>
        <v>165</v>
      </c>
    </row>
    <row r="32" spans="1:16" ht="18.75">
      <c r="A32" s="9"/>
      <c r="B32" s="8"/>
      <c r="C32" s="2"/>
      <c r="D32" s="2"/>
      <c r="E32" s="4"/>
      <c r="F32" s="4"/>
      <c r="G32" s="5"/>
      <c r="H32" s="5"/>
      <c r="I32" s="2" t="str">
        <f t="shared" si="5"/>
        <v>------</v>
      </c>
      <c r="J32" s="17" t="e">
        <f>VLOOKUP(L32,ch!$A$1:$B$31,2,0)</f>
        <v>#N/A</v>
      </c>
      <c r="K32" s="17"/>
      <c r="L32" s="4"/>
      <c r="M32" s="2" t="str">
        <f t="shared" si="6"/>
        <v>---</v>
      </c>
      <c r="N32" s="4"/>
      <c r="O32" s="2"/>
      <c r="P32" s="4">
        <f t="shared" si="7"/>
        <v>165</v>
      </c>
    </row>
    <row r="33" spans="1:16" ht="18.75">
      <c r="A33" s="9"/>
      <c r="B33" s="8"/>
      <c r="C33" s="2"/>
      <c r="D33" s="2"/>
      <c r="E33" s="4"/>
      <c r="F33" s="4"/>
      <c r="G33" s="5"/>
      <c r="H33" s="5"/>
      <c r="I33" s="2" t="str">
        <f t="shared" si="5"/>
        <v>------</v>
      </c>
      <c r="J33" s="17" t="e">
        <f>VLOOKUP(L33,ch!$A$1:$B$31,2,0)</f>
        <v>#N/A</v>
      </c>
      <c r="K33" s="17"/>
      <c r="L33" s="4"/>
      <c r="M33" s="2" t="str">
        <f t="shared" si="6"/>
        <v>---</v>
      </c>
      <c r="N33" s="4"/>
      <c r="O33" s="2"/>
      <c r="P33" s="4">
        <f t="shared" si="7"/>
        <v>165</v>
      </c>
    </row>
    <row r="34" spans="1:16" ht="18.75">
      <c r="A34" s="9"/>
      <c r="B34" s="8"/>
      <c r="C34" s="2"/>
      <c r="D34" s="2"/>
      <c r="E34" s="4"/>
      <c r="F34" s="4"/>
      <c r="G34" s="5"/>
      <c r="H34" s="5"/>
      <c r="I34" s="2" t="str">
        <f t="shared" si="5"/>
        <v>------</v>
      </c>
      <c r="J34" s="17" t="e">
        <f>VLOOKUP(L34,ch!$A$1:$B$31,2,0)</f>
        <v>#N/A</v>
      </c>
      <c r="K34" s="17"/>
      <c r="L34" s="4"/>
      <c r="M34" s="2" t="str">
        <f t="shared" si="6"/>
        <v>---</v>
      </c>
      <c r="N34" s="4"/>
      <c r="O34" s="2"/>
      <c r="P34" s="4">
        <f t="shared" si="7"/>
        <v>165</v>
      </c>
    </row>
    <row r="35" spans="1:16" ht="18.75">
      <c r="A35" s="9"/>
      <c r="B35" s="8"/>
      <c r="C35" s="2"/>
      <c r="D35" s="2"/>
      <c r="E35" s="4"/>
      <c r="F35" s="4"/>
      <c r="G35" s="5"/>
      <c r="H35" s="5"/>
      <c r="I35" s="2" t="str">
        <f t="shared" si="5"/>
        <v>------</v>
      </c>
      <c r="J35" s="17" t="e">
        <f>VLOOKUP(L35,ch!$A$1:$B$31,2,0)</f>
        <v>#N/A</v>
      </c>
      <c r="K35" s="17"/>
      <c r="L35" s="4"/>
      <c r="M35" s="2" t="str">
        <f t="shared" si="6"/>
        <v>---</v>
      </c>
      <c r="N35" s="4"/>
      <c r="O35" s="2"/>
      <c r="P35" s="4">
        <f t="shared" si="7"/>
        <v>165</v>
      </c>
    </row>
    <row r="36" spans="1:16" ht="18.75">
      <c r="A36" s="9"/>
      <c r="B36" s="8"/>
      <c r="C36" s="2"/>
      <c r="D36" s="2"/>
      <c r="E36" s="4"/>
      <c r="F36" s="4"/>
      <c r="G36" s="5"/>
      <c r="H36" s="5"/>
      <c r="I36" s="2" t="str">
        <f t="shared" si="5"/>
        <v>------</v>
      </c>
      <c r="J36" s="17" t="e">
        <f>VLOOKUP(L36,ch!$A$1:$B$31,2,0)</f>
        <v>#N/A</v>
      </c>
      <c r="K36" s="17"/>
      <c r="L36" s="4"/>
      <c r="M36" s="2" t="str">
        <f t="shared" si="6"/>
        <v>---</v>
      </c>
      <c r="N36" s="4"/>
      <c r="O36" s="2"/>
      <c r="P36" s="4">
        <f t="shared" si="7"/>
        <v>165</v>
      </c>
    </row>
    <row r="37" spans="1:16" ht="18.75">
      <c r="A37" s="9"/>
      <c r="B37" s="8"/>
      <c r="C37" s="2"/>
      <c r="D37" s="2"/>
      <c r="E37" s="4"/>
      <c r="F37" s="4"/>
      <c r="G37" s="5"/>
      <c r="H37" s="5"/>
      <c r="I37" s="2" t="str">
        <f t="shared" si="5"/>
        <v>------</v>
      </c>
      <c r="J37" s="17" t="e">
        <f>VLOOKUP(L37,ch!$A$1:$B$31,2,0)</f>
        <v>#N/A</v>
      </c>
      <c r="K37" s="17"/>
      <c r="L37" s="4"/>
      <c r="M37" s="2" t="str">
        <f t="shared" si="6"/>
        <v>---</v>
      </c>
      <c r="N37" s="4"/>
      <c r="O37" s="2"/>
      <c r="P37" s="4">
        <f t="shared" si="7"/>
        <v>165</v>
      </c>
    </row>
    <row r="38" spans="1:16" ht="18.75">
      <c r="A38" s="9"/>
      <c r="B38" s="8"/>
      <c r="C38" s="2"/>
      <c r="D38" s="2"/>
      <c r="E38" s="4"/>
      <c r="F38" s="4"/>
      <c r="G38" s="5"/>
      <c r="H38" s="5"/>
      <c r="I38" s="2" t="str">
        <f t="shared" si="5"/>
        <v>------</v>
      </c>
      <c r="J38" s="17" t="e">
        <f>VLOOKUP(L38,ch!$A$1:$B$31,2,0)</f>
        <v>#N/A</v>
      </c>
      <c r="K38" s="17"/>
      <c r="L38" s="4"/>
      <c r="M38" s="2" t="str">
        <f t="shared" si="6"/>
        <v>---</v>
      </c>
      <c r="N38" s="4"/>
      <c r="O38" s="2"/>
      <c r="P38" s="4">
        <f t="shared" si="7"/>
        <v>165</v>
      </c>
    </row>
    <row r="39" spans="1:16" ht="18.75">
      <c r="A39" s="9"/>
      <c r="B39" s="8"/>
      <c r="C39" s="2"/>
      <c r="D39" s="2"/>
      <c r="E39" s="4"/>
      <c r="F39" s="4"/>
      <c r="G39" s="5"/>
      <c r="H39" s="5"/>
      <c r="I39" s="2" t="str">
        <f t="shared" si="5"/>
        <v>------</v>
      </c>
      <c r="J39" s="17" t="e">
        <f>VLOOKUP(L39,ch!$A$1:$B$31,2,0)</f>
        <v>#N/A</v>
      </c>
      <c r="K39" s="17"/>
      <c r="L39" s="4"/>
      <c r="M39" s="2" t="str">
        <f t="shared" si="6"/>
        <v>---</v>
      </c>
      <c r="N39" s="4"/>
      <c r="O39" s="2"/>
      <c r="P39" s="4">
        <f t="shared" si="7"/>
        <v>165</v>
      </c>
    </row>
    <row r="40" spans="1:16" ht="18.75">
      <c r="A40" s="9"/>
      <c r="B40" s="8"/>
      <c r="C40" s="2"/>
      <c r="D40" s="2"/>
      <c r="E40" s="4"/>
      <c r="F40" s="4"/>
      <c r="G40" s="5"/>
      <c r="H40" s="5"/>
      <c r="I40" s="2" t="str">
        <f t="shared" si="5"/>
        <v>------</v>
      </c>
      <c r="J40" s="17" t="e">
        <f>VLOOKUP(L40,ch!$A$1:$B$31,2,0)</f>
        <v>#N/A</v>
      </c>
      <c r="K40" s="17"/>
      <c r="L40" s="4"/>
      <c r="M40" s="2" t="str">
        <f t="shared" si="6"/>
        <v>---</v>
      </c>
      <c r="N40" s="4"/>
      <c r="O40" s="2"/>
      <c r="P40" s="4">
        <f t="shared" si="7"/>
        <v>165</v>
      </c>
    </row>
    <row r="41" spans="1:16" ht="18.75">
      <c r="A41" s="9"/>
      <c r="B41" s="8"/>
      <c r="C41" s="2"/>
      <c r="D41" s="2"/>
      <c r="E41" s="4"/>
      <c r="F41" s="4"/>
      <c r="G41" s="5"/>
      <c r="H41" s="5"/>
      <c r="I41" s="2" t="str">
        <f t="shared" si="5"/>
        <v>------</v>
      </c>
      <c r="J41" s="17" t="e">
        <f>VLOOKUP(L41,ch!$A$1:$B$31,2,0)</f>
        <v>#N/A</v>
      </c>
      <c r="K41" s="17"/>
      <c r="L41" s="4"/>
      <c r="M41" s="2" t="str">
        <f t="shared" si="6"/>
        <v>---</v>
      </c>
      <c r="N41" s="4"/>
      <c r="O41" s="2"/>
      <c r="P41" s="4">
        <f t="shared" si="7"/>
        <v>165</v>
      </c>
    </row>
    <row r="42" spans="1:16" ht="18.75">
      <c r="A42" s="9"/>
      <c r="B42" s="8"/>
      <c r="C42" s="2"/>
      <c r="D42" s="2"/>
      <c r="E42" s="4"/>
      <c r="F42" s="4"/>
      <c r="G42" s="5"/>
      <c r="H42" s="5"/>
      <c r="I42" s="2" t="str">
        <f t="shared" si="5"/>
        <v>------</v>
      </c>
      <c r="J42" s="17" t="e">
        <f>VLOOKUP(L42,ch!$A$1:$B$31,2,0)</f>
        <v>#N/A</v>
      </c>
      <c r="K42" s="17"/>
      <c r="L42" s="4"/>
      <c r="M42" s="2" t="str">
        <f t="shared" si="6"/>
        <v>---</v>
      </c>
      <c r="N42" s="4"/>
      <c r="O42" s="2"/>
      <c r="P42" s="4">
        <f t="shared" si="7"/>
        <v>165</v>
      </c>
    </row>
    <row r="43" spans="1:16" ht="18.75">
      <c r="A43" s="9"/>
      <c r="B43" s="8"/>
      <c r="C43" s="2"/>
      <c r="D43" s="2"/>
      <c r="E43" s="4"/>
      <c r="F43" s="4"/>
      <c r="G43" s="5"/>
      <c r="H43" s="5"/>
      <c r="I43" s="2" t="str">
        <f t="shared" si="5"/>
        <v>------</v>
      </c>
      <c r="J43" s="17" t="e">
        <f>VLOOKUP(L43,ch!$A$1:$B$31,2,0)</f>
        <v>#N/A</v>
      </c>
      <c r="K43" s="17"/>
      <c r="L43" s="4"/>
      <c r="M43" s="2" t="str">
        <f t="shared" si="6"/>
        <v>---</v>
      </c>
      <c r="N43" s="4"/>
      <c r="O43" s="2"/>
      <c r="P43" s="4">
        <f t="shared" si="7"/>
        <v>165</v>
      </c>
    </row>
    <row r="44" spans="1:16" ht="18.75">
      <c r="A44" s="9"/>
      <c r="B44" s="8"/>
      <c r="C44" s="2"/>
      <c r="D44" s="2"/>
      <c r="E44" s="4"/>
      <c r="F44" s="4"/>
      <c r="G44" s="5"/>
      <c r="H44" s="5"/>
      <c r="I44" s="2" t="str">
        <f t="shared" si="5"/>
        <v>------</v>
      </c>
      <c r="J44" s="17" t="e">
        <f>VLOOKUP(L44,ch!$A$1:$B$31,2,0)</f>
        <v>#N/A</v>
      </c>
      <c r="K44" s="17"/>
      <c r="L44" s="4"/>
      <c r="M44" s="2" t="str">
        <f t="shared" si="6"/>
        <v>---</v>
      </c>
      <c r="N44" s="4"/>
      <c r="O44" s="2"/>
      <c r="P44" s="4">
        <f t="shared" si="7"/>
        <v>165</v>
      </c>
    </row>
    <row r="45" spans="1:16" ht="18.75">
      <c r="A45" s="9"/>
      <c r="B45" s="8"/>
      <c r="C45" s="2"/>
      <c r="D45" s="2"/>
      <c r="E45" s="4"/>
      <c r="F45" s="4"/>
      <c r="G45" s="5"/>
      <c r="H45" s="5"/>
      <c r="I45" s="2" t="str">
        <f t="shared" si="5"/>
        <v>------</v>
      </c>
      <c r="J45" s="17" t="e">
        <f>VLOOKUP(L45,ch!$A$1:$B$31,2,0)</f>
        <v>#N/A</v>
      </c>
      <c r="K45" s="17"/>
      <c r="L45" s="4"/>
      <c r="M45" s="2" t="str">
        <f t="shared" si="6"/>
        <v>---</v>
      </c>
      <c r="N45" s="4"/>
      <c r="O45" s="2"/>
      <c r="P45" s="4">
        <f t="shared" si="7"/>
        <v>165</v>
      </c>
    </row>
  </sheetData>
  <phoneticPr fontId="7" type="noConversion"/>
  <conditionalFormatting sqref="G1:H1048576">
    <cfRule type="duplicateValues" dxfId="188" priority="4"/>
    <cfRule type="duplicateValues" dxfId="187" priority="5"/>
  </conditionalFormatting>
  <conditionalFormatting sqref="H1:H1048576">
    <cfRule type="duplicateValues" dxfId="186" priority="8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Z22"/>
  <sheetViews>
    <sheetView topLeftCell="A13" workbookViewId="0">
      <selection activeCell="F19" sqref="F19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27.25" style="18" bestFit="1" customWidth="1"/>
    <col min="7" max="8" width="13.25" style="14" hidden="1" customWidth="1"/>
    <col min="9" max="9" width="13.25" style="14" customWidth="1"/>
    <col min="10" max="10" width="16.625" style="18" bestFit="1" customWidth="1"/>
    <col min="11" max="11" width="15.75" style="16" hidden="1" customWidth="1"/>
    <col min="12" max="12" width="15.75" style="16" customWidth="1"/>
    <col min="13" max="13" width="8.875" style="18" bestFit="1" customWidth="1"/>
    <col min="14" max="14" width="6.875" style="18" customWidth="1"/>
    <col min="15" max="15" width="8.75" style="18" bestFit="1" customWidth="1"/>
    <col min="16" max="16" width="29.875" style="18" bestFit="1" customWidth="1"/>
    <col min="17" max="17" width="6.75" style="18" bestFit="1" customWidth="1"/>
    <col min="18" max="16384" width="9" style="18"/>
  </cols>
  <sheetData>
    <row r="1" spans="1:104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227</v>
      </c>
      <c r="H1" s="10" t="s">
        <v>351</v>
      </c>
      <c r="I1" s="10" t="s">
        <v>226</v>
      </c>
      <c r="J1" s="10" t="s">
        <v>7</v>
      </c>
      <c r="K1" s="10" t="s">
        <v>225</v>
      </c>
      <c r="L1" s="10" t="s">
        <v>224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</row>
    <row r="2" spans="1:104" ht="18.75">
      <c r="A2" s="9">
        <v>43194</v>
      </c>
      <c r="B2" s="8" t="s">
        <v>165</v>
      </c>
      <c r="C2" s="2" t="s">
        <v>162</v>
      </c>
      <c r="D2" s="2" t="s">
        <v>19</v>
      </c>
      <c r="E2" s="4" t="s">
        <v>306</v>
      </c>
      <c r="F2" s="4" t="s">
        <v>307</v>
      </c>
      <c r="G2" s="5"/>
      <c r="H2" s="5" t="s">
        <v>308</v>
      </c>
      <c r="I2" s="7" t="s">
        <v>352</v>
      </c>
      <c r="J2" s="2" t="str">
        <f t="shared" ref="J2:J18" si="0">IF(A2&lt;&gt;"","武汉威伟机械","------")</f>
        <v>武汉威伟机械</v>
      </c>
      <c r="K2" s="17" t="str">
        <f>VLOOKUP(M2,ch!$A$1:$B$31,2,0)</f>
        <v>鄂AZV373</v>
      </c>
      <c r="L2" s="17" t="s">
        <v>126</v>
      </c>
      <c r="M2" s="4" t="s">
        <v>260</v>
      </c>
      <c r="N2" s="2" t="str">
        <f t="shared" ref="N2:N18" si="1">IF(A2&lt;&gt;"","9.6米","---")</f>
        <v>9.6米</v>
      </c>
      <c r="O2" s="4">
        <v>14</v>
      </c>
      <c r="P2" s="2" t="str">
        <f t="shared" ref="P2:P18" si="2">C2&amp;"--"&amp;E2</f>
        <v>新地园区--亚洲一号园区</v>
      </c>
      <c r="Q2" s="4">
        <f>IF(OR(C2="常福园区",C2="欣程园区",E2="常福园区",E2="欣程园区"),1250,165)</f>
        <v>165</v>
      </c>
    </row>
    <row r="3" spans="1:104" ht="18.75">
      <c r="A3" s="9">
        <v>43194</v>
      </c>
      <c r="B3" s="8" t="s">
        <v>165</v>
      </c>
      <c r="C3" s="2" t="s">
        <v>162</v>
      </c>
      <c r="D3" s="2" t="s">
        <v>253</v>
      </c>
      <c r="E3" s="4" t="s">
        <v>306</v>
      </c>
      <c r="F3" s="4" t="s">
        <v>161</v>
      </c>
      <c r="G3" s="5"/>
      <c r="H3" s="5" t="s">
        <v>309</v>
      </c>
      <c r="I3" s="7" t="s">
        <v>353</v>
      </c>
      <c r="J3" s="2" t="str">
        <f t="shared" si="0"/>
        <v>武汉威伟机械</v>
      </c>
      <c r="K3" s="17" t="str">
        <f>VLOOKUP(M3,ch!$A$1:$B$31,2,0)</f>
        <v>鄂AZV377</v>
      </c>
      <c r="L3" s="17" t="s">
        <v>105</v>
      </c>
      <c r="M3" s="4" t="s">
        <v>54</v>
      </c>
      <c r="N3" s="2" t="str">
        <f t="shared" si="1"/>
        <v>9.6米</v>
      </c>
      <c r="O3" s="4">
        <v>14</v>
      </c>
      <c r="P3" s="2" t="str">
        <f t="shared" si="2"/>
        <v>新地园区--亚洲一号园区</v>
      </c>
      <c r="Q3" s="4">
        <f t="shared" ref="Q3:Q9" si="3">IF(OR(C3="常福园区",C3="欣程园区",E3="常福园区",E3="欣程园区"),1250,165)</f>
        <v>165</v>
      </c>
    </row>
    <row r="4" spans="1:104" ht="18.75">
      <c r="A4" s="24">
        <v>43194</v>
      </c>
      <c r="B4" s="25" t="s">
        <v>165</v>
      </c>
      <c r="C4" s="21" t="s">
        <v>162</v>
      </c>
      <c r="D4" s="21" t="s">
        <v>253</v>
      </c>
      <c r="E4" s="23" t="s">
        <v>306</v>
      </c>
      <c r="F4" s="23" t="s">
        <v>42</v>
      </c>
      <c r="G4" s="26"/>
      <c r="H4" s="26" t="s">
        <v>310</v>
      </c>
      <c r="I4" s="27" t="s">
        <v>507</v>
      </c>
      <c r="J4" s="21" t="str">
        <f t="shared" si="0"/>
        <v>武汉威伟机械</v>
      </c>
      <c r="K4" s="22" t="str">
        <f>VLOOKUP(M4,ch!$A$1:$B$31,2,0)</f>
        <v>鄂AZV377</v>
      </c>
      <c r="L4" s="22" t="s">
        <v>105</v>
      </c>
      <c r="M4" s="23" t="s">
        <v>54</v>
      </c>
      <c r="N4" s="21" t="str">
        <f t="shared" si="1"/>
        <v>9.6米</v>
      </c>
      <c r="O4" s="23">
        <v>14</v>
      </c>
      <c r="P4" s="21" t="str">
        <f t="shared" si="2"/>
        <v>新地园区--亚洲一号园区</v>
      </c>
      <c r="Q4" s="23">
        <f t="shared" si="3"/>
        <v>165</v>
      </c>
    </row>
    <row r="5" spans="1:104" ht="18.75">
      <c r="A5" s="9">
        <v>43194</v>
      </c>
      <c r="B5" s="8" t="s">
        <v>63</v>
      </c>
      <c r="C5" s="2" t="s">
        <v>162</v>
      </c>
      <c r="D5" s="2" t="s">
        <v>20</v>
      </c>
      <c r="E5" s="4" t="s">
        <v>311</v>
      </c>
      <c r="F5" s="4" t="s">
        <v>198</v>
      </c>
      <c r="G5" s="5"/>
      <c r="H5" s="5" t="s">
        <v>312</v>
      </c>
      <c r="I5" s="7" t="s">
        <v>355</v>
      </c>
      <c r="J5" s="2" t="str">
        <f t="shared" si="0"/>
        <v>武汉威伟机械</v>
      </c>
      <c r="K5" s="17" t="str">
        <f>VLOOKUP(M5,ch!$A$1:$B$31,2,0)</f>
        <v>鄂ALU151</v>
      </c>
      <c r="L5" s="17" t="s">
        <v>102</v>
      </c>
      <c r="M5" s="4" t="s">
        <v>313</v>
      </c>
      <c r="N5" s="2" t="str">
        <f t="shared" si="1"/>
        <v>9.6米</v>
      </c>
      <c r="O5" s="4">
        <v>14</v>
      </c>
      <c r="P5" s="2" t="str">
        <f t="shared" si="2"/>
        <v>新地园区--丰树园区</v>
      </c>
      <c r="Q5" s="4">
        <f t="shared" si="3"/>
        <v>165</v>
      </c>
    </row>
    <row r="6" spans="1:104" ht="18.75">
      <c r="A6" s="9">
        <v>43194</v>
      </c>
      <c r="B6" s="8" t="s">
        <v>257</v>
      </c>
      <c r="C6" s="2" t="s">
        <v>162</v>
      </c>
      <c r="D6" s="2" t="s">
        <v>19</v>
      </c>
      <c r="E6" s="4" t="s">
        <v>66</v>
      </c>
      <c r="F6" s="4" t="s">
        <v>189</v>
      </c>
      <c r="G6" s="5"/>
      <c r="H6" s="5" t="s">
        <v>314</v>
      </c>
      <c r="I6" s="7" t="s">
        <v>356</v>
      </c>
      <c r="J6" s="2" t="str">
        <f t="shared" si="0"/>
        <v>武汉威伟机械</v>
      </c>
      <c r="K6" s="17" t="str">
        <f>VLOOKUP(M6,ch!$A$1:$B$31,2,0)</f>
        <v>鄂ALU151</v>
      </c>
      <c r="L6" s="17" t="s">
        <v>102</v>
      </c>
      <c r="M6" s="4" t="s">
        <v>313</v>
      </c>
      <c r="N6" s="2" t="str">
        <f t="shared" si="1"/>
        <v>9.6米</v>
      </c>
      <c r="O6" s="4">
        <v>14</v>
      </c>
      <c r="P6" s="2" t="str">
        <f t="shared" si="2"/>
        <v>新地园区--亚洲一号园区</v>
      </c>
      <c r="Q6" s="4">
        <f t="shared" si="3"/>
        <v>165</v>
      </c>
    </row>
    <row r="7" spans="1:104" ht="18.75">
      <c r="A7" s="9">
        <v>43194</v>
      </c>
      <c r="B7" s="8" t="s">
        <v>178</v>
      </c>
      <c r="C7" s="2" t="s">
        <v>162</v>
      </c>
      <c r="D7" s="2" t="s">
        <v>16</v>
      </c>
      <c r="E7" s="4" t="s">
        <v>59</v>
      </c>
      <c r="F7" s="4" t="s">
        <v>206</v>
      </c>
      <c r="G7" s="5"/>
      <c r="H7" s="5" t="s">
        <v>315</v>
      </c>
      <c r="I7" s="7" t="s">
        <v>357</v>
      </c>
      <c r="J7" s="2" t="str">
        <f t="shared" si="0"/>
        <v>武汉威伟机械</v>
      </c>
      <c r="K7" s="17" t="e">
        <f>VLOOKUP(M7,ch!$A$1:$B$31,2,0)</f>
        <v>#N/A</v>
      </c>
      <c r="L7" s="17" t="s">
        <v>110</v>
      </c>
      <c r="M7" s="4" t="s">
        <v>316</v>
      </c>
      <c r="N7" s="2" t="str">
        <f t="shared" si="1"/>
        <v>9.6米</v>
      </c>
      <c r="O7" s="4">
        <v>14</v>
      </c>
      <c r="P7" s="2" t="str">
        <f t="shared" si="2"/>
        <v>新地园区--万纬园区</v>
      </c>
      <c r="Q7" s="4">
        <f t="shared" si="3"/>
        <v>165</v>
      </c>
    </row>
    <row r="8" spans="1:104" ht="18.75">
      <c r="A8" s="9">
        <v>43194</v>
      </c>
      <c r="B8" s="8" t="s">
        <v>204</v>
      </c>
      <c r="C8" s="2" t="s">
        <v>162</v>
      </c>
      <c r="D8" s="2" t="s">
        <v>20</v>
      </c>
      <c r="E8" s="4" t="s">
        <v>61</v>
      </c>
      <c r="F8" s="4" t="s">
        <v>172</v>
      </c>
      <c r="G8" s="5"/>
      <c r="H8" s="5" t="s">
        <v>317</v>
      </c>
      <c r="I8" s="7" t="s">
        <v>358</v>
      </c>
      <c r="J8" s="2" t="str">
        <f t="shared" si="0"/>
        <v>武汉威伟机械</v>
      </c>
      <c r="K8" s="17" t="str">
        <f>VLOOKUP(M8,ch!$A$1:$B$31,2,0)</f>
        <v>鄂AF1588</v>
      </c>
      <c r="L8" s="17" t="s">
        <v>101</v>
      </c>
      <c r="M8" s="4" t="s">
        <v>318</v>
      </c>
      <c r="N8" s="2" t="str">
        <f t="shared" si="1"/>
        <v>9.6米</v>
      </c>
      <c r="O8" s="4">
        <v>14</v>
      </c>
      <c r="P8" s="2" t="str">
        <f t="shared" si="2"/>
        <v>新地园区--丰树园区</v>
      </c>
      <c r="Q8" s="4">
        <f t="shared" si="3"/>
        <v>165</v>
      </c>
    </row>
    <row r="9" spans="1:104" ht="18.75">
      <c r="A9" s="9">
        <v>43194</v>
      </c>
      <c r="B9" s="8" t="s">
        <v>165</v>
      </c>
      <c r="C9" s="2" t="s">
        <v>162</v>
      </c>
      <c r="D9" s="2" t="s">
        <v>19</v>
      </c>
      <c r="E9" s="4" t="s">
        <v>66</v>
      </c>
      <c r="F9" s="4" t="s">
        <v>200</v>
      </c>
      <c r="G9" s="5"/>
      <c r="H9" s="5" t="s">
        <v>319</v>
      </c>
      <c r="I9" s="7" t="s">
        <v>359</v>
      </c>
      <c r="J9" s="2" t="str">
        <f t="shared" si="0"/>
        <v>武汉威伟机械</v>
      </c>
      <c r="K9" s="17" t="str">
        <f>VLOOKUP(M9,ch!$A$1:$B$31,2,0)</f>
        <v>鄂AMT870</v>
      </c>
      <c r="L9" s="17" t="s">
        <v>109</v>
      </c>
      <c r="M9" s="4" t="s">
        <v>320</v>
      </c>
      <c r="N9" s="2" t="str">
        <f t="shared" si="1"/>
        <v>9.6米</v>
      </c>
      <c r="O9" s="4">
        <v>14</v>
      </c>
      <c r="P9" s="2" t="str">
        <f t="shared" si="2"/>
        <v>新地园区--亚洲一号园区</v>
      </c>
      <c r="Q9" s="4">
        <f t="shared" si="3"/>
        <v>165</v>
      </c>
    </row>
    <row r="10" spans="1:104" ht="18.75">
      <c r="A10" s="9">
        <v>43194</v>
      </c>
      <c r="B10" s="8" t="s">
        <v>204</v>
      </c>
      <c r="C10" s="2" t="s">
        <v>162</v>
      </c>
      <c r="D10" s="2" t="s">
        <v>21</v>
      </c>
      <c r="E10" s="4" t="s">
        <v>162</v>
      </c>
      <c r="F10" s="4" t="s">
        <v>321</v>
      </c>
      <c r="G10" s="5"/>
      <c r="H10" s="5" t="s">
        <v>322</v>
      </c>
      <c r="I10" s="7" t="s">
        <v>360</v>
      </c>
      <c r="J10" s="2" t="str">
        <f t="shared" si="0"/>
        <v>武汉威伟机械</v>
      </c>
      <c r="K10" s="17" t="str">
        <f>VLOOKUP(M10,ch!$A$1:$B$31,2,0)</f>
        <v>鄂AMT870</v>
      </c>
      <c r="L10" s="17" t="s">
        <v>109</v>
      </c>
      <c r="M10" s="4" t="s">
        <v>320</v>
      </c>
      <c r="N10" s="2" t="str">
        <f t="shared" si="1"/>
        <v>9.6米</v>
      </c>
      <c r="O10" s="4">
        <v>14</v>
      </c>
      <c r="P10" s="2" t="str">
        <f t="shared" si="2"/>
        <v>新地园区--新地园区</v>
      </c>
      <c r="Q10" s="4">
        <f t="shared" ref="Q10:Q18" si="4">IF(OR(C10="常福园区",C10="欣程园区",E10="常福园区",F3="欣程园区"),1250,165)</f>
        <v>165</v>
      </c>
    </row>
    <row r="11" spans="1:104" ht="18.75">
      <c r="A11" s="9">
        <v>43194</v>
      </c>
      <c r="B11" s="8" t="s">
        <v>204</v>
      </c>
      <c r="C11" s="2" t="s">
        <v>162</v>
      </c>
      <c r="D11" s="2" t="s">
        <v>21</v>
      </c>
      <c r="E11" s="4" t="s">
        <v>61</v>
      </c>
      <c r="F11" s="4" t="s">
        <v>172</v>
      </c>
      <c r="G11" s="5"/>
      <c r="H11" s="5" t="s">
        <v>323</v>
      </c>
      <c r="I11" s="7" t="s">
        <v>361</v>
      </c>
      <c r="J11" s="2" t="str">
        <f t="shared" si="0"/>
        <v>武汉威伟机械</v>
      </c>
      <c r="K11" s="17" t="str">
        <f>VLOOKUP(M11,ch!$A$1:$B$31,2,0)</f>
        <v>鄂AFE237</v>
      </c>
      <c r="L11" s="17" t="s">
        <v>98</v>
      </c>
      <c r="M11" s="4" t="s">
        <v>324</v>
      </c>
      <c r="N11" s="2" t="str">
        <f t="shared" si="1"/>
        <v>9.6米</v>
      </c>
      <c r="O11" s="4">
        <v>14</v>
      </c>
      <c r="P11" s="2" t="str">
        <f t="shared" si="2"/>
        <v>新地园区--丰树园区</v>
      </c>
      <c r="Q11" s="4">
        <f t="shared" si="4"/>
        <v>165</v>
      </c>
    </row>
    <row r="12" spans="1:104" ht="18.75">
      <c r="A12" s="9">
        <v>43194</v>
      </c>
      <c r="B12" s="8" t="s">
        <v>325</v>
      </c>
      <c r="C12" s="2" t="s">
        <v>326</v>
      </c>
      <c r="D12" s="2" t="s">
        <v>327</v>
      </c>
      <c r="E12" s="4" t="s">
        <v>328</v>
      </c>
      <c r="F12" s="4" t="s">
        <v>329</v>
      </c>
      <c r="G12" s="5"/>
      <c r="H12" s="5" t="s">
        <v>330</v>
      </c>
      <c r="I12" s="7" t="s">
        <v>362</v>
      </c>
      <c r="J12" s="2" t="str">
        <f t="shared" si="0"/>
        <v>武汉威伟机械</v>
      </c>
      <c r="K12" s="17" t="str">
        <f>VLOOKUP(M12,ch!$A$1:$B$31,2,0)</f>
        <v>鄂AMT870</v>
      </c>
      <c r="L12" s="17" t="s">
        <v>109</v>
      </c>
      <c r="M12" s="4" t="s">
        <v>282</v>
      </c>
      <c r="N12" s="2" t="str">
        <f t="shared" si="1"/>
        <v>9.6米</v>
      </c>
      <c r="O12" s="4">
        <v>14</v>
      </c>
      <c r="P12" s="2" t="str">
        <f t="shared" si="2"/>
        <v>丰树园区--新地园区</v>
      </c>
      <c r="Q12" s="4">
        <f t="shared" si="4"/>
        <v>165</v>
      </c>
    </row>
    <row r="13" spans="1:104" ht="18.75">
      <c r="A13" s="9">
        <v>43194</v>
      </c>
      <c r="B13" s="8" t="s">
        <v>331</v>
      </c>
      <c r="C13" s="2" t="s">
        <v>332</v>
      </c>
      <c r="D13" s="2" t="s">
        <v>333</v>
      </c>
      <c r="E13" s="4" t="s">
        <v>328</v>
      </c>
      <c r="F13" s="4" t="s">
        <v>329</v>
      </c>
      <c r="G13" s="5"/>
      <c r="H13" s="5" t="s">
        <v>334</v>
      </c>
      <c r="I13" s="7" t="s">
        <v>363</v>
      </c>
      <c r="J13" s="2" t="str">
        <f t="shared" si="0"/>
        <v>武汉威伟机械</v>
      </c>
      <c r="K13" s="17" t="e">
        <f>VLOOKUP(M13,ch!$A$1:$B$31,2,0)</f>
        <v>#N/A</v>
      </c>
      <c r="L13" s="17" t="s">
        <v>110</v>
      </c>
      <c r="M13" s="4" t="s">
        <v>316</v>
      </c>
      <c r="N13" s="2" t="str">
        <f t="shared" si="1"/>
        <v>9.6米</v>
      </c>
      <c r="O13" s="4">
        <v>14</v>
      </c>
      <c r="P13" s="2" t="str">
        <f t="shared" si="2"/>
        <v>亚洲一号园区--新地园区</v>
      </c>
      <c r="Q13" s="4">
        <f t="shared" si="4"/>
        <v>165</v>
      </c>
    </row>
    <row r="14" spans="1:104" ht="18.75">
      <c r="A14" s="9">
        <v>43194</v>
      </c>
      <c r="B14" s="8" t="s">
        <v>159</v>
      </c>
      <c r="C14" s="2" t="s">
        <v>332</v>
      </c>
      <c r="D14" s="2" t="s">
        <v>335</v>
      </c>
      <c r="E14" s="4" t="s">
        <v>162</v>
      </c>
      <c r="F14" s="4" t="s">
        <v>336</v>
      </c>
      <c r="G14" s="5"/>
      <c r="H14" s="5" t="s">
        <v>337</v>
      </c>
      <c r="I14" s="7" t="s">
        <v>364</v>
      </c>
      <c r="J14" s="2" t="str">
        <f t="shared" si="0"/>
        <v>武汉威伟机械</v>
      </c>
      <c r="K14" s="17" t="str">
        <f>VLOOKUP(M14,ch!$A$1:$B$31,2,0)</f>
        <v>鄂AZR876</v>
      </c>
      <c r="L14" s="17" t="s">
        <v>129</v>
      </c>
      <c r="M14" s="4" t="s">
        <v>338</v>
      </c>
      <c r="N14" s="2" t="str">
        <f t="shared" si="1"/>
        <v>9.6米</v>
      </c>
      <c r="O14" s="4">
        <v>14</v>
      </c>
      <c r="P14" s="2" t="str">
        <f t="shared" si="2"/>
        <v>亚洲一号园区--新地园区</v>
      </c>
      <c r="Q14" s="4">
        <f t="shared" si="4"/>
        <v>165</v>
      </c>
    </row>
    <row r="15" spans="1:104" ht="18.75">
      <c r="A15" s="9">
        <v>43194</v>
      </c>
      <c r="B15" s="8" t="s">
        <v>339</v>
      </c>
      <c r="C15" s="2" t="s">
        <v>340</v>
      </c>
      <c r="D15" s="2" t="s">
        <v>341</v>
      </c>
      <c r="E15" s="4" t="s">
        <v>328</v>
      </c>
      <c r="F15" s="4" t="s">
        <v>342</v>
      </c>
      <c r="G15" s="5"/>
      <c r="H15" s="5" t="s">
        <v>343</v>
      </c>
      <c r="I15" s="7" t="s">
        <v>365</v>
      </c>
      <c r="J15" s="2" t="str">
        <f t="shared" si="0"/>
        <v>武汉威伟机械</v>
      </c>
      <c r="K15" s="17" t="str">
        <f>VLOOKUP(M15,ch!$A$1:$B$31,2,0)</f>
        <v>鄂AZV377</v>
      </c>
      <c r="L15" s="17" t="s">
        <v>105</v>
      </c>
      <c r="M15" s="4" t="s">
        <v>344</v>
      </c>
      <c r="N15" s="2" t="str">
        <f t="shared" si="1"/>
        <v>9.6米</v>
      </c>
      <c r="O15" s="4">
        <v>14</v>
      </c>
      <c r="P15" s="2" t="str">
        <f t="shared" si="2"/>
        <v>万纬园区--新地园区</v>
      </c>
      <c r="Q15" s="4">
        <f t="shared" si="4"/>
        <v>165</v>
      </c>
    </row>
    <row r="16" spans="1:104" ht="18.75">
      <c r="A16" s="9">
        <v>43194</v>
      </c>
      <c r="B16" s="8" t="s">
        <v>345</v>
      </c>
      <c r="C16" s="2" t="s">
        <v>340</v>
      </c>
      <c r="D16" s="2" t="s">
        <v>346</v>
      </c>
      <c r="E16" s="4" t="s">
        <v>162</v>
      </c>
      <c r="F16" s="4" t="s">
        <v>163</v>
      </c>
      <c r="G16" s="5"/>
      <c r="H16" s="5" t="s">
        <v>347</v>
      </c>
      <c r="I16" s="7" t="s">
        <v>366</v>
      </c>
      <c r="J16" s="2" t="str">
        <f t="shared" si="0"/>
        <v>武汉威伟机械</v>
      </c>
      <c r="K16" s="17" t="str">
        <f>VLOOKUP(M16,ch!$A$1:$B$31,2,0)</f>
        <v>鄂AZV377</v>
      </c>
      <c r="L16" s="17" t="s">
        <v>105</v>
      </c>
      <c r="M16" s="4" t="s">
        <v>344</v>
      </c>
      <c r="N16" s="2" t="str">
        <f t="shared" si="1"/>
        <v>9.6米</v>
      </c>
      <c r="O16" s="4">
        <v>8</v>
      </c>
      <c r="P16" s="2" t="str">
        <f t="shared" si="2"/>
        <v>万纬园区--新地园区</v>
      </c>
      <c r="Q16" s="4">
        <f t="shared" si="4"/>
        <v>165</v>
      </c>
    </row>
    <row r="17" spans="1:17" ht="18.75">
      <c r="A17" s="9">
        <v>43194</v>
      </c>
      <c r="B17" s="8" t="s">
        <v>348</v>
      </c>
      <c r="C17" s="2" t="s">
        <v>162</v>
      </c>
      <c r="D17" s="2" t="s">
        <v>279</v>
      </c>
      <c r="E17" s="4" t="s">
        <v>214</v>
      </c>
      <c r="F17" s="4" t="s">
        <v>280</v>
      </c>
      <c r="G17" s="5"/>
      <c r="H17" s="5" t="s">
        <v>349</v>
      </c>
      <c r="I17" s="7" t="s">
        <v>367</v>
      </c>
      <c r="J17" s="2" t="str">
        <f t="shared" si="0"/>
        <v>武汉威伟机械</v>
      </c>
      <c r="K17" s="17" t="str">
        <f>VLOOKUP(M17,ch!$A$1:$B$31,2,0)</f>
        <v>鄂AHB101</v>
      </c>
      <c r="L17" s="17" t="s">
        <v>103</v>
      </c>
      <c r="M17" s="4" t="s">
        <v>158</v>
      </c>
      <c r="N17" s="2" t="str">
        <f t="shared" si="1"/>
        <v>9.6米</v>
      </c>
      <c r="O17" s="4">
        <v>15</v>
      </c>
      <c r="P17" s="2" t="str">
        <f t="shared" si="2"/>
        <v>新地园区--常福园区</v>
      </c>
      <c r="Q17" s="4">
        <f t="shared" si="4"/>
        <v>1250</v>
      </c>
    </row>
    <row r="18" spans="1:17" ht="18.75">
      <c r="A18" s="9">
        <v>43194</v>
      </c>
      <c r="B18" s="8" t="s">
        <v>348</v>
      </c>
      <c r="C18" s="2" t="s">
        <v>162</v>
      </c>
      <c r="D18" s="2" t="s">
        <v>16</v>
      </c>
      <c r="E18" s="4" t="s">
        <v>214</v>
      </c>
      <c r="F18" s="4" t="s">
        <v>280</v>
      </c>
      <c r="G18" s="5"/>
      <c r="H18" s="5" t="s">
        <v>350</v>
      </c>
      <c r="I18" s="7" t="s">
        <v>368</v>
      </c>
      <c r="J18" s="2" t="str">
        <f t="shared" si="0"/>
        <v>武汉威伟机械</v>
      </c>
      <c r="K18" s="17" t="str">
        <f>VLOOKUP(M18,ch!$A$1:$B$31,2,0)</f>
        <v>鄂AAW309</v>
      </c>
      <c r="L18" s="17" t="s">
        <v>95</v>
      </c>
      <c r="M18" s="4" t="s">
        <v>168</v>
      </c>
      <c r="N18" s="2" t="str">
        <f t="shared" si="1"/>
        <v>9.6米</v>
      </c>
      <c r="O18" s="4">
        <v>14</v>
      </c>
      <c r="P18" s="2" t="str">
        <f t="shared" si="2"/>
        <v>新地园区--常福园区</v>
      </c>
      <c r="Q18" s="4">
        <f t="shared" si="4"/>
        <v>1250</v>
      </c>
    </row>
    <row r="19" spans="1:17" ht="18.75">
      <c r="A19" s="9"/>
      <c r="B19" s="8"/>
      <c r="C19" s="2"/>
      <c r="D19" s="2"/>
      <c r="E19" s="4"/>
      <c r="F19" s="23" t="s">
        <v>508</v>
      </c>
      <c r="G19" s="5"/>
      <c r="H19" s="5"/>
      <c r="I19" s="5"/>
      <c r="J19" s="2"/>
      <c r="K19" s="17"/>
      <c r="L19" s="17"/>
      <c r="M19" s="4"/>
      <c r="N19" s="2"/>
      <c r="O19" s="4"/>
      <c r="P19" s="2"/>
      <c r="Q19" s="4"/>
    </row>
    <row r="20" spans="1:17" ht="18.75">
      <c r="A20" s="9"/>
      <c r="B20" s="8"/>
      <c r="C20" s="2"/>
      <c r="D20" s="2"/>
      <c r="E20" s="4"/>
      <c r="F20" s="4"/>
      <c r="G20" s="5"/>
      <c r="H20" s="5"/>
      <c r="I20" s="5"/>
      <c r="J20" s="2"/>
      <c r="K20" s="17"/>
      <c r="L20" s="17"/>
      <c r="M20" s="4"/>
      <c r="N20" s="2"/>
      <c r="O20" s="4"/>
      <c r="P20" s="2"/>
      <c r="Q20" s="4"/>
    </row>
    <row r="21" spans="1:17" ht="18.75">
      <c r="A21" s="9"/>
      <c r="B21" s="8"/>
      <c r="C21" s="2"/>
      <c r="D21" s="2"/>
      <c r="E21" s="4"/>
      <c r="F21" s="4"/>
      <c r="G21" s="5"/>
      <c r="H21" s="5"/>
      <c r="I21" s="5"/>
      <c r="J21" s="2"/>
      <c r="K21" s="17"/>
      <c r="L21" s="17"/>
      <c r="M21" s="4"/>
      <c r="N21" s="2"/>
      <c r="O21" s="4"/>
      <c r="P21" s="2"/>
      <c r="Q21" s="4"/>
    </row>
    <row r="22" spans="1:17" ht="18.75">
      <c r="A22" s="9"/>
      <c r="B22" s="8"/>
      <c r="C22" s="2"/>
      <c r="D22" s="2"/>
      <c r="E22" s="4"/>
      <c r="F22" s="4"/>
      <c r="G22" s="5"/>
      <c r="H22" s="5"/>
      <c r="I22" s="5"/>
      <c r="J22" s="2"/>
      <c r="K22" s="17"/>
      <c r="L22" s="17"/>
      <c r="M22" s="4"/>
      <c r="N22" s="2"/>
      <c r="O22" s="4"/>
      <c r="P22" s="2"/>
      <c r="Q22" s="4"/>
    </row>
  </sheetData>
  <phoneticPr fontId="7" type="noConversion"/>
  <conditionalFormatting sqref="G1:I1048576">
    <cfRule type="duplicateValues" dxfId="185" priority="3"/>
    <cfRule type="duplicateValues" dxfId="184" priority="4"/>
  </conditionalFormatting>
  <conditionalFormatting sqref="H1:I1048576">
    <cfRule type="duplicateValues" dxfId="183" priority="1"/>
    <cfRule type="duplicateValues" dxfId="182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31"/>
  <sheetViews>
    <sheetView topLeftCell="E19" workbookViewId="0">
      <selection activeCell="G22" sqref="G22"/>
    </sheetView>
  </sheetViews>
  <sheetFormatPr defaultRowHeight="13.5"/>
  <cols>
    <col min="1" max="1" width="11.875" bestFit="1" customWidth="1"/>
    <col min="2" max="2" width="10.125" bestFit="1" customWidth="1"/>
    <col min="3" max="3" width="16.625" bestFit="1" customWidth="1"/>
    <col min="4" max="4" width="37.875" bestFit="1" customWidth="1"/>
    <col min="5" max="5" width="16.625" bestFit="1" customWidth="1"/>
    <col min="6" max="6" width="39.25" bestFit="1" customWidth="1"/>
    <col min="7" max="8" width="13.25" bestFit="1" customWidth="1"/>
    <col min="9" max="9" width="16.625" bestFit="1" customWidth="1"/>
    <col min="10" max="11" width="11.75" bestFit="1" customWidth="1"/>
    <col min="12" max="12" width="8.875" bestFit="1" customWidth="1"/>
    <col min="13" max="13" width="7.875" bestFit="1" customWidth="1"/>
    <col min="14" max="14" width="8.75" bestFit="1" customWidth="1"/>
    <col min="15" max="15" width="29.875" bestFit="1" customWidth="1"/>
    <col min="16" max="16" width="6.75" bestFit="1" customWidth="1"/>
  </cols>
  <sheetData>
    <row r="1" spans="1:103" s="18" customFormat="1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377</v>
      </c>
      <c r="H1" s="10" t="s">
        <v>226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s="18" customFormat="1" ht="18.75">
      <c r="A2" s="9">
        <v>43195</v>
      </c>
      <c r="B2" s="8" t="s">
        <v>435</v>
      </c>
      <c r="C2" s="2" t="s">
        <v>55</v>
      </c>
      <c r="D2" s="2" t="s">
        <v>253</v>
      </c>
      <c r="E2" s="4" t="s">
        <v>55</v>
      </c>
      <c r="F2" s="4" t="s">
        <v>436</v>
      </c>
      <c r="G2" s="5" t="s">
        <v>437</v>
      </c>
      <c r="H2" s="7" t="s">
        <v>438</v>
      </c>
      <c r="I2" s="2" t="str">
        <f>IF(A2&lt;&gt;"","武汉威伟机械","------")</f>
        <v>武汉威伟机械</v>
      </c>
      <c r="J2" s="17" t="str">
        <f>VLOOKUP(L2,[1]ch!$A$1:$B$31,2,0)</f>
        <v>鄂AFE237</v>
      </c>
      <c r="K2" s="17" t="s">
        <v>98</v>
      </c>
      <c r="L2" s="4" t="s">
        <v>43</v>
      </c>
      <c r="M2" s="2" t="str">
        <f t="shared" ref="M2:M31" si="0">IF(A2&lt;&gt;"","9.6米","---")</f>
        <v>9.6米</v>
      </c>
      <c r="N2" s="4">
        <v>14</v>
      </c>
      <c r="O2" s="2" t="str">
        <f t="shared" ref="O2:O31" si="1">C2&amp;"--"&amp;E2</f>
        <v>新地园区--新地园区</v>
      </c>
      <c r="P2" s="4">
        <f>IF(OR(C2="常福园区",C2="欣程园区",E2="常福园区",E2="欣程园区"),1250,165)</f>
        <v>165</v>
      </c>
    </row>
    <row r="3" spans="1:103" s="18" customFormat="1" ht="18.75">
      <c r="A3" s="9">
        <v>43195</v>
      </c>
      <c r="B3" s="8" t="s">
        <v>63</v>
      </c>
      <c r="C3" s="2" t="s">
        <v>55</v>
      </c>
      <c r="D3" s="2" t="s">
        <v>20</v>
      </c>
      <c r="E3" s="4" t="s">
        <v>61</v>
      </c>
      <c r="F3" s="4" t="s">
        <v>369</v>
      </c>
      <c r="G3" s="5" t="s">
        <v>439</v>
      </c>
      <c r="H3" s="7" t="s">
        <v>440</v>
      </c>
      <c r="I3" s="2" t="str">
        <f t="shared" ref="I3:I14" si="2">IF(A3&lt;&gt;"","武汉威伟机械","------")</f>
        <v>武汉威伟机械</v>
      </c>
      <c r="J3" s="17" t="str">
        <f>VLOOKUP(L3,[1]ch!$A$1:$B$31,2,0)</f>
        <v>鄂AFE237</v>
      </c>
      <c r="K3" s="17" t="s">
        <v>98</v>
      </c>
      <c r="L3" s="4" t="s">
        <v>43</v>
      </c>
      <c r="M3" s="2" t="str">
        <f t="shared" si="0"/>
        <v>9.6米</v>
      </c>
      <c r="N3" s="4">
        <v>14</v>
      </c>
      <c r="O3" s="2" t="str">
        <f t="shared" si="1"/>
        <v>新地园区--丰树园区</v>
      </c>
      <c r="P3" s="4">
        <f t="shared" ref="P3:P9" si="3">IF(OR(C3="常福园区",C3="欣程园区",E3="常福园区",E3="欣程园区"),1250,165)</f>
        <v>165</v>
      </c>
    </row>
    <row r="4" spans="1:103" s="18" customFormat="1" ht="18.75">
      <c r="A4" s="9">
        <v>43195</v>
      </c>
      <c r="B4" s="8" t="s">
        <v>370</v>
      </c>
      <c r="C4" s="2" t="s">
        <v>55</v>
      </c>
      <c r="D4" s="2" t="s">
        <v>253</v>
      </c>
      <c r="E4" s="4" t="s">
        <v>66</v>
      </c>
      <c r="F4" s="4" t="s">
        <v>371</v>
      </c>
      <c r="G4" s="5" t="s">
        <v>441</v>
      </c>
      <c r="H4" s="7" t="s">
        <v>442</v>
      </c>
      <c r="I4" s="2" t="str">
        <f t="shared" si="2"/>
        <v>武汉威伟机械</v>
      </c>
      <c r="J4" s="17" t="str">
        <f>VLOOKUP(L4,[1]ch!$A$1:$B$31,2,0)</f>
        <v>鄂AFE237</v>
      </c>
      <c r="K4" s="17" t="s">
        <v>98</v>
      </c>
      <c r="L4" s="4" t="s">
        <v>43</v>
      </c>
      <c r="M4" s="2" t="str">
        <f t="shared" si="0"/>
        <v>9.6米</v>
      </c>
      <c r="N4" s="4">
        <v>14</v>
      </c>
      <c r="O4" s="2" t="str">
        <f t="shared" si="1"/>
        <v>新地园区--亚洲一号园区</v>
      </c>
      <c r="P4" s="4">
        <f t="shared" si="3"/>
        <v>165</v>
      </c>
    </row>
    <row r="5" spans="1:103" s="18" customFormat="1" ht="18.75">
      <c r="A5" s="9">
        <v>43195</v>
      </c>
      <c r="B5" s="8" t="s">
        <v>36</v>
      </c>
      <c r="C5" s="2" t="s">
        <v>55</v>
      </c>
      <c r="D5" s="2" t="s">
        <v>19</v>
      </c>
      <c r="E5" s="4" t="s">
        <v>66</v>
      </c>
      <c r="F5" s="4" t="s">
        <v>443</v>
      </c>
      <c r="G5" s="5" t="s">
        <v>444</v>
      </c>
      <c r="H5" s="7" t="s">
        <v>445</v>
      </c>
      <c r="I5" s="2" t="str">
        <f t="shared" si="2"/>
        <v>武汉威伟机械</v>
      </c>
      <c r="J5" s="17" t="str">
        <f>VLOOKUP(L5,[1]ch!$A$1:$B$31,2,0)</f>
        <v>鄂AF1588</v>
      </c>
      <c r="K5" s="17" t="s">
        <v>101</v>
      </c>
      <c r="L5" s="4" t="s">
        <v>39</v>
      </c>
      <c r="M5" s="2" t="str">
        <f t="shared" si="0"/>
        <v>9.6米</v>
      </c>
      <c r="N5" s="4">
        <v>12</v>
      </c>
      <c r="O5" s="2" t="str">
        <f t="shared" si="1"/>
        <v>新地园区--亚洲一号园区</v>
      </c>
      <c r="P5" s="4">
        <f t="shared" si="3"/>
        <v>165</v>
      </c>
    </row>
    <row r="6" spans="1:103" s="18" customFormat="1" ht="18.75">
      <c r="A6" s="9">
        <v>43195</v>
      </c>
      <c r="B6" s="8" t="s">
        <v>36</v>
      </c>
      <c r="C6" s="2" t="s">
        <v>55</v>
      </c>
      <c r="D6" s="2" t="s">
        <v>253</v>
      </c>
      <c r="E6" s="4" t="s">
        <v>66</v>
      </c>
      <c r="F6" s="4" t="s">
        <v>446</v>
      </c>
      <c r="G6" s="5" t="s">
        <v>447</v>
      </c>
      <c r="H6" s="7" t="s">
        <v>448</v>
      </c>
      <c r="I6" s="2" t="str">
        <f t="shared" si="2"/>
        <v>武汉威伟机械</v>
      </c>
      <c r="J6" s="17" t="str">
        <f>VLOOKUP(L6,[1]ch!$A$1:$B$31,2,0)</f>
        <v>鄂AF1588</v>
      </c>
      <c r="K6" s="17" t="s">
        <v>101</v>
      </c>
      <c r="L6" s="4" t="s">
        <v>39</v>
      </c>
      <c r="M6" s="2" t="str">
        <f t="shared" si="0"/>
        <v>9.6米</v>
      </c>
      <c r="N6" s="4">
        <v>14</v>
      </c>
      <c r="O6" s="2" t="str">
        <f t="shared" si="1"/>
        <v>新地园区--亚洲一号园区</v>
      </c>
      <c r="P6" s="4">
        <f t="shared" si="3"/>
        <v>165</v>
      </c>
    </row>
    <row r="7" spans="1:103" s="18" customFormat="1" ht="18.75">
      <c r="A7" s="9">
        <v>43195</v>
      </c>
      <c r="B7" s="8" t="s">
        <v>63</v>
      </c>
      <c r="C7" s="2" t="s">
        <v>55</v>
      </c>
      <c r="D7" s="2" t="s">
        <v>20</v>
      </c>
      <c r="E7" s="4" t="s">
        <v>61</v>
      </c>
      <c r="F7" s="4" t="s">
        <v>372</v>
      </c>
      <c r="G7" s="5" t="s">
        <v>449</v>
      </c>
      <c r="H7" s="7" t="s">
        <v>450</v>
      </c>
      <c r="I7" s="2" t="str">
        <f t="shared" si="2"/>
        <v>武汉威伟机械</v>
      </c>
      <c r="J7" s="17" t="str">
        <f>VLOOKUP(L7,[1]ch!$A$1:$B$31,2,0)</f>
        <v>鄂AF1588</v>
      </c>
      <c r="K7" s="17" t="s">
        <v>101</v>
      </c>
      <c r="L7" s="4" t="s">
        <v>39</v>
      </c>
      <c r="M7" s="2" t="str">
        <f t="shared" si="0"/>
        <v>9.6米</v>
      </c>
      <c r="N7" s="4">
        <v>14</v>
      </c>
      <c r="O7" s="2" t="str">
        <f t="shared" si="1"/>
        <v>新地园区--丰树园区</v>
      </c>
      <c r="P7" s="4">
        <f t="shared" si="3"/>
        <v>165</v>
      </c>
    </row>
    <row r="8" spans="1:103" s="18" customFormat="1" ht="18.75">
      <c r="A8" s="9">
        <v>43195</v>
      </c>
      <c r="B8" s="8" t="s">
        <v>40</v>
      </c>
      <c r="C8" s="2" t="s">
        <v>55</v>
      </c>
      <c r="D8" s="2" t="s">
        <v>19</v>
      </c>
      <c r="E8" s="4" t="s">
        <v>66</v>
      </c>
      <c r="F8" s="4" t="s">
        <v>373</v>
      </c>
      <c r="G8" s="5" t="s">
        <v>451</v>
      </c>
      <c r="H8" s="7" t="s">
        <v>452</v>
      </c>
      <c r="I8" s="2" t="str">
        <f t="shared" si="2"/>
        <v>武汉威伟机械</v>
      </c>
      <c r="J8" s="17" t="str">
        <f>VLOOKUP(L8,[1]ch!$A$1:$B$31,2,0)</f>
        <v>鄂AHB101</v>
      </c>
      <c r="K8" s="17" t="s">
        <v>103</v>
      </c>
      <c r="L8" s="4" t="s">
        <v>51</v>
      </c>
      <c r="M8" s="2" t="str">
        <f t="shared" si="0"/>
        <v>9.6米</v>
      </c>
      <c r="N8" s="4">
        <v>14</v>
      </c>
      <c r="O8" s="2" t="str">
        <f t="shared" si="1"/>
        <v>新地园区--亚洲一号园区</v>
      </c>
      <c r="P8" s="4">
        <f t="shared" si="3"/>
        <v>165</v>
      </c>
    </row>
    <row r="9" spans="1:103" s="18" customFormat="1" ht="18.75">
      <c r="A9" s="9">
        <v>43195</v>
      </c>
      <c r="B9" s="8" t="s">
        <v>63</v>
      </c>
      <c r="C9" s="2" t="s">
        <v>55</v>
      </c>
      <c r="D9" s="2" t="s">
        <v>20</v>
      </c>
      <c r="E9" s="4" t="s">
        <v>61</v>
      </c>
      <c r="F9" s="4" t="s">
        <v>369</v>
      </c>
      <c r="G9" s="5" t="s">
        <v>453</v>
      </c>
      <c r="H9" s="7" t="s">
        <v>454</v>
      </c>
      <c r="I9" s="2" t="str">
        <f t="shared" si="2"/>
        <v>武汉威伟机械</v>
      </c>
      <c r="J9" s="17" t="str">
        <f>VLOOKUP(L9,[1]ch!$A$1:$B$31,2,0)</f>
        <v>鄂AHB101</v>
      </c>
      <c r="K9" s="17" t="s">
        <v>103</v>
      </c>
      <c r="L9" s="4" t="s">
        <v>51</v>
      </c>
      <c r="M9" s="2" t="str">
        <f t="shared" si="0"/>
        <v>9.6米</v>
      </c>
      <c r="N9" s="4">
        <v>14</v>
      </c>
      <c r="O9" s="2" t="str">
        <f t="shared" si="1"/>
        <v>新地园区--丰树园区</v>
      </c>
      <c r="P9" s="4">
        <f t="shared" si="3"/>
        <v>165</v>
      </c>
    </row>
    <row r="10" spans="1:103" s="18" customFormat="1" ht="18.75">
      <c r="A10" s="9">
        <v>43195</v>
      </c>
      <c r="B10" s="8" t="s">
        <v>63</v>
      </c>
      <c r="C10" s="2" t="s">
        <v>55</v>
      </c>
      <c r="D10" s="2" t="s">
        <v>20</v>
      </c>
      <c r="E10" s="4" t="s">
        <v>61</v>
      </c>
      <c r="F10" s="4" t="s">
        <v>372</v>
      </c>
      <c r="G10" s="5" t="s">
        <v>455</v>
      </c>
      <c r="H10" s="7" t="s">
        <v>456</v>
      </c>
      <c r="I10" s="2" t="str">
        <f t="shared" si="2"/>
        <v>武汉威伟机械</v>
      </c>
      <c r="J10" s="17" t="str">
        <f>VLOOKUP(L10,[1]ch!$A$1:$B$31,2,0)</f>
        <v>鄂AHB101</v>
      </c>
      <c r="K10" s="17" t="s">
        <v>103</v>
      </c>
      <c r="L10" s="4" t="s">
        <v>51</v>
      </c>
      <c r="M10" s="2" t="str">
        <f t="shared" si="0"/>
        <v>9.6米</v>
      </c>
      <c r="N10" s="4">
        <v>14</v>
      </c>
      <c r="O10" s="2" t="str">
        <f t="shared" si="1"/>
        <v>新地园区--丰树园区</v>
      </c>
      <c r="P10" s="4">
        <f t="shared" ref="P10:P14" si="4">IF(OR(C10="常福园区",C10="欣程园区",E10="常福园区",F3="欣程园区"),1250,165)</f>
        <v>165</v>
      </c>
    </row>
    <row r="11" spans="1:103" s="18" customFormat="1" ht="18.75">
      <c r="A11" s="9">
        <v>43195</v>
      </c>
      <c r="B11" s="8" t="s">
        <v>257</v>
      </c>
      <c r="C11" s="2" t="s">
        <v>55</v>
      </c>
      <c r="D11" s="2" t="s">
        <v>19</v>
      </c>
      <c r="E11" s="4" t="s">
        <v>66</v>
      </c>
      <c r="F11" s="4" t="s">
        <v>457</v>
      </c>
      <c r="G11" s="5" t="s">
        <v>458</v>
      </c>
      <c r="H11" s="7" t="s">
        <v>459</v>
      </c>
      <c r="I11" s="2" t="str">
        <f t="shared" si="2"/>
        <v>武汉威伟机械</v>
      </c>
      <c r="J11" s="17" t="str">
        <f>VLOOKUP(L11,[1]ch!$A$1:$B$31,2,0)</f>
        <v>鄂AMT870</v>
      </c>
      <c r="K11" s="17" t="s">
        <v>109</v>
      </c>
      <c r="L11" s="4" t="s">
        <v>282</v>
      </c>
      <c r="M11" s="2" t="str">
        <f t="shared" si="0"/>
        <v>9.6米</v>
      </c>
      <c r="N11" s="4">
        <v>14</v>
      </c>
      <c r="O11" s="2" t="str">
        <f t="shared" si="1"/>
        <v>新地园区--亚洲一号园区</v>
      </c>
      <c r="P11" s="4">
        <f t="shared" si="4"/>
        <v>165</v>
      </c>
    </row>
    <row r="12" spans="1:103" s="18" customFormat="1" ht="18.75">
      <c r="A12" s="9">
        <v>43195</v>
      </c>
      <c r="B12" s="8" t="s">
        <v>26</v>
      </c>
      <c r="C12" s="2" t="s">
        <v>55</v>
      </c>
      <c r="D12" s="2" t="s">
        <v>253</v>
      </c>
      <c r="E12" s="4" t="s">
        <v>66</v>
      </c>
      <c r="F12" s="4" t="s">
        <v>446</v>
      </c>
      <c r="G12" s="5" t="s">
        <v>460</v>
      </c>
      <c r="H12" s="7" t="s">
        <v>461</v>
      </c>
      <c r="I12" s="2" t="str">
        <f t="shared" si="2"/>
        <v>武汉威伟机械</v>
      </c>
      <c r="J12" s="17" t="str">
        <f>VLOOKUP(L12,[1]ch!$A$1:$B$31,2,0)</f>
        <v>鄂AMT870</v>
      </c>
      <c r="K12" s="17" t="s">
        <v>109</v>
      </c>
      <c r="L12" s="4" t="s">
        <v>282</v>
      </c>
      <c r="M12" s="2" t="str">
        <f t="shared" si="0"/>
        <v>9.6米</v>
      </c>
      <c r="N12" s="4">
        <v>14</v>
      </c>
      <c r="O12" s="2" t="str">
        <f t="shared" si="1"/>
        <v>新地园区--亚洲一号园区</v>
      </c>
      <c r="P12" s="4">
        <f t="shared" si="4"/>
        <v>165</v>
      </c>
    </row>
    <row r="13" spans="1:103" s="18" customFormat="1" ht="18.75">
      <c r="A13" s="9">
        <v>43195</v>
      </c>
      <c r="B13" s="8" t="s">
        <v>462</v>
      </c>
      <c r="C13" s="2" t="s">
        <v>55</v>
      </c>
      <c r="D13" s="2" t="s">
        <v>253</v>
      </c>
      <c r="E13" s="4" t="s">
        <v>66</v>
      </c>
      <c r="F13" s="4" t="s">
        <v>371</v>
      </c>
      <c r="G13" s="5" t="s">
        <v>463</v>
      </c>
      <c r="H13" s="7" t="s">
        <v>464</v>
      </c>
      <c r="I13" s="2" t="str">
        <f t="shared" si="2"/>
        <v>武汉威伟机械</v>
      </c>
      <c r="J13" s="17" t="str">
        <f>VLOOKUP(L13,[1]ch!$A$1:$B$31,2,0)</f>
        <v>鄂AMT870</v>
      </c>
      <c r="K13" s="17" t="s">
        <v>109</v>
      </c>
      <c r="L13" s="4" t="s">
        <v>282</v>
      </c>
      <c r="M13" s="2" t="str">
        <f t="shared" si="0"/>
        <v>9.6米</v>
      </c>
      <c r="N13" s="4">
        <v>14</v>
      </c>
      <c r="O13" s="2" t="str">
        <f t="shared" si="1"/>
        <v>新地园区--亚洲一号园区</v>
      </c>
      <c r="P13" s="4">
        <f t="shared" si="4"/>
        <v>165</v>
      </c>
    </row>
    <row r="14" spans="1:103" s="18" customFormat="1" ht="18.75">
      <c r="A14" s="9">
        <v>43195</v>
      </c>
      <c r="B14" s="8" t="s">
        <v>26</v>
      </c>
      <c r="C14" s="2" t="s">
        <v>55</v>
      </c>
      <c r="D14" s="2" t="s">
        <v>253</v>
      </c>
      <c r="E14" s="4" t="s">
        <v>66</v>
      </c>
      <c r="F14" s="4" t="s">
        <v>446</v>
      </c>
      <c r="G14" s="5" t="s">
        <v>465</v>
      </c>
      <c r="H14" s="7" t="s">
        <v>466</v>
      </c>
      <c r="I14" s="2" t="str">
        <f t="shared" si="2"/>
        <v>武汉威伟机械</v>
      </c>
      <c r="J14" s="17" t="str">
        <f>VLOOKUP(L14,[1]ch!$A$1:$B$31,2,0)</f>
        <v>鄂AZV377</v>
      </c>
      <c r="K14" s="17" t="s">
        <v>105</v>
      </c>
      <c r="L14" s="4" t="s">
        <v>54</v>
      </c>
      <c r="M14" s="2" t="str">
        <f t="shared" si="0"/>
        <v>9.6米</v>
      </c>
      <c r="N14" s="4">
        <v>14</v>
      </c>
      <c r="O14" s="2" t="str">
        <f t="shared" si="1"/>
        <v>新地园区--亚洲一号园区</v>
      </c>
      <c r="P14" s="4">
        <f t="shared" si="4"/>
        <v>165</v>
      </c>
    </row>
    <row r="15" spans="1:103" s="18" customFormat="1" ht="18.75">
      <c r="A15" s="9">
        <v>43195</v>
      </c>
      <c r="B15" s="8" t="s">
        <v>435</v>
      </c>
      <c r="C15" s="2" t="s">
        <v>55</v>
      </c>
      <c r="D15" s="2" t="s">
        <v>19</v>
      </c>
      <c r="E15" s="4" t="s">
        <v>66</v>
      </c>
      <c r="F15" s="4" t="s">
        <v>457</v>
      </c>
      <c r="G15" s="5" t="s">
        <v>467</v>
      </c>
      <c r="H15" s="7" t="s">
        <v>468</v>
      </c>
      <c r="I15" s="2" t="str">
        <f>IF(A15&lt;&gt;"","武汉威伟机械","------")</f>
        <v>武汉威伟机械</v>
      </c>
      <c r="J15" s="17" t="str">
        <f>VLOOKUP(L15,[1]ch!$A$1:$B$31,2,0)</f>
        <v>鄂AZV377</v>
      </c>
      <c r="K15" s="17" t="s">
        <v>105</v>
      </c>
      <c r="L15" s="4" t="s">
        <v>54</v>
      </c>
      <c r="M15" s="2" t="str">
        <f t="shared" si="0"/>
        <v>9.6米</v>
      </c>
      <c r="N15" s="4">
        <v>14</v>
      </c>
      <c r="O15" s="2" t="str">
        <f t="shared" si="1"/>
        <v>新地园区--亚洲一号园区</v>
      </c>
      <c r="P15" s="4">
        <f>IF(OR(C15="常福园区",C15="欣程园区",E15="常福园区",F8="欣程园区"),1250,165)</f>
        <v>165</v>
      </c>
    </row>
    <row r="16" spans="1:103" s="18" customFormat="1" ht="18.75">
      <c r="A16" s="9">
        <v>43195</v>
      </c>
      <c r="B16" s="8" t="s">
        <v>40</v>
      </c>
      <c r="C16" s="2" t="s">
        <v>55</v>
      </c>
      <c r="D16" s="2" t="s">
        <v>19</v>
      </c>
      <c r="E16" s="4" t="s">
        <v>66</v>
      </c>
      <c r="F16" s="4" t="s">
        <v>469</v>
      </c>
      <c r="G16" s="5" t="s">
        <v>470</v>
      </c>
      <c r="H16" s="7" t="s">
        <v>471</v>
      </c>
      <c r="I16" s="2" t="str">
        <f t="shared" ref="I16:I31" si="5">IF(A16&lt;&gt;"","武汉威伟机械","------")</f>
        <v>武汉威伟机械</v>
      </c>
      <c r="J16" s="17" t="str">
        <f>VLOOKUP(L16,[1]ch!$A$1:$B$31,2,0)</f>
        <v>鄂AZV377</v>
      </c>
      <c r="K16" s="17" t="s">
        <v>105</v>
      </c>
      <c r="L16" s="4" t="s">
        <v>54</v>
      </c>
      <c r="M16" s="2" t="str">
        <f t="shared" si="0"/>
        <v>9.6米</v>
      </c>
      <c r="N16" s="4">
        <v>14</v>
      </c>
      <c r="O16" s="2" t="str">
        <f t="shared" si="1"/>
        <v>新地园区--亚洲一号园区</v>
      </c>
      <c r="P16" s="4">
        <f t="shared" ref="P16:P31" si="6">IF(OR(C16="常福园区",C16="欣程园区",E16="常福园区",F9="欣程园区"),1250,165)</f>
        <v>165</v>
      </c>
    </row>
    <row r="17" spans="1:16" s="18" customFormat="1" ht="18.75">
      <c r="A17" s="9">
        <v>43195</v>
      </c>
      <c r="B17" s="8" t="s">
        <v>36</v>
      </c>
      <c r="C17" s="2" t="s">
        <v>55</v>
      </c>
      <c r="D17" s="2" t="s">
        <v>19</v>
      </c>
      <c r="E17" s="4" t="s">
        <v>66</v>
      </c>
      <c r="F17" s="4" t="s">
        <v>374</v>
      </c>
      <c r="G17" s="5" t="s">
        <v>472</v>
      </c>
      <c r="H17" s="7" t="s">
        <v>473</v>
      </c>
      <c r="I17" s="2" t="str">
        <f t="shared" si="5"/>
        <v>武汉威伟机械</v>
      </c>
      <c r="J17" s="17" t="str">
        <f>VLOOKUP(L17,[1]ch!$A$1:$B$31,2,0)</f>
        <v>鄂AZV377</v>
      </c>
      <c r="K17" s="17" t="s">
        <v>105</v>
      </c>
      <c r="L17" s="4" t="s">
        <v>54</v>
      </c>
      <c r="M17" s="2" t="str">
        <f t="shared" si="0"/>
        <v>9.6米</v>
      </c>
      <c r="N17" s="4">
        <v>14</v>
      </c>
      <c r="O17" s="2" t="str">
        <f t="shared" si="1"/>
        <v>新地园区--亚洲一号园区</v>
      </c>
      <c r="P17" s="4">
        <f t="shared" si="6"/>
        <v>165</v>
      </c>
    </row>
    <row r="18" spans="1:16" s="18" customFormat="1" ht="18.75">
      <c r="A18" s="9">
        <v>43195</v>
      </c>
      <c r="B18" s="8" t="s">
        <v>178</v>
      </c>
      <c r="C18" s="2" t="s">
        <v>55</v>
      </c>
      <c r="D18" s="2" t="s">
        <v>19</v>
      </c>
      <c r="E18" s="4" t="s">
        <v>55</v>
      </c>
      <c r="F18" s="4" t="s">
        <v>436</v>
      </c>
      <c r="G18" s="5" t="s">
        <v>474</v>
      </c>
      <c r="H18" s="7" t="s">
        <v>475</v>
      </c>
      <c r="I18" s="2" t="str">
        <f t="shared" si="5"/>
        <v>武汉威伟机械</v>
      </c>
      <c r="J18" s="17" t="str">
        <f>VLOOKUP(L18,[1]ch!$A$1:$B$31,2,0)</f>
        <v>鄂AZV377</v>
      </c>
      <c r="K18" s="17" t="s">
        <v>105</v>
      </c>
      <c r="L18" s="4" t="s">
        <v>54</v>
      </c>
      <c r="M18" s="2" t="str">
        <f t="shared" si="0"/>
        <v>9.6米</v>
      </c>
      <c r="N18" s="4">
        <v>14</v>
      </c>
      <c r="O18" s="2" t="str">
        <f t="shared" si="1"/>
        <v>新地园区--新地园区</v>
      </c>
      <c r="P18" s="4">
        <f t="shared" si="6"/>
        <v>165</v>
      </c>
    </row>
    <row r="19" spans="1:16" s="18" customFormat="1" ht="18.75">
      <c r="A19" s="9">
        <v>43195</v>
      </c>
      <c r="B19" s="8" t="s">
        <v>41</v>
      </c>
      <c r="C19" s="2" t="s">
        <v>55</v>
      </c>
      <c r="D19" s="2" t="s">
        <v>336</v>
      </c>
      <c r="E19" s="4" t="s">
        <v>59</v>
      </c>
      <c r="F19" s="4" t="s">
        <v>375</v>
      </c>
      <c r="G19" s="5" t="s">
        <v>476</v>
      </c>
      <c r="H19" s="7" t="s">
        <v>477</v>
      </c>
      <c r="I19" s="2" t="str">
        <f t="shared" si="5"/>
        <v>武汉威伟机械</v>
      </c>
      <c r="J19" s="17" t="str">
        <f>VLOOKUP(L19,[1]ch!$A$1:$B$31,2,0)</f>
        <v>鄂AHB101</v>
      </c>
      <c r="K19" s="17" t="s">
        <v>103</v>
      </c>
      <c r="L19" s="4" t="s">
        <v>51</v>
      </c>
      <c r="M19" s="2" t="str">
        <f t="shared" si="0"/>
        <v>9.6米</v>
      </c>
      <c r="N19" s="4">
        <v>14</v>
      </c>
      <c r="O19" s="2" t="str">
        <f t="shared" si="1"/>
        <v>新地园区--万纬园区</v>
      </c>
      <c r="P19" s="4">
        <f t="shared" si="6"/>
        <v>165</v>
      </c>
    </row>
    <row r="20" spans="1:16" s="18" customFormat="1" ht="18.75">
      <c r="A20" s="9">
        <v>43195</v>
      </c>
      <c r="B20" s="8" t="s">
        <v>348</v>
      </c>
      <c r="C20" s="2" t="s">
        <v>55</v>
      </c>
      <c r="D20" s="2" t="s">
        <v>19</v>
      </c>
      <c r="E20" s="4" t="s">
        <v>66</v>
      </c>
      <c r="F20" s="4" t="s">
        <v>373</v>
      </c>
      <c r="G20" s="5" t="s">
        <v>478</v>
      </c>
      <c r="H20" s="7" t="s">
        <v>479</v>
      </c>
      <c r="I20" s="2" t="str">
        <f t="shared" si="5"/>
        <v>武汉威伟机械</v>
      </c>
      <c r="J20" s="17" t="str">
        <f>VLOOKUP(L20,[1]ch!$A$1:$B$31,2,0)</f>
        <v>鄂AF1588</v>
      </c>
      <c r="K20" s="17" t="s">
        <v>101</v>
      </c>
      <c r="L20" s="4" t="s">
        <v>39</v>
      </c>
      <c r="M20" s="2" t="str">
        <f t="shared" si="0"/>
        <v>9.6米</v>
      </c>
      <c r="N20" s="4">
        <v>14</v>
      </c>
      <c r="O20" s="2" t="str">
        <f t="shared" si="1"/>
        <v>新地园区--亚洲一号园区</v>
      </c>
      <c r="P20" s="4">
        <f t="shared" si="6"/>
        <v>165</v>
      </c>
    </row>
    <row r="21" spans="1:16" s="18" customFormat="1" ht="18.75">
      <c r="A21" s="9">
        <v>43195</v>
      </c>
      <c r="B21" s="8" t="s">
        <v>331</v>
      </c>
      <c r="C21" s="2" t="s">
        <v>66</v>
      </c>
      <c r="D21" s="2" t="s">
        <v>371</v>
      </c>
      <c r="E21" s="4" t="s">
        <v>55</v>
      </c>
      <c r="F21" s="4" t="s">
        <v>30</v>
      </c>
      <c r="G21" s="5" t="s">
        <v>480</v>
      </c>
      <c r="H21" s="7" t="s">
        <v>481</v>
      </c>
      <c r="I21" s="2" t="str">
        <f t="shared" si="5"/>
        <v>武汉威伟机械</v>
      </c>
      <c r="J21" s="17" t="str">
        <f>VLOOKUP(L21,[1]ch!$A$1:$B$31,2,0)</f>
        <v>鄂AZV377</v>
      </c>
      <c r="K21" s="17" t="s">
        <v>105</v>
      </c>
      <c r="L21" s="4" t="s">
        <v>54</v>
      </c>
      <c r="M21" s="2" t="str">
        <f t="shared" si="0"/>
        <v>9.6米</v>
      </c>
      <c r="N21" s="4">
        <v>14</v>
      </c>
      <c r="O21" s="2" t="str">
        <f t="shared" si="1"/>
        <v>亚洲一号园区--新地园区</v>
      </c>
      <c r="P21" s="4">
        <f t="shared" si="6"/>
        <v>165</v>
      </c>
    </row>
    <row r="22" spans="1:16" s="18" customFormat="1" ht="18.75">
      <c r="A22" s="9">
        <v>43195</v>
      </c>
      <c r="B22" s="8" t="s">
        <v>194</v>
      </c>
      <c r="C22" s="2" t="s">
        <v>55</v>
      </c>
      <c r="D22" s="2" t="s">
        <v>253</v>
      </c>
      <c r="E22" s="4" t="s">
        <v>59</v>
      </c>
      <c r="F22" s="4" t="s">
        <v>482</v>
      </c>
      <c r="G22" s="5" t="s">
        <v>483</v>
      </c>
      <c r="H22" s="7" t="s">
        <v>484</v>
      </c>
      <c r="I22" s="2" t="str">
        <f t="shared" si="5"/>
        <v>武汉威伟机械</v>
      </c>
      <c r="J22" s="17" t="str">
        <f>VLOOKUP(L22,[1]ch!$A$1:$B$31,2,0)</f>
        <v>鄂AHB101</v>
      </c>
      <c r="K22" s="17" t="s">
        <v>103</v>
      </c>
      <c r="L22" s="4" t="s">
        <v>51</v>
      </c>
      <c r="M22" s="2" t="str">
        <f t="shared" si="0"/>
        <v>9.6米</v>
      </c>
      <c r="N22" s="4">
        <v>14</v>
      </c>
      <c r="O22" s="2" t="str">
        <f t="shared" si="1"/>
        <v>新地园区--万纬园区</v>
      </c>
      <c r="P22" s="4">
        <f t="shared" si="6"/>
        <v>165</v>
      </c>
    </row>
    <row r="23" spans="1:16" s="18" customFormat="1" ht="18.75">
      <c r="A23" s="9">
        <v>43195</v>
      </c>
      <c r="B23" s="8" t="s">
        <v>485</v>
      </c>
      <c r="C23" s="2" t="s">
        <v>61</v>
      </c>
      <c r="D23" s="2" t="s">
        <v>369</v>
      </c>
      <c r="E23" s="4" t="s">
        <v>55</v>
      </c>
      <c r="F23" s="4" t="s">
        <v>486</v>
      </c>
      <c r="G23" s="5" t="s">
        <v>487</v>
      </c>
      <c r="H23" s="7" t="s">
        <v>488</v>
      </c>
      <c r="I23" s="2" t="str">
        <f t="shared" si="5"/>
        <v>武汉威伟机械</v>
      </c>
      <c r="J23" s="17" t="str">
        <f>VLOOKUP(L23,[1]ch!$A$1:$B$31,2,0)</f>
        <v>鄂FJU350</v>
      </c>
      <c r="K23" s="17" t="s">
        <v>17</v>
      </c>
      <c r="L23" s="4" t="s">
        <v>52</v>
      </c>
      <c r="M23" s="2" t="str">
        <f t="shared" si="0"/>
        <v>9.6米</v>
      </c>
      <c r="N23" s="4">
        <v>14</v>
      </c>
      <c r="O23" s="2" t="str">
        <f t="shared" si="1"/>
        <v>丰树园区--新地园区</v>
      </c>
      <c r="P23" s="4">
        <f t="shared" si="6"/>
        <v>165</v>
      </c>
    </row>
    <row r="24" spans="1:16" s="18" customFormat="1" ht="18.75">
      <c r="A24" s="9">
        <v>43195</v>
      </c>
      <c r="B24" s="8" t="s">
        <v>257</v>
      </c>
      <c r="C24" s="2" t="s">
        <v>66</v>
      </c>
      <c r="D24" s="2" t="s">
        <v>373</v>
      </c>
      <c r="E24" s="4" t="s">
        <v>55</v>
      </c>
      <c r="F24" s="4" t="s">
        <v>336</v>
      </c>
      <c r="G24" s="5" t="s">
        <v>489</v>
      </c>
      <c r="H24" s="7" t="s">
        <v>490</v>
      </c>
      <c r="I24" s="2" t="str">
        <f t="shared" si="5"/>
        <v>武汉威伟机械</v>
      </c>
      <c r="J24" s="17" t="str">
        <f>VLOOKUP(L24,[1]ch!$A$1:$B$31,2,0)</f>
        <v>鄂FJU350</v>
      </c>
      <c r="K24" s="17" t="s">
        <v>17</v>
      </c>
      <c r="L24" s="4" t="s">
        <v>52</v>
      </c>
      <c r="M24" s="2" t="str">
        <f t="shared" si="0"/>
        <v>9.6米</v>
      </c>
      <c r="N24" s="4">
        <v>14</v>
      </c>
      <c r="O24" s="2" t="str">
        <f t="shared" si="1"/>
        <v>亚洲一号园区--新地园区</v>
      </c>
      <c r="P24" s="4">
        <f t="shared" si="6"/>
        <v>165</v>
      </c>
    </row>
    <row r="25" spans="1:16" s="18" customFormat="1" ht="18.75">
      <c r="A25" s="9">
        <v>43195</v>
      </c>
      <c r="B25" s="8" t="s">
        <v>47</v>
      </c>
      <c r="C25" s="2" t="s">
        <v>55</v>
      </c>
      <c r="D25" s="2" t="s">
        <v>491</v>
      </c>
      <c r="E25" s="4" t="s">
        <v>48</v>
      </c>
      <c r="F25" s="4" t="s">
        <v>280</v>
      </c>
      <c r="G25" s="5" t="s">
        <v>492</v>
      </c>
      <c r="H25" s="7" t="s">
        <v>493</v>
      </c>
      <c r="I25" s="2" t="str">
        <f t="shared" si="5"/>
        <v>武汉威伟机械</v>
      </c>
      <c r="J25" s="17" t="str">
        <f>VLOOKUP(L25,[1]ch!$A$1:$B$31,2,0)</f>
        <v>鄂ABY277</v>
      </c>
      <c r="K25" s="17" t="s">
        <v>97</v>
      </c>
      <c r="L25" s="4" t="s">
        <v>65</v>
      </c>
      <c r="M25" s="2" t="str">
        <f t="shared" si="0"/>
        <v>9.6米</v>
      </c>
      <c r="N25" s="4">
        <v>14</v>
      </c>
      <c r="O25" s="2" t="str">
        <f t="shared" si="1"/>
        <v>新地园区--常福园区</v>
      </c>
      <c r="P25" s="4">
        <f t="shared" si="6"/>
        <v>1250</v>
      </c>
    </row>
    <row r="26" spans="1:16" s="18" customFormat="1" ht="18.75">
      <c r="A26" s="9">
        <v>43195</v>
      </c>
      <c r="B26" s="8" t="s">
        <v>47</v>
      </c>
      <c r="C26" s="2" t="s">
        <v>55</v>
      </c>
      <c r="D26" s="2" t="s">
        <v>494</v>
      </c>
      <c r="E26" s="4" t="s">
        <v>48</v>
      </c>
      <c r="F26" s="4" t="s">
        <v>280</v>
      </c>
      <c r="G26" s="5" t="s">
        <v>495</v>
      </c>
      <c r="H26" s="7" t="s">
        <v>496</v>
      </c>
      <c r="I26" s="2" t="str">
        <f t="shared" si="5"/>
        <v>武汉威伟机械</v>
      </c>
      <c r="J26" s="17" t="str">
        <f>VLOOKUP(L26,[1]ch!$A$1:$B$31,2,0)</f>
        <v>鄂AZR876</v>
      </c>
      <c r="K26" s="17" t="s">
        <v>129</v>
      </c>
      <c r="L26" s="4" t="s">
        <v>181</v>
      </c>
      <c r="M26" s="2" t="str">
        <f t="shared" si="0"/>
        <v>9.6米</v>
      </c>
      <c r="N26" s="4">
        <v>14</v>
      </c>
      <c r="O26" s="2" t="str">
        <f t="shared" si="1"/>
        <v>新地园区--常福园区</v>
      </c>
      <c r="P26" s="4">
        <f t="shared" si="6"/>
        <v>1250</v>
      </c>
    </row>
    <row r="27" spans="1:16" s="18" customFormat="1" ht="18.75">
      <c r="A27" s="9">
        <v>43195</v>
      </c>
      <c r="B27" s="8" t="s">
        <v>47</v>
      </c>
      <c r="C27" s="2" t="s">
        <v>55</v>
      </c>
      <c r="D27" s="2" t="s">
        <v>491</v>
      </c>
      <c r="E27" s="4" t="s">
        <v>48</v>
      </c>
      <c r="F27" s="4" t="s">
        <v>280</v>
      </c>
      <c r="G27" s="5" t="s">
        <v>497</v>
      </c>
      <c r="H27" s="20" t="s">
        <v>498</v>
      </c>
      <c r="I27" s="2" t="str">
        <f t="shared" si="5"/>
        <v>武汉威伟机械</v>
      </c>
      <c r="J27" s="17" t="str">
        <f>VLOOKUP(L27,[1]ch!$A$1:$B$31,2,0)</f>
        <v>鄂ALU291</v>
      </c>
      <c r="K27" s="17" t="s">
        <v>137</v>
      </c>
      <c r="L27" s="4" t="s">
        <v>281</v>
      </c>
      <c r="M27" s="2" t="str">
        <f t="shared" si="0"/>
        <v>9.6米</v>
      </c>
      <c r="N27" s="4">
        <v>15</v>
      </c>
      <c r="O27" s="2" t="str">
        <f t="shared" si="1"/>
        <v>新地园区--常福园区</v>
      </c>
      <c r="P27" s="4">
        <f t="shared" si="6"/>
        <v>1250</v>
      </c>
    </row>
    <row r="28" spans="1:16" s="18" customFormat="1" ht="18.75">
      <c r="A28" s="9">
        <v>43195</v>
      </c>
      <c r="B28" s="8" t="s">
        <v>275</v>
      </c>
      <c r="C28" s="2" t="s">
        <v>66</v>
      </c>
      <c r="D28" s="2" t="s">
        <v>469</v>
      </c>
      <c r="E28" s="4" t="s">
        <v>55</v>
      </c>
      <c r="F28" s="4" t="s">
        <v>30</v>
      </c>
      <c r="G28" s="5" t="s">
        <v>499</v>
      </c>
      <c r="H28" s="7" t="s">
        <v>500</v>
      </c>
      <c r="I28" s="2" t="str">
        <f t="shared" si="5"/>
        <v>武汉威伟机械</v>
      </c>
      <c r="J28" s="17" t="str">
        <f>VLOOKUP(L28,[1]ch!$A$1:$B$31,2,0)</f>
        <v>鄂AHB101</v>
      </c>
      <c r="K28" s="17" t="s">
        <v>103</v>
      </c>
      <c r="L28" s="4" t="s">
        <v>51</v>
      </c>
      <c r="M28" s="2" t="str">
        <f t="shared" si="0"/>
        <v>9.6米</v>
      </c>
      <c r="N28" s="4">
        <v>12</v>
      </c>
      <c r="O28" s="2" t="str">
        <f t="shared" si="1"/>
        <v>亚洲一号园区--新地园区</v>
      </c>
      <c r="P28" s="4">
        <f t="shared" si="6"/>
        <v>165</v>
      </c>
    </row>
    <row r="29" spans="1:16" s="18" customFormat="1" ht="18.75">
      <c r="A29" s="9">
        <v>43195</v>
      </c>
      <c r="B29" s="8" t="s">
        <v>47</v>
      </c>
      <c r="C29" s="2" t="s">
        <v>55</v>
      </c>
      <c r="D29" s="2" t="s">
        <v>376</v>
      </c>
      <c r="E29" s="4" t="s">
        <v>48</v>
      </c>
      <c r="F29" s="4" t="s">
        <v>280</v>
      </c>
      <c r="G29" s="5" t="s">
        <v>501</v>
      </c>
      <c r="H29" s="7" t="s">
        <v>502</v>
      </c>
      <c r="I29" s="2" t="str">
        <f t="shared" si="5"/>
        <v>武汉威伟机械</v>
      </c>
      <c r="J29" s="17" t="str">
        <f>VLOOKUP(L29,[1]ch!$A$1:$B$31,2,0)</f>
        <v>鄂ANH299</v>
      </c>
      <c r="K29" s="17" t="s">
        <v>110</v>
      </c>
      <c r="L29" s="4" t="s">
        <v>60</v>
      </c>
      <c r="M29" s="2" t="str">
        <f t="shared" si="0"/>
        <v>9.6米</v>
      </c>
      <c r="N29" s="4">
        <v>14</v>
      </c>
      <c r="O29" s="2" t="str">
        <f t="shared" si="1"/>
        <v>新地园区--常福园区</v>
      </c>
      <c r="P29" s="4">
        <f t="shared" si="6"/>
        <v>1250</v>
      </c>
    </row>
    <row r="30" spans="1:16" s="18" customFormat="1" ht="18.75">
      <c r="A30" s="9">
        <v>43195</v>
      </c>
      <c r="B30" s="8" t="s">
        <v>348</v>
      </c>
      <c r="C30" s="2" t="s">
        <v>55</v>
      </c>
      <c r="D30" s="2" t="s">
        <v>253</v>
      </c>
      <c r="E30" s="4" t="s">
        <v>59</v>
      </c>
      <c r="F30" s="4" t="s">
        <v>375</v>
      </c>
      <c r="G30" s="5" t="s">
        <v>503</v>
      </c>
      <c r="H30" s="7" t="s">
        <v>504</v>
      </c>
      <c r="I30" s="2" t="str">
        <f t="shared" si="5"/>
        <v>武汉威伟机械</v>
      </c>
      <c r="J30" s="17" t="str">
        <f>VLOOKUP(L30,[1]ch!$A$1:$B$31,2,0)</f>
        <v>鄂ANH299</v>
      </c>
      <c r="K30" s="17" t="s">
        <v>110</v>
      </c>
      <c r="L30" s="4" t="s">
        <v>60</v>
      </c>
      <c r="M30" s="2" t="str">
        <f t="shared" si="0"/>
        <v>9.6米</v>
      </c>
      <c r="N30" s="4">
        <v>14</v>
      </c>
      <c r="O30" s="2" t="str">
        <f t="shared" si="1"/>
        <v>新地园区--万纬园区</v>
      </c>
      <c r="P30" s="4">
        <f t="shared" si="6"/>
        <v>165</v>
      </c>
    </row>
    <row r="31" spans="1:16" s="18" customFormat="1" ht="18.75">
      <c r="A31" s="9">
        <v>43195</v>
      </c>
      <c r="B31" s="8" t="s">
        <v>45</v>
      </c>
      <c r="C31" s="2" t="s">
        <v>59</v>
      </c>
      <c r="D31" s="2" t="s">
        <v>375</v>
      </c>
      <c r="E31" s="4" t="s">
        <v>55</v>
      </c>
      <c r="F31" s="4" t="s">
        <v>30</v>
      </c>
      <c r="G31" s="5" t="s">
        <v>505</v>
      </c>
      <c r="H31" s="7" t="s">
        <v>506</v>
      </c>
      <c r="I31" s="2" t="str">
        <f t="shared" si="5"/>
        <v>武汉威伟机械</v>
      </c>
      <c r="J31" s="17" t="str">
        <f>VLOOKUP(L31,[1]ch!$A$1:$B$31,2,0)</f>
        <v>鄂ANH299</v>
      </c>
      <c r="K31" s="17" t="s">
        <v>110</v>
      </c>
      <c r="L31" s="4" t="s">
        <v>60</v>
      </c>
      <c r="M31" s="2" t="str">
        <f t="shared" si="0"/>
        <v>9.6米</v>
      </c>
      <c r="N31" s="4">
        <v>14</v>
      </c>
      <c r="O31" s="2" t="str">
        <f t="shared" si="1"/>
        <v>万纬园区--新地园区</v>
      </c>
      <c r="P31" s="4">
        <f t="shared" si="6"/>
        <v>165</v>
      </c>
    </row>
  </sheetData>
  <phoneticPr fontId="7" type="noConversion"/>
  <conditionalFormatting sqref="G1:H31">
    <cfRule type="duplicateValues" dxfId="181" priority="1"/>
  </conditionalFormatting>
  <conditionalFormatting sqref="G1:H14">
    <cfRule type="duplicateValues" dxfId="180" priority="2"/>
    <cfRule type="duplicateValues" dxfId="179" priority="3"/>
  </conditionalFormatting>
  <conditionalFormatting sqref="G15:H31">
    <cfRule type="duplicateValues" dxfId="178" priority="4"/>
    <cfRule type="duplicateValues" dxfId="177" priority="5"/>
  </conditionalFormatting>
  <conditionalFormatting sqref="G1:H14">
    <cfRule type="duplicateValues" dxfId="176" priority="6"/>
    <cfRule type="duplicateValues" dxfId="175" priority="7"/>
  </conditionalFormatting>
  <conditionalFormatting sqref="G15:H31">
    <cfRule type="duplicateValues" dxfId="174" priority="8"/>
    <cfRule type="duplicateValues" dxfId="173" priority="9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49"/>
  <sheetViews>
    <sheetView topLeftCell="A7" workbookViewId="0">
      <selection activeCell="A7" sqref="A1:XFD1048576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43196</v>
      </c>
      <c r="B2" s="8" t="s">
        <v>178</v>
      </c>
      <c r="C2" s="2" t="s">
        <v>55</v>
      </c>
      <c r="D2" s="2" t="s">
        <v>376</v>
      </c>
      <c r="E2" s="4" t="s">
        <v>378</v>
      </c>
      <c r="F2" s="4" t="s">
        <v>375</v>
      </c>
      <c r="G2" s="7" t="s">
        <v>410</v>
      </c>
      <c r="H2" s="5" t="s">
        <v>379</v>
      </c>
      <c r="I2" s="2" t="str">
        <f t="shared" ref="I2" si="0">IF(A2&lt;&gt;"","武汉威伟机械","------")</f>
        <v>武汉威伟机械</v>
      </c>
      <c r="J2" s="17" t="str">
        <f>VLOOKUP(L2,ch!$A$1:$B$31,2,0)</f>
        <v>鄂AHB101</v>
      </c>
      <c r="K2" s="17" t="s">
        <v>103</v>
      </c>
      <c r="L2" s="4" t="s">
        <v>51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新地园区--万科园区</v>
      </c>
      <c r="P2" s="4">
        <f>IF(OR(C2="常福园区",C2="欣程园区",E2="常福园区",E2="欣程园区"),1250,165)</f>
        <v>165</v>
      </c>
    </row>
    <row r="3" spans="1:103" ht="18.75">
      <c r="A3" s="9">
        <v>43196</v>
      </c>
      <c r="B3" s="8" t="s">
        <v>41</v>
      </c>
      <c r="C3" s="2" t="s">
        <v>55</v>
      </c>
      <c r="D3" s="2" t="s">
        <v>380</v>
      </c>
      <c r="E3" s="4" t="s">
        <v>378</v>
      </c>
      <c r="F3" s="4" t="s">
        <v>375</v>
      </c>
      <c r="G3" s="7" t="s">
        <v>411</v>
      </c>
      <c r="H3" s="5" t="s">
        <v>381</v>
      </c>
      <c r="I3" s="2" t="str">
        <f t="shared" ref="I3" si="3">IF(A3&lt;&gt;"","武汉威伟机械","------")</f>
        <v>武汉威伟机械</v>
      </c>
      <c r="J3" s="17" t="str">
        <f>VLOOKUP(L3,ch!$A$1:$B$31,2,0)</f>
        <v>鄂ABY256</v>
      </c>
      <c r="K3" s="17" t="s">
        <v>99</v>
      </c>
      <c r="L3" s="4" t="s">
        <v>27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新地园区--万科园区</v>
      </c>
      <c r="P3" s="4">
        <f t="shared" ref="P3:P10" si="6">IF(OR(C3="常福园区",C3="欣程园区",E3="常福园区",E3="欣程园区"),1250,165)</f>
        <v>165</v>
      </c>
    </row>
    <row r="4" spans="1:103" ht="18.75">
      <c r="A4" s="9">
        <v>43196</v>
      </c>
      <c r="B4" s="8" t="s">
        <v>63</v>
      </c>
      <c r="C4" s="2" t="s">
        <v>55</v>
      </c>
      <c r="D4" s="2" t="s">
        <v>20</v>
      </c>
      <c r="E4" s="4" t="s">
        <v>61</v>
      </c>
      <c r="F4" s="4" t="s">
        <v>372</v>
      </c>
      <c r="G4" s="7" t="s">
        <v>412</v>
      </c>
      <c r="H4" s="5" t="s">
        <v>382</v>
      </c>
      <c r="I4" s="2" t="str">
        <f t="shared" ref="I4" si="7">IF(A4&lt;&gt;"","武汉威伟机械","------")</f>
        <v>武汉威伟机械</v>
      </c>
      <c r="J4" s="17" t="str">
        <f>VLOOKUP(L4,ch!$A$1:$B$31,2,0)</f>
        <v>鄂AAW309</v>
      </c>
      <c r="K4" s="17" t="s">
        <v>95</v>
      </c>
      <c r="L4" s="4" t="s">
        <v>57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新地园区--丰树园区</v>
      </c>
      <c r="P4" s="4">
        <f t="shared" si="6"/>
        <v>165</v>
      </c>
    </row>
    <row r="5" spans="1:103" ht="18.75">
      <c r="A5" s="9">
        <v>43196</v>
      </c>
      <c r="B5" s="8" t="s">
        <v>25</v>
      </c>
      <c r="C5" s="2" t="s">
        <v>55</v>
      </c>
      <c r="D5" s="2" t="s">
        <v>384</v>
      </c>
      <c r="E5" s="4" t="s">
        <v>61</v>
      </c>
      <c r="F5" s="4" t="s">
        <v>369</v>
      </c>
      <c r="G5" s="7" t="s">
        <v>413</v>
      </c>
      <c r="H5" s="5" t="s">
        <v>383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43196</v>
      </c>
      <c r="B6" s="8" t="s">
        <v>63</v>
      </c>
      <c r="C6" s="2" t="s">
        <v>55</v>
      </c>
      <c r="D6" s="2" t="s">
        <v>21</v>
      </c>
      <c r="E6" s="4" t="s">
        <v>61</v>
      </c>
      <c r="F6" s="4" t="s">
        <v>386</v>
      </c>
      <c r="G6" s="7" t="s">
        <v>414</v>
      </c>
      <c r="H6" s="5" t="s">
        <v>385</v>
      </c>
      <c r="I6" s="2" t="str">
        <f t="shared" ref="I6" si="13">IF(A6&lt;&gt;"","武汉威伟机械","------")</f>
        <v>武汉威伟机械</v>
      </c>
      <c r="J6" s="17" t="str">
        <f>VLOOKUP(L6,ch!$A$1:$B$31,2,0)</f>
        <v>鄂AAW309</v>
      </c>
      <c r="K6" s="17" t="s">
        <v>95</v>
      </c>
      <c r="L6" s="4" t="s">
        <v>57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43196</v>
      </c>
      <c r="B7" s="8" t="s">
        <v>36</v>
      </c>
      <c r="C7" s="2" t="s">
        <v>55</v>
      </c>
      <c r="D7" s="2" t="s">
        <v>253</v>
      </c>
      <c r="E7" s="4" t="s">
        <v>66</v>
      </c>
      <c r="F7" s="4" t="s">
        <v>374</v>
      </c>
      <c r="G7" s="7" t="s">
        <v>415</v>
      </c>
      <c r="H7" s="5" t="s">
        <v>387</v>
      </c>
      <c r="I7" s="2" t="str">
        <f t="shared" ref="I7" si="16">IF(A7&lt;&gt;"","武汉威伟机械","------")</f>
        <v>武汉威伟机械</v>
      </c>
      <c r="J7" s="17" t="str">
        <f>VLOOKUP(L7,ch!$A$1:$B$31,2,0)</f>
        <v>鄂AAW309</v>
      </c>
      <c r="K7" s="17" t="s">
        <v>95</v>
      </c>
      <c r="L7" s="4" t="s">
        <v>57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43196</v>
      </c>
      <c r="B8" s="8" t="s">
        <v>370</v>
      </c>
      <c r="C8" s="2" t="s">
        <v>55</v>
      </c>
      <c r="D8" s="2" t="s">
        <v>253</v>
      </c>
      <c r="E8" s="4" t="s">
        <v>66</v>
      </c>
      <c r="F8" s="4" t="s">
        <v>371</v>
      </c>
      <c r="G8" s="7" t="s">
        <v>416</v>
      </c>
      <c r="H8" s="5" t="s">
        <v>388</v>
      </c>
      <c r="I8" s="2" t="str">
        <f t="shared" ref="I8" si="19">IF(A8&lt;&gt;"","武汉威伟机械","------")</f>
        <v>武汉威伟机械</v>
      </c>
      <c r="J8" s="17" t="str">
        <f>VLOOKUP(L8,ch!$A$1:$B$31,2,0)</f>
        <v>鄂AMT870</v>
      </c>
      <c r="K8" s="17" t="s">
        <v>109</v>
      </c>
      <c r="L8" s="4" t="s">
        <v>282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新地园区--亚洲一号园区</v>
      </c>
      <c r="P8" s="4">
        <f t="shared" si="6"/>
        <v>165</v>
      </c>
    </row>
    <row r="9" spans="1:103" ht="18.75">
      <c r="A9" s="9">
        <v>43196</v>
      </c>
      <c r="B9" s="8" t="s">
        <v>204</v>
      </c>
      <c r="C9" s="2" t="s">
        <v>55</v>
      </c>
      <c r="D9" s="2" t="s">
        <v>21</v>
      </c>
      <c r="E9" s="4" t="s">
        <v>61</v>
      </c>
      <c r="F9" s="4" t="s">
        <v>389</v>
      </c>
      <c r="G9" s="7" t="s">
        <v>417</v>
      </c>
      <c r="H9" s="5" t="s">
        <v>390</v>
      </c>
      <c r="I9" s="2" t="str">
        <f t="shared" ref="I9" si="22">IF(A9&lt;&gt;"","武汉威伟机械","------")</f>
        <v>武汉威伟机械</v>
      </c>
      <c r="J9" s="17" t="str">
        <f>VLOOKUP(L9,ch!$A$1:$B$31,2,0)</f>
        <v>鄂AMT870</v>
      </c>
      <c r="K9" s="17" t="s">
        <v>109</v>
      </c>
      <c r="L9" s="4" t="s">
        <v>282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43196</v>
      </c>
      <c r="B10" s="8" t="s">
        <v>252</v>
      </c>
      <c r="C10" s="2" t="s">
        <v>55</v>
      </c>
      <c r="D10" s="2" t="s">
        <v>253</v>
      </c>
      <c r="E10" s="4" t="s">
        <v>61</v>
      </c>
      <c r="F10" s="4" t="s">
        <v>391</v>
      </c>
      <c r="G10" s="7" t="s">
        <v>418</v>
      </c>
      <c r="H10" s="5" t="s">
        <v>392</v>
      </c>
      <c r="I10" s="2" t="str">
        <f t="shared" ref="I10" si="25">IF(A10&lt;&gt;"","武汉威伟机械","------")</f>
        <v>武汉威伟机械</v>
      </c>
      <c r="J10" s="17" t="str">
        <f>VLOOKUP(L10,ch!$A$1:$B$31,2,0)</f>
        <v>鄂AMT870</v>
      </c>
      <c r="K10" s="17" t="s">
        <v>109</v>
      </c>
      <c r="L10" s="4" t="s">
        <v>282</v>
      </c>
      <c r="M10" s="2" t="str">
        <f t="shared" ref="M10" si="26">IF(A10&lt;&gt;"","9.6米","---")</f>
        <v>9.6米</v>
      </c>
      <c r="N10" s="4">
        <v>14</v>
      </c>
      <c r="O10" s="2" t="str">
        <f t="shared" ref="O10:O11" si="27">C10&amp;"--"&amp;E10</f>
        <v>新地园区--丰树园区</v>
      </c>
      <c r="P10" s="4">
        <f t="shared" si="6"/>
        <v>165</v>
      </c>
    </row>
    <row r="11" spans="1:103" ht="18.75">
      <c r="A11" s="9">
        <v>43196</v>
      </c>
      <c r="B11" s="8" t="s">
        <v>252</v>
      </c>
      <c r="C11" s="2" t="s">
        <v>55</v>
      </c>
      <c r="D11" s="2" t="s">
        <v>253</v>
      </c>
      <c r="E11" s="4" t="s">
        <v>66</v>
      </c>
      <c r="F11" s="4" t="s">
        <v>373</v>
      </c>
      <c r="G11" s="7" t="s">
        <v>419</v>
      </c>
      <c r="H11" s="5" t="s">
        <v>393</v>
      </c>
      <c r="I11" s="2" t="str">
        <f t="shared" ref="I11" si="28">IF(A11&lt;&gt;"","武汉威伟机械","------")</f>
        <v>武汉威伟机械</v>
      </c>
      <c r="J11" s="17" t="str">
        <f>VLOOKUP(L11,ch!$A$1:$B$31,2,0)</f>
        <v>鄂AMT870</v>
      </c>
      <c r="K11" s="17" t="s">
        <v>109</v>
      </c>
      <c r="L11" s="4" t="s">
        <v>282</v>
      </c>
      <c r="M11" s="2" t="str">
        <f t="shared" ref="M11" si="29">IF(A11&lt;&gt;"","9.6米","---")</f>
        <v>9.6米</v>
      </c>
      <c r="N11" s="4">
        <v>14</v>
      </c>
      <c r="O11" s="2" t="str">
        <f t="shared" si="27"/>
        <v>新地园区--亚洲一号园区</v>
      </c>
      <c r="P11" s="4">
        <f t="shared" ref="P11" si="30">IF(OR(C11="常福园区",C11="欣程园区",E11="常福园区",F4="欣程园区"),1250,165)</f>
        <v>165</v>
      </c>
    </row>
    <row r="12" spans="1:103" ht="18.75">
      <c r="A12" s="9">
        <v>43196</v>
      </c>
      <c r="B12" s="8" t="s">
        <v>36</v>
      </c>
      <c r="C12" s="2" t="s">
        <v>55</v>
      </c>
      <c r="D12" s="2" t="s">
        <v>19</v>
      </c>
      <c r="E12" s="4" t="s">
        <v>66</v>
      </c>
      <c r="F12" s="4" t="s">
        <v>394</v>
      </c>
      <c r="G12" s="7" t="s">
        <v>420</v>
      </c>
      <c r="H12" s="5" t="s">
        <v>395</v>
      </c>
      <c r="I12" s="2" t="str">
        <f t="shared" ref="I12" si="31">IF(A12&lt;&gt;"","武汉威伟机械","------")</f>
        <v>武汉威伟机械</v>
      </c>
      <c r="J12" s="17" t="str">
        <f>VLOOKUP(L12,ch!$A$1:$B$31,2,0)</f>
        <v>鄂AHB101</v>
      </c>
      <c r="K12" s="17" t="s">
        <v>103</v>
      </c>
      <c r="L12" s="4" t="s">
        <v>51</v>
      </c>
      <c r="M12" s="2" t="str">
        <f t="shared" ref="M12" si="32">IF(A12&lt;&gt;"","9.6米","---")</f>
        <v>9.6米</v>
      </c>
      <c r="N12" s="4">
        <v>14</v>
      </c>
      <c r="O12" s="2" t="str">
        <f t="shared" ref="O12" si="33">C12&amp;"--"&amp;E12</f>
        <v>新地园区--亚洲一号园区</v>
      </c>
      <c r="P12" s="4">
        <f t="shared" ref="P12" si="34">IF(OR(C12="常福园区",C12="欣程园区",E12="常福园区",F5="欣程园区"),1250,165)</f>
        <v>165</v>
      </c>
    </row>
    <row r="13" spans="1:103" ht="18.75">
      <c r="A13" s="9">
        <v>43196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372</v>
      </c>
      <c r="G13" s="7" t="s">
        <v>421</v>
      </c>
      <c r="H13" s="5" t="s">
        <v>396</v>
      </c>
      <c r="I13" s="2" t="str">
        <f t="shared" ref="I13" si="35">IF(A13&lt;&gt;"","武汉威伟机械","------")</f>
        <v>武汉威伟机械</v>
      </c>
      <c r="J13" s="17" t="str">
        <f>VLOOKUP(L13,ch!$A$1:$B$31,2,0)</f>
        <v>鄂AHB101</v>
      </c>
      <c r="K13" s="17" t="s">
        <v>103</v>
      </c>
      <c r="L13" s="4" t="s">
        <v>51</v>
      </c>
      <c r="M13" s="2" t="str">
        <f t="shared" ref="M13" si="36">IF(A13&lt;&gt;"","9.6米","---")</f>
        <v>9.6米</v>
      </c>
      <c r="N13" s="4">
        <v>14</v>
      </c>
      <c r="O13" s="2" t="str">
        <f t="shared" ref="O13" si="37">C13&amp;"--"&amp;E13</f>
        <v>新地园区--丰树园区</v>
      </c>
      <c r="P13" s="4">
        <f t="shared" ref="P13" si="38">IF(OR(C13="常福园区",C13="欣程园区",E13="常福园区",F6="欣程园区"),1250,165)</f>
        <v>165</v>
      </c>
    </row>
    <row r="14" spans="1:103" ht="18.75">
      <c r="A14" s="9">
        <v>43196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369</v>
      </c>
      <c r="G14" s="7" t="s">
        <v>422</v>
      </c>
      <c r="H14" s="5" t="s">
        <v>397</v>
      </c>
      <c r="I14" s="2" t="str">
        <f t="shared" ref="I14" si="39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" si="40">IF(A14&lt;&gt;"","9.6米","---")</f>
        <v>9.6米</v>
      </c>
      <c r="N14" s="4">
        <v>14</v>
      </c>
      <c r="O14" s="2" t="str">
        <f t="shared" ref="O14" si="41">C14&amp;"--"&amp;E14</f>
        <v>新地园区--丰树园区</v>
      </c>
      <c r="P14" s="4">
        <f t="shared" ref="P14" si="42">IF(OR(C14="常福园区",C14="欣程园区",E14="常福园区",F7="欣程园区"),1250,165)</f>
        <v>165</v>
      </c>
    </row>
    <row r="15" spans="1:103" ht="18.75">
      <c r="A15" s="9">
        <v>43196</v>
      </c>
      <c r="B15" s="8" t="s">
        <v>63</v>
      </c>
      <c r="C15" s="2" t="s">
        <v>55</v>
      </c>
      <c r="D15" s="2" t="s">
        <v>21</v>
      </c>
      <c r="E15" s="4" t="s">
        <v>55</v>
      </c>
      <c r="F15" s="4" t="s">
        <v>398</v>
      </c>
      <c r="G15" s="7" t="s">
        <v>423</v>
      </c>
      <c r="H15" s="5" t="s">
        <v>399</v>
      </c>
      <c r="I15" s="2" t="str">
        <f t="shared" ref="I15" si="43">IF(A15&lt;&gt;"","武汉威伟机械","------")</f>
        <v>武汉威伟机械</v>
      </c>
      <c r="J15" s="17" t="str">
        <f>VLOOKUP(L15,ch!$A$1:$B$31,2,0)</f>
        <v>鄂ABY277</v>
      </c>
      <c r="K15" s="17" t="s">
        <v>97</v>
      </c>
      <c r="L15" s="4" t="s">
        <v>65</v>
      </c>
      <c r="M15" s="2" t="str">
        <f t="shared" ref="M15" si="44">IF(A15&lt;&gt;"","9.6米","---")</f>
        <v>9.6米</v>
      </c>
      <c r="N15" s="4">
        <v>14</v>
      </c>
      <c r="O15" s="2" t="str">
        <f t="shared" ref="O15" si="45">C15&amp;"--"&amp;E15</f>
        <v>新地园区--新地园区</v>
      </c>
      <c r="P15" s="4">
        <f t="shared" ref="P15" si="46">IF(OR(C15="常福园区",C15="欣程园区",E15="常福园区",F8="欣程园区"),1250,165)</f>
        <v>165</v>
      </c>
    </row>
    <row r="16" spans="1:103" ht="18.75">
      <c r="A16" s="9">
        <v>43196</v>
      </c>
      <c r="B16" s="8" t="s">
        <v>204</v>
      </c>
      <c r="C16" s="2" t="s">
        <v>55</v>
      </c>
      <c r="D16" s="2" t="s">
        <v>20</v>
      </c>
      <c r="E16" s="4" t="s">
        <v>61</v>
      </c>
      <c r="F16" s="4" t="s">
        <v>369</v>
      </c>
      <c r="G16" s="7" t="s">
        <v>424</v>
      </c>
      <c r="H16" s="5" t="s">
        <v>400</v>
      </c>
      <c r="I16" s="2" t="str">
        <f t="shared" ref="I16" si="47">IF(A16&lt;&gt;"","武汉威伟机械","------")</f>
        <v>武汉威伟机械</v>
      </c>
      <c r="J16" s="17" t="str">
        <f>VLOOKUP(L16,ch!$A$1:$B$31,2,0)</f>
        <v>鄂AF1588</v>
      </c>
      <c r="K16" s="17" t="s">
        <v>101</v>
      </c>
      <c r="L16" s="4" t="s">
        <v>39</v>
      </c>
      <c r="M16" s="2" t="str">
        <f t="shared" ref="M16" si="48">IF(A16&lt;&gt;"","9.6米","---")</f>
        <v>9.6米</v>
      </c>
      <c r="N16" s="4">
        <v>14</v>
      </c>
      <c r="O16" s="2" t="str">
        <f t="shared" ref="O16" si="49">C16&amp;"--"&amp;E16</f>
        <v>新地园区--丰树园区</v>
      </c>
      <c r="P16" s="4">
        <f t="shared" ref="P16" si="50">IF(OR(C16="常福园区",C16="欣程园区",E16="常福园区",F9="欣程园区"),1250,165)</f>
        <v>165</v>
      </c>
    </row>
    <row r="17" spans="1:16" ht="18.75">
      <c r="A17" s="9">
        <v>43196</v>
      </c>
      <c r="B17" s="8" t="s">
        <v>257</v>
      </c>
      <c r="C17" s="2" t="s">
        <v>55</v>
      </c>
      <c r="D17" s="2" t="s">
        <v>253</v>
      </c>
      <c r="E17" s="4" t="s">
        <v>66</v>
      </c>
      <c r="F17" s="4" t="s">
        <v>373</v>
      </c>
      <c r="G17" s="7" t="s">
        <v>425</v>
      </c>
      <c r="H17" s="5" t="s">
        <v>401</v>
      </c>
      <c r="I17" s="2" t="str">
        <f t="shared" ref="I17" si="51">IF(A17&lt;&gt;"","武汉威伟机械","------")</f>
        <v>武汉威伟机械</v>
      </c>
      <c r="J17" s="17" t="str">
        <f>VLOOKUP(L17,ch!$A$1:$B$31,2,0)</f>
        <v>鄂ABY277</v>
      </c>
      <c r="K17" s="17" t="s">
        <v>97</v>
      </c>
      <c r="L17" s="4" t="s">
        <v>65</v>
      </c>
      <c r="M17" s="2" t="str">
        <f t="shared" ref="M17" si="52">IF(A17&lt;&gt;"","9.6米","---")</f>
        <v>9.6米</v>
      </c>
      <c r="N17" s="4">
        <v>14</v>
      </c>
      <c r="O17" s="2" t="str">
        <f t="shared" ref="O17" si="53">C17&amp;"--"&amp;E17</f>
        <v>新地园区--亚洲一号园区</v>
      </c>
      <c r="P17" s="4">
        <f t="shared" ref="P17" si="54">IF(OR(C17="常福园区",C17="欣程园区",E17="常福园区",F10="欣程园区"),1250,165)</f>
        <v>165</v>
      </c>
    </row>
    <row r="18" spans="1:16" ht="18.75">
      <c r="A18" s="9">
        <v>43196</v>
      </c>
      <c r="B18" s="8" t="s">
        <v>204</v>
      </c>
      <c r="C18" s="2" t="s">
        <v>55</v>
      </c>
      <c r="D18" s="2" t="s">
        <v>20</v>
      </c>
      <c r="E18" s="4" t="s">
        <v>61</v>
      </c>
      <c r="F18" s="4" t="s">
        <v>372</v>
      </c>
      <c r="G18" s="7" t="s">
        <v>426</v>
      </c>
      <c r="H18" s="5" t="s">
        <v>402</v>
      </c>
      <c r="I18" s="2" t="str">
        <f t="shared" ref="I18" si="55">IF(A18&lt;&gt;"","武汉威伟机械","------")</f>
        <v>武汉威伟机械</v>
      </c>
      <c r="J18" s="17" t="str">
        <f>VLOOKUP(L18,ch!$A$1:$B$31,2,0)</f>
        <v>鄂AF1588</v>
      </c>
      <c r="K18" s="17" t="s">
        <v>101</v>
      </c>
      <c r="L18" s="4" t="s">
        <v>39</v>
      </c>
      <c r="M18" s="2" t="str">
        <f t="shared" ref="M18" si="56">IF(A18&lt;&gt;"","9.6米","---")</f>
        <v>9.6米</v>
      </c>
      <c r="N18" s="4">
        <v>14</v>
      </c>
      <c r="O18" s="2" t="str">
        <f t="shared" ref="O18" si="57">C18&amp;"--"&amp;E18</f>
        <v>新地园区--丰树园区</v>
      </c>
      <c r="P18" s="4">
        <f t="shared" ref="P18" si="58">IF(OR(C18="常福园区",C18="欣程园区",E18="常福园区",F11="欣程园区"),1250,165)</f>
        <v>165</v>
      </c>
    </row>
    <row r="19" spans="1:16" ht="18.75">
      <c r="A19" s="9">
        <v>43196</v>
      </c>
      <c r="B19" s="8" t="s">
        <v>47</v>
      </c>
      <c r="C19" s="2" t="s">
        <v>55</v>
      </c>
      <c r="D19" s="2" t="s">
        <v>403</v>
      </c>
      <c r="E19" s="4" t="s">
        <v>48</v>
      </c>
      <c r="F19" s="4" t="s">
        <v>280</v>
      </c>
      <c r="G19" s="7" t="s">
        <v>427</v>
      </c>
      <c r="H19" s="5" t="s">
        <v>404</v>
      </c>
      <c r="I19" s="2" t="str">
        <f t="shared" ref="I19:I20" si="59">IF(A19&lt;&gt;"","武汉威伟机械","------")</f>
        <v>武汉威伟机械</v>
      </c>
      <c r="J19" s="17" t="str">
        <f>VLOOKUP(L19,ch!$A$1:$B$31,2,0)</f>
        <v>鄂FJU350</v>
      </c>
      <c r="K19" s="17" t="s">
        <v>17</v>
      </c>
      <c r="L19" s="4" t="s">
        <v>52</v>
      </c>
      <c r="M19" s="2" t="str">
        <f t="shared" ref="M19:M20" si="60">IF(A19&lt;&gt;"","9.6米","---")</f>
        <v>9.6米</v>
      </c>
      <c r="N19" s="4">
        <v>14</v>
      </c>
      <c r="O19" s="2" t="str">
        <f t="shared" ref="O19:O21" si="61">C19&amp;"--"&amp;E19</f>
        <v>新地园区--常福园区</v>
      </c>
      <c r="P19" s="4">
        <f t="shared" ref="P19:P22" si="62">IF(OR(C19="常福园区",C19="欣程园区",E19="常福园区",F12="欣程园区"),1250,165)</f>
        <v>1250</v>
      </c>
    </row>
    <row r="20" spans="1:16" ht="18.75">
      <c r="A20" s="9">
        <v>43196</v>
      </c>
      <c r="B20" s="8" t="s">
        <v>47</v>
      </c>
      <c r="C20" s="2" t="s">
        <v>55</v>
      </c>
      <c r="D20" s="2" t="s">
        <v>403</v>
      </c>
      <c r="E20" s="4" t="s">
        <v>48</v>
      </c>
      <c r="F20" s="4" t="s">
        <v>280</v>
      </c>
      <c r="G20" s="7" t="s">
        <v>428</v>
      </c>
      <c r="H20" s="5" t="s">
        <v>405</v>
      </c>
      <c r="I20" s="2" t="str">
        <f t="shared" si="59"/>
        <v>武汉威伟机械</v>
      </c>
      <c r="J20" s="17" t="e">
        <f>VLOOKUP(L20,ch!$A$1:$B$31,2,0)</f>
        <v>#N/A</v>
      </c>
      <c r="K20" s="17" t="s">
        <v>110</v>
      </c>
      <c r="L20" s="4" t="s">
        <v>406</v>
      </c>
      <c r="M20" s="2" t="str">
        <f t="shared" si="60"/>
        <v>9.6米</v>
      </c>
      <c r="N20" s="4">
        <v>14</v>
      </c>
      <c r="O20" s="2" t="str">
        <f t="shared" si="61"/>
        <v>新地园区--常福园区</v>
      </c>
      <c r="P20" s="4">
        <f t="shared" si="62"/>
        <v>1250</v>
      </c>
    </row>
    <row r="21" spans="1:16" ht="18.75">
      <c r="A21" s="9">
        <v>43196</v>
      </c>
      <c r="B21" s="8" t="s">
        <v>47</v>
      </c>
      <c r="C21" s="2" t="s">
        <v>55</v>
      </c>
      <c r="D21" s="2" t="s">
        <v>403</v>
      </c>
      <c r="E21" s="4" t="s">
        <v>48</v>
      </c>
      <c r="F21" s="4" t="s">
        <v>280</v>
      </c>
      <c r="G21" s="7" t="s">
        <v>429</v>
      </c>
      <c r="H21" s="5" t="s">
        <v>407</v>
      </c>
      <c r="I21" s="2" t="str">
        <f t="shared" ref="I21" si="63">IF(A21&lt;&gt;"","武汉威伟机械","------")</f>
        <v>武汉威伟机械</v>
      </c>
      <c r="J21" s="17" t="str">
        <f>VLOOKUP(L21,ch!$A$1:$B$31,2,0)</f>
        <v>鄂ABY256</v>
      </c>
      <c r="K21" s="17" t="s">
        <v>99</v>
      </c>
      <c r="L21" s="4" t="s">
        <v>27</v>
      </c>
      <c r="M21" s="2" t="str">
        <f t="shared" ref="M21" si="64">IF(A21&lt;&gt;"","9.6米","---")</f>
        <v>9.6米</v>
      </c>
      <c r="N21" s="4">
        <v>12</v>
      </c>
      <c r="O21" s="2" t="str">
        <f t="shared" si="61"/>
        <v>新地园区--常福园区</v>
      </c>
      <c r="P21" s="4">
        <f t="shared" si="62"/>
        <v>1250</v>
      </c>
    </row>
    <row r="22" spans="1:16" ht="18.75">
      <c r="A22" s="9">
        <v>43196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7" t="s">
        <v>430</v>
      </c>
      <c r="H22" s="5" t="s">
        <v>408</v>
      </c>
      <c r="I22" s="2" t="str">
        <f t="shared" ref="I22" si="65">IF(A22&lt;&gt;"","武汉威伟机械","------")</f>
        <v>武汉威伟机械</v>
      </c>
      <c r="J22" s="17" t="str">
        <f>VLOOKUP(L22,ch!$A$1:$B$31,2,0)</f>
        <v>鄂AFE237</v>
      </c>
      <c r="K22" s="17" t="s">
        <v>98</v>
      </c>
      <c r="L22" s="4" t="s">
        <v>43</v>
      </c>
      <c r="M22" s="2" t="str">
        <f t="shared" ref="M22" si="66">IF(A22&lt;&gt;"","9.6米","---")</f>
        <v>9.6米</v>
      </c>
      <c r="N22" s="4">
        <v>15</v>
      </c>
      <c r="O22" s="2" t="str">
        <f t="shared" ref="O22" si="67">C22&amp;"--"&amp;E22</f>
        <v>新地园区--常福园区</v>
      </c>
      <c r="P22" s="4">
        <f t="shared" si="62"/>
        <v>1250</v>
      </c>
    </row>
    <row r="23" spans="1:16" ht="18.75">
      <c r="A23" s="9">
        <v>43196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7" t="s">
        <v>431</v>
      </c>
      <c r="H23" s="5" t="s">
        <v>409</v>
      </c>
      <c r="I23" s="2" t="str">
        <f t="shared" ref="I23:I24" si="68">IF(A23&lt;&gt;"","武汉威伟机械","------")</f>
        <v>武汉威伟机械</v>
      </c>
      <c r="J23" s="17" t="str">
        <f>VLOOKUP(L23,ch!$A$1:$B$31,2,0)</f>
        <v>鄂AZV377</v>
      </c>
      <c r="K23" s="17" t="s">
        <v>105</v>
      </c>
      <c r="L23" s="4" t="s">
        <v>54</v>
      </c>
      <c r="M23" s="2" t="str">
        <f t="shared" ref="M23:M24" si="69">IF(A23&lt;&gt;"","9.6米","---")</f>
        <v>9.6米</v>
      </c>
      <c r="N23" s="4">
        <v>15</v>
      </c>
      <c r="O23" s="2" t="str">
        <f t="shared" ref="O23:O24" si="70">C23&amp;"--"&amp;E23</f>
        <v>新地园区--常福园区</v>
      </c>
      <c r="P23" s="4">
        <f t="shared" ref="P23:P24" si="71">IF(OR(C23="常福园区",C23="欣程园区",E23="常福园区",F16="欣程园区"),1250,165)</f>
        <v>1250</v>
      </c>
    </row>
    <row r="24" spans="1:16" ht="18.75">
      <c r="A24" s="9">
        <v>43196</v>
      </c>
      <c r="B24" s="8" t="s">
        <v>370</v>
      </c>
      <c r="C24" s="2" t="s">
        <v>55</v>
      </c>
      <c r="D24" s="2" t="s">
        <v>19</v>
      </c>
      <c r="E24" s="4" t="s">
        <v>66</v>
      </c>
      <c r="F24" s="4" t="s">
        <v>373</v>
      </c>
      <c r="G24" s="5" t="s">
        <v>432</v>
      </c>
      <c r="H24" s="5"/>
      <c r="I24" s="2" t="str">
        <f t="shared" si="68"/>
        <v>武汉威伟机械</v>
      </c>
      <c r="J24" s="17"/>
      <c r="K24" s="17" t="s">
        <v>433</v>
      </c>
      <c r="L24" s="4" t="s">
        <v>434</v>
      </c>
      <c r="M24" s="2" t="str">
        <f t="shared" si="69"/>
        <v>9.6米</v>
      </c>
      <c r="N24" s="4">
        <v>14</v>
      </c>
      <c r="O24" s="2" t="str">
        <f t="shared" si="70"/>
        <v>新地园区--亚洲一号园区</v>
      </c>
      <c r="P24" s="4">
        <f t="shared" si="71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</sheetData>
  <phoneticPr fontId="7" type="noConversion"/>
  <conditionalFormatting sqref="G1:H1048576">
    <cfRule type="duplicateValues" dxfId="172" priority="1"/>
  </conditionalFormatting>
  <conditionalFormatting sqref="G50:H1048576 G1:H1">
    <cfRule type="duplicateValues" dxfId="171" priority="18"/>
    <cfRule type="duplicateValues" dxfId="170" priority="19"/>
  </conditionalFormatting>
  <conditionalFormatting sqref="G50:H1048576 G1:H1">
    <cfRule type="duplicateValues" dxfId="169" priority="24"/>
    <cfRule type="duplicateValues" dxfId="168" priority="25"/>
  </conditionalFormatting>
  <conditionalFormatting sqref="G2:H49">
    <cfRule type="duplicateValues" dxfId="167" priority="35"/>
    <cfRule type="duplicateValues" dxfId="166" priority="36"/>
  </conditionalFormatting>
  <conditionalFormatting sqref="G2:H49">
    <cfRule type="duplicateValues" dxfId="165" priority="39"/>
    <cfRule type="duplicateValues" dxfId="164" priority="4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42"/>
  <sheetViews>
    <sheetView topLeftCell="F10" workbookViewId="0">
      <selection activeCell="I22" sqref="I22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27.25" style="18" bestFit="1" customWidth="1"/>
    <col min="5" max="5" width="16.625" style="18" bestFit="1" customWidth="1"/>
    <col min="6" max="6" width="39.25" style="18" bestFit="1" customWidth="1"/>
    <col min="7" max="7" width="13.25" style="14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43197</v>
      </c>
      <c r="B2" s="8" t="s">
        <v>204</v>
      </c>
      <c r="C2" s="2" t="s">
        <v>55</v>
      </c>
      <c r="D2" s="2" t="s">
        <v>19</v>
      </c>
      <c r="E2" s="4" t="s">
        <v>61</v>
      </c>
      <c r="F2" s="4" t="s">
        <v>389</v>
      </c>
      <c r="G2" s="5" t="s">
        <v>509</v>
      </c>
      <c r="H2" s="5"/>
      <c r="I2" s="2" t="str">
        <f t="shared" ref="I2:I42" si="0">IF(A2&lt;&gt;"","武汉威伟机械","------")</f>
        <v>武汉威伟机械</v>
      </c>
      <c r="J2" s="17" t="str">
        <f>VLOOKUP(L2,ch!$A$1:$B$31,2,0)</f>
        <v>鄂AZR876</v>
      </c>
      <c r="K2" s="17"/>
      <c r="L2" s="4" t="s">
        <v>181</v>
      </c>
      <c r="M2" s="2" t="str">
        <f t="shared" ref="M2:M42" si="1">IF(A2&lt;&gt;"","9.6米","---")</f>
        <v>9.6米</v>
      </c>
      <c r="N2" s="4">
        <v>14</v>
      </c>
      <c r="O2" s="2" t="str">
        <f t="shared" ref="O2" si="2">C2&amp;"--"&amp;E2</f>
        <v>新地园区--丰树园区</v>
      </c>
      <c r="P2" s="4">
        <f>IF(OR(C2="常福园区",C2="欣程园区",E2="常福园区",E2="欣程园区"),1250,165)</f>
        <v>165</v>
      </c>
    </row>
    <row r="3" spans="1:103" ht="18.75">
      <c r="A3" s="9">
        <v>43197</v>
      </c>
      <c r="B3" s="8" t="s">
        <v>204</v>
      </c>
      <c r="C3" s="2" t="s">
        <v>55</v>
      </c>
      <c r="D3" s="2" t="s">
        <v>20</v>
      </c>
      <c r="E3" s="4" t="s">
        <v>55</v>
      </c>
      <c r="F3" s="4" t="s">
        <v>375</v>
      </c>
      <c r="G3" s="5" t="s">
        <v>510</v>
      </c>
      <c r="H3" s="5"/>
      <c r="I3" s="2" t="str">
        <f t="shared" ref="I3" si="3">IF(A3&lt;&gt;"","武汉威伟机械","------")</f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ref="M3" si="4">IF(A3&lt;&gt;"","9.6米","---")</f>
        <v>9.6米</v>
      </c>
      <c r="N3" s="4">
        <v>12</v>
      </c>
      <c r="O3" s="2" t="str">
        <f t="shared" ref="O3" si="5">C3&amp;"--"&amp;E3</f>
        <v>新地园区--新地园区</v>
      </c>
      <c r="P3" s="4">
        <f t="shared" ref="P3:P9" si="6">IF(OR(C3="常福园区",C3="欣程园区",E3="常福园区",E3="欣程园区"),1250,165)</f>
        <v>165</v>
      </c>
    </row>
    <row r="4" spans="1:103" ht="18.75">
      <c r="A4" s="9">
        <v>43197</v>
      </c>
      <c r="B4" s="8" t="s">
        <v>26</v>
      </c>
      <c r="C4" s="2" t="s">
        <v>55</v>
      </c>
      <c r="D4" s="2" t="s">
        <v>19</v>
      </c>
      <c r="E4" s="4" t="s">
        <v>66</v>
      </c>
      <c r="F4" s="4" t="s">
        <v>446</v>
      </c>
      <c r="G4" s="5" t="s">
        <v>511</v>
      </c>
      <c r="H4" s="5"/>
      <c r="I4" s="2" t="str">
        <f t="shared" ref="I4" si="7">IF(A4&lt;&gt;"","武汉威伟机械","------")</f>
        <v>武汉威伟机械</v>
      </c>
      <c r="J4" s="17" t="str">
        <f>VLOOKUP(L4,ch!$A$1:$B$31,2,0)</f>
        <v>鄂AZR876</v>
      </c>
      <c r="K4" s="17"/>
      <c r="L4" s="4" t="s">
        <v>181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43197</v>
      </c>
      <c r="B5" s="8" t="s">
        <v>26</v>
      </c>
      <c r="C5" s="2" t="s">
        <v>55</v>
      </c>
      <c r="D5" s="2" t="s">
        <v>19</v>
      </c>
      <c r="E5" s="4" t="s">
        <v>66</v>
      </c>
      <c r="F5" s="4" t="s">
        <v>446</v>
      </c>
      <c r="G5" s="5" t="s">
        <v>512</v>
      </c>
      <c r="H5" s="5"/>
      <c r="I5" s="2" t="str">
        <f t="shared" ref="I5" si="10">IF(A5&lt;&gt;"","武汉威伟机械","------")</f>
        <v>武汉威伟机械</v>
      </c>
      <c r="J5" s="17" t="str">
        <f>VLOOKUP(L5,ch!$A$1:$B$31,2,0)</f>
        <v>鄂AMT870</v>
      </c>
      <c r="K5" s="17"/>
      <c r="L5" s="4" t="s">
        <v>282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新地园区--亚洲一号园区</v>
      </c>
      <c r="P5" s="4">
        <f t="shared" si="6"/>
        <v>165</v>
      </c>
    </row>
    <row r="6" spans="1:103" ht="18.75">
      <c r="A6" s="9">
        <v>43197</v>
      </c>
      <c r="B6" s="8" t="s">
        <v>204</v>
      </c>
      <c r="C6" s="2" t="s">
        <v>55</v>
      </c>
      <c r="D6" s="2" t="s">
        <v>21</v>
      </c>
      <c r="E6" s="4" t="s">
        <v>61</v>
      </c>
      <c r="F6" s="4" t="s">
        <v>389</v>
      </c>
      <c r="G6" s="5" t="s">
        <v>513</v>
      </c>
      <c r="H6" s="5"/>
      <c r="I6" s="2" t="str">
        <f t="shared" ref="I6" si="13">IF(A6&lt;&gt;"","武汉威伟机械","------")</f>
        <v>武汉威伟机械</v>
      </c>
      <c r="J6" s="17" t="str">
        <f>VLOOKUP(L6,ch!$A$1:$B$31,2,0)</f>
        <v>鄂AHB101</v>
      </c>
      <c r="K6" s="17"/>
      <c r="L6" s="4" t="s">
        <v>51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新地园区--丰树园区</v>
      </c>
      <c r="P6" s="4">
        <f t="shared" si="6"/>
        <v>165</v>
      </c>
    </row>
    <row r="7" spans="1:103" ht="18.75">
      <c r="A7" s="9">
        <v>43197</v>
      </c>
      <c r="B7" s="8" t="s">
        <v>204</v>
      </c>
      <c r="C7" s="2" t="s">
        <v>55</v>
      </c>
      <c r="D7" s="2" t="s">
        <v>21</v>
      </c>
      <c r="E7" s="4" t="s">
        <v>61</v>
      </c>
      <c r="F7" s="4" t="s">
        <v>389</v>
      </c>
      <c r="G7" s="5" t="s">
        <v>514</v>
      </c>
      <c r="H7" s="5"/>
      <c r="I7" s="2" t="str">
        <f t="shared" ref="I7" si="16">IF(A7&lt;&gt;"","武汉威伟机械","------")</f>
        <v>武汉威伟机械</v>
      </c>
      <c r="J7" s="17" t="str">
        <f>VLOOKUP(L7,ch!$A$1:$B$31,2,0)</f>
        <v>鄂ABY277</v>
      </c>
      <c r="K7" s="17"/>
      <c r="L7" s="4" t="s">
        <v>65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新地园区--丰树园区</v>
      </c>
      <c r="P7" s="4">
        <f t="shared" si="6"/>
        <v>165</v>
      </c>
    </row>
    <row r="8" spans="1:103" ht="18.75">
      <c r="A8" s="9">
        <v>43197</v>
      </c>
      <c r="B8" s="8" t="s">
        <v>204</v>
      </c>
      <c r="C8" s="2" t="s">
        <v>55</v>
      </c>
      <c r="D8" s="2" t="s">
        <v>21</v>
      </c>
      <c r="E8" s="4" t="s">
        <v>61</v>
      </c>
      <c r="F8" s="4" t="s">
        <v>372</v>
      </c>
      <c r="G8" s="5" t="s">
        <v>515</v>
      </c>
      <c r="H8" s="5"/>
      <c r="I8" s="2" t="str">
        <f t="shared" ref="I8" si="19">IF(A8&lt;&gt;"","武汉威伟机械","------")</f>
        <v>武汉威伟机械</v>
      </c>
      <c r="J8" s="17" t="str">
        <f>VLOOKUP(L8,ch!$A$1:$B$31,2,0)</f>
        <v>鄂AF1588</v>
      </c>
      <c r="K8" s="17"/>
      <c r="L8" s="4" t="s">
        <v>39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新地园区--丰树园区</v>
      </c>
      <c r="P8" s="4">
        <f t="shared" si="6"/>
        <v>165</v>
      </c>
    </row>
    <row r="9" spans="1:103" ht="18.75">
      <c r="A9" s="9">
        <v>43197</v>
      </c>
      <c r="B9" s="8" t="s">
        <v>257</v>
      </c>
      <c r="C9" s="2" t="s">
        <v>55</v>
      </c>
      <c r="D9" s="2" t="s">
        <v>19</v>
      </c>
      <c r="E9" s="4" t="s">
        <v>66</v>
      </c>
      <c r="F9" s="4" t="s">
        <v>457</v>
      </c>
      <c r="G9" s="5" t="s">
        <v>516</v>
      </c>
      <c r="H9" s="5"/>
      <c r="I9" s="2" t="str">
        <f t="shared" ref="I9" si="22">IF(A9&lt;&gt;"","武汉威伟机械","------")</f>
        <v>武汉威伟机械</v>
      </c>
      <c r="J9" s="17" t="str">
        <f>VLOOKUP(L9,ch!$A$1:$B$31,2,0)</f>
        <v>鄂AF1588</v>
      </c>
      <c r="K9" s="17"/>
      <c r="L9" s="4" t="s">
        <v>39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新地园区--亚洲一号园区</v>
      </c>
      <c r="P9" s="4">
        <f t="shared" si="6"/>
        <v>165</v>
      </c>
    </row>
    <row r="10" spans="1:103" ht="18.75">
      <c r="A10" s="9">
        <v>43197</v>
      </c>
      <c r="B10" s="8" t="s">
        <v>36</v>
      </c>
      <c r="C10" s="2" t="s">
        <v>55</v>
      </c>
      <c r="D10" s="2" t="s">
        <v>253</v>
      </c>
      <c r="E10" s="4" t="s">
        <v>66</v>
      </c>
      <c r="F10" s="4" t="s">
        <v>374</v>
      </c>
      <c r="G10" s="5" t="s">
        <v>517</v>
      </c>
      <c r="H10" s="5"/>
      <c r="I10" s="2" t="str">
        <f t="shared" ref="I10" si="25">IF(A10&lt;&gt;"","武汉威伟机械","------")</f>
        <v>武汉威伟机械</v>
      </c>
      <c r="J10" s="17" t="str">
        <f>VLOOKUP(L10,ch!$A$1:$B$31,2,0)</f>
        <v>鄂AZV377</v>
      </c>
      <c r="K10" s="17"/>
      <c r="L10" s="4" t="s">
        <v>54</v>
      </c>
      <c r="M10" s="2" t="str">
        <f t="shared" ref="M10" si="26">IF(A10&lt;&gt;"","9.6米","---")</f>
        <v>9.6米</v>
      </c>
      <c r="N10" s="4">
        <v>14</v>
      </c>
      <c r="O10" s="2" t="str">
        <f t="shared" ref="O10" si="27">C10&amp;"--"&amp;E10</f>
        <v>新地园区--亚洲一号园区</v>
      </c>
      <c r="P10" s="4">
        <f t="shared" ref="P10" si="28">IF(OR(C10="常福园区",C10="欣程园区",E10="常福园区",F3="欣程园区"),1250,165)</f>
        <v>165</v>
      </c>
    </row>
    <row r="11" spans="1:103" ht="18.75">
      <c r="A11" s="9">
        <v>43197</v>
      </c>
      <c r="B11" s="8" t="s">
        <v>370</v>
      </c>
      <c r="C11" s="2" t="s">
        <v>55</v>
      </c>
      <c r="D11" s="2" t="s">
        <v>253</v>
      </c>
      <c r="E11" s="4" t="s">
        <v>66</v>
      </c>
      <c r="F11" s="4" t="s">
        <v>371</v>
      </c>
      <c r="G11" s="5" t="s">
        <v>518</v>
      </c>
      <c r="H11" s="5"/>
      <c r="I11" s="2" t="str">
        <f t="shared" ref="I11" si="29">IF(A11&lt;&gt;"","武汉威伟机械","------")</f>
        <v>武汉威伟机械</v>
      </c>
      <c r="J11" s="17" t="str">
        <f>VLOOKUP(L11,ch!$A$1:$B$31,2,0)</f>
        <v>鄂AFE237</v>
      </c>
      <c r="K11" s="17"/>
      <c r="L11" s="4" t="s">
        <v>43</v>
      </c>
      <c r="M11" s="2" t="str">
        <f t="shared" ref="M11" si="30">IF(A11&lt;&gt;"","9.6米","---")</f>
        <v>9.6米</v>
      </c>
      <c r="N11" s="4">
        <v>14</v>
      </c>
      <c r="O11" s="2" t="str">
        <f t="shared" ref="O11" si="31">C11&amp;"--"&amp;E11</f>
        <v>新地园区--亚洲一号园区</v>
      </c>
      <c r="P11" s="4">
        <f t="shared" ref="P11" si="32">IF(OR(C11="常福园区",C11="欣程园区",E11="常福园区",F4="欣程园区"),1250,165)</f>
        <v>165</v>
      </c>
    </row>
    <row r="12" spans="1:103" ht="18.75">
      <c r="A12" s="9">
        <v>43197</v>
      </c>
      <c r="B12" s="8" t="s">
        <v>252</v>
      </c>
      <c r="C12" s="2" t="s">
        <v>55</v>
      </c>
      <c r="D12" s="2" t="s">
        <v>253</v>
      </c>
      <c r="E12" s="4" t="s">
        <v>66</v>
      </c>
      <c r="F12" s="4" t="s">
        <v>373</v>
      </c>
      <c r="G12" s="5" t="s">
        <v>519</v>
      </c>
      <c r="H12" s="5"/>
      <c r="I12" s="2" t="str">
        <f t="shared" ref="I12" si="33">IF(A12&lt;&gt;"","武汉威伟机械","------")</f>
        <v>武汉威伟机械</v>
      </c>
      <c r="J12" s="17" t="str">
        <f>VLOOKUP(L12,ch!$A$1:$B$31,2,0)</f>
        <v>鄂AHB101</v>
      </c>
      <c r="K12" s="17"/>
      <c r="L12" s="4" t="s">
        <v>51</v>
      </c>
      <c r="M12" s="2" t="str">
        <f t="shared" ref="M12" si="34">IF(A12&lt;&gt;"","9.6米","---")</f>
        <v>9.6米</v>
      </c>
      <c r="N12" s="4">
        <v>14</v>
      </c>
      <c r="O12" s="2" t="str">
        <f t="shared" ref="O12" si="35">C12&amp;"--"&amp;E12</f>
        <v>新地园区--亚洲一号园区</v>
      </c>
      <c r="P12" s="4">
        <f t="shared" ref="P12" si="36">IF(OR(C12="常福园区",C12="欣程园区",E12="常福园区",F5="欣程园区"),1250,165)</f>
        <v>165</v>
      </c>
    </row>
    <row r="13" spans="1:103" ht="18.75">
      <c r="A13" s="9">
        <v>43197</v>
      </c>
      <c r="B13" s="8" t="s">
        <v>178</v>
      </c>
      <c r="C13" s="2" t="s">
        <v>55</v>
      </c>
      <c r="D13" s="2" t="s">
        <v>20</v>
      </c>
      <c r="E13" s="4" t="s">
        <v>66</v>
      </c>
      <c r="F13" s="4" t="s">
        <v>520</v>
      </c>
      <c r="G13" s="5" t="s">
        <v>521</v>
      </c>
      <c r="H13" s="5"/>
      <c r="I13" s="2" t="str">
        <f t="shared" ref="I13" si="37">IF(A13&lt;&gt;"","武汉威伟机械","------")</f>
        <v>武汉威伟机械</v>
      </c>
      <c r="J13" s="17" t="str">
        <f>VLOOKUP(L13,ch!$A$1:$B$31,2,0)</f>
        <v>鄂FJU350</v>
      </c>
      <c r="K13" s="17"/>
      <c r="L13" s="4" t="s">
        <v>52</v>
      </c>
      <c r="M13" s="2" t="str">
        <f t="shared" ref="M13" si="38">IF(A13&lt;&gt;"","9.6米","---")</f>
        <v>9.6米</v>
      </c>
      <c r="N13" s="4">
        <v>14</v>
      </c>
      <c r="O13" s="2" t="str">
        <f t="shared" ref="O13" si="39">C13&amp;"--"&amp;E13</f>
        <v>新地园区--亚洲一号园区</v>
      </c>
      <c r="P13" s="4">
        <f t="shared" ref="P13" si="40">IF(OR(C13="常福园区",C13="欣程园区",E13="常福园区",F6="欣程园区"),1250,165)</f>
        <v>165</v>
      </c>
    </row>
    <row r="14" spans="1:103" ht="18.75">
      <c r="A14" s="9">
        <v>43197</v>
      </c>
      <c r="B14" s="8" t="s">
        <v>370</v>
      </c>
      <c r="C14" s="2" t="s">
        <v>55</v>
      </c>
      <c r="D14" s="2" t="s">
        <v>253</v>
      </c>
      <c r="E14" s="4" t="s">
        <v>66</v>
      </c>
      <c r="F14" s="4" t="s">
        <v>371</v>
      </c>
      <c r="G14" s="5" t="s">
        <v>522</v>
      </c>
      <c r="H14" s="5"/>
      <c r="I14" s="2" t="str">
        <f t="shared" ref="I14" si="41">IF(A14&lt;&gt;"","武汉威伟机械","------")</f>
        <v>武汉威伟机械</v>
      </c>
      <c r="J14" s="17" t="str">
        <f>VLOOKUP(L14,ch!$A$1:$B$31,2,0)</f>
        <v>鄂AMT870</v>
      </c>
      <c r="K14" s="17"/>
      <c r="L14" s="4" t="s">
        <v>282</v>
      </c>
      <c r="M14" s="2" t="str">
        <f t="shared" ref="M14" si="42">IF(A14&lt;&gt;"","9.6米","---")</f>
        <v>9.6米</v>
      </c>
      <c r="N14" s="4">
        <v>14</v>
      </c>
      <c r="O14" s="2" t="str">
        <f t="shared" ref="O14" si="43">C14&amp;"--"&amp;E14</f>
        <v>新地园区--亚洲一号园区</v>
      </c>
      <c r="P14" s="4">
        <f t="shared" ref="P14" si="44">IF(OR(C14="常福园区",C14="欣程园区",E14="常福园区",F7="欣程园区"),1250,165)</f>
        <v>165</v>
      </c>
    </row>
    <row r="15" spans="1:103" ht="18.75">
      <c r="A15" s="9">
        <v>43197</v>
      </c>
      <c r="B15" s="8" t="s">
        <v>41</v>
      </c>
      <c r="C15" s="2" t="s">
        <v>55</v>
      </c>
      <c r="D15" s="2" t="s">
        <v>376</v>
      </c>
      <c r="E15" s="4" t="s">
        <v>378</v>
      </c>
      <c r="F15" s="4" t="s">
        <v>523</v>
      </c>
      <c r="G15" s="5" t="s">
        <v>524</v>
      </c>
      <c r="H15" s="5"/>
      <c r="I15" s="2" t="str">
        <f t="shared" ref="I15" si="45">IF(A15&lt;&gt;"","武汉威伟机械","------")</f>
        <v>武汉威伟机械</v>
      </c>
      <c r="J15" s="17" t="e">
        <f>VLOOKUP(L15,ch!$A$1:$B$31,2,0)</f>
        <v>#N/A</v>
      </c>
      <c r="K15" s="17"/>
      <c r="L15" s="4" t="s">
        <v>60</v>
      </c>
      <c r="M15" s="2" t="str">
        <f t="shared" ref="M15" si="46">IF(A15&lt;&gt;"","9.6米","---")</f>
        <v>9.6米</v>
      </c>
      <c r="N15" s="4">
        <v>14</v>
      </c>
      <c r="O15" s="2" t="str">
        <f t="shared" ref="O15" si="47">C15&amp;"--"&amp;E15</f>
        <v>新地园区--万科园区</v>
      </c>
      <c r="P15" s="4">
        <f t="shared" ref="P15" si="48">IF(OR(C15="常福园区",C15="欣程园区",E15="常福园区",F8="欣程园区"),1250,165)</f>
        <v>165</v>
      </c>
    </row>
    <row r="16" spans="1:103" ht="18.75">
      <c r="A16" s="9">
        <v>43197</v>
      </c>
      <c r="B16" s="8" t="s">
        <v>178</v>
      </c>
      <c r="C16" s="2" t="s">
        <v>55</v>
      </c>
      <c r="D16" s="2" t="s">
        <v>16</v>
      </c>
      <c r="E16" s="4" t="s">
        <v>378</v>
      </c>
      <c r="F16" s="4" t="s">
        <v>375</v>
      </c>
      <c r="G16" s="5" t="s">
        <v>525</v>
      </c>
      <c r="H16" s="5"/>
      <c r="I16" s="2" t="str">
        <f t="shared" ref="I16" si="49">IF(A16&lt;&gt;"","武汉威伟机械","------")</f>
        <v>武汉威伟机械</v>
      </c>
      <c r="J16" s="17" t="e">
        <f>VLOOKUP(L16,ch!$A$1:$B$31,2,0)</f>
        <v>#N/A</v>
      </c>
      <c r="K16" s="17"/>
      <c r="L16" s="4" t="s">
        <v>60</v>
      </c>
      <c r="M16" s="2" t="str">
        <f t="shared" ref="M16" si="50">IF(A16&lt;&gt;"","9.6米","---")</f>
        <v>9.6米</v>
      </c>
      <c r="N16" s="4">
        <v>14</v>
      </c>
      <c r="O16" s="2" t="str">
        <f t="shared" ref="O16" si="51">C16&amp;"--"&amp;E16</f>
        <v>新地园区--万科园区</v>
      </c>
      <c r="P16" s="4">
        <f t="shared" ref="P16" si="52">IF(OR(C16="常福园区",C16="欣程园区",E16="常福园区",F9="欣程园区"),1250,165)</f>
        <v>165</v>
      </c>
    </row>
    <row r="17" spans="1:16" ht="18.75">
      <c r="A17" s="9">
        <v>43197</v>
      </c>
      <c r="B17" s="8" t="s">
        <v>194</v>
      </c>
      <c r="C17" s="2" t="s">
        <v>55</v>
      </c>
      <c r="D17" s="2" t="s">
        <v>21</v>
      </c>
      <c r="E17" s="4" t="s">
        <v>55</v>
      </c>
      <c r="F17" s="4" t="s">
        <v>398</v>
      </c>
      <c r="G17" s="5" t="s">
        <v>526</v>
      </c>
      <c r="H17" s="5"/>
      <c r="I17" s="2" t="str">
        <f t="shared" ref="I17" si="53">IF(A17&lt;&gt;"","武汉威伟机械","------")</f>
        <v>武汉威伟机械</v>
      </c>
      <c r="J17" s="17" t="e">
        <f>VLOOKUP(L17,ch!$A$1:$B$31,2,0)</f>
        <v>#N/A</v>
      </c>
      <c r="K17" s="17"/>
      <c r="L17" s="4" t="s">
        <v>60</v>
      </c>
      <c r="M17" s="2" t="str">
        <f t="shared" ref="M17" si="54">IF(A17&lt;&gt;"","9.6米","---")</f>
        <v>9.6米</v>
      </c>
      <c r="N17" s="4">
        <v>12</v>
      </c>
      <c r="O17" s="2" t="str">
        <f t="shared" ref="O17" si="55">C17&amp;"--"&amp;E17</f>
        <v>新地园区--新地园区</v>
      </c>
      <c r="P17" s="4">
        <f t="shared" ref="P17" si="56">IF(OR(C17="常福园区",C17="欣程园区",E17="常福园区",F10="欣程园区"),1250,165)</f>
        <v>165</v>
      </c>
    </row>
    <row r="18" spans="1:16" ht="18.75">
      <c r="A18" s="9">
        <v>43197</v>
      </c>
      <c r="B18" s="8" t="s">
        <v>252</v>
      </c>
      <c r="C18" s="2" t="s">
        <v>55</v>
      </c>
      <c r="D18" s="2" t="s">
        <v>253</v>
      </c>
      <c r="E18" s="4" t="s">
        <v>66</v>
      </c>
      <c r="F18" s="4" t="s">
        <v>373</v>
      </c>
      <c r="G18" s="5" t="s">
        <v>527</v>
      </c>
      <c r="H18" s="5"/>
      <c r="I18" s="2" t="str">
        <f t="shared" ref="I18" si="57">IF(A18&lt;&gt;"","武汉威伟机械","------")</f>
        <v>武汉威伟机械</v>
      </c>
      <c r="J18" s="17" t="str">
        <f>VLOOKUP(L18,ch!$A$1:$B$31,2,0)</f>
        <v>鄂AZV377</v>
      </c>
      <c r="K18" s="17"/>
      <c r="L18" s="4" t="s">
        <v>54</v>
      </c>
      <c r="M18" s="2" t="str">
        <f t="shared" ref="M18" si="58">IF(A18&lt;&gt;"","9.6米","---")</f>
        <v>9.6米</v>
      </c>
      <c r="N18" s="4">
        <v>14</v>
      </c>
      <c r="O18" s="2" t="str">
        <f t="shared" ref="O18" si="59">C18&amp;"--"&amp;E18</f>
        <v>新地园区--亚洲一号园区</v>
      </c>
      <c r="P18" s="4">
        <f t="shared" ref="P18" si="60">IF(OR(C18="常福园区",C18="欣程园区",E18="常福园区",F11="欣程园区"),1250,165)</f>
        <v>165</v>
      </c>
    </row>
    <row r="19" spans="1:16" ht="18.75">
      <c r="A19" s="9">
        <v>43197</v>
      </c>
      <c r="B19" s="8" t="s">
        <v>25</v>
      </c>
      <c r="C19" s="2" t="s">
        <v>55</v>
      </c>
      <c r="D19" s="2" t="s">
        <v>20</v>
      </c>
      <c r="E19" s="4" t="s">
        <v>61</v>
      </c>
      <c r="F19" s="4" t="s">
        <v>369</v>
      </c>
      <c r="G19" s="5" t="s">
        <v>528</v>
      </c>
      <c r="H19" s="5"/>
      <c r="I19" s="2" t="str">
        <f t="shared" ref="I19" si="61">IF(A19&lt;&gt;"","武汉威伟机械","------")</f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ref="M19" si="62">IF(A19&lt;&gt;"","9.6米","---")</f>
        <v>9.6米</v>
      </c>
      <c r="N19" s="4">
        <v>14</v>
      </c>
      <c r="O19" s="2" t="str">
        <f t="shared" ref="O19:O20" si="63">C19&amp;"--"&amp;E19</f>
        <v>新地园区--丰树园区</v>
      </c>
      <c r="P19" s="4">
        <f t="shared" ref="P19" si="64">IF(OR(C19="常福园区",C19="欣程园区",E19="常福园区",F12="欣程园区"),1250,165)</f>
        <v>165</v>
      </c>
    </row>
    <row r="20" spans="1:16" ht="18.75">
      <c r="A20" s="9">
        <v>43197</v>
      </c>
      <c r="B20" s="8" t="s">
        <v>47</v>
      </c>
      <c r="C20" s="2" t="s">
        <v>55</v>
      </c>
      <c r="D20" s="2" t="s">
        <v>16</v>
      </c>
      <c r="E20" s="4" t="s">
        <v>48</v>
      </c>
      <c r="F20" s="4" t="s">
        <v>280</v>
      </c>
      <c r="G20" s="5" t="s">
        <v>529</v>
      </c>
      <c r="H20" s="5"/>
      <c r="I20" s="2" t="str">
        <f t="shared" si="0"/>
        <v>武汉威伟机械</v>
      </c>
      <c r="J20" s="17" t="str">
        <f>VLOOKUP(L20,ch!$A$1:$B$31,2,0)</f>
        <v>鄂AZV373</v>
      </c>
      <c r="K20" s="17"/>
      <c r="L20" s="4" t="s">
        <v>260</v>
      </c>
      <c r="M20" s="2" t="str">
        <f t="shared" si="1"/>
        <v>9.6米</v>
      </c>
      <c r="N20" s="4">
        <v>14</v>
      </c>
      <c r="O20" s="2" t="str">
        <f t="shared" si="63"/>
        <v>新地园区--常福园区</v>
      </c>
      <c r="P20" s="4">
        <f t="shared" ref="P20:P42" si="65">IF(OR(C20="常福园区",C20="欣程园区",E20="常福园区",F13="欣程园区"),1250,165)</f>
        <v>1250</v>
      </c>
    </row>
    <row r="21" spans="1:16" ht="18.75">
      <c r="A21" s="9">
        <v>43197</v>
      </c>
      <c r="B21" s="8" t="s">
        <v>47</v>
      </c>
      <c r="C21" s="2" t="s">
        <v>55</v>
      </c>
      <c r="D21" s="2" t="s">
        <v>376</v>
      </c>
      <c r="E21" s="4" t="s">
        <v>48</v>
      </c>
      <c r="F21" s="4" t="s">
        <v>280</v>
      </c>
      <c r="G21" s="5" t="s">
        <v>530</v>
      </c>
      <c r="H21" s="5"/>
      <c r="I21" s="2" t="str">
        <f t="shared" ref="I21" si="66">IF(A21&lt;&gt;"","武汉威伟机械","------")</f>
        <v>武汉威伟机械</v>
      </c>
      <c r="J21" s="17" t="str">
        <f>VLOOKUP(L21,ch!$A$1:$B$31,2,0)</f>
        <v>鄂ABY256</v>
      </c>
      <c r="K21" s="17"/>
      <c r="L21" s="4" t="s">
        <v>27</v>
      </c>
      <c r="M21" s="2" t="str">
        <f t="shared" ref="M21" si="67">IF(A21&lt;&gt;"","9.6米","---")</f>
        <v>9.6米</v>
      </c>
      <c r="N21" s="4">
        <v>15</v>
      </c>
      <c r="O21" s="2" t="str">
        <f t="shared" ref="O21" si="68">C21&amp;"--"&amp;E21</f>
        <v>新地园区--常福园区</v>
      </c>
      <c r="P21" s="4">
        <f t="shared" ref="P21" si="69">IF(OR(C21="常福园区",C21="欣程园区",E21="常福园区",F14="欣程园区"),1250,165)</f>
        <v>1250</v>
      </c>
    </row>
    <row r="22" spans="1:16" ht="18.75">
      <c r="A22" s="9">
        <v>43197</v>
      </c>
      <c r="B22" s="8" t="s">
        <v>47</v>
      </c>
      <c r="C22" s="2" t="s">
        <v>55</v>
      </c>
      <c r="D22" s="2" t="s">
        <v>376</v>
      </c>
      <c r="E22" s="4" t="s">
        <v>48</v>
      </c>
      <c r="F22" s="4" t="s">
        <v>280</v>
      </c>
      <c r="G22" s="5" t="s">
        <v>531</v>
      </c>
      <c r="H22" s="5"/>
      <c r="I22" s="2" t="str">
        <f t="shared" ref="I22" si="70">IF(A22&lt;&gt;"","武汉威伟机械","------")</f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ref="M22" si="71">IF(A22&lt;&gt;"","9.6米","---")</f>
        <v>9.6米</v>
      </c>
      <c r="N22" s="4">
        <v>14</v>
      </c>
      <c r="O22" s="2" t="str">
        <f t="shared" ref="O22" si="72">C22&amp;"--"&amp;E22</f>
        <v>新地园区--常福园区</v>
      </c>
      <c r="P22" s="4">
        <f t="shared" ref="P22" si="73">IF(OR(C22="常福园区",C22="欣程园区",E22="常福园区",F15="欣程园区"),1250,165)</f>
        <v>1250</v>
      </c>
    </row>
    <row r="23" spans="1:16" ht="18.75">
      <c r="A23" s="9">
        <v>43197</v>
      </c>
      <c r="B23" s="8" t="s">
        <v>47</v>
      </c>
      <c r="C23" s="2" t="s">
        <v>55</v>
      </c>
      <c r="D23" s="2" t="s">
        <v>376</v>
      </c>
      <c r="E23" s="4" t="s">
        <v>48</v>
      </c>
      <c r="F23" s="4" t="s">
        <v>280</v>
      </c>
      <c r="G23" s="5" t="s">
        <v>680</v>
      </c>
      <c r="H23" s="5"/>
      <c r="I23" s="2" t="str">
        <f t="shared" ref="I23" si="74">IF(A23&lt;&gt;"","武汉威伟机械","------")</f>
        <v>武汉威伟机械</v>
      </c>
      <c r="J23" s="17" t="str">
        <f>VLOOKUP(L23,ch!$A$1:$B$32,2,0)</f>
        <v>粤BGR032</v>
      </c>
      <c r="K23" s="17"/>
      <c r="L23" s="4" t="s">
        <v>53</v>
      </c>
      <c r="M23" s="2" t="str">
        <f t="shared" ref="M23" si="75">IF(A23&lt;&gt;"","9.6米","---")</f>
        <v>9.6米</v>
      </c>
      <c r="N23" s="4">
        <v>14</v>
      </c>
      <c r="O23" s="2" t="str">
        <f t="shared" ref="O23" si="76">C23&amp;"--"&amp;E23</f>
        <v>新地园区--常福园区</v>
      </c>
      <c r="P23" s="4">
        <f t="shared" ref="P23" si="77">IF(OR(C23="常福园区",C23="欣程园区",E23="常福园区",F16="欣程园区"),1250,165)</f>
        <v>1250</v>
      </c>
    </row>
    <row r="24" spans="1:16" ht="18.75">
      <c r="A24" s="9"/>
      <c r="B24" s="8"/>
      <c r="C24" s="2"/>
      <c r="D24" s="2"/>
      <c r="E24" s="4"/>
      <c r="F24" s="4"/>
      <c r="G24" s="5"/>
      <c r="H24" s="5"/>
      <c r="I24" s="2" t="str">
        <f t="shared" si="0"/>
        <v>------</v>
      </c>
      <c r="J24" s="17" t="e">
        <f>VLOOKUP(L24,ch!$A$1:$B$31,2,0)</f>
        <v>#N/A</v>
      </c>
      <c r="K24" s="17"/>
      <c r="L24" s="4"/>
      <c r="M24" s="2" t="str">
        <f t="shared" si="1"/>
        <v>---</v>
      </c>
      <c r="N24" s="4"/>
      <c r="O24" s="2"/>
      <c r="P24" s="4">
        <f t="shared" si="65"/>
        <v>165</v>
      </c>
    </row>
    <row r="25" spans="1:16" ht="18.75">
      <c r="A25" s="9"/>
      <c r="B25" s="8"/>
      <c r="C25" s="2"/>
      <c r="D25" s="2"/>
      <c r="E25" s="4"/>
      <c r="F25" s="4"/>
      <c r="G25" s="5"/>
      <c r="H25" s="5"/>
      <c r="I25" s="2" t="str">
        <f t="shared" si="0"/>
        <v>------</v>
      </c>
      <c r="J25" s="17" t="e">
        <f>VLOOKUP(L25,ch!$A$1:$B$31,2,0)</f>
        <v>#N/A</v>
      </c>
      <c r="K25" s="17"/>
      <c r="L25" s="4"/>
      <c r="M25" s="2" t="str">
        <f t="shared" si="1"/>
        <v>---</v>
      </c>
      <c r="N25" s="4"/>
      <c r="O25" s="2"/>
      <c r="P25" s="4">
        <f t="shared" si="65"/>
        <v>165</v>
      </c>
    </row>
    <row r="26" spans="1:16" ht="18.75">
      <c r="A26" s="9"/>
      <c r="B26" s="8"/>
      <c r="C26" s="2"/>
      <c r="D26" s="2"/>
      <c r="E26" s="4"/>
      <c r="F26" s="4"/>
      <c r="G26" s="5"/>
      <c r="H26" s="5"/>
      <c r="I26" s="2" t="str">
        <f t="shared" si="0"/>
        <v>------</v>
      </c>
      <c r="J26" s="17" t="e">
        <f>VLOOKUP(L26,ch!$A$1:$B$31,2,0)</f>
        <v>#N/A</v>
      </c>
      <c r="K26" s="17"/>
      <c r="L26" s="4"/>
      <c r="M26" s="2" t="str">
        <f t="shared" si="1"/>
        <v>---</v>
      </c>
      <c r="N26" s="4"/>
      <c r="O26" s="2"/>
      <c r="P26" s="4">
        <f t="shared" si="65"/>
        <v>165</v>
      </c>
    </row>
    <row r="27" spans="1:16" ht="18.75">
      <c r="I27" s="2" t="str">
        <f t="shared" si="0"/>
        <v>------</v>
      </c>
      <c r="J27" s="17" t="e">
        <f>VLOOKUP(L27,ch!$A$1:$B$31,2,0)</f>
        <v>#N/A</v>
      </c>
      <c r="M27" s="2" t="str">
        <f t="shared" si="1"/>
        <v>---</v>
      </c>
      <c r="P27" s="4">
        <f t="shared" si="65"/>
        <v>165</v>
      </c>
    </row>
    <row r="28" spans="1:16" ht="18.75">
      <c r="I28" s="2" t="str">
        <f t="shared" si="0"/>
        <v>------</v>
      </c>
      <c r="J28" s="17" t="e">
        <f>VLOOKUP(L28,ch!$A$1:$B$31,2,0)</f>
        <v>#N/A</v>
      </c>
      <c r="M28" s="2" t="str">
        <f t="shared" si="1"/>
        <v>---</v>
      </c>
      <c r="P28" s="4">
        <f t="shared" si="65"/>
        <v>165</v>
      </c>
    </row>
    <row r="29" spans="1:16" ht="18.75">
      <c r="I29" s="2" t="str">
        <f t="shared" si="0"/>
        <v>------</v>
      </c>
      <c r="J29" s="17" t="e">
        <f>VLOOKUP(L29,ch!$A$1:$B$31,2,0)</f>
        <v>#N/A</v>
      </c>
      <c r="M29" s="2" t="str">
        <f t="shared" si="1"/>
        <v>---</v>
      </c>
      <c r="P29" s="4">
        <f t="shared" si="65"/>
        <v>165</v>
      </c>
    </row>
    <row r="30" spans="1:16" ht="18.75">
      <c r="I30" s="2" t="str">
        <f t="shared" si="0"/>
        <v>------</v>
      </c>
      <c r="J30" s="17" t="e">
        <f>VLOOKUP(L30,ch!$A$1:$B$31,2,0)</f>
        <v>#N/A</v>
      </c>
      <c r="M30" s="2" t="str">
        <f t="shared" si="1"/>
        <v>---</v>
      </c>
      <c r="P30" s="4">
        <f t="shared" si="65"/>
        <v>165</v>
      </c>
    </row>
    <row r="31" spans="1:16" ht="18.75">
      <c r="I31" s="2" t="str">
        <f t="shared" si="0"/>
        <v>------</v>
      </c>
      <c r="J31" s="17" t="e">
        <f>VLOOKUP(L31,ch!$A$1:$B$31,2,0)</f>
        <v>#N/A</v>
      </c>
      <c r="M31" s="2" t="str">
        <f t="shared" si="1"/>
        <v>---</v>
      </c>
      <c r="P31" s="4">
        <f t="shared" si="65"/>
        <v>165</v>
      </c>
    </row>
    <row r="32" spans="1:16" ht="18.75">
      <c r="I32" s="2" t="str">
        <f t="shared" si="0"/>
        <v>------</v>
      </c>
      <c r="J32" s="17" t="e">
        <f>VLOOKUP(L32,ch!$A$1:$B$31,2,0)</f>
        <v>#N/A</v>
      </c>
      <c r="M32" s="2" t="str">
        <f t="shared" si="1"/>
        <v>---</v>
      </c>
      <c r="P32" s="4">
        <f t="shared" si="65"/>
        <v>165</v>
      </c>
    </row>
    <row r="33" spans="9:16" ht="18.75">
      <c r="I33" s="2" t="str">
        <f t="shared" si="0"/>
        <v>------</v>
      </c>
      <c r="J33" s="17" t="e">
        <f>VLOOKUP(L33,ch!$A$1:$B$31,2,0)</f>
        <v>#N/A</v>
      </c>
      <c r="M33" s="2" t="str">
        <f t="shared" si="1"/>
        <v>---</v>
      </c>
      <c r="P33" s="4">
        <f t="shared" si="65"/>
        <v>165</v>
      </c>
    </row>
    <row r="34" spans="9:16" ht="18.75">
      <c r="I34" s="2" t="str">
        <f t="shared" si="0"/>
        <v>------</v>
      </c>
      <c r="J34" s="17" t="e">
        <f>VLOOKUP(L34,ch!$A$1:$B$31,2,0)</f>
        <v>#N/A</v>
      </c>
      <c r="M34" s="2" t="str">
        <f t="shared" si="1"/>
        <v>---</v>
      </c>
      <c r="P34" s="4">
        <f t="shared" si="65"/>
        <v>165</v>
      </c>
    </row>
    <row r="35" spans="9:16" ht="18.75">
      <c r="I35" s="2" t="str">
        <f t="shared" si="0"/>
        <v>------</v>
      </c>
      <c r="J35" s="17" t="e">
        <f>VLOOKUP(L35,ch!$A$1:$B$31,2,0)</f>
        <v>#N/A</v>
      </c>
      <c r="M35" s="2" t="str">
        <f t="shared" si="1"/>
        <v>---</v>
      </c>
      <c r="P35" s="4">
        <f t="shared" si="65"/>
        <v>165</v>
      </c>
    </row>
    <row r="36" spans="9:16" ht="18.75">
      <c r="I36" s="2" t="str">
        <f t="shared" si="0"/>
        <v>------</v>
      </c>
      <c r="J36" s="17" t="e">
        <f>VLOOKUP(L36,ch!$A$1:$B$31,2,0)</f>
        <v>#N/A</v>
      </c>
      <c r="M36" s="2" t="str">
        <f t="shared" si="1"/>
        <v>---</v>
      </c>
      <c r="P36" s="4">
        <f t="shared" si="65"/>
        <v>165</v>
      </c>
    </row>
    <row r="37" spans="9:16" ht="18.75">
      <c r="I37" s="2" t="str">
        <f t="shared" si="0"/>
        <v>------</v>
      </c>
      <c r="J37" s="17" t="e">
        <f>VLOOKUP(L37,ch!$A$1:$B$31,2,0)</f>
        <v>#N/A</v>
      </c>
      <c r="M37" s="2" t="str">
        <f t="shared" si="1"/>
        <v>---</v>
      </c>
      <c r="P37" s="4">
        <f t="shared" si="65"/>
        <v>165</v>
      </c>
    </row>
    <row r="38" spans="9:16" ht="18.75">
      <c r="I38" s="2" t="str">
        <f t="shared" si="0"/>
        <v>------</v>
      </c>
      <c r="J38" s="17" t="e">
        <f>VLOOKUP(L38,ch!$A$1:$B$31,2,0)</f>
        <v>#N/A</v>
      </c>
      <c r="M38" s="2" t="str">
        <f t="shared" si="1"/>
        <v>---</v>
      </c>
      <c r="P38" s="4">
        <f t="shared" si="65"/>
        <v>165</v>
      </c>
    </row>
    <row r="39" spans="9:16" ht="18.75">
      <c r="I39" s="2" t="str">
        <f t="shared" si="0"/>
        <v>------</v>
      </c>
      <c r="J39" s="17" t="e">
        <f>VLOOKUP(L39,ch!$A$1:$B$31,2,0)</f>
        <v>#N/A</v>
      </c>
      <c r="M39" s="2" t="str">
        <f t="shared" si="1"/>
        <v>---</v>
      </c>
      <c r="P39" s="4">
        <f t="shared" si="65"/>
        <v>165</v>
      </c>
    </row>
    <row r="40" spans="9:16" ht="18.75">
      <c r="I40" s="2" t="str">
        <f t="shared" si="0"/>
        <v>------</v>
      </c>
      <c r="J40" s="17" t="e">
        <f>VLOOKUP(L40,ch!$A$1:$B$31,2,0)</f>
        <v>#N/A</v>
      </c>
      <c r="M40" s="2" t="str">
        <f t="shared" si="1"/>
        <v>---</v>
      </c>
      <c r="P40" s="4">
        <f t="shared" si="65"/>
        <v>165</v>
      </c>
    </row>
    <row r="41" spans="9:16" ht="18.75">
      <c r="I41" s="2" t="str">
        <f t="shared" si="0"/>
        <v>------</v>
      </c>
      <c r="J41" s="17" t="e">
        <f>VLOOKUP(L41,ch!$A$1:$B$31,2,0)</f>
        <v>#N/A</v>
      </c>
      <c r="M41" s="2" t="str">
        <f t="shared" si="1"/>
        <v>---</v>
      </c>
      <c r="P41" s="4">
        <f t="shared" si="65"/>
        <v>165</v>
      </c>
    </row>
    <row r="42" spans="9:16" ht="18.75">
      <c r="I42" s="2" t="str">
        <f t="shared" si="0"/>
        <v>------</v>
      </c>
      <c r="J42" s="17" t="e">
        <f>VLOOKUP(L42,ch!$A$1:$B$31,2,0)</f>
        <v>#N/A</v>
      </c>
      <c r="M42" s="2" t="str">
        <f t="shared" si="1"/>
        <v>---</v>
      </c>
      <c r="P42" s="4">
        <f t="shared" si="65"/>
        <v>165</v>
      </c>
    </row>
  </sheetData>
  <phoneticPr fontId="7" type="noConversion"/>
  <conditionalFormatting sqref="G1:H1048576">
    <cfRule type="duplicateValues" dxfId="163" priority="1"/>
  </conditionalFormatting>
  <conditionalFormatting sqref="G27:H1048576 G1:H1">
    <cfRule type="duplicateValues" dxfId="162" priority="2"/>
    <cfRule type="duplicateValues" dxfId="161" priority="3"/>
  </conditionalFormatting>
  <conditionalFormatting sqref="G27:H1048576 G1:H1">
    <cfRule type="duplicateValues" dxfId="160" priority="4"/>
    <cfRule type="duplicateValues" dxfId="159" priority="5"/>
  </conditionalFormatting>
  <conditionalFormatting sqref="G2:H26">
    <cfRule type="duplicateValues" dxfId="158" priority="58"/>
    <cfRule type="duplicateValues" dxfId="157" priority="59"/>
  </conditionalFormatting>
  <conditionalFormatting sqref="G2:H26">
    <cfRule type="duplicateValues" dxfId="156" priority="60"/>
    <cfRule type="duplicateValues" dxfId="155" priority="6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Y168"/>
  <sheetViews>
    <sheetView topLeftCell="F1" workbookViewId="0">
      <selection activeCell="G17" sqref="G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customWidth="1"/>
    <col min="11" max="11" width="15.75" style="16" hidden="1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43198</v>
      </c>
      <c r="B2" s="8" t="s">
        <v>47</v>
      </c>
      <c r="C2" s="2" t="s">
        <v>55</v>
      </c>
      <c r="D2" s="2" t="s">
        <v>21</v>
      </c>
      <c r="E2" s="4" t="s">
        <v>48</v>
      </c>
      <c r="F2" s="4" t="s">
        <v>280</v>
      </c>
      <c r="G2" s="5" t="s">
        <v>534</v>
      </c>
      <c r="H2" s="5"/>
      <c r="I2" s="2" t="str">
        <f t="shared" ref="I2:I22" si="0">IF(A2&lt;&gt;"","武汉威伟机械","------")</f>
        <v>武汉威伟机械</v>
      </c>
      <c r="J2" s="17" t="str">
        <f>VLOOKUP(L2,ch!$A$1:$B$31,2,0)</f>
        <v>鄂AZR992</v>
      </c>
      <c r="K2" s="17"/>
      <c r="L2" s="4" t="s">
        <v>35</v>
      </c>
      <c r="M2" s="2" t="str">
        <f t="shared" ref="M2:M22" si="1">IF(A2&lt;&gt;"","9.6米","---")</f>
        <v>9.6米</v>
      </c>
      <c r="N2" s="4">
        <v>14</v>
      </c>
      <c r="O2" s="2" t="str">
        <f t="shared" ref="O2:O5" si="2">C2&amp;"--"&amp;E2</f>
        <v>新地园区--常福园区</v>
      </c>
      <c r="P2" s="4">
        <f>IF(OR(C2="常福园区",C2="欣程园区",E2="常福园区",E2="欣程园区"),1250,165)</f>
        <v>1250</v>
      </c>
    </row>
    <row r="3" spans="1:103" ht="18.75">
      <c r="A3" s="9">
        <v>43198</v>
      </c>
      <c r="B3" s="8" t="s">
        <v>47</v>
      </c>
      <c r="C3" s="2" t="s">
        <v>55</v>
      </c>
      <c r="D3" s="2" t="s">
        <v>16</v>
      </c>
      <c r="E3" s="4" t="s">
        <v>48</v>
      </c>
      <c r="F3" s="4" t="s">
        <v>280</v>
      </c>
      <c r="G3" s="5" t="s">
        <v>535</v>
      </c>
      <c r="H3" s="5"/>
      <c r="I3" s="2" t="str">
        <f t="shared" si="0"/>
        <v>武汉威伟机械</v>
      </c>
      <c r="J3" s="17" t="str">
        <f>VLOOKUP(L3,ch!$A$1:$B$31,2,0)</f>
        <v>鄂AHB101</v>
      </c>
      <c r="K3" s="17"/>
      <c r="L3" s="4" t="s">
        <v>51</v>
      </c>
      <c r="M3" s="2" t="str">
        <f t="shared" si="1"/>
        <v>9.6米</v>
      </c>
      <c r="N3" s="4">
        <v>14</v>
      </c>
      <c r="O3" s="2" t="str">
        <f t="shared" si="2"/>
        <v>新地园区--常福园区</v>
      </c>
      <c r="P3" s="4">
        <f t="shared" ref="P3:P10" si="3">IF(OR(C3="常福园区",C3="欣程园区",E3="常福园区",E3="欣程园区"),1250,165)</f>
        <v>1250</v>
      </c>
    </row>
    <row r="4" spans="1:103" ht="18.75">
      <c r="A4" s="9">
        <v>43198</v>
      </c>
      <c r="B4" s="8" t="s">
        <v>47</v>
      </c>
      <c r="C4" s="2" t="s">
        <v>55</v>
      </c>
      <c r="D4" s="2" t="s">
        <v>376</v>
      </c>
      <c r="E4" s="4" t="s">
        <v>48</v>
      </c>
      <c r="F4" s="4" t="s">
        <v>280</v>
      </c>
      <c r="G4" s="5" t="s">
        <v>554</v>
      </c>
      <c r="H4" s="5"/>
      <c r="I4" s="2" t="str">
        <f t="shared" ref="I4" si="4">IF(A4&lt;&gt;"","武汉威伟机械","------")</f>
        <v>武汉威伟机械</v>
      </c>
      <c r="J4" s="17" t="str">
        <f>VLOOKUP(L4,ch!$A$1:$B$31,2,0)</f>
        <v>鄂AQQ353</v>
      </c>
      <c r="K4" s="17"/>
      <c r="L4" s="4" t="s">
        <v>219</v>
      </c>
      <c r="M4" s="2" t="str">
        <f t="shared" ref="M4" si="5">IF(A4&lt;&gt;"","9.6米","---")</f>
        <v>9.6米</v>
      </c>
      <c r="N4" s="4">
        <v>14</v>
      </c>
      <c r="O4" s="2" t="str">
        <f t="shared" ref="O4" si="6">C4&amp;"--"&amp;E4</f>
        <v>新地园区--常福园区</v>
      </c>
      <c r="P4" s="4">
        <f t="shared" ref="P4" si="7">IF(OR(C4="常福园区",C4="欣程园区",E4="常福园区",E4="欣程园区"),1250,165)</f>
        <v>1250</v>
      </c>
    </row>
    <row r="5" spans="1:103" ht="18.75">
      <c r="A5" s="9">
        <v>43198</v>
      </c>
      <c r="B5" s="8" t="s">
        <v>252</v>
      </c>
      <c r="C5" s="2" t="s">
        <v>55</v>
      </c>
      <c r="D5" s="2" t="s">
        <v>253</v>
      </c>
      <c r="E5" s="4" t="s">
        <v>66</v>
      </c>
      <c r="F5" s="4" t="s">
        <v>373</v>
      </c>
      <c r="G5" s="5" t="s">
        <v>537</v>
      </c>
      <c r="H5" s="5"/>
      <c r="I5" s="2" t="str">
        <f t="shared" si="0"/>
        <v>武汉威伟机械</v>
      </c>
      <c r="J5" s="17" t="str">
        <f>VLOOKUP(L5,ch!$A$1:$B$31,2,0)</f>
        <v>鄂AZR876</v>
      </c>
      <c r="K5" s="17"/>
      <c r="L5" s="4" t="s">
        <v>181</v>
      </c>
      <c r="M5" s="2" t="str">
        <f t="shared" si="1"/>
        <v>9.6米</v>
      </c>
      <c r="N5" s="4">
        <v>14</v>
      </c>
      <c r="O5" s="2" t="str">
        <f t="shared" si="2"/>
        <v>新地园区--亚洲一号园区</v>
      </c>
      <c r="P5" s="4">
        <f t="shared" si="3"/>
        <v>165</v>
      </c>
    </row>
    <row r="6" spans="1:103" ht="18.75">
      <c r="A6" s="9">
        <v>43198</v>
      </c>
      <c r="B6" s="8" t="s">
        <v>25</v>
      </c>
      <c r="C6" s="2" t="s">
        <v>55</v>
      </c>
      <c r="D6" s="2" t="s">
        <v>21</v>
      </c>
      <c r="E6" s="4" t="s">
        <v>61</v>
      </c>
      <c r="F6" s="4" t="s">
        <v>369</v>
      </c>
      <c r="G6" s="5" t="s">
        <v>539</v>
      </c>
      <c r="H6" s="5"/>
      <c r="I6" s="2" t="str">
        <f t="shared" ref="I6" si="8">IF(A6&lt;&gt;"","武汉威伟机械","------")</f>
        <v>武汉威伟机械</v>
      </c>
      <c r="J6" s="17" t="str">
        <f>VLOOKUP(L6,ch!$A$1:$B$31,2,0)</f>
        <v>鄂AAW309</v>
      </c>
      <c r="K6" s="17"/>
      <c r="L6" s="4" t="s">
        <v>57</v>
      </c>
      <c r="M6" s="2" t="str">
        <f t="shared" ref="M6" si="9">IF(A6&lt;&gt;"","9.6米","---")</f>
        <v>9.6米</v>
      </c>
      <c r="N6" s="4">
        <v>14</v>
      </c>
      <c r="O6" s="2" t="str">
        <f t="shared" ref="O6" si="10">C6&amp;"--"&amp;E6</f>
        <v>新地园区--丰树园区</v>
      </c>
      <c r="P6" s="4">
        <f t="shared" si="3"/>
        <v>165</v>
      </c>
    </row>
    <row r="7" spans="1:103" ht="18.75">
      <c r="A7" s="9">
        <v>43198</v>
      </c>
      <c r="B7" s="8" t="s">
        <v>370</v>
      </c>
      <c r="C7" s="2" t="s">
        <v>55</v>
      </c>
      <c r="D7" s="2" t="s">
        <v>19</v>
      </c>
      <c r="E7" s="4" t="s">
        <v>66</v>
      </c>
      <c r="F7" s="4" t="s">
        <v>457</v>
      </c>
      <c r="G7" s="5" t="s">
        <v>540</v>
      </c>
      <c r="H7" s="5"/>
      <c r="I7" s="2" t="str">
        <f t="shared" ref="I7" si="11">IF(A7&lt;&gt;"","武汉威伟机械","------")</f>
        <v>武汉威伟机械</v>
      </c>
      <c r="J7" s="17" t="str">
        <f>VLOOKUP(L7,ch!$A$1:$B$31,2,0)</f>
        <v>鄂AFE237</v>
      </c>
      <c r="K7" s="17"/>
      <c r="L7" s="4" t="s">
        <v>43</v>
      </c>
      <c r="M7" s="2" t="str">
        <f t="shared" ref="M7" si="12">IF(A7&lt;&gt;"","9.6米","---")</f>
        <v>9.6米</v>
      </c>
      <c r="N7" s="4">
        <v>14</v>
      </c>
      <c r="O7" s="2" t="str">
        <f t="shared" ref="O7" si="13">C7&amp;"--"&amp;E7</f>
        <v>新地园区--亚洲一号园区</v>
      </c>
      <c r="P7" s="4">
        <f t="shared" si="3"/>
        <v>165</v>
      </c>
    </row>
    <row r="8" spans="1:103" ht="18.75">
      <c r="A8" s="9">
        <v>43198</v>
      </c>
      <c r="B8" s="8" t="s">
        <v>178</v>
      </c>
      <c r="C8" s="2" t="s">
        <v>55</v>
      </c>
      <c r="D8" s="2" t="s">
        <v>16</v>
      </c>
      <c r="E8" s="4" t="s">
        <v>378</v>
      </c>
      <c r="F8" s="4" t="s">
        <v>523</v>
      </c>
      <c r="G8" s="5" t="s">
        <v>542</v>
      </c>
      <c r="H8" s="5"/>
      <c r="I8" s="2" t="str">
        <f t="shared" ref="I8" si="14">IF(A8&lt;&gt;"","武汉威伟机械","------")</f>
        <v>武汉威伟机械</v>
      </c>
      <c r="J8" s="17" t="e">
        <f>VLOOKUP(L8,ch!$A$1:$B$31,2,0)</f>
        <v>#N/A</v>
      </c>
      <c r="K8" s="17"/>
      <c r="L8" s="4" t="s">
        <v>60</v>
      </c>
      <c r="M8" s="2" t="str">
        <f t="shared" ref="M8" si="15">IF(A8&lt;&gt;"","9.6米","---")</f>
        <v>9.6米</v>
      </c>
      <c r="N8" s="4">
        <v>14</v>
      </c>
      <c r="O8" s="2" t="str">
        <f t="shared" ref="O8" si="16">C8&amp;"--"&amp;E8</f>
        <v>新地园区--万科园区</v>
      </c>
      <c r="P8" s="4">
        <f t="shared" si="3"/>
        <v>165</v>
      </c>
    </row>
    <row r="9" spans="1:103" ht="18.75">
      <c r="A9" s="9">
        <v>43198</v>
      </c>
      <c r="B9" s="8" t="s">
        <v>370</v>
      </c>
      <c r="C9" s="2" t="s">
        <v>55</v>
      </c>
      <c r="D9" s="2" t="s">
        <v>253</v>
      </c>
      <c r="E9" s="4" t="s">
        <v>66</v>
      </c>
      <c r="F9" s="4" t="s">
        <v>469</v>
      </c>
      <c r="G9" s="5" t="s">
        <v>543</v>
      </c>
      <c r="H9" s="5"/>
      <c r="I9" s="2" t="str">
        <f t="shared" ref="I9" si="17">IF(A9&lt;&gt;"","武汉威伟机械","------")</f>
        <v>武汉威伟机械</v>
      </c>
      <c r="J9" s="17" t="str">
        <f>VLOOKUP(L9,ch!$A$1:$B$31,2,0)</f>
        <v>鄂AMT870</v>
      </c>
      <c r="K9" s="17"/>
      <c r="L9" s="4" t="s">
        <v>282</v>
      </c>
      <c r="M9" s="2" t="str">
        <f t="shared" ref="M9" si="18">IF(A9&lt;&gt;"","9.6米","---")</f>
        <v>9.6米</v>
      </c>
      <c r="N9" s="4">
        <v>14</v>
      </c>
      <c r="O9" s="2" t="str">
        <f t="shared" ref="O9" si="19">C9&amp;"--"&amp;E9</f>
        <v>新地园区--亚洲一号园区</v>
      </c>
      <c r="P9" s="4">
        <f t="shared" si="3"/>
        <v>165</v>
      </c>
    </row>
    <row r="10" spans="1:103" ht="18.75">
      <c r="A10" s="9">
        <v>43198</v>
      </c>
      <c r="B10" s="8" t="s">
        <v>25</v>
      </c>
      <c r="C10" s="2" t="s">
        <v>55</v>
      </c>
      <c r="D10" s="2" t="s">
        <v>20</v>
      </c>
      <c r="E10" s="4" t="s">
        <v>61</v>
      </c>
      <c r="F10" s="4" t="s">
        <v>389</v>
      </c>
      <c r="G10" s="5" t="s">
        <v>544</v>
      </c>
      <c r="H10" s="5"/>
      <c r="I10" s="2" t="str">
        <f t="shared" ref="I10" si="20">IF(A10&lt;&gt;"","武汉威伟机械","------")</f>
        <v>武汉威伟机械</v>
      </c>
      <c r="J10" s="17" t="str">
        <f>VLOOKUP(L10,ch!$A$1:$B$31,2,0)</f>
        <v>鄂AF1588</v>
      </c>
      <c r="K10" s="17"/>
      <c r="L10" s="4" t="s">
        <v>39</v>
      </c>
      <c r="M10" s="2" t="str">
        <f t="shared" ref="M10" si="21">IF(A10&lt;&gt;"","9.6米","---")</f>
        <v>9.6米</v>
      </c>
      <c r="N10" s="4">
        <v>14</v>
      </c>
      <c r="O10" s="2" t="str">
        <f t="shared" ref="O10" si="22">C10&amp;"--"&amp;E10</f>
        <v>新地园区--丰树园区</v>
      </c>
      <c r="P10" s="4">
        <f t="shared" si="3"/>
        <v>165</v>
      </c>
    </row>
    <row r="11" spans="1:103" ht="18.75">
      <c r="A11" s="9">
        <v>43198</v>
      </c>
      <c r="B11" s="8" t="s">
        <v>545</v>
      </c>
      <c r="C11" s="2" t="s">
        <v>55</v>
      </c>
      <c r="D11" s="2" t="s">
        <v>376</v>
      </c>
      <c r="E11" s="4" t="s">
        <v>61</v>
      </c>
      <c r="F11" s="4" t="s">
        <v>555</v>
      </c>
      <c r="G11" s="5" t="s">
        <v>546</v>
      </c>
      <c r="H11" s="5"/>
      <c r="I11" s="2" t="str">
        <f t="shared" ref="I11" si="23">IF(A11&lt;&gt;"","武汉威伟机械","------")</f>
        <v>武汉威伟机械</v>
      </c>
      <c r="J11" s="17" t="str">
        <f>VLOOKUP(L11,ch!$A$1:$B$31,2,0)</f>
        <v>鄂FJU350</v>
      </c>
      <c r="K11" s="17"/>
      <c r="L11" s="4" t="s">
        <v>52</v>
      </c>
      <c r="M11" s="2" t="str">
        <f t="shared" ref="M11" si="24">IF(A11&lt;&gt;"","9.6米","---")</f>
        <v>9.6米</v>
      </c>
      <c r="N11" s="4">
        <v>14</v>
      </c>
      <c r="O11" s="2" t="str">
        <f t="shared" ref="O11" si="25">C11&amp;"--"&amp;E11</f>
        <v>新地园区--丰树园区</v>
      </c>
      <c r="P11" s="4">
        <f t="shared" ref="P11" si="26">IF(OR(C11="常福园区",C11="欣程园区",E11="常福园区",F3="欣程园区"),1250,165)</f>
        <v>165</v>
      </c>
    </row>
    <row r="12" spans="1:103" ht="18.75">
      <c r="A12" s="9">
        <v>43198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5" t="s">
        <v>547</v>
      </c>
      <c r="H12" s="5"/>
      <c r="I12" s="2" t="str">
        <f t="shared" ref="I12" si="27">IF(A12&lt;&gt;"","武汉威伟机械","------")</f>
        <v>武汉威伟机械</v>
      </c>
      <c r="J12" s="17" t="str">
        <f>VLOOKUP(L12,ch!$A$1:$B$31,2,0)</f>
        <v>鄂AZV377</v>
      </c>
      <c r="K12" s="17"/>
      <c r="L12" s="4" t="s">
        <v>54</v>
      </c>
      <c r="M12" s="2" t="str">
        <f t="shared" ref="M12" si="28">IF(A12&lt;&gt;"","9.6米","---")</f>
        <v>9.6米</v>
      </c>
      <c r="N12" s="4">
        <v>14</v>
      </c>
      <c r="O12" s="2" t="str">
        <f t="shared" ref="O12" si="29">C12&amp;"--"&amp;E12</f>
        <v>新地园区--亚洲一号园区</v>
      </c>
      <c r="P12" s="4">
        <f t="shared" ref="P12" si="30">IF(OR(C12="常福园区",C12="欣程园区",E12="常福园区",F5="欣程园区"),1250,165)</f>
        <v>165</v>
      </c>
    </row>
    <row r="13" spans="1:103" ht="18.75">
      <c r="A13" s="9">
        <v>43198</v>
      </c>
      <c r="B13" s="8" t="s">
        <v>178</v>
      </c>
      <c r="C13" s="2" t="s">
        <v>55</v>
      </c>
      <c r="D13" s="2" t="s">
        <v>16</v>
      </c>
      <c r="E13" s="4" t="s">
        <v>378</v>
      </c>
      <c r="F13" s="4" t="s">
        <v>548</v>
      </c>
      <c r="G13" s="5" t="s">
        <v>549</v>
      </c>
      <c r="H13" s="5"/>
      <c r="I13" s="2" t="str">
        <f t="shared" ref="I13" si="31">IF(A13&lt;&gt;"","武汉威伟机械","------")</f>
        <v>武汉威伟机械</v>
      </c>
      <c r="J13" s="17" t="e">
        <f>VLOOKUP(L13,ch!$A$1:$B$31,2,0)</f>
        <v>#N/A</v>
      </c>
      <c r="K13" s="17"/>
      <c r="L13" s="4" t="s">
        <v>60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新地园区--万科园区</v>
      </c>
      <c r="P13" s="4">
        <f t="shared" ref="P13" si="34">IF(OR(C13="常福园区",C13="欣程园区",E13="常福园区",F6="欣程园区"),1250,165)</f>
        <v>165</v>
      </c>
    </row>
    <row r="14" spans="1:103" ht="18.75">
      <c r="A14" s="9">
        <v>43198</v>
      </c>
      <c r="B14" s="8" t="s">
        <v>25</v>
      </c>
      <c r="C14" s="2" t="s">
        <v>55</v>
      </c>
      <c r="D14" s="2" t="s">
        <v>21</v>
      </c>
      <c r="E14" s="4" t="s">
        <v>61</v>
      </c>
      <c r="F14" s="4" t="s">
        <v>389</v>
      </c>
      <c r="G14" s="5" t="s">
        <v>550</v>
      </c>
      <c r="H14" s="5"/>
      <c r="I14" s="2" t="str">
        <f t="shared" ref="I14" si="35">IF(A14&lt;&gt;"","武汉威伟机械","------")</f>
        <v>武汉威伟机械</v>
      </c>
      <c r="J14" s="17" t="str">
        <f>VLOOKUP(L14,ch!$A$1:$B$31,2,0)</f>
        <v>鄂ALU151</v>
      </c>
      <c r="K14" s="17"/>
      <c r="L14" s="4" t="s">
        <v>50</v>
      </c>
      <c r="M14" s="2" t="str">
        <f t="shared" ref="M14" si="36">IF(A14&lt;&gt;"","9.6米","---")</f>
        <v>9.6米</v>
      </c>
      <c r="N14" s="4">
        <v>14</v>
      </c>
      <c r="O14" s="2" t="str">
        <f t="shared" ref="O14" si="37">C14&amp;"--"&amp;E14</f>
        <v>新地园区--丰树园区</v>
      </c>
      <c r="P14" s="4">
        <f t="shared" ref="P14" si="38">IF(OR(C14="常福园区",C14="欣程园区",E14="常福园区",F7="欣程园区"),1250,165)</f>
        <v>165</v>
      </c>
    </row>
    <row r="15" spans="1:103" ht="18.75">
      <c r="A15" s="9">
        <v>43198</v>
      </c>
      <c r="B15" s="8" t="s">
        <v>435</v>
      </c>
      <c r="C15" s="2" t="s">
        <v>55</v>
      </c>
      <c r="D15" s="2" t="s">
        <v>21</v>
      </c>
      <c r="E15" s="4" t="s">
        <v>61</v>
      </c>
      <c r="F15" s="4" t="s">
        <v>369</v>
      </c>
      <c r="G15" s="5" t="s">
        <v>551</v>
      </c>
      <c r="H15" s="5"/>
      <c r="I15" s="2" t="str">
        <f t="shared" ref="I15" si="39">IF(A15&lt;&gt;"","武汉威伟机械","------")</f>
        <v>武汉威伟机械</v>
      </c>
      <c r="J15" s="17" t="str">
        <f>VLOOKUP(L15,ch!$A$1:$B$31,2,0)</f>
        <v>鄂ABY256</v>
      </c>
      <c r="K15" s="17"/>
      <c r="L15" s="4" t="s">
        <v>27</v>
      </c>
      <c r="M15" s="2" t="str">
        <f t="shared" ref="M15" si="40">IF(A15&lt;&gt;"","9.6米","---")</f>
        <v>9.6米</v>
      </c>
      <c r="N15" s="4">
        <v>14</v>
      </c>
      <c r="O15" s="2" t="str">
        <f t="shared" ref="O15" si="41">C15&amp;"--"&amp;E15</f>
        <v>新地园区--丰树园区</v>
      </c>
      <c r="P15" s="4">
        <f t="shared" ref="P15" si="42">IF(OR(C15="常福园区",C15="欣程园区",E15="常福园区",F8="欣程园区"),1250,165)</f>
        <v>165</v>
      </c>
    </row>
    <row r="16" spans="1:103" ht="18.75">
      <c r="A16" s="9">
        <v>43198</v>
      </c>
      <c r="B16" s="8" t="s">
        <v>63</v>
      </c>
      <c r="C16" s="2" t="s">
        <v>55</v>
      </c>
      <c r="D16" s="2" t="s">
        <v>20</v>
      </c>
      <c r="E16" s="4" t="s">
        <v>61</v>
      </c>
      <c r="F16" s="4" t="s">
        <v>372</v>
      </c>
      <c r="G16" s="5" t="s">
        <v>552</v>
      </c>
      <c r="H16" s="5"/>
      <c r="I16" s="2" t="str">
        <f t="shared" ref="I16" si="43">IF(A16&lt;&gt;"","武汉威伟机械","------")</f>
        <v>武汉威伟机械</v>
      </c>
      <c r="J16" s="17" t="str">
        <f>VLOOKUP(L16,ch!$A$1:$B$31,2,0)</f>
        <v>鄂ABY256</v>
      </c>
      <c r="K16" s="17"/>
      <c r="L16" s="4" t="s">
        <v>27</v>
      </c>
      <c r="M16" s="2" t="str">
        <f t="shared" ref="M16" si="44">IF(A16&lt;&gt;"","9.6米","---")</f>
        <v>9.6米</v>
      </c>
      <c r="N16" s="4">
        <v>14</v>
      </c>
      <c r="O16" s="2" t="str">
        <f t="shared" ref="O16" si="45">C16&amp;"--"&amp;E16</f>
        <v>新地园区--丰树园区</v>
      </c>
      <c r="P16" s="4">
        <f t="shared" ref="P16" si="46">IF(OR(C16="常福园区",C16="欣程园区",E16="常福园区",F9="欣程园区"),1250,165)</f>
        <v>165</v>
      </c>
    </row>
    <row r="17" spans="1:16" ht="18.75">
      <c r="A17" s="9">
        <v>43198</v>
      </c>
      <c r="B17" s="8" t="s">
        <v>26</v>
      </c>
      <c r="C17" s="2" t="s">
        <v>55</v>
      </c>
      <c r="D17" s="2" t="s">
        <v>19</v>
      </c>
      <c r="E17" s="4" t="s">
        <v>66</v>
      </c>
      <c r="F17" s="4" t="s">
        <v>446</v>
      </c>
      <c r="G17" s="5" t="s">
        <v>553</v>
      </c>
      <c r="H17" s="5"/>
      <c r="I17" s="2" t="str">
        <f t="shared" ref="I17" si="47">IF(A17&lt;&gt;"","武汉威伟机械","------")</f>
        <v>武汉威伟机械</v>
      </c>
      <c r="J17" s="17" t="str">
        <f>VLOOKUP(L17,ch!$A$1:$B$31,2,0)</f>
        <v>鄂ABY277</v>
      </c>
      <c r="K17" s="17"/>
      <c r="L17" s="4" t="s">
        <v>65</v>
      </c>
      <c r="M17" s="2" t="str">
        <f t="shared" ref="M17" si="48">IF(A17&lt;&gt;"","9.6米","---")</f>
        <v>9.6米</v>
      </c>
      <c r="N17" s="4">
        <v>14</v>
      </c>
      <c r="O17" s="2" t="str">
        <f t="shared" ref="O17:O22" si="49">C17&amp;"--"&amp;E17</f>
        <v>新地园区--亚洲一号园区</v>
      </c>
      <c r="P17" s="4">
        <f t="shared" ref="P17" si="50">IF(OR(C17="常福园区",C17="欣程园区",E17="常福园区",F10="欣程园区"),1250,165)</f>
        <v>165</v>
      </c>
    </row>
    <row r="18" spans="1:16" ht="18.75">
      <c r="A18" s="9">
        <v>43198</v>
      </c>
      <c r="B18" s="8" t="s">
        <v>159</v>
      </c>
      <c r="C18" s="2" t="s">
        <v>66</v>
      </c>
      <c r="D18" s="2" t="s">
        <v>373</v>
      </c>
      <c r="E18" s="4" t="s">
        <v>55</v>
      </c>
      <c r="F18" s="4" t="s">
        <v>30</v>
      </c>
      <c r="G18" s="5" t="s">
        <v>556</v>
      </c>
      <c r="H18" s="5"/>
      <c r="I18" s="2" t="str">
        <f t="shared" si="0"/>
        <v>武汉威伟机械</v>
      </c>
      <c r="J18" s="17" t="str">
        <f>VLOOKUP(L18,ch!$A$1:$B$31,2,0)</f>
        <v>鄂AFE237</v>
      </c>
      <c r="K18" s="17"/>
      <c r="L18" s="4" t="s">
        <v>43</v>
      </c>
      <c r="M18" s="2" t="str">
        <f t="shared" si="1"/>
        <v>9.6米</v>
      </c>
      <c r="N18" s="4">
        <v>14</v>
      </c>
      <c r="O18" s="2" t="str">
        <f t="shared" si="49"/>
        <v>亚洲一号园区--新地园区</v>
      </c>
      <c r="P18" s="4">
        <f t="shared" ref="P18:P22" si="51">IF(OR(C18="常福园区",C18="欣程园区",E18="常福园区",F11="欣程园区"),1250,165)</f>
        <v>165</v>
      </c>
    </row>
    <row r="19" spans="1:16" ht="18.75">
      <c r="A19" s="9">
        <v>43198</v>
      </c>
      <c r="B19" s="8" t="s">
        <v>178</v>
      </c>
      <c r="C19" s="2" t="s">
        <v>59</v>
      </c>
      <c r="D19" s="2" t="s">
        <v>560</v>
      </c>
      <c r="E19" s="4" t="s">
        <v>55</v>
      </c>
      <c r="F19" s="4" t="s">
        <v>30</v>
      </c>
      <c r="G19" s="5" t="s">
        <v>558</v>
      </c>
      <c r="H19" s="5"/>
      <c r="I19" s="2" t="str">
        <f t="shared" si="0"/>
        <v>武汉威伟机械</v>
      </c>
      <c r="J19" s="17" t="str">
        <f>VLOOKUP(L19,ch!$A$1:$B$31,2,0)</f>
        <v>鄂AZV377</v>
      </c>
      <c r="K19" s="17"/>
      <c r="L19" s="4" t="s">
        <v>54</v>
      </c>
      <c r="M19" s="2" t="str">
        <f t="shared" si="1"/>
        <v>9.6米</v>
      </c>
      <c r="N19" s="4">
        <v>11</v>
      </c>
      <c r="O19" s="2" t="str">
        <f t="shared" si="49"/>
        <v>万纬园区--新地园区</v>
      </c>
      <c r="P19" s="4">
        <f t="shared" si="51"/>
        <v>165</v>
      </c>
    </row>
    <row r="20" spans="1:16" ht="18.75">
      <c r="A20" s="9">
        <v>43198</v>
      </c>
      <c r="B20" s="8" t="s">
        <v>325</v>
      </c>
      <c r="C20" s="2" t="s">
        <v>61</v>
      </c>
      <c r="D20" s="2" t="s">
        <v>372</v>
      </c>
      <c r="E20" s="4" t="s">
        <v>55</v>
      </c>
      <c r="F20" s="4" t="s">
        <v>30</v>
      </c>
      <c r="G20" s="5" t="s">
        <v>561</v>
      </c>
      <c r="H20" s="5"/>
      <c r="I20" s="2" t="str">
        <f t="shared" si="0"/>
        <v>武汉威伟机械</v>
      </c>
      <c r="J20" s="17" t="str">
        <f>VLOOKUP(L20,ch!$A$1:$B$31,2,0)</f>
        <v>鄂FJU350</v>
      </c>
      <c r="K20" s="17"/>
      <c r="L20" s="4" t="s">
        <v>52</v>
      </c>
      <c r="M20" s="2" t="str">
        <f t="shared" si="1"/>
        <v>9.6米</v>
      </c>
      <c r="N20" s="4">
        <v>14</v>
      </c>
      <c r="O20" s="2" t="str">
        <f t="shared" si="49"/>
        <v>丰树园区--新地园区</v>
      </c>
      <c r="P20" s="4">
        <f t="shared" si="51"/>
        <v>165</v>
      </c>
    </row>
    <row r="21" spans="1:16" ht="18.75">
      <c r="A21" s="9">
        <v>43198</v>
      </c>
      <c r="B21" s="8" t="s">
        <v>563</v>
      </c>
      <c r="C21" s="2" t="s">
        <v>55</v>
      </c>
      <c r="D21" s="2" t="s">
        <v>436</v>
      </c>
      <c r="E21" s="4" t="s">
        <v>55</v>
      </c>
      <c r="F21" s="4" t="s">
        <v>30</v>
      </c>
      <c r="G21" s="5" t="s">
        <v>562</v>
      </c>
      <c r="H21" s="5"/>
      <c r="I21" s="2" t="str">
        <f t="shared" si="0"/>
        <v>武汉威伟机械</v>
      </c>
      <c r="J21" s="17" t="str">
        <f>VLOOKUP(L21,ch!$A$1:$B$31,2,0)</f>
        <v>鄂FJU350</v>
      </c>
      <c r="K21" s="17"/>
      <c r="L21" s="4" t="s">
        <v>52</v>
      </c>
      <c r="M21" s="2" t="str">
        <f t="shared" si="1"/>
        <v>9.6米</v>
      </c>
      <c r="N21" s="4">
        <v>14</v>
      </c>
      <c r="O21" s="2" t="str">
        <f t="shared" si="49"/>
        <v>新地园区--新地园区</v>
      </c>
      <c r="P21" s="4">
        <f t="shared" si="51"/>
        <v>165</v>
      </c>
    </row>
    <row r="22" spans="1:16" ht="18.75">
      <c r="A22" s="9">
        <v>43198</v>
      </c>
      <c r="B22" s="8" t="s">
        <v>29</v>
      </c>
      <c r="C22" s="2" t="s">
        <v>66</v>
      </c>
      <c r="D22" s="2" t="s">
        <v>469</v>
      </c>
      <c r="E22" s="4" t="s">
        <v>55</v>
      </c>
      <c r="F22" s="4" t="s">
        <v>564</v>
      </c>
      <c r="G22" s="5" t="s">
        <v>565</v>
      </c>
      <c r="H22" s="5"/>
      <c r="I22" s="2" t="str">
        <f t="shared" si="0"/>
        <v>武汉威伟机械</v>
      </c>
      <c r="J22" s="17" t="str">
        <f>VLOOKUP(L22,ch!$A$1:$B$31,2,0)</f>
        <v>鄂AAW309</v>
      </c>
      <c r="K22" s="17"/>
      <c r="L22" s="4" t="s">
        <v>57</v>
      </c>
      <c r="M22" s="2" t="str">
        <f t="shared" si="1"/>
        <v>9.6米</v>
      </c>
      <c r="N22" s="4">
        <v>12</v>
      </c>
      <c r="O22" s="2" t="str">
        <f t="shared" si="49"/>
        <v>亚洲一号园区--新地园区</v>
      </c>
      <c r="P22" s="4">
        <f t="shared" si="51"/>
        <v>165</v>
      </c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  <row r="148" spans="1:16" ht="18.75">
      <c r="A148" s="9"/>
      <c r="B148" s="8"/>
      <c r="C148" s="2"/>
      <c r="D148" s="2"/>
      <c r="E148" s="4"/>
      <c r="F148" s="4"/>
      <c r="G148" s="5"/>
      <c r="H148" s="5"/>
      <c r="I148" s="2"/>
      <c r="J148" s="17"/>
      <c r="K148" s="17"/>
      <c r="L148" s="4"/>
      <c r="M148" s="2"/>
      <c r="N148" s="4"/>
      <c r="O148" s="2"/>
      <c r="P148" s="4"/>
    </row>
    <row r="149" spans="1:16" ht="18.75">
      <c r="A149" s="9"/>
      <c r="B149" s="8"/>
      <c r="C149" s="2"/>
      <c r="D149" s="2"/>
      <c r="E149" s="4"/>
      <c r="F149" s="4"/>
      <c r="G149" s="5"/>
      <c r="H149" s="5"/>
      <c r="I149" s="2"/>
      <c r="J149" s="17"/>
      <c r="K149" s="17"/>
      <c r="L149" s="4"/>
      <c r="M149" s="2"/>
      <c r="N149" s="4"/>
      <c r="O149" s="2"/>
      <c r="P149" s="4"/>
    </row>
    <row r="150" spans="1:16" ht="18.75">
      <c r="A150" s="9"/>
      <c r="B150" s="8"/>
      <c r="C150" s="2"/>
      <c r="D150" s="2"/>
      <c r="E150" s="4"/>
      <c r="F150" s="4"/>
      <c r="G150" s="5"/>
      <c r="H150" s="5"/>
      <c r="I150" s="2"/>
      <c r="J150" s="17"/>
      <c r="K150" s="17"/>
      <c r="L150" s="4"/>
      <c r="M150" s="2"/>
      <c r="N150" s="4"/>
      <c r="O150" s="2"/>
      <c r="P150" s="4"/>
    </row>
    <row r="151" spans="1:16" ht="18.75">
      <c r="A151" s="9"/>
      <c r="B151" s="8"/>
      <c r="C151" s="2"/>
      <c r="D151" s="2"/>
      <c r="E151" s="4"/>
      <c r="F151" s="4"/>
      <c r="G151" s="5"/>
      <c r="H151" s="5"/>
      <c r="I151" s="2"/>
      <c r="J151" s="17"/>
      <c r="K151" s="17"/>
      <c r="L151" s="4"/>
      <c r="M151" s="2"/>
      <c r="N151" s="4"/>
      <c r="O151" s="2"/>
      <c r="P151" s="4"/>
    </row>
    <row r="152" spans="1:16" ht="18.75">
      <c r="A152" s="9"/>
      <c r="B152" s="8"/>
      <c r="C152" s="2"/>
      <c r="D152" s="2"/>
      <c r="E152" s="4"/>
      <c r="F152" s="4"/>
      <c r="G152" s="5"/>
      <c r="H152" s="5"/>
      <c r="I152" s="2"/>
      <c r="J152" s="17"/>
      <c r="K152" s="17"/>
      <c r="L152" s="4"/>
      <c r="M152" s="2"/>
      <c r="N152" s="4"/>
      <c r="O152" s="2"/>
      <c r="P152" s="4"/>
    </row>
    <row r="153" spans="1:16" ht="18.75">
      <c r="A153" s="9"/>
      <c r="B153" s="8"/>
      <c r="C153" s="2"/>
      <c r="D153" s="2"/>
      <c r="E153" s="4"/>
      <c r="F153" s="4"/>
      <c r="G153" s="5"/>
      <c r="H153" s="5"/>
      <c r="I153" s="2"/>
      <c r="J153" s="17"/>
      <c r="K153" s="17"/>
      <c r="L153" s="4"/>
      <c r="M153" s="2"/>
      <c r="N153" s="4"/>
      <c r="O153" s="2"/>
      <c r="P153" s="4"/>
    </row>
    <row r="154" spans="1:16" ht="18.75">
      <c r="A154" s="9"/>
      <c r="B154" s="8"/>
      <c r="C154" s="2"/>
      <c r="D154" s="2"/>
      <c r="E154" s="4"/>
      <c r="F154" s="4"/>
      <c r="G154" s="5"/>
      <c r="H154" s="5"/>
      <c r="I154" s="2"/>
      <c r="J154" s="17"/>
      <c r="K154" s="17"/>
      <c r="L154" s="4"/>
      <c r="M154" s="2"/>
      <c r="N154" s="4"/>
      <c r="O154" s="2"/>
      <c r="P154" s="4"/>
    </row>
    <row r="155" spans="1:16" ht="18.75">
      <c r="A155" s="9"/>
      <c r="B155" s="8"/>
      <c r="C155" s="2"/>
      <c r="D155" s="2"/>
      <c r="E155" s="4"/>
      <c r="F155" s="4"/>
      <c r="G155" s="5"/>
      <c r="H155" s="5"/>
      <c r="I155" s="2"/>
      <c r="J155" s="17"/>
      <c r="K155" s="17"/>
      <c r="L155" s="4"/>
      <c r="M155" s="2"/>
      <c r="N155" s="4"/>
      <c r="O155" s="2"/>
      <c r="P155" s="4"/>
    </row>
    <row r="156" spans="1:16" ht="18.75">
      <c r="A156" s="9"/>
      <c r="B156" s="8"/>
      <c r="C156" s="2"/>
      <c r="D156" s="2"/>
      <c r="E156" s="4"/>
      <c r="F156" s="4"/>
      <c r="G156" s="5"/>
      <c r="H156" s="5"/>
      <c r="I156" s="2"/>
      <c r="J156" s="17"/>
      <c r="K156" s="17"/>
      <c r="L156" s="4"/>
      <c r="M156" s="2"/>
      <c r="N156" s="4"/>
      <c r="O156" s="2"/>
      <c r="P156" s="4"/>
    </row>
    <row r="157" spans="1:16" ht="18.75">
      <c r="A157" s="9"/>
      <c r="B157" s="8"/>
      <c r="C157" s="2"/>
      <c r="D157" s="2"/>
      <c r="E157" s="4"/>
      <c r="F157" s="4"/>
      <c r="G157" s="5"/>
      <c r="H157" s="5"/>
      <c r="I157" s="2"/>
      <c r="J157" s="17"/>
      <c r="K157" s="17"/>
      <c r="L157" s="4"/>
      <c r="M157" s="2"/>
      <c r="N157" s="4"/>
      <c r="O157" s="2"/>
      <c r="P157" s="4"/>
    </row>
    <row r="158" spans="1:16" ht="18.75">
      <c r="A158" s="9"/>
      <c r="B158" s="8"/>
      <c r="C158" s="2"/>
      <c r="D158" s="2"/>
      <c r="E158" s="4"/>
      <c r="F158" s="4"/>
      <c r="G158" s="5"/>
      <c r="H158" s="5"/>
      <c r="I158" s="2"/>
      <c r="J158" s="17"/>
      <c r="K158" s="17"/>
      <c r="L158" s="4"/>
      <c r="M158" s="2"/>
      <c r="N158" s="4"/>
      <c r="O158" s="2"/>
      <c r="P158" s="4"/>
    </row>
    <row r="159" spans="1:16" ht="18.75">
      <c r="A159" s="9"/>
      <c r="B159" s="8"/>
      <c r="C159" s="2"/>
      <c r="D159" s="2"/>
      <c r="E159" s="4"/>
      <c r="F159" s="4"/>
      <c r="G159" s="5"/>
      <c r="H159" s="5"/>
      <c r="I159" s="2"/>
      <c r="J159" s="17"/>
      <c r="K159" s="17"/>
      <c r="L159" s="4"/>
      <c r="M159" s="2"/>
      <c r="N159" s="4"/>
      <c r="O159" s="2"/>
      <c r="P159" s="4"/>
    </row>
    <row r="160" spans="1:16" ht="18.75">
      <c r="A160" s="9"/>
      <c r="B160" s="8"/>
      <c r="C160" s="2"/>
      <c r="D160" s="2"/>
      <c r="E160" s="4"/>
      <c r="F160" s="4"/>
      <c r="G160" s="5"/>
      <c r="H160" s="5"/>
      <c r="I160" s="2"/>
      <c r="J160" s="17"/>
      <c r="K160" s="17"/>
      <c r="L160" s="4"/>
      <c r="M160" s="2"/>
      <c r="N160" s="4"/>
      <c r="O160" s="2"/>
      <c r="P160" s="4"/>
    </row>
    <row r="161" spans="1:16" ht="18.75">
      <c r="A161" s="9"/>
      <c r="B161" s="8"/>
      <c r="C161" s="2"/>
      <c r="D161" s="2"/>
      <c r="E161" s="4"/>
      <c r="F161" s="4"/>
      <c r="G161" s="5"/>
      <c r="H161" s="5"/>
      <c r="I161" s="2"/>
      <c r="J161" s="17"/>
      <c r="K161" s="17"/>
      <c r="L161" s="4"/>
      <c r="M161" s="2"/>
      <c r="N161" s="4"/>
      <c r="O161" s="2"/>
      <c r="P161" s="4"/>
    </row>
    <row r="162" spans="1:16" ht="18.75">
      <c r="A162" s="9"/>
      <c r="B162" s="8"/>
      <c r="C162" s="2"/>
      <c r="D162" s="2"/>
      <c r="E162" s="4"/>
      <c r="F162" s="4"/>
      <c r="G162" s="5"/>
      <c r="H162" s="5"/>
      <c r="I162" s="2"/>
      <c r="J162" s="17"/>
      <c r="K162" s="17"/>
      <c r="L162" s="4"/>
      <c r="M162" s="2"/>
      <c r="N162" s="4"/>
      <c r="O162" s="2"/>
      <c r="P162" s="4"/>
    </row>
    <row r="163" spans="1:16" ht="18.75">
      <c r="A163" s="9"/>
      <c r="B163" s="8"/>
      <c r="C163" s="2"/>
      <c r="D163" s="2"/>
      <c r="E163" s="4"/>
      <c r="F163" s="4"/>
      <c r="G163" s="5"/>
      <c r="H163" s="5"/>
      <c r="I163" s="2"/>
      <c r="J163" s="17"/>
      <c r="K163" s="17"/>
      <c r="L163" s="4"/>
      <c r="M163" s="2"/>
      <c r="N163" s="4"/>
      <c r="O163" s="2"/>
      <c r="P163" s="4"/>
    </row>
    <row r="164" spans="1:16" ht="18.75">
      <c r="A164" s="9"/>
      <c r="B164" s="8"/>
      <c r="C164" s="2"/>
      <c r="D164" s="2"/>
      <c r="E164" s="4"/>
      <c r="F164" s="4"/>
      <c r="G164" s="5"/>
      <c r="H164" s="5"/>
      <c r="I164" s="2"/>
      <c r="J164" s="17"/>
      <c r="K164" s="17"/>
      <c r="L164" s="4"/>
      <c r="M164" s="2"/>
      <c r="N164" s="4"/>
      <c r="O164" s="2"/>
      <c r="P164" s="4"/>
    </row>
    <row r="165" spans="1:16" ht="18.75">
      <c r="A165" s="9"/>
      <c r="B165" s="8"/>
      <c r="C165" s="2"/>
      <c r="D165" s="2"/>
      <c r="E165" s="4"/>
      <c r="F165" s="4"/>
      <c r="G165" s="5"/>
      <c r="H165" s="5"/>
      <c r="I165" s="2"/>
      <c r="J165" s="17"/>
      <c r="K165" s="17"/>
      <c r="L165" s="4"/>
      <c r="M165" s="2"/>
      <c r="N165" s="4"/>
      <c r="O165" s="2"/>
      <c r="P165" s="4"/>
    </row>
    <row r="166" spans="1:16" ht="18.75">
      <c r="A166" s="9"/>
      <c r="B166" s="8"/>
      <c r="C166" s="2"/>
      <c r="D166" s="2"/>
      <c r="E166" s="4"/>
      <c r="F166" s="4"/>
      <c r="G166" s="5"/>
      <c r="H166" s="5"/>
      <c r="I166" s="2"/>
      <c r="J166" s="17"/>
      <c r="K166" s="17"/>
      <c r="L166" s="4"/>
      <c r="M166" s="2"/>
      <c r="N166" s="4"/>
      <c r="O166" s="2"/>
      <c r="P166" s="4"/>
    </row>
    <row r="167" spans="1:16" ht="18.75">
      <c r="A167" s="9"/>
      <c r="B167" s="8"/>
      <c r="C167" s="2"/>
      <c r="D167" s="2"/>
      <c r="E167" s="4"/>
      <c r="F167" s="4"/>
      <c r="G167" s="5"/>
      <c r="H167" s="5"/>
      <c r="I167" s="2"/>
      <c r="J167" s="17"/>
      <c r="K167" s="17"/>
      <c r="L167" s="4"/>
      <c r="M167" s="2"/>
      <c r="N167" s="4"/>
      <c r="O167" s="2"/>
      <c r="P167" s="4"/>
    </row>
    <row r="168" spans="1:16" ht="18.75">
      <c r="A168" s="9"/>
      <c r="B168" s="8"/>
      <c r="C168" s="2"/>
      <c r="D168" s="2"/>
      <c r="E168" s="4"/>
      <c r="F168" s="4"/>
      <c r="G168" s="5"/>
      <c r="H168" s="5"/>
      <c r="I168" s="2"/>
      <c r="J168" s="17"/>
      <c r="K168" s="17"/>
      <c r="L168" s="4"/>
      <c r="M168" s="2"/>
      <c r="N168" s="4"/>
      <c r="O168" s="2"/>
      <c r="P168" s="4"/>
    </row>
  </sheetData>
  <phoneticPr fontId="7" type="noConversion"/>
  <conditionalFormatting sqref="G169:H1048576 G1:H4">
    <cfRule type="duplicateValues" dxfId="154" priority="7"/>
  </conditionalFormatting>
  <conditionalFormatting sqref="G169:H1048576 G1:H1">
    <cfRule type="duplicateValues" dxfId="153" priority="8"/>
    <cfRule type="duplicateValues" dxfId="152" priority="9"/>
  </conditionalFormatting>
  <conditionalFormatting sqref="G169:H1048576 G1:H1">
    <cfRule type="duplicateValues" dxfId="151" priority="10"/>
    <cfRule type="duplicateValues" dxfId="150" priority="11"/>
  </conditionalFormatting>
  <conditionalFormatting sqref="G5:H168">
    <cfRule type="duplicateValues" dxfId="149" priority="2"/>
  </conditionalFormatting>
  <conditionalFormatting sqref="G5:H168">
    <cfRule type="duplicateValues" dxfId="148" priority="3"/>
    <cfRule type="duplicateValues" dxfId="147" priority="4"/>
  </conditionalFormatting>
  <conditionalFormatting sqref="G5:H168">
    <cfRule type="duplicateValues" dxfId="146" priority="5"/>
    <cfRule type="duplicateValues" dxfId="145" priority="6"/>
  </conditionalFormatting>
  <conditionalFormatting sqref="G2:H4">
    <cfRule type="duplicateValues" dxfId="144" priority="48"/>
    <cfRule type="duplicateValues" dxfId="143" priority="49"/>
  </conditionalFormatting>
  <conditionalFormatting sqref="G2:H4">
    <cfRule type="duplicateValues" dxfId="142" priority="50"/>
    <cfRule type="duplicateValues" dxfId="141" priority="51"/>
  </conditionalFormatting>
  <conditionalFormatting sqref="G1:G1048576">
    <cfRule type="duplicateValues" dxfId="14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Y147"/>
  <sheetViews>
    <sheetView topLeftCell="C1" workbookViewId="0">
      <selection activeCell="L17" sqref="L17"/>
    </sheetView>
  </sheetViews>
  <sheetFormatPr defaultRowHeight="13.5"/>
  <cols>
    <col min="1" max="1" width="13.25" style="18" bestFit="1" customWidth="1"/>
    <col min="2" max="2" width="10.375" style="18" bestFit="1" customWidth="1"/>
    <col min="3" max="3" width="16.625" style="18" bestFit="1" customWidth="1"/>
    <col min="4" max="4" width="39.25" style="18" bestFit="1" customWidth="1"/>
    <col min="5" max="5" width="16.625" style="18" bestFit="1" customWidth="1"/>
    <col min="6" max="6" width="39.25" style="18" bestFit="1" customWidth="1"/>
    <col min="7" max="7" width="13.25" style="31" customWidth="1"/>
    <col min="8" max="8" width="13.25" style="14" hidden="1" customWidth="1"/>
    <col min="9" max="9" width="16.625" style="18" bestFit="1" customWidth="1"/>
    <col min="10" max="10" width="15.75" style="16" hidden="1" customWidth="1"/>
    <col min="11" max="11" width="15.75" style="16" customWidth="1"/>
    <col min="12" max="12" width="8.875" style="18" bestFit="1" customWidth="1"/>
    <col min="13" max="13" width="6.875" style="18" customWidth="1"/>
    <col min="14" max="14" width="8.75" style="18" bestFit="1" customWidth="1"/>
    <col min="15" max="15" width="29.875" style="18" bestFit="1" customWidth="1"/>
    <col min="16" max="16" width="6.75" style="18" bestFit="1" customWidth="1"/>
    <col min="17" max="16384" width="9" style="18"/>
  </cols>
  <sheetData>
    <row r="1" spans="1:103" ht="18.75" customHeight="1">
      <c r="A1" s="12" t="s">
        <v>0</v>
      </c>
      <c r="B1" s="13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226</v>
      </c>
      <c r="H1" s="10" t="s">
        <v>377</v>
      </c>
      <c r="I1" s="10" t="s">
        <v>7</v>
      </c>
      <c r="J1" s="10" t="s">
        <v>225</v>
      </c>
      <c r="K1" s="10" t="s">
        <v>224</v>
      </c>
      <c r="L1" s="10" t="s">
        <v>9</v>
      </c>
      <c r="M1" s="10" t="s">
        <v>10</v>
      </c>
      <c r="N1" s="10" t="s">
        <v>11</v>
      </c>
      <c r="O1" s="10" t="s">
        <v>12</v>
      </c>
      <c r="P1" s="10" t="s">
        <v>13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</row>
    <row r="2" spans="1:103" ht="18.75">
      <c r="A2" s="9">
        <v>43199</v>
      </c>
      <c r="B2" s="8" t="s">
        <v>370</v>
      </c>
      <c r="C2" s="2" t="s">
        <v>55</v>
      </c>
      <c r="D2" s="2" t="s">
        <v>19</v>
      </c>
      <c r="E2" s="4" t="s">
        <v>66</v>
      </c>
      <c r="F2" s="4" t="s">
        <v>457</v>
      </c>
      <c r="G2" s="7" t="s">
        <v>591</v>
      </c>
      <c r="H2" s="5" t="s">
        <v>571</v>
      </c>
      <c r="I2" s="2" t="str">
        <f t="shared" ref="I2" si="0">IF(A2&lt;&gt;"","武汉威伟机械","------")</f>
        <v>武汉威伟机械</v>
      </c>
      <c r="J2" s="17" t="str">
        <f>VLOOKUP(L2,ch!$A$1:$B$31,2,0)</f>
        <v>鄂AZR992</v>
      </c>
      <c r="K2" s="17" t="s">
        <v>100</v>
      </c>
      <c r="L2" s="4" t="s">
        <v>35</v>
      </c>
      <c r="M2" s="2" t="str">
        <f t="shared" ref="M2" si="1">IF(A2&lt;&gt;"","9.6米","---")</f>
        <v>9.6米</v>
      </c>
      <c r="N2" s="4">
        <v>14</v>
      </c>
      <c r="O2" s="2" t="str">
        <f t="shared" ref="O2" si="2">C2&amp;"--"&amp;E2</f>
        <v>新地园区--亚洲一号园区</v>
      </c>
      <c r="P2" s="4">
        <f>IF(OR(C2="常福园区",C2="欣程园区",E2="常福园区",E2="欣程园区"),1250,165)</f>
        <v>165</v>
      </c>
    </row>
    <row r="3" spans="1:103" ht="18.75">
      <c r="A3" s="9">
        <v>43199</v>
      </c>
      <c r="B3" s="8" t="s">
        <v>252</v>
      </c>
      <c r="C3" s="2" t="s">
        <v>55</v>
      </c>
      <c r="D3" s="2" t="s">
        <v>253</v>
      </c>
      <c r="E3" s="4" t="s">
        <v>66</v>
      </c>
      <c r="F3" s="4" t="s">
        <v>373</v>
      </c>
      <c r="G3" s="7" t="s">
        <v>592</v>
      </c>
      <c r="H3" s="5" t="s">
        <v>572</v>
      </c>
      <c r="I3" s="2" t="str">
        <f t="shared" ref="I3" si="3">IF(A3&lt;&gt;"","武汉威伟机械","------")</f>
        <v>武汉威伟机械</v>
      </c>
      <c r="J3" s="17" t="str">
        <f>VLOOKUP(L3,ch!$A$1:$B$31,2,0)</f>
        <v>鄂AZV377</v>
      </c>
      <c r="K3" s="17" t="s">
        <v>105</v>
      </c>
      <c r="L3" s="4" t="s">
        <v>54</v>
      </c>
      <c r="M3" s="2" t="str">
        <f t="shared" ref="M3" si="4">IF(A3&lt;&gt;"","9.6米","---")</f>
        <v>9.6米</v>
      </c>
      <c r="N3" s="4">
        <v>14</v>
      </c>
      <c r="O3" s="2" t="str">
        <f t="shared" ref="O3" si="5">C3&amp;"--"&amp;E3</f>
        <v>新地园区--亚洲一号园区</v>
      </c>
      <c r="P3" s="4">
        <f t="shared" ref="P3:P17" si="6">IF(OR(C3="常福园区",C3="欣程园区",E3="常福园区",E3="欣程园区"),1250,165)</f>
        <v>165</v>
      </c>
    </row>
    <row r="4" spans="1:103" ht="18.75">
      <c r="A4" s="9">
        <v>43199</v>
      </c>
      <c r="B4" s="8" t="s">
        <v>252</v>
      </c>
      <c r="C4" s="2" t="s">
        <v>55</v>
      </c>
      <c r="D4" s="2" t="s">
        <v>253</v>
      </c>
      <c r="E4" s="4" t="s">
        <v>66</v>
      </c>
      <c r="F4" s="4" t="s">
        <v>373</v>
      </c>
      <c r="G4" s="7" t="s">
        <v>593</v>
      </c>
      <c r="H4" s="5" t="s">
        <v>573</v>
      </c>
      <c r="I4" s="2" t="str">
        <f t="shared" ref="I4" si="7">IF(A4&lt;&gt;"","武汉威伟机械","------")</f>
        <v>武汉威伟机械</v>
      </c>
      <c r="J4" s="17" t="str">
        <f>VLOOKUP(L4,ch!$A$1:$B$31,2,0)</f>
        <v>鄂ALU151</v>
      </c>
      <c r="K4" s="17" t="s">
        <v>102</v>
      </c>
      <c r="L4" s="4" t="s">
        <v>50</v>
      </c>
      <c r="M4" s="2" t="str">
        <f t="shared" ref="M4" si="8">IF(A4&lt;&gt;"","9.6米","---")</f>
        <v>9.6米</v>
      </c>
      <c r="N4" s="4">
        <v>14</v>
      </c>
      <c r="O4" s="2" t="str">
        <f t="shared" ref="O4" si="9">C4&amp;"--"&amp;E4</f>
        <v>新地园区--亚洲一号园区</v>
      </c>
      <c r="P4" s="4">
        <f t="shared" si="6"/>
        <v>165</v>
      </c>
    </row>
    <row r="5" spans="1:103" ht="18.75">
      <c r="A5" s="9">
        <v>43199</v>
      </c>
      <c r="B5" s="8" t="s">
        <v>25</v>
      </c>
      <c r="C5" s="2" t="s">
        <v>55</v>
      </c>
      <c r="D5" s="2" t="s">
        <v>20</v>
      </c>
      <c r="E5" s="4" t="s">
        <v>61</v>
      </c>
      <c r="F5" s="4" t="s">
        <v>372</v>
      </c>
      <c r="G5" s="7" t="s">
        <v>594</v>
      </c>
      <c r="H5" s="5" t="s">
        <v>574</v>
      </c>
      <c r="I5" s="2" t="str">
        <f t="shared" ref="I5" si="10">IF(A5&lt;&gt;"","武汉威伟机械","------")</f>
        <v>武汉威伟机械</v>
      </c>
      <c r="J5" s="17" t="str">
        <f>VLOOKUP(L5,ch!$A$1:$B$31,2,0)</f>
        <v>鄂AAW309</v>
      </c>
      <c r="K5" s="17" t="s">
        <v>95</v>
      </c>
      <c r="L5" s="4" t="s">
        <v>57</v>
      </c>
      <c r="M5" s="2" t="str">
        <f t="shared" ref="M5" si="11">IF(A5&lt;&gt;"","9.6米","---")</f>
        <v>9.6米</v>
      </c>
      <c r="N5" s="4">
        <v>14</v>
      </c>
      <c r="O5" s="2" t="str">
        <f t="shared" ref="O5" si="12">C5&amp;"--"&amp;E5</f>
        <v>新地园区--丰树园区</v>
      </c>
      <c r="P5" s="4">
        <f t="shared" si="6"/>
        <v>165</v>
      </c>
    </row>
    <row r="6" spans="1:103" ht="18.75">
      <c r="A6" s="9">
        <v>43199</v>
      </c>
      <c r="B6" s="8" t="s">
        <v>40</v>
      </c>
      <c r="C6" s="2" t="s">
        <v>55</v>
      </c>
      <c r="D6" s="2" t="s">
        <v>19</v>
      </c>
      <c r="E6" s="4" t="s">
        <v>66</v>
      </c>
      <c r="F6" s="4" t="s">
        <v>469</v>
      </c>
      <c r="G6" s="7" t="s">
        <v>595</v>
      </c>
      <c r="H6" s="5" t="s">
        <v>575</v>
      </c>
      <c r="I6" s="2" t="str">
        <f t="shared" ref="I6" si="13">IF(A6&lt;&gt;"","武汉威伟机械","------")</f>
        <v>武汉威伟机械</v>
      </c>
      <c r="J6" s="17" t="str">
        <f>VLOOKUP(L6,ch!$A$1:$B$31,2,0)</f>
        <v>鄂AZV377</v>
      </c>
      <c r="K6" s="17" t="s">
        <v>105</v>
      </c>
      <c r="L6" s="4" t="s">
        <v>54</v>
      </c>
      <c r="M6" s="2" t="str">
        <f t="shared" ref="M6" si="14">IF(A6&lt;&gt;"","9.6米","---")</f>
        <v>9.6米</v>
      </c>
      <c r="N6" s="4">
        <v>14</v>
      </c>
      <c r="O6" s="2" t="str">
        <f t="shared" ref="O6" si="15">C6&amp;"--"&amp;E6</f>
        <v>新地园区--亚洲一号园区</v>
      </c>
      <c r="P6" s="4">
        <f t="shared" si="6"/>
        <v>165</v>
      </c>
    </row>
    <row r="7" spans="1:103" ht="18.75">
      <c r="A7" s="9">
        <v>43199</v>
      </c>
      <c r="B7" s="8" t="s">
        <v>41</v>
      </c>
      <c r="C7" s="2" t="s">
        <v>55</v>
      </c>
      <c r="D7" s="2" t="s">
        <v>376</v>
      </c>
      <c r="E7" s="4" t="s">
        <v>66</v>
      </c>
      <c r="F7" s="4" t="s">
        <v>576</v>
      </c>
      <c r="G7" s="7" t="s">
        <v>596</v>
      </c>
      <c r="H7" s="5" t="s">
        <v>577</v>
      </c>
      <c r="I7" s="2" t="str">
        <f t="shared" ref="I7" si="16">IF(A7&lt;&gt;"","武汉威伟机械","------")</f>
        <v>武汉威伟机械</v>
      </c>
      <c r="J7" s="17" t="e">
        <f>VLOOKUP(L7,ch!$A$1:$B$31,2,0)</f>
        <v>#N/A</v>
      </c>
      <c r="K7" s="17" t="s">
        <v>110</v>
      </c>
      <c r="L7" s="4" t="s">
        <v>60</v>
      </c>
      <c r="M7" s="2" t="str">
        <f t="shared" ref="M7" si="17">IF(A7&lt;&gt;"","9.6米","---")</f>
        <v>9.6米</v>
      </c>
      <c r="N7" s="4">
        <v>14</v>
      </c>
      <c r="O7" s="2" t="str">
        <f t="shared" ref="O7" si="18">C7&amp;"--"&amp;E7</f>
        <v>新地园区--亚洲一号园区</v>
      </c>
      <c r="P7" s="4">
        <f t="shared" si="6"/>
        <v>165</v>
      </c>
    </row>
    <row r="8" spans="1:103" ht="18.75">
      <c r="A8" s="9">
        <v>43199</v>
      </c>
      <c r="B8" s="8" t="s">
        <v>41</v>
      </c>
      <c r="C8" s="2" t="s">
        <v>55</v>
      </c>
      <c r="D8" s="2" t="s">
        <v>16</v>
      </c>
      <c r="E8" s="4" t="s">
        <v>378</v>
      </c>
      <c r="F8" s="4" t="s">
        <v>482</v>
      </c>
      <c r="G8" s="7" t="s">
        <v>597</v>
      </c>
      <c r="H8" s="5" t="s">
        <v>578</v>
      </c>
      <c r="I8" s="2" t="str">
        <f t="shared" ref="I8" si="19">IF(A8&lt;&gt;"","武汉威伟机械","------")</f>
        <v>武汉威伟机械</v>
      </c>
      <c r="J8" s="17" t="e">
        <f>VLOOKUP(L8,ch!$A$1:$B$31,2,0)</f>
        <v>#N/A</v>
      </c>
      <c r="K8" s="17" t="s">
        <v>110</v>
      </c>
      <c r="L8" s="4" t="s">
        <v>60</v>
      </c>
      <c r="M8" s="2" t="str">
        <f t="shared" ref="M8" si="20">IF(A8&lt;&gt;"","9.6米","---")</f>
        <v>9.6米</v>
      </c>
      <c r="N8" s="4">
        <v>14</v>
      </c>
      <c r="O8" s="2" t="str">
        <f t="shared" ref="O8" si="21">C8&amp;"--"&amp;E8</f>
        <v>新地园区--万科园区</v>
      </c>
      <c r="P8" s="4">
        <f t="shared" si="6"/>
        <v>165</v>
      </c>
    </row>
    <row r="9" spans="1:103" ht="18.75">
      <c r="A9" s="9">
        <v>43199</v>
      </c>
      <c r="B9" s="8" t="s">
        <v>25</v>
      </c>
      <c r="C9" s="2" t="s">
        <v>55</v>
      </c>
      <c r="D9" s="2" t="s">
        <v>21</v>
      </c>
      <c r="E9" s="4" t="s">
        <v>61</v>
      </c>
      <c r="F9" s="4" t="s">
        <v>369</v>
      </c>
      <c r="G9" s="7" t="s">
        <v>598</v>
      </c>
      <c r="H9" s="5" t="s">
        <v>579</v>
      </c>
      <c r="I9" s="2" t="str">
        <f t="shared" ref="I9" si="22">IF(A9&lt;&gt;"","武汉威伟机械","------")</f>
        <v>武汉威伟机械</v>
      </c>
      <c r="J9" s="17" t="str">
        <f>VLOOKUP(L9,ch!$A$1:$B$31,2,0)</f>
        <v>鄂ABY256</v>
      </c>
      <c r="K9" s="17" t="s">
        <v>99</v>
      </c>
      <c r="L9" s="4" t="s">
        <v>27</v>
      </c>
      <c r="M9" s="2" t="str">
        <f t="shared" ref="M9" si="23">IF(A9&lt;&gt;"","9.6米","---")</f>
        <v>9.6米</v>
      </c>
      <c r="N9" s="4">
        <v>14</v>
      </c>
      <c r="O9" s="2" t="str">
        <f t="shared" ref="O9" si="24">C9&amp;"--"&amp;E9</f>
        <v>新地园区--丰树园区</v>
      </c>
      <c r="P9" s="4">
        <f t="shared" si="6"/>
        <v>165</v>
      </c>
    </row>
    <row r="10" spans="1:103" ht="18.75">
      <c r="A10" s="9">
        <v>43199</v>
      </c>
      <c r="B10" s="8" t="s">
        <v>29</v>
      </c>
      <c r="C10" s="2" t="s">
        <v>55</v>
      </c>
      <c r="D10" s="2" t="s">
        <v>19</v>
      </c>
      <c r="E10" s="4" t="s">
        <v>66</v>
      </c>
      <c r="F10" s="4" t="s">
        <v>469</v>
      </c>
      <c r="G10" s="7" t="s">
        <v>599</v>
      </c>
      <c r="H10" s="5" t="s">
        <v>580</v>
      </c>
      <c r="I10" s="2" t="str">
        <f t="shared" ref="I10:I11" si="25">IF(A10&lt;&gt;"","武汉威伟机械","------")</f>
        <v>武汉威伟机械</v>
      </c>
      <c r="J10" s="17" t="str">
        <f>VLOOKUP(L10,ch!$A$1:$B$31,2,0)</f>
        <v>鄂AFE237</v>
      </c>
      <c r="K10" s="17" t="s">
        <v>98</v>
      </c>
      <c r="L10" s="4" t="s">
        <v>43</v>
      </c>
      <c r="M10" s="2" t="str">
        <f t="shared" ref="M10:M11" si="26">IF(A10&lt;&gt;"","9.6米","---")</f>
        <v>9.6米</v>
      </c>
      <c r="N10" s="4">
        <v>14</v>
      </c>
      <c r="O10" s="2" t="str">
        <f t="shared" ref="O10:O11" si="27">C10&amp;"--"&amp;E10</f>
        <v>新地园区--亚洲一号园区</v>
      </c>
      <c r="P10" s="4">
        <f t="shared" si="6"/>
        <v>165</v>
      </c>
    </row>
    <row r="11" spans="1:103" ht="18.75">
      <c r="A11" s="9">
        <v>43199</v>
      </c>
      <c r="B11" s="8" t="s">
        <v>581</v>
      </c>
      <c r="C11" s="2" t="s">
        <v>61</v>
      </c>
      <c r="D11" s="2" t="s">
        <v>369</v>
      </c>
      <c r="E11" s="4" t="s">
        <v>55</v>
      </c>
      <c r="F11" s="4" t="s">
        <v>403</v>
      </c>
      <c r="G11" s="7" t="s">
        <v>600</v>
      </c>
      <c r="H11" s="5" t="s">
        <v>582</v>
      </c>
      <c r="I11" s="2" t="str">
        <f t="shared" si="25"/>
        <v>武汉威伟机械</v>
      </c>
      <c r="J11" s="17" t="str">
        <f>VLOOKUP(L11,ch!$A$1:$B$31,2,0)</f>
        <v>鄂ABY256</v>
      </c>
      <c r="K11" s="17" t="s">
        <v>99</v>
      </c>
      <c r="L11" s="4" t="s">
        <v>27</v>
      </c>
      <c r="M11" s="2" t="str">
        <f t="shared" si="26"/>
        <v>9.6米</v>
      </c>
      <c r="N11" s="4">
        <v>14</v>
      </c>
      <c r="O11" s="2" t="str">
        <f t="shared" si="27"/>
        <v>丰树园区--新地园区</v>
      </c>
      <c r="P11" s="4">
        <f t="shared" si="6"/>
        <v>165</v>
      </c>
    </row>
    <row r="12" spans="1:103" ht="18.75">
      <c r="A12" s="9">
        <v>43199</v>
      </c>
      <c r="B12" s="8" t="s">
        <v>26</v>
      </c>
      <c r="C12" s="2" t="s">
        <v>55</v>
      </c>
      <c r="D12" s="2" t="s">
        <v>19</v>
      </c>
      <c r="E12" s="4" t="s">
        <v>66</v>
      </c>
      <c r="F12" s="4" t="s">
        <v>446</v>
      </c>
      <c r="G12" s="7" t="s">
        <v>601</v>
      </c>
      <c r="H12" s="5" t="s">
        <v>583</v>
      </c>
      <c r="I12" s="2" t="str">
        <f t="shared" ref="I12" si="28">IF(A12&lt;&gt;"","武汉威伟机械","------")</f>
        <v>武汉威伟机械</v>
      </c>
      <c r="J12" s="17" t="str">
        <f>VLOOKUP(L12,ch!$A$1:$B$31,2,0)</f>
        <v>鄂AMT870</v>
      </c>
      <c r="K12" s="17" t="s">
        <v>109</v>
      </c>
      <c r="L12" s="4" t="s">
        <v>282</v>
      </c>
      <c r="M12" s="2" t="str">
        <f t="shared" ref="M12" si="29">IF(A12&lt;&gt;"","9.6米","---")</f>
        <v>9.6米</v>
      </c>
      <c r="N12" s="4">
        <v>14</v>
      </c>
      <c r="O12" s="2" t="str">
        <f t="shared" ref="O12" si="30">C12&amp;"--"&amp;E12</f>
        <v>新地园区--亚洲一号园区</v>
      </c>
      <c r="P12" s="4">
        <f t="shared" si="6"/>
        <v>165</v>
      </c>
    </row>
    <row r="13" spans="1:103" ht="18.75">
      <c r="A13" s="9">
        <v>43199</v>
      </c>
      <c r="B13" s="8" t="s">
        <v>63</v>
      </c>
      <c r="C13" s="2" t="s">
        <v>55</v>
      </c>
      <c r="D13" s="2" t="s">
        <v>20</v>
      </c>
      <c r="E13" s="4" t="s">
        <v>61</v>
      </c>
      <c r="F13" s="4" t="s">
        <v>389</v>
      </c>
      <c r="G13" s="7" t="s">
        <v>602</v>
      </c>
      <c r="H13" s="5" t="s">
        <v>584</v>
      </c>
      <c r="I13" s="2" t="str">
        <f t="shared" ref="I13" si="31">IF(A13&lt;&gt;"","武汉威伟机械","------")</f>
        <v>武汉威伟机械</v>
      </c>
      <c r="J13" s="17" t="str">
        <f>VLOOKUP(L13,ch!$A$1:$B$31,2,0)</f>
        <v>鄂AF1588</v>
      </c>
      <c r="K13" s="17" t="s">
        <v>101</v>
      </c>
      <c r="L13" s="4" t="s">
        <v>39</v>
      </c>
      <c r="M13" s="2" t="str">
        <f t="shared" ref="M13" si="32">IF(A13&lt;&gt;"","9.6米","---")</f>
        <v>9.6米</v>
      </c>
      <c r="N13" s="4">
        <v>14</v>
      </c>
      <c r="O13" s="2" t="str">
        <f t="shared" ref="O13" si="33">C13&amp;"--"&amp;E13</f>
        <v>新地园区--丰树园区</v>
      </c>
      <c r="P13" s="4">
        <f t="shared" si="6"/>
        <v>165</v>
      </c>
    </row>
    <row r="14" spans="1:103" ht="18.75">
      <c r="A14" s="9">
        <v>43199</v>
      </c>
      <c r="B14" s="8" t="s">
        <v>25</v>
      </c>
      <c r="C14" s="2" t="s">
        <v>55</v>
      </c>
      <c r="D14" s="2" t="s">
        <v>20</v>
      </c>
      <c r="E14" s="4" t="s">
        <v>61</v>
      </c>
      <c r="F14" s="4" t="s">
        <v>369</v>
      </c>
      <c r="G14" s="7" t="s">
        <v>603</v>
      </c>
      <c r="H14" s="5" t="s">
        <v>585</v>
      </c>
      <c r="I14" s="2" t="str">
        <f t="shared" ref="I14:I16" si="34">IF(A14&lt;&gt;"","武汉威伟机械","------")</f>
        <v>武汉威伟机械</v>
      </c>
      <c r="J14" s="17" t="str">
        <f>VLOOKUP(L14,ch!$A$1:$B$31,2,0)</f>
        <v>鄂AHB101</v>
      </c>
      <c r="K14" s="17" t="s">
        <v>103</v>
      </c>
      <c r="L14" s="4" t="s">
        <v>51</v>
      </c>
      <c r="M14" s="2" t="str">
        <f t="shared" ref="M14:M17" si="35">IF(A14&lt;&gt;"","9.6米","---")</f>
        <v>9.6米</v>
      </c>
      <c r="N14" s="4">
        <v>14</v>
      </c>
      <c r="O14" s="2" t="str">
        <f t="shared" ref="O14:O17" si="36">C14&amp;"--"&amp;E14</f>
        <v>新地园区--丰树园区</v>
      </c>
      <c r="P14" s="4">
        <f t="shared" si="6"/>
        <v>165</v>
      </c>
    </row>
    <row r="15" spans="1:103" ht="18.75">
      <c r="A15" s="9">
        <v>43199</v>
      </c>
      <c r="B15" s="8" t="s">
        <v>586</v>
      </c>
      <c r="C15" s="2" t="s">
        <v>59</v>
      </c>
      <c r="D15" s="2" t="s">
        <v>560</v>
      </c>
      <c r="E15" s="4" t="s">
        <v>55</v>
      </c>
      <c r="F15" s="4" t="s">
        <v>16</v>
      </c>
      <c r="G15" s="7" t="s">
        <v>604</v>
      </c>
      <c r="H15" s="5" t="s">
        <v>587</v>
      </c>
      <c r="I15" s="2" t="str">
        <f t="shared" si="34"/>
        <v>武汉威伟机械</v>
      </c>
      <c r="J15" s="17" t="str">
        <f>VLOOKUP(L15,ch!$A$1:$B$31,2,0)</f>
        <v>鄂AAW309</v>
      </c>
      <c r="K15" s="17" t="s">
        <v>95</v>
      </c>
      <c r="L15" s="4" t="s">
        <v>57</v>
      </c>
      <c r="M15" s="2" t="str">
        <f t="shared" si="35"/>
        <v>9.6米</v>
      </c>
      <c r="N15" s="4">
        <v>14</v>
      </c>
      <c r="O15" s="2" t="str">
        <f t="shared" si="36"/>
        <v>万纬园区--新地园区</v>
      </c>
      <c r="P15" s="4">
        <f t="shared" si="6"/>
        <v>165</v>
      </c>
    </row>
    <row r="16" spans="1:103" ht="18.75">
      <c r="A16" s="9">
        <v>43199</v>
      </c>
      <c r="B16" s="8" t="s">
        <v>348</v>
      </c>
      <c r="C16" s="2" t="s">
        <v>55</v>
      </c>
      <c r="D16" s="2" t="s">
        <v>376</v>
      </c>
      <c r="E16" s="4" t="s">
        <v>48</v>
      </c>
      <c r="F16" s="4" t="s">
        <v>280</v>
      </c>
      <c r="G16" s="7" t="s">
        <v>605</v>
      </c>
      <c r="H16" s="5" t="s">
        <v>588</v>
      </c>
      <c r="I16" s="2" t="str">
        <f t="shared" si="34"/>
        <v>武汉威伟机械</v>
      </c>
      <c r="J16" s="17" t="str">
        <f>VLOOKUP(L16,ch!$A$1:$B$31,2,0)</f>
        <v>鄂AZR876</v>
      </c>
      <c r="K16" s="17" t="s">
        <v>129</v>
      </c>
      <c r="L16" s="4" t="s">
        <v>181</v>
      </c>
      <c r="M16" s="2" t="str">
        <f t="shared" si="35"/>
        <v>9.6米</v>
      </c>
      <c r="N16" s="4">
        <v>14</v>
      </c>
      <c r="O16" s="2" t="str">
        <f t="shared" si="36"/>
        <v>新地园区--常福园区</v>
      </c>
      <c r="P16" s="4">
        <f t="shared" si="6"/>
        <v>1250</v>
      </c>
    </row>
    <row r="17" spans="1:16" ht="18.75">
      <c r="A17" s="9">
        <v>43199</v>
      </c>
      <c r="B17" s="8" t="s">
        <v>348</v>
      </c>
      <c r="C17" s="2" t="s">
        <v>55</v>
      </c>
      <c r="D17" s="2" t="s">
        <v>376</v>
      </c>
      <c r="E17" s="4" t="s">
        <v>48</v>
      </c>
      <c r="F17" s="4" t="s">
        <v>280</v>
      </c>
      <c r="G17" s="7" t="s">
        <v>606</v>
      </c>
      <c r="H17" s="5" t="s">
        <v>589</v>
      </c>
      <c r="I17" s="2" t="str">
        <f t="shared" ref="I17" si="37">IF(A17&lt;&gt;"","武汉威伟机械","------")</f>
        <v>武汉威伟机械</v>
      </c>
      <c r="J17" s="17" t="str">
        <f>VLOOKUP(L17,ch!$A$1:$B$31,2,0)</f>
        <v>鄂ALU291</v>
      </c>
      <c r="K17" s="17" t="s">
        <v>137</v>
      </c>
      <c r="L17" s="4" t="s">
        <v>590</v>
      </c>
      <c r="M17" s="2" t="str">
        <f t="shared" si="35"/>
        <v>9.6米</v>
      </c>
      <c r="N17" s="4">
        <v>14</v>
      </c>
      <c r="O17" s="2" t="str">
        <f t="shared" si="36"/>
        <v>新地园区--常福园区</v>
      </c>
      <c r="P17" s="4">
        <f t="shared" si="6"/>
        <v>1250</v>
      </c>
    </row>
    <row r="18" spans="1:16" ht="18.75">
      <c r="A18" s="9"/>
      <c r="B18" s="8"/>
      <c r="C18" s="2"/>
      <c r="D18" s="2"/>
      <c r="E18" s="4"/>
      <c r="F18" s="4"/>
      <c r="G18" s="5"/>
      <c r="H18" s="5"/>
      <c r="I18" s="2"/>
      <c r="J18" s="17"/>
      <c r="K18" s="17"/>
      <c r="L18" s="4"/>
      <c r="M18" s="2"/>
      <c r="N18" s="4"/>
      <c r="O18" s="2"/>
      <c r="P18" s="4"/>
    </row>
    <row r="19" spans="1:16" ht="18.75">
      <c r="A19" s="9"/>
      <c r="B19" s="8"/>
      <c r="C19" s="2"/>
      <c r="D19" s="2"/>
      <c r="E19" s="4"/>
      <c r="F19" s="4"/>
      <c r="G19" s="5"/>
      <c r="H19" s="5"/>
      <c r="I19" s="2"/>
      <c r="J19" s="17"/>
      <c r="K19" s="17"/>
      <c r="L19" s="4"/>
      <c r="M19" s="2"/>
      <c r="N19" s="4"/>
      <c r="O19" s="2"/>
      <c r="P19" s="4"/>
    </row>
    <row r="20" spans="1:16" ht="18.75">
      <c r="A20" s="9"/>
      <c r="B20" s="8"/>
      <c r="C20" s="2"/>
      <c r="D20" s="2"/>
      <c r="E20" s="4"/>
      <c r="F20" s="4"/>
      <c r="G20" s="5"/>
      <c r="H20" s="5"/>
      <c r="I20" s="2"/>
      <c r="J20" s="17"/>
      <c r="K20" s="17"/>
      <c r="L20" s="4"/>
      <c r="M20" s="2"/>
      <c r="N20" s="4"/>
      <c r="O20" s="2"/>
      <c r="P20" s="4"/>
    </row>
    <row r="21" spans="1:16" ht="18.75">
      <c r="A21" s="9"/>
      <c r="B21" s="8"/>
      <c r="C21" s="2"/>
      <c r="D21" s="2"/>
      <c r="E21" s="4"/>
      <c r="F21" s="4"/>
      <c r="G21" s="5"/>
      <c r="H21" s="5"/>
      <c r="I21" s="2"/>
      <c r="J21" s="17"/>
      <c r="K21" s="17"/>
      <c r="L21" s="4"/>
      <c r="M21" s="2"/>
      <c r="N21" s="4"/>
      <c r="O21" s="2"/>
      <c r="P21" s="4"/>
    </row>
    <row r="22" spans="1:16" ht="18.75">
      <c r="A22" s="9"/>
      <c r="B22" s="8"/>
      <c r="C22" s="2"/>
      <c r="D22" s="2"/>
      <c r="E22" s="4"/>
      <c r="F22" s="4"/>
      <c r="G22" s="5"/>
      <c r="H22" s="5"/>
      <c r="I22" s="2"/>
      <c r="J22" s="17"/>
      <c r="K22" s="17"/>
      <c r="L22" s="4"/>
      <c r="M22" s="2"/>
      <c r="N22" s="4"/>
      <c r="O22" s="2"/>
      <c r="P22" s="4"/>
    </row>
    <row r="23" spans="1:16" ht="18.75">
      <c r="A23" s="9"/>
      <c r="B23" s="8"/>
      <c r="C23" s="2"/>
      <c r="D23" s="2"/>
      <c r="E23" s="4"/>
      <c r="F23" s="4"/>
      <c r="G23" s="5"/>
      <c r="H23" s="5"/>
      <c r="I23" s="2"/>
      <c r="J23" s="17"/>
      <c r="K23" s="17"/>
      <c r="L23" s="4"/>
      <c r="M23" s="2"/>
      <c r="N23" s="4"/>
      <c r="O23" s="2"/>
      <c r="P23" s="4"/>
    </row>
    <row r="24" spans="1:16" ht="18.75">
      <c r="A24" s="9"/>
      <c r="B24" s="8"/>
      <c r="C24" s="2"/>
      <c r="D24" s="2"/>
      <c r="E24" s="4"/>
      <c r="F24" s="4"/>
      <c r="G24" s="5"/>
      <c r="H24" s="5"/>
      <c r="I24" s="2"/>
      <c r="J24" s="17"/>
      <c r="K24" s="17"/>
      <c r="L24" s="4"/>
      <c r="M24" s="2"/>
      <c r="N24" s="4"/>
      <c r="O24" s="2"/>
      <c r="P24" s="4"/>
    </row>
    <row r="25" spans="1:16" ht="18.75">
      <c r="A25" s="9"/>
      <c r="B25" s="8"/>
      <c r="C25" s="2"/>
      <c r="D25" s="2"/>
      <c r="E25" s="4"/>
      <c r="F25" s="4"/>
      <c r="G25" s="5"/>
      <c r="H25" s="5"/>
      <c r="I25" s="2"/>
      <c r="J25" s="17"/>
      <c r="K25" s="17"/>
      <c r="L25" s="4"/>
      <c r="M25" s="2"/>
      <c r="N25" s="4"/>
      <c r="O25" s="2"/>
      <c r="P25" s="4"/>
    </row>
    <row r="26" spans="1:16" ht="18.75">
      <c r="A26" s="9"/>
      <c r="B26" s="8"/>
      <c r="C26" s="2"/>
      <c r="D26" s="2"/>
      <c r="E26" s="4"/>
      <c r="F26" s="4"/>
      <c r="G26" s="5"/>
      <c r="H26" s="5"/>
      <c r="I26" s="2"/>
      <c r="J26" s="17"/>
      <c r="K26" s="17"/>
      <c r="L26" s="4"/>
      <c r="M26" s="2"/>
      <c r="N26" s="4"/>
      <c r="O26" s="2"/>
      <c r="P26" s="4"/>
    </row>
    <row r="27" spans="1:16" ht="18.75">
      <c r="A27" s="9"/>
      <c r="B27" s="8"/>
      <c r="C27" s="2"/>
      <c r="D27" s="2"/>
      <c r="E27" s="4"/>
      <c r="F27" s="4"/>
      <c r="G27" s="5"/>
      <c r="H27" s="5"/>
      <c r="I27" s="2"/>
      <c r="J27" s="17"/>
      <c r="K27" s="17"/>
      <c r="L27" s="4"/>
      <c r="M27" s="2"/>
      <c r="N27" s="4"/>
      <c r="O27" s="2"/>
      <c r="P27" s="4"/>
    </row>
    <row r="28" spans="1:16" ht="18.75">
      <c r="A28" s="9"/>
      <c r="B28" s="8"/>
      <c r="C28" s="2"/>
      <c r="D28" s="2"/>
      <c r="E28" s="4"/>
      <c r="F28" s="4"/>
      <c r="G28" s="5"/>
      <c r="H28" s="5"/>
      <c r="I28" s="2"/>
      <c r="J28" s="17"/>
      <c r="K28" s="17"/>
      <c r="L28" s="4"/>
      <c r="M28" s="2"/>
      <c r="N28" s="4"/>
      <c r="O28" s="2"/>
      <c r="P28" s="4"/>
    </row>
    <row r="29" spans="1:16" ht="18.75">
      <c r="A29" s="9"/>
      <c r="B29" s="8"/>
      <c r="C29" s="2"/>
      <c r="D29" s="2"/>
      <c r="E29" s="4"/>
      <c r="F29" s="4"/>
      <c r="G29" s="5"/>
      <c r="H29" s="5"/>
      <c r="I29" s="2"/>
      <c r="J29" s="17"/>
      <c r="K29" s="17"/>
      <c r="L29" s="4"/>
      <c r="M29" s="2"/>
      <c r="N29" s="4"/>
      <c r="O29" s="2"/>
      <c r="P29" s="4"/>
    </row>
    <row r="30" spans="1:16" ht="18.75">
      <c r="A30" s="9"/>
      <c r="B30" s="8"/>
      <c r="C30" s="2"/>
      <c r="D30" s="2"/>
      <c r="E30" s="4"/>
      <c r="F30" s="4"/>
      <c r="G30" s="5"/>
      <c r="H30" s="5"/>
      <c r="I30" s="2"/>
      <c r="J30" s="17"/>
      <c r="K30" s="17"/>
      <c r="L30" s="4"/>
      <c r="M30" s="2"/>
      <c r="N30" s="4"/>
      <c r="O30" s="2"/>
      <c r="P30" s="4"/>
    </row>
    <row r="31" spans="1:16" ht="18.75">
      <c r="A31" s="9"/>
      <c r="B31" s="8"/>
      <c r="C31" s="2"/>
      <c r="D31" s="2"/>
      <c r="E31" s="4"/>
      <c r="F31" s="4"/>
      <c r="G31" s="5"/>
      <c r="H31" s="5"/>
      <c r="I31" s="2"/>
      <c r="J31" s="17"/>
      <c r="K31" s="17"/>
      <c r="L31" s="4"/>
      <c r="M31" s="2"/>
      <c r="N31" s="4"/>
      <c r="O31" s="2"/>
      <c r="P31" s="4"/>
    </row>
    <row r="32" spans="1:16" ht="18.75">
      <c r="A32" s="9"/>
      <c r="B32" s="8"/>
      <c r="C32" s="2"/>
      <c r="D32" s="2"/>
      <c r="E32" s="4"/>
      <c r="F32" s="4"/>
      <c r="G32" s="5"/>
      <c r="H32" s="5"/>
      <c r="I32" s="2"/>
      <c r="J32" s="17"/>
      <c r="K32" s="17"/>
      <c r="L32" s="4"/>
      <c r="M32" s="2"/>
      <c r="N32" s="4"/>
      <c r="O32" s="2"/>
      <c r="P32" s="4"/>
    </row>
    <row r="33" spans="1:16" ht="18.75">
      <c r="A33" s="9"/>
      <c r="B33" s="8"/>
      <c r="C33" s="2"/>
      <c r="D33" s="2"/>
      <c r="E33" s="4"/>
      <c r="F33" s="4"/>
      <c r="G33" s="5"/>
      <c r="H33" s="5"/>
      <c r="I33" s="2"/>
      <c r="J33" s="17"/>
      <c r="K33" s="17"/>
      <c r="L33" s="4"/>
      <c r="M33" s="2"/>
      <c r="N33" s="4"/>
      <c r="O33" s="2"/>
      <c r="P33" s="4"/>
    </row>
    <row r="34" spans="1:16" ht="18.75">
      <c r="A34" s="9"/>
      <c r="B34" s="8"/>
      <c r="C34" s="2"/>
      <c r="D34" s="2"/>
      <c r="E34" s="4"/>
      <c r="F34" s="4"/>
      <c r="G34" s="5"/>
      <c r="H34" s="5"/>
      <c r="I34" s="2"/>
      <c r="J34" s="17"/>
      <c r="K34" s="17"/>
      <c r="L34" s="4"/>
      <c r="M34" s="2"/>
      <c r="N34" s="4"/>
      <c r="O34" s="2"/>
      <c r="P34" s="4"/>
    </row>
    <row r="35" spans="1:16" ht="18.75">
      <c r="A35" s="9"/>
      <c r="B35" s="8"/>
      <c r="C35" s="2"/>
      <c r="D35" s="2"/>
      <c r="E35" s="4"/>
      <c r="F35" s="4"/>
      <c r="G35" s="5"/>
      <c r="H35" s="5"/>
      <c r="I35" s="2"/>
      <c r="J35" s="17"/>
      <c r="K35" s="17"/>
      <c r="L35" s="4"/>
      <c r="M35" s="2"/>
      <c r="N35" s="4"/>
      <c r="O35" s="2"/>
      <c r="P35" s="4"/>
    </row>
    <row r="36" spans="1:16" ht="18.75">
      <c r="A36" s="9"/>
      <c r="B36" s="8"/>
      <c r="C36" s="2"/>
      <c r="D36" s="2"/>
      <c r="E36" s="4"/>
      <c r="F36" s="4"/>
      <c r="G36" s="5"/>
      <c r="H36" s="5"/>
      <c r="I36" s="2"/>
      <c r="J36" s="17"/>
      <c r="K36" s="17"/>
      <c r="L36" s="4"/>
      <c r="M36" s="2"/>
      <c r="N36" s="4"/>
      <c r="O36" s="2"/>
      <c r="P36" s="4"/>
    </row>
    <row r="37" spans="1:16" ht="18.75">
      <c r="A37" s="9"/>
      <c r="B37" s="8"/>
      <c r="C37" s="2"/>
      <c r="D37" s="2"/>
      <c r="E37" s="4"/>
      <c r="F37" s="4"/>
      <c r="G37" s="5"/>
      <c r="H37" s="5"/>
      <c r="I37" s="2"/>
      <c r="J37" s="17"/>
      <c r="K37" s="17"/>
      <c r="L37" s="4"/>
      <c r="M37" s="2"/>
      <c r="N37" s="4"/>
      <c r="O37" s="2"/>
      <c r="P37" s="4"/>
    </row>
    <row r="38" spans="1:16" ht="18.75">
      <c r="A38" s="9"/>
      <c r="B38" s="8"/>
      <c r="C38" s="2"/>
      <c r="D38" s="2"/>
      <c r="E38" s="4"/>
      <c r="F38" s="4"/>
      <c r="G38" s="5"/>
      <c r="H38" s="5"/>
      <c r="I38" s="2"/>
      <c r="J38" s="17"/>
      <c r="K38" s="17"/>
      <c r="L38" s="4"/>
      <c r="M38" s="2"/>
      <c r="N38" s="4"/>
      <c r="O38" s="2"/>
      <c r="P38" s="4"/>
    </row>
    <row r="39" spans="1:16" ht="18.75">
      <c r="A39" s="9"/>
      <c r="B39" s="8"/>
      <c r="C39" s="2"/>
      <c r="D39" s="2"/>
      <c r="E39" s="4"/>
      <c r="F39" s="4"/>
      <c r="G39" s="5"/>
      <c r="H39" s="5"/>
      <c r="I39" s="2"/>
      <c r="J39" s="17"/>
      <c r="K39" s="17"/>
      <c r="L39" s="4"/>
      <c r="M39" s="2"/>
      <c r="N39" s="4"/>
      <c r="O39" s="2"/>
      <c r="P39" s="4"/>
    </row>
    <row r="40" spans="1:16" ht="18.75">
      <c r="A40" s="9"/>
      <c r="B40" s="8"/>
      <c r="C40" s="2"/>
      <c r="D40" s="2"/>
      <c r="E40" s="4"/>
      <c r="F40" s="4"/>
      <c r="G40" s="5"/>
      <c r="H40" s="5"/>
      <c r="I40" s="2"/>
      <c r="J40" s="17"/>
      <c r="K40" s="17"/>
      <c r="L40" s="4"/>
      <c r="M40" s="2"/>
      <c r="N40" s="4"/>
      <c r="O40" s="2"/>
      <c r="P40" s="4"/>
    </row>
    <row r="41" spans="1:16" ht="18.75">
      <c r="A41" s="9"/>
      <c r="B41" s="8"/>
      <c r="C41" s="2"/>
      <c r="D41" s="2"/>
      <c r="E41" s="4"/>
      <c r="F41" s="4"/>
      <c r="G41" s="5"/>
      <c r="H41" s="5"/>
      <c r="I41" s="2"/>
      <c r="J41" s="17"/>
      <c r="K41" s="17"/>
      <c r="L41" s="4"/>
      <c r="M41" s="2"/>
      <c r="N41" s="4"/>
      <c r="O41" s="2"/>
      <c r="P41" s="4"/>
    </row>
    <row r="42" spans="1:16" ht="18.75">
      <c r="A42" s="9"/>
      <c r="B42" s="8"/>
      <c r="C42" s="2"/>
      <c r="D42" s="2"/>
      <c r="E42" s="4"/>
      <c r="F42" s="4"/>
      <c r="G42" s="5"/>
      <c r="H42" s="5"/>
      <c r="I42" s="2"/>
      <c r="J42" s="17"/>
      <c r="K42" s="17"/>
      <c r="L42" s="4"/>
      <c r="M42" s="2"/>
      <c r="N42" s="4"/>
      <c r="O42" s="2"/>
      <c r="P42" s="4"/>
    </row>
    <row r="43" spans="1:16" ht="18.75">
      <c r="A43" s="9"/>
      <c r="B43" s="8"/>
      <c r="C43" s="2"/>
      <c r="D43" s="2"/>
      <c r="E43" s="4"/>
      <c r="F43" s="4"/>
      <c r="G43" s="5"/>
      <c r="H43" s="5"/>
      <c r="I43" s="2"/>
      <c r="J43" s="17"/>
      <c r="K43" s="17"/>
      <c r="L43" s="4"/>
      <c r="M43" s="2"/>
      <c r="N43" s="4"/>
      <c r="O43" s="2"/>
      <c r="P43" s="4"/>
    </row>
    <row r="44" spans="1:16" ht="18.75">
      <c r="A44" s="9"/>
      <c r="B44" s="8"/>
      <c r="C44" s="2"/>
      <c r="D44" s="2"/>
      <c r="E44" s="4"/>
      <c r="F44" s="4"/>
      <c r="G44" s="5"/>
      <c r="H44" s="5"/>
      <c r="I44" s="2"/>
      <c r="J44" s="17"/>
      <c r="K44" s="17"/>
      <c r="L44" s="4"/>
      <c r="M44" s="2"/>
      <c r="N44" s="4"/>
      <c r="O44" s="2"/>
      <c r="P44" s="4"/>
    </row>
    <row r="45" spans="1:16" ht="18.75">
      <c r="A45" s="9"/>
      <c r="B45" s="8"/>
      <c r="C45" s="2"/>
      <c r="D45" s="2"/>
      <c r="E45" s="4"/>
      <c r="F45" s="4"/>
      <c r="G45" s="5"/>
      <c r="H45" s="5"/>
      <c r="I45" s="2"/>
      <c r="J45" s="17"/>
      <c r="K45" s="17"/>
      <c r="L45" s="4"/>
      <c r="M45" s="2"/>
      <c r="N45" s="4"/>
      <c r="O45" s="2"/>
      <c r="P45" s="4"/>
    </row>
    <row r="46" spans="1:16" ht="18.75">
      <c r="A46" s="9"/>
      <c r="B46" s="8"/>
      <c r="C46" s="2"/>
      <c r="D46" s="2"/>
      <c r="E46" s="4"/>
      <c r="F46" s="4"/>
      <c r="G46" s="5"/>
      <c r="H46" s="5"/>
      <c r="I46" s="2"/>
      <c r="J46" s="17"/>
      <c r="K46" s="17"/>
      <c r="L46" s="4"/>
      <c r="M46" s="2"/>
      <c r="N46" s="4"/>
      <c r="O46" s="2"/>
      <c r="P46" s="4"/>
    </row>
    <row r="47" spans="1:16" ht="18.75">
      <c r="A47" s="9"/>
      <c r="B47" s="8"/>
      <c r="C47" s="2"/>
      <c r="D47" s="2"/>
      <c r="E47" s="4"/>
      <c r="F47" s="4"/>
      <c r="G47" s="5"/>
      <c r="H47" s="5"/>
      <c r="I47" s="2"/>
      <c r="J47" s="17"/>
      <c r="K47" s="17"/>
      <c r="L47" s="4"/>
      <c r="M47" s="2"/>
      <c r="N47" s="4"/>
      <c r="O47" s="2"/>
      <c r="P47" s="4"/>
    </row>
    <row r="48" spans="1:16" ht="18.75">
      <c r="A48" s="9"/>
      <c r="B48" s="8"/>
      <c r="C48" s="2"/>
      <c r="D48" s="2"/>
      <c r="E48" s="4"/>
      <c r="F48" s="4"/>
      <c r="G48" s="5"/>
      <c r="H48" s="5"/>
      <c r="I48" s="2"/>
      <c r="J48" s="17"/>
      <c r="K48" s="17"/>
      <c r="L48" s="4"/>
      <c r="M48" s="2"/>
      <c r="N48" s="4"/>
      <c r="O48" s="2"/>
      <c r="P48" s="4"/>
    </row>
    <row r="49" spans="1:16" ht="18.75">
      <c r="A49" s="9"/>
      <c r="B49" s="8"/>
      <c r="C49" s="2"/>
      <c r="D49" s="2"/>
      <c r="E49" s="4"/>
      <c r="F49" s="4"/>
      <c r="G49" s="5"/>
      <c r="H49" s="5"/>
      <c r="I49" s="2"/>
      <c r="J49" s="17"/>
      <c r="K49" s="17"/>
      <c r="L49" s="4"/>
      <c r="M49" s="2"/>
      <c r="N49" s="4"/>
      <c r="O49" s="2"/>
      <c r="P49" s="4"/>
    </row>
    <row r="50" spans="1:16" ht="18.75">
      <c r="A50" s="9"/>
      <c r="B50" s="8"/>
      <c r="C50" s="2"/>
      <c r="D50" s="2"/>
      <c r="E50" s="4"/>
      <c r="F50" s="4"/>
      <c r="G50" s="5"/>
      <c r="H50" s="5"/>
      <c r="I50" s="2"/>
      <c r="J50" s="17"/>
      <c r="K50" s="17"/>
      <c r="L50" s="4"/>
      <c r="M50" s="2"/>
      <c r="N50" s="4"/>
      <c r="O50" s="2"/>
      <c r="P50" s="4"/>
    </row>
    <row r="51" spans="1:16" ht="18.75">
      <c r="A51" s="9"/>
      <c r="B51" s="8"/>
      <c r="C51" s="2"/>
      <c r="D51" s="2"/>
      <c r="E51" s="4"/>
      <c r="F51" s="4"/>
      <c r="G51" s="5"/>
      <c r="H51" s="5"/>
      <c r="I51" s="2"/>
      <c r="J51" s="17"/>
      <c r="K51" s="17"/>
      <c r="L51" s="4"/>
      <c r="M51" s="2"/>
      <c r="N51" s="4"/>
      <c r="O51" s="2"/>
      <c r="P51" s="4"/>
    </row>
    <row r="52" spans="1:16" ht="18.75">
      <c r="A52" s="9"/>
      <c r="B52" s="8"/>
      <c r="C52" s="2"/>
      <c r="D52" s="2"/>
      <c r="E52" s="4"/>
      <c r="F52" s="4"/>
      <c r="G52" s="5"/>
      <c r="H52" s="5"/>
      <c r="I52" s="2"/>
      <c r="J52" s="17"/>
      <c r="K52" s="17"/>
      <c r="L52" s="4"/>
      <c r="M52" s="2"/>
      <c r="N52" s="4"/>
      <c r="O52" s="2"/>
      <c r="P52" s="4"/>
    </row>
    <row r="53" spans="1:16" ht="18.75">
      <c r="A53" s="9"/>
      <c r="B53" s="8"/>
      <c r="C53" s="2"/>
      <c r="D53" s="2"/>
      <c r="E53" s="4"/>
      <c r="F53" s="4"/>
      <c r="G53" s="5"/>
      <c r="H53" s="5"/>
      <c r="I53" s="2"/>
      <c r="J53" s="17"/>
      <c r="K53" s="17"/>
      <c r="L53" s="4"/>
      <c r="M53" s="2"/>
      <c r="N53" s="4"/>
      <c r="O53" s="2"/>
      <c r="P53" s="4"/>
    </row>
    <row r="54" spans="1:16" ht="18.75">
      <c r="A54" s="9"/>
      <c r="B54" s="8"/>
      <c r="C54" s="2"/>
      <c r="D54" s="2"/>
      <c r="E54" s="4"/>
      <c r="F54" s="4"/>
      <c r="G54" s="5"/>
      <c r="H54" s="5"/>
      <c r="I54" s="2"/>
      <c r="J54" s="17"/>
      <c r="K54" s="17"/>
      <c r="L54" s="4"/>
      <c r="M54" s="2"/>
      <c r="N54" s="4"/>
      <c r="O54" s="2"/>
      <c r="P54" s="4"/>
    </row>
    <row r="55" spans="1:16" ht="18.75">
      <c r="A55" s="9"/>
      <c r="B55" s="8"/>
      <c r="C55" s="2"/>
      <c r="D55" s="2"/>
      <c r="E55" s="4"/>
      <c r="F55" s="4"/>
      <c r="G55" s="5"/>
      <c r="H55" s="5"/>
      <c r="I55" s="2"/>
      <c r="J55" s="17"/>
      <c r="K55" s="17"/>
      <c r="L55" s="4"/>
      <c r="M55" s="2"/>
      <c r="N55" s="4"/>
      <c r="O55" s="2"/>
      <c r="P55" s="4"/>
    </row>
    <row r="56" spans="1:16" ht="18.75">
      <c r="A56" s="9"/>
      <c r="B56" s="8"/>
      <c r="C56" s="2"/>
      <c r="D56" s="2"/>
      <c r="E56" s="4"/>
      <c r="F56" s="4"/>
      <c r="G56" s="5"/>
      <c r="H56" s="5"/>
      <c r="I56" s="2"/>
      <c r="J56" s="17"/>
      <c r="K56" s="17"/>
      <c r="L56" s="4"/>
      <c r="M56" s="2"/>
      <c r="N56" s="4"/>
      <c r="O56" s="2"/>
      <c r="P56" s="4"/>
    </row>
    <row r="57" spans="1:16" ht="18.75">
      <c r="A57" s="9"/>
      <c r="B57" s="8"/>
      <c r="C57" s="2"/>
      <c r="D57" s="2"/>
      <c r="E57" s="4"/>
      <c r="F57" s="4"/>
      <c r="G57" s="5"/>
      <c r="H57" s="5"/>
      <c r="I57" s="2"/>
      <c r="J57" s="17"/>
      <c r="K57" s="17"/>
      <c r="L57" s="4"/>
      <c r="M57" s="2"/>
      <c r="N57" s="4"/>
      <c r="O57" s="2"/>
      <c r="P57" s="4"/>
    </row>
    <row r="58" spans="1:16" ht="18.75">
      <c r="A58" s="9"/>
      <c r="B58" s="8"/>
      <c r="C58" s="2"/>
      <c r="D58" s="2"/>
      <c r="E58" s="4"/>
      <c r="F58" s="4"/>
      <c r="G58" s="5"/>
      <c r="H58" s="5"/>
      <c r="I58" s="2"/>
      <c r="J58" s="17"/>
      <c r="K58" s="17"/>
      <c r="L58" s="4"/>
      <c r="M58" s="2"/>
      <c r="N58" s="4"/>
      <c r="O58" s="2"/>
      <c r="P58" s="4"/>
    </row>
    <row r="59" spans="1:16" ht="18.75">
      <c r="A59" s="9"/>
      <c r="B59" s="8"/>
      <c r="C59" s="2"/>
      <c r="D59" s="2"/>
      <c r="E59" s="4"/>
      <c r="F59" s="4"/>
      <c r="G59" s="5"/>
      <c r="H59" s="5"/>
      <c r="I59" s="2"/>
      <c r="J59" s="17"/>
      <c r="K59" s="17"/>
      <c r="L59" s="4"/>
      <c r="M59" s="2"/>
      <c r="N59" s="4"/>
      <c r="O59" s="2"/>
      <c r="P59" s="4"/>
    </row>
    <row r="60" spans="1:16" ht="18.75">
      <c r="A60" s="9"/>
      <c r="B60" s="8"/>
      <c r="C60" s="2"/>
      <c r="D60" s="2"/>
      <c r="E60" s="4"/>
      <c r="F60" s="4"/>
      <c r="G60" s="5"/>
      <c r="H60" s="5"/>
      <c r="I60" s="2"/>
      <c r="J60" s="17"/>
      <c r="K60" s="17"/>
      <c r="L60" s="4"/>
      <c r="M60" s="2"/>
      <c r="N60" s="4"/>
      <c r="O60" s="2"/>
      <c r="P60" s="4"/>
    </row>
    <row r="61" spans="1:16" ht="18.75">
      <c r="A61" s="9"/>
      <c r="B61" s="8"/>
      <c r="C61" s="2"/>
      <c r="D61" s="2"/>
      <c r="E61" s="4"/>
      <c r="F61" s="4"/>
      <c r="G61" s="5"/>
      <c r="H61" s="5"/>
      <c r="I61" s="2"/>
      <c r="J61" s="17"/>
      <c r="K61" s="17"/>
      <c r="L61" s="4"/>
      <c r="M61" s="2"/>
      <c r="N61" s="4"/>
      <c r="O61" s="2"/>
      <c r="P61" s="4"/>
    </row>
    <row r="62" spans="1:16" ht="18.75">
      <c r="A62" s="9"/>
      <c r="B62" s="8"/>
      <c r="C62" s="2"/>
      <c r="D62" s="2"/>
      <c r="E62" s="4"/>
      <c r="F62" s="4"/>
      <c r="G62" s="5"/>
      <c r="H62" s="5"/>
      <c r="I62" s="2"/>
      <c r="J62" s="17"/>
      <c r="K62" s="17"/>
      <c r="L62" s="4"/>
      <c r="M62" s="2"/>
      <c r="N62" s="4"/>
      <c r="O62" s="2"/>
      <c r="P62" s="4"/>
    </row>
    <row r="63" spans="1:16" ht="18.75">
      <c r="A63" s="9"/>
      <c r="B63" s="8"/>
      <c r="C63" s="2"/>
      <c r="D63" s="2"/>
      <c r="E63" s="4"/>
      <c r="F63" s="4"/>
      <c r="G63" s="5"/>
      <c r="H63" s="5"/>
      <c r="I63" s="2"/>
      <c r="J63" s="17"/>
      <c r="K63" s="17"/>
      <c r="L63" s="4"/>
      <c r="M63" s="2"/>
      <c r="N63" s="4"/>
      <c r="O63" s="2"/>
      <c r="P63" s="4"/>
    </row>
    <row r="64" spans="1:16" ht="18.75">
      <c r="A64" s="9"/>
      <c r="B64" s="8"/>
      <c r="C64" s="2"/>
      <c r="D64" s="2"/>
      <c r="E64" s="4"/>
      <c r="F64" s="4"/>
      <c r="G64" s="5"/>
      <c r="H64" s="5"/>
      <c r="I64" s="2"/>
      <c r="J64" s="17"/>
      <c r="K64" s="17"/>
      <c r="L64" s="4"/>
      <c r="M64" s="2"/>
      <c r="N64" s="4"/>
      <c r="O64" s="2"/>
      <c r="P64" s="4"/>
    </row>
    <row r="65" spans="1:16" ht="18.75">
      <c r="A65" s="9"/>
      <c r="B65" s="8"/>
      <c r="C65" s="2"/>
      <c r="D65" s="2"/>
      <c r="E65" s="4"/>
      <c r="F65" s="4"/>
      <c r="G65" s="5"/>
      <c r="H65" s="5"/>
      <c r="I65" s="2"/>
      <c r="J65" s="17"/>
      <c r="K65" s="17"/>
      <c r="L65" s="4"/>
      <c r="M65" s="2"/>
      <c r="N65" s="4"/>
      <c r="O65" s="2"/>
      <c r="P65" s="4"/>
    </row>
    <row r="66" spans="1:16" ht="18.75">
      <c r="A66" s="9"/>
      <c r="B66" s="8"/>
      <c r="C66" s="2"/>
      <c r="D66" s="2"/>
      <c r="E66" s="4"/>
      <c r="F66" s="4"/>
      <c r="G66" s="5"/>
      <c r="H66" s="5"/>
      <c r="I66" s="2"/>
      <c r="J66" s="17"/>
      <c r="K66" s="17"/>
      <c r="L66" s="4"/>
      <c r="M66" s="2"/>
      <c r="N66" s="4"/>
      <c r="O66" s="2"/>
      <c r="P66" s="4"/>
    </row>
    <row r="67" spans="1:16" ht="18.75">
      <c r="A67" s="9"/>
      <c r="B67" s="8"/>
      <c r="C67" s="2"/>
      <c r="D67" s="2"/>
      <c r="E67" s="4"/>
      <c r="F67" s="4"/>
      <c r="G67" s="5"/>
      <c r="H67" s="5"/>
      <c r="I67" s="2"/>
      <c r="J67" s="17"/>
      <c r="K67" s="17"/>
      <c r="L67" s="4"/>
      <c r="M67" s="2"/>
      <c r="N67" s="4"/>
      <c r="O67" s="2"/>
      <c r="P67" s="4"/>
    </row>
    <row r="68" spans="1:16" ht="18.75">
      <c r="A68" s="9"/>
      <c r="B68" s="8"/>
      <c r="C68" s="2"/>
      <c r="D68" s="2"/>
      <c r="E68" s="4"/>
      <c r="F68" s="4"/>
      <c r="G68" s="5"/>
      <c r="H68" s="5"/>
      <c r="I68" s="2"/>
      <c r="J68" s="17"/>
      <c r="K68" s="17"/>
      <c r="L68" s="4"/>
      <c r="M68" s="2"/>
      <c r="N68" s="4"/>
      <c r="O68" s="2"/>
      <c r="P68" s="4"/>
    </row>
    <row r="69" spans="1:16" ht="18.75">
      <c r="A69" s="9"/>
      <c r="B69" s="8"/>
      <c r="C69" s="2"/>
      <c r="D69" s="2"/>
      <c r="E69" s="4"/>
      <c r="F69" s="4"/>
      <c r="G69" s="5"/>
      <c r="H69" s="5"/>
      <c r="I69" s="2"/>
      <c r="J69" s="17"/>
      <c r="K69" s="17"/>
      <c r="L69" s="4"/>
      <c r="M69" s="2"/>
      <c r="N69" s="4"/>
      <c r="O69" s="2"/>
      <c r="P69" s="4"/>
    </row>
    <row r="70" spans="1:16" ht="18.75">
      <c r="A70" s="9"/>
      <c r="B70" s="8"/>
      <c r="C70" s="2"/>
      <c r="D70" s="2"/>
      <c r="E70" s="4"/>
      <c r="F70" s="4"/>
      <c r="G70" s="5"/>
      <c r="H70" s="5"/>
      <c r="I70" s="2"/>
      <c r="J70" s="17"/>
      <c r="K70" s="17"/>
      <c r="L70" s="4"/>
      <c r="M70" s="2"/>
      <c r="N70" s="4"/>
      <c r="O70" s="2"/>
      <c r="P70" s="4"/>
    </row>
    <row r="71" spans="1:16" ht="18.75">
      <c r="A71" s="9"/>
      <c r="B71" s="8"/>
      <c r="C71" s="2"/>
      <c r="D71" s="2"/>
      <c r="E71" s="4"/>
      <c r="F71" s="4"/>
      <c r="G71" s="5"/>
      <c r="H71" s="5"/>
      <c r="I71" s="2"/>
      <c r="J71" s="17"/>
      <c r="K71" s="17"/>
      <c r="L71" s="4"/>
      <c r="M71" s="2"/>
      <c r="N71" s="4"/>
      <c r="O71" s="2"/>
      <c r="P71" s="4"/>
    </row>
    <row r="72" spans="1:16" ht="18.75">
      <c r="A72" s="9"/>
      <c r="B72" s="8"/>
      <c r="C72" s="2"/>
      <c r="D72" s="2"/>
      <c r="E72" s="4"/>
      <c r="F72" s="4"/>
      <c r="G72" s="5"/>
      <c r="H72" s="5"/>
      <c r="I72" s="2"/>
      <c r="J72" s="17"/>
      <c r="K72" s="17"/>
      <c r="L72" s="4"/>
      <c r="M72" s="2"/>
      <c r="N72" s="4"/>
      <c r="O72" s="2"/>
      <c r="P72" s="4"/>
    </row>
    <row r="73" spans="1:16" ht="18.75">
      <c r="A73" s="9"/>
      <c r="B73" s="8"/>
      <c r="C73" s="2"/>
      <c r="D73" s="2"/>
      <c r="E73" s="4"/>
      <c r="F73" s="4"/>
      <c r="G73" s="5"/>
      <c r="H73" s="5"/>
      <c r="I73" s="2"/>
      <c r="J73" s="17"/>
      <c r="K73" s="17"/>
      <c r="L73" s="4"/>
      <c r="M73" s="2"/>
      <c r="N73" s="4"/>
      <c r="O73" s="2"/>
      <c r="P73" s="4"/>
    </row>
    <row r="74" spans="1:16" ht="18.75">
      <c r="A74" s="9"/>
      <c r="B74" s="8"/>
      <c r="C74" s="2"/>
      <c r="D74" s="2"/>
      <c r="E74" s="4"/>
      <c r="F74" s="4"/>
      <c r="G74" s="5"/>
      <c r="H74" s="5"/>
      <c r="I74" s="2"/>
      <c r="J74" s="17"/>
      <c r="K74" s="17"/>
      <c r="L74" s="4"/>
      <c r="M74" s="2"/>
      <c r="N74" s="4"/>
      <c r="O74" s="2"/>
      <c r="P74" s="4"/>
    </row>
    <row r="75" spans="1:16" ht="18.75">
      <c r="A75" s="9"/>
      <c r="B75" s="8"/>
      <c r="C75" s="2"/>
      <c r="D75" s="2"/>
      <c r="E75" s="4"/>
      <c r="F75" s="4"/>
      <c r="G75" s="5"/>
      <c r="H75" s="5"/>
      <c r="I75" s="2"/>
      <c r="J75" s="17"/>
      <c r="K75" s="17"/>
      <c r="L75" s="4"/>
      <c r="M75" s="2"/>
      <c r="N75" s="4"/>
      <c r="O75" s="2"/>
      <c r="P75" s="4"/>
    </row>
    <row r="76" spans="1:16" ht="18.75">
      <c r="A76" s="9"/>
      <c r="B76" s="8"/>
      <c r="C76" s="2"/>
      <c r="D76" s="2"/>
      <c r="E76" s="4"/>
      <c r="F76" s="4"/>
      <c r="G76" s="5"/>
      <c r="H76" s="5"/>
      <c r="I76" s="2"/>
      <c r="J76" s="17"/>
      <c r="K76" s="17"/>
      <c r="L76" s="4"/>
      <c r="M76" s="2"/>
      <c r="N76" s="4"/>
      <c r="O76" s="2"/>
      <c r="P76" s="4"/>
    </row>
    <row r="77" spans="1:16" ht="18.75">
      <c r="A77" s="9"/>
      <c r="B77" s="8"/>
      <c r="C77" s="2"/>
      <c r="D77" s="2"/>
      <c r="E77" s="4"/>
      <c r="F77" s="4"/>
      <c r="G77" s="5"/>
      <c r="H77" s="5"/>
      <c r="I77" s="2"/>
      <c r="J77" s="17"/>
      <c r="K77" s="17"/>
      <c r="L77" s="4"/>
      <c r="M77" s="2"/>
      <c r="N77" s="4"/>
      <c r="O77" s="2"/>
      <c r="P77" s="4"/>
    </row>
    <row r="78" spans="1:16" ht="18.75">
      <c r="A78" s="9"/>
      <c r="B78" s="8"/>
      <c r="C78" s="2"/>
      <c r="D78" s="2"/>
      <c r="E78" s="4"/>
      <c r="F78" s="4"/>
      <c r="G78" s="5"/>
      <c r="H78" s="5"/>
      <c r="I78" s="2"/>
      <c r="J78" s="17"/>
      <c r="K78" s="17"/>
      <c r="L78" s="4"/>
      <c r="M78" s="2"/>
      <c r="N78" s="4"/>
      <c r="O78" s="2"/>
      <c r="P78" s="4"/>
    </row>
    <row r="79" spans="1:16" ht="18.75">
      <c r="A79" s="9"/>
      <c r="B79" s="8"/>
      <c r="C79" s="2"/>
      <c r="D79" s="2"/>
      <c r="E79" s="4"/>
      <c r="F79" s="4"/>
      <c r="G79" s="5"/>
      <c r="H79" s="5"/>
      <c r="I79" s="2"/>
      <c r="J79" s="17"/>
      <c r="K79" s="17"/>
      <c r="L79" s="4"/>
      <c r="M79" s="2"/>
      <c r="N79" s="4"/>
      <c r="O79" s="2"/>
      <c r="P79" s="4"/>
    </row>
    <row r="80" spans="1:16" ht="18.75">
      <c r="A80" s="9"/>
      <c r="B80" s="8"/>
      <c r="C80" s="2"/>
      <c r="D80" s="2"/>
      <c r="E80" s="4"/>
      <c r="F80" s="4"/>
      <c r="G80" s="5"/>
      <c r="H80" s="5"/>
      <c r="I80" s="2"/>
      <c r="J80" s="17"/>
      <c r="K80" s="17"/>
      <c r="L80" s="4"/>
      <c r="M80" s="2"/>
      <c r="N80" s="4"/>
      <c r="O80" s="2"/>
      <c r="P80" s="4"/>
    </row>
    <row r="81" spans="1:16" ht="18.75">
      <c r="A81" s="9"/>
      <c r="B81" s="8"/>
      <c r="C81" s="2"/>
      <c r="D81" s="2"/>
      <c r="E81" s="4"/>
      <c r="F81" s="4"/>
      <c r="G81" s="5"/>
      <c r="H81" s="5"/>
      <c r="I81" s="2"/>
      <c r="J81" s="17"/>
      <c r="K81" s="17"/>
      <c r="L81" s="4"/>
      <c r="M81" s="2"/>
      <c r="N81" s="4"/>
      <c r="O81" s="2"/>
      <c r="P81" s="4"/>
    </row>
    <row r="82" spans="1:16" ht="18.75">
      <c r="A82" s="9"/>
      <c r="B82" s="8"/>
      <c r="C82" s="2"/>
      <c r="D82" s="2"/>
      <c r="E82" s="4"/>
      <c r="F82" s="4"/>
      <c r="G82" s="5"/>
      <c r="H82" s="5"/>
      <c r="I82" s="2"/>
      <c r="J82" s="17"/>
      <c r="K82" s="17"/>
      <c r="L82" s="4"/>
      <c r="M82" s="2"/>
      <c r="N82" s="4"/>
      <c r="O82" s="2"/>
      <c r="P82" s="4"/>
    </row>
    <row r="83" spans="1:16" ht="18.75">
      <c r="A83" s="9"/>
      <c r="B83" s="8"/>
      <c r="C83" s="2"/>
      <c r="D83" s="2"/>
      <c r="E83" s="4"/>
      <c r="F83" s="4"/>
      <c r="G83" s="5"/>
      <c r="H83" s="5"/>
      <c r="I83" s="2"/>
      <c r="J83" s="17"/>
      <c r="K83" s="17"/>
      <c r="L83" s="4"/>
      <c r="M83" s="2"/>
      <c r="N83" s="4"/>
      <c r="O83" s="2"/>
      <c r="P83" s="4"/>
    </row>
    <row r="84" spans="1:16" ht="18.75">
      <c r="A84" s="9"/>
      <c r="B84" s="8"/>
      <c r="C84" s="2"/>
      <c r="D84" s="2"/>
      <c r="E84" s="4"/>
      <c r="F84" s="4"/>
      <c r="G84" s="5"/>
      <c r="H84" s="5"/>
      <c r="I84" s="2"/>
      <c r="J84" s="17"/>
      <c r="K84" s="17"/>
      <c r="L84" s="4"/>
      <c r="M84" s="2"/>
      <c r="N84" s="4"/>
      <c r="O84" s="2"/>
      <c r="P84" s="4"/>
    </row>
    <row r="85" spans="1:16" ht="18.75">
      <c r="A85" s="9"/>
      <c r="B85" s="8"/>
      <c r="C85" s="2"/>
      <c r="D85" s="2"/>
      <c r="E85" s="4"/>
      <c r="F85" s="4"/>
      <c r="G85" s="5"/>
      <c r="H85" s="5"/>
      <c r="I85" s="2"/>
      <c r="J85" s="17"/>
      <c r="K85" s="17"/>
      <c r="L85" s="4"/>
      <c r="M85" s="2"/>
      <c r="N85" s="4"/>
      <c r="O85" s="2"/>
      <c r="P85" s="4"/>
    </row>
    <row r="86" spans="1:16" ht="18.75">
      <c r="A86" s="9"/>
      <c r="B86" s="8"/>
      <c r="C86" s="2"/>
      <c r="D86" s="2"/>
      <c r="E86" s="4"/>
      <c r="F86" s="4"/>
      <c r="G86" s="5"/>
      <c r="H86" s="5"/>
      <c r="I86" s="2"/>
      <c r="J86" s="17"/>
      <c r="K86" s="17"/>
      <c r="L86" s="4"/>
      <c r="M86" s="2"/>
      <c r="N86" s="4"/>
      <c r="O86" s="2"/>
      <c r="P86" s="4"/>
    </row>
    <row r="87" spans="1:16" ht="18.75">
      <c r="A87" s="9"/>
      <c r="B87" s="8"/>
      <c r="C87" s="2"/>
      <c r="D87" s="2"/>
      <c r="E87" s="4"/>
      <c r="F87" s="4"/>
      <c r="G87" s="5"/>
      <c r="H87" s="5"/>
      <c r="I87" s="2"/>
      <c r="J87" s="17"/>
      <c r="K87" s="17"/>
      <c r="L87" s="4"/>
      <c r="M87" s="2"/>
      <c r="N87" s="4"/>
      <c r="O87" s="2"/>
      <c r="P87" s="4"/>
    </row>
    <row r="88" spans="1:16" ht="18.75">
      <c r="A88" s="9"/>
      <c r="B88" s="8"/>
      <c r="C88" s="2"/>
      <c r="D88" s="2"/>
      <c r="E88" s="4"/>
      <c r="F88" s="4"/>
      <c r="G88" s="5"/>
      <c r="H88" s="5"/>
      <c r="I88" s="2"/>
      <c r="J88" s="17"/>
      <c r="K88" s="17"/>
      <c r="L88" s="4"/>
      <c r="M88" s="2"/>
      <c r="N88" s="4"/>
      <c r="O88" s="2"/>
      <c r="P88" s="4"/>
    </row>
    <row r="89" spans="1:16" ht="18.75">
      <c r="A89" s="9"/>
      <c r="B89" s="8"/>
      <c r="C89" s="2"/>
      <c r="D89" s="2"/>
      <c r="E89" s="4"/>
      <c r="F89" s="4"/>
      <c r="G89" s="5"/>
      <c r="H89" s="5"/>
      <c r="I89" s="2"/>
      <c r="J89" s="17"/>
      <c r="K89" s="17"/>
      <c r="L89" s="4"/>
      <c r="M89" s="2"/>
      <c r="N89" s="4"/>
      <c r="O89" s="2"/>
      <c r="P89" s="4"/>
    </row>
    <row r="90" spans="1:16" ht="18.75">
      <c r="A90" s="9"/>
      <c r="B90" s="8"/>
      <c r="C90" s="2"/>
      <c r="D90" s="2"/>
      <c r="E90" s="4"/>
      <c r="F90" s="4"/>
      <c r="G90" s="5"/>
      <c r="H90" s="5"/>
      <c r="I90" s="2"/>
      <c r="J90" s="17"/>
      <c r="K90" s="17"/>
      <c r="L90" s="4"/>
      <c r="M90" s="2"/>
      <c r="N90" s="4"/>
      <c r="O90" s="2"/>
      <c r="P90" s="4"/>
    </row>
    <row r="91" spans="1:16" ht="18.75">
      <c r="A91" s="9"/>
      <c r="B91" s="8"/>
      <c r="C91" s="2"/>
      <c r="D91" s="2"/>
      <c r="E91" s="4"/>
      <c r="F91" s="4"/>
      <c r="G91" s="5"/>
      <c r="H91" s="5"/>
      <c r="I91" s="2"/>
      <c r="J91" s="17"/>
      <c r="K91" s="17"/>
      <c r="L91" s="4"/>
      <c r="M91" s="2"/>
      <c r="N91" s="4"/>
      <c r="O91" s="2"/>
      <c r="P91" s="4"/>
    </row>
    <row r="92" spans="1:16" ht="18.75">
      <c r="A92" s="9"/>
      <c r="B92" s="8"/>
      <c r="C92" s="2"/>
      <c r="D92" s="2"/>
      <c r="E92" s="4"/>
      <c r="F92" s="4"/>
      <c r="G92" s="5"/>
      <c r="H92" s="5"/>
      <c r="I92" s="2"/>
      <c r="J92" s="17"/>
      <c r="K92" s="17"/>
      <c r="L92" s="4"/>
      <c r="M92" s="2"/>
      <c r="N92" s="4"/>
      <c r="O92" s="2"/>
      <c r="P92" s="4"/>
    </row>
    <row r="93" spans="1:16" ht="18.75">
      <c r="A93" s="9"/>
      <c r="B93" s="8"/>
      <c r="C93" s="2"/>
      <c r="D93" s="2"/>
      <c r="E93" s="4"/>
      <c r="F93" s="4"/>
      <c r="G93" s="5"/>
      <c r="H93" s="5"/>
      <c r="I93" s="2"/>
      <c r="J93" s="17"/>
      <c r="K93" s="17"/>
      <c r="L93" s="4"/>
      <c r="M93" s="2"/>
      <c r="N93" s="4"/>
      <c r="O93" s="2"/>
      <c r="P93" s="4"/>
    </row>
    <row r="94" spans="1:16" ht="18.75">
      <c r="A94" s="9"/>
      <c r="B94" s="8"/>
      <c r="C94" s="2"/>
      <c r="D94" s="2"/>
      <c r="E94" s="4"/>
      <c r="F94" s="4"/>
      <c r="G94" s="5"/>
      <c r="H94" s="5"/>
      <c r="I94" s="2"/>
      <c r="J94" s="17"/>
      <c r="K94" s="17"/>
      <c r="L94" s="4"/>
      <c r="M94" s="2"/>
      <c r="N94" s="4"/>
      <c r="O94" s="2"/>
      <c r="P94" s="4"/>
    </row>
    <row r="95" spans="1:16" ht="18.75">
      <c r="A95" s="9"/>
      <c r="B95" s="8"/>
      <c r="C95" s="2"/>
      <c r="D95" s="2"/>
      <c r="E95" s="4"/>
      <c r="F95" s="4"/>
      <c r="G95" s="5"/>
      <c r="H95" s="5"/>
      <c r="I95" s="2"/>
      <c r="J95" s="17"/>
      <c r="K95" s="17"/>
      <c r="L95" s="4"/>
      <c r="M95" s="2"/>
      <c r="N95" s="4"/>
      <c r="O95" s="2"/>
      <c r="P95" s="4"/>
    </row>
    <row r="96" spans="1:16" ht="18.75">
      <c r="A96" s="9"/>
      <c r="B96" s="8"/>
      <c r="C96" s="2"/>
      <c r="D96" s="2"/>
      <c r="E96" s="4"/>
      <c r="F96" s="4"/>
      <c r="G96" s="5"/>
      <c r="H96" s="5"/>
      <c r="I96" s="2"/>
      <c r="J96" s="17"/>
      <c r="K96" s="17"/>
      <c r="L96" s="4"/>
      <c r="M96" s="2"/>
      <c r="N96" s="4"/>
      <c r="O96" s="2"/>
      <c r="P96" s="4"/>
    </row>
    <row r="97" spans="1:16" ht="18.75">
      <c r="A97" s="9"/>
      <c r="B97" s="8"/>
      <c r="C97" s="2"/>
      <c r="D97" s="2"/>
      <c r="E97" s="4"/>
      <c r="F97" s="4"/>
      <c r="G97" s="5"/>
      <c r="H97" s="5"/>
      <c r="I97" s="2"/>
      <c r="J97" s="17"/>
      <c r="K97" s="17"/>
      <c r="L97" s="4"/>
      <c r="M97" s="2"/>
      <c r="N97" s="4"/>
      <c r="O97" s="2"/>
      <c r="P97" s="4"/>
    </row>
    <row r="98" spans="1:16" ht="18.75">
      <c r="A98" s="9"/>
      <c r="B98" s="8"/>
      <c r="C98" s="2"/>
      <c r="D98" s="2"/>
      <c r="E98" s="4"/>
      <c r="F98" s="4"/>
      <c r="G98" s="5"/>
      <c r="H98" s="5"/>
      <c r="I98" s="2"/>
      <c r="J98" s="17"/>
      <c r="K98" s="17"/>
      <c r="L98" s="4"/>
      <c r="M98" s="2"/>
      <c r="N98" s="4"/>
      <c r="O98" s="2"/>
      <c r="P98" s="4"/>
    </row>
    <row r="99" spans="1:16" ht="18.75">
      <c r="A99" s="9"/>
      <c r="B99" s="8"/>
      <c r="C99" s="2"/>
      <c r="D99" s="2"/>
      <c r="E99" s="4"/>
      <c r="F99" s="4"/>
      <c r="G99" s="5"/>
      <c r="H99" s="5"/>
      <c r="I99" s="2"/>
      <c r="J99" s="17"/>
      <c r="K99" s="17"/>
      <c r="L99" s="4"/>
      <c r="M99" s="2"/>
      <c r="N99" s="4"/>
      <c r="O99" s="2"/>
      <c r="P99" s="4"/>
    </row>
    <row r="100" spans="1:16" ht="18.75">
      <c r="A100" s="9"/>
      <c r="B100" s="8"/>
      <c r="C100" s="2"/>
      <c r="D100" s="2"/>
      <c r="E100" s="4"/>
      <c r="F100" s="4"/>
      <c r="G100" s="5"/>
      <c r="H100" s="5"/>
      <c r="I100" s="2"/>
      <c r="J100" s="17"/>
      <c r="K100" s="17"/>
      <c r="L100" s="4"/>
      <c r="M100" s="2"/>
      <c r="N100" s="4"/>
      <c r="O100" s="2"/>
      <c r="P100" s="4"/>
    </row>
    <row r="101" spans="1:16" ht="18.75">
      <c r="A101" s="9"/>
      <c r="B101" s="8"/>
      <c r="C101" s="2"/>
      <c r="D101" s="2"/>
      <c r="E101" s="4"/>
      <c r="F101" s="4"/>
      <c r="G101" s="5"/>
      <c r="H101" s="5"/>
      <c r="I101" s="2"/>
      <c r="J101" s="17"/>
      <c r="K101" s="17"/>
      <c r="L101" s="4"/>
      <c r="M101" s="2"/>
      <c r="N101" s="4"/>
      <c r="O101" s="2"/>
      <c r="P101" s="4"/>
    </row>
    <row r="102" spans="1:16" ht="18.75">
      <c r="A102" s="9"/>
      <c r="B102" s="8"/>
      <c r="C102" s="2"/>
      <c r="D102" s="2"/>
      <c r="E102" s="4"/>
      <c r="F102" s="4"/>
      <c r="G102" s="5"/>
      <c r="H102" s="5"/>
      <c r="I102" s="2"/>
      <c r="J102" s="17"/>
      <c r="K102" s="17"/>
      <c r="L102" s="4"/>
      <c r="M102" s="2"/>
      <c r="N102" s="4"/>
      <c r="O102" s="2"/>
      <c r="P102" s="4"/>
    </row>
    <row r="103" spans="1:16" ht="18.75">
      <c r="A103" s="9"/>
      <c r="B103" s="8"/>
      <c r="C103" s="2"/>
      <c r="D103" s="2"/>
      <c r="E103" s="4"/>
      <c r="F103" s="4"/>
      <c r="G103" s="5"/>
      <c r="H103" s="5"/>
      <c r="I103" s="2"/>
      <c r="J103" s="17"/>
      <c r="K103" s="17"/>
      <c r="L103" s="4"/>
      <c r="M103" s="2"/>
      <c r="N103" s="4"/>
      <c r="O103" s="2"/>
      <c r="P103" s="4"/>
    </row>
    <row r="104" spans="1:16" ht="18.75">
      <c r="A104" s="9"/>
      <c r="B104" s="8"/>
      <c r="C104" s="2"/>
      <c r="D104" s="2"/>
      <c r="E104" s="4"/>
      <c r="F104" s="4"/>
      <c r="G104" s="5"/>
      <c r="H104" s="5"/>
      <c r="I104" s="2"/>
      <c r="J104" s="17"/>
      <c r="K104" s="17"/>
      <c r="L104" s="4"/>
      <c r="M104" s="2"/>
      <c r="N104" s="4"/>
      <c r="O104" s="2"/>
      <c r="P104" s="4"/>
    </row>
    <row r="105" spans="1:16" ht="18.75">
      <c r="A105" s="9"/>
      <c r="B105" s="8"/>
      <c r="C105" s="2"/>
      <c r="D105" s="2"/>
      <c r="E105" s="4"/>
      <c r="F105" s="4"/>
      <c r="G105" s="5"/>
      <c r="H105" s="5"/>
      <c r="I105" s="2"/>
      <c r="J105" s="17"/>
      <c r="K105" s="17"/>
      <c r="L105" s="4"/>
      <c r="M105" s="2"/>
      <c r="N105" s="4"/>
      <c r="O105" s="2"/>
      <c r="P105" s="4"/>
    </row>
    <row r="106" spans="1:16" ht="18.75">
      <c r="A106" s="9"/>
      <c r="B106" s="8"/>
      <c r="C106" s="2"/>
      <c r="D106" s="2"/>
      <c r="E106" s="4"/>
      <c r="F106" s="4"/>
      <c r="G106" s="5"/>
      <c r="H106" s="5"/>
      <c r="I106" s="2"/>
      <c r="J106" s="17"/>
      <c r="K106" s="17"/>
      <c r="L106" s="4"/>
      <c r="M106" s="2"/>
      <c r="N106" s="4"/>
      <c r="O106" s="2"/>
      <c r="P106" s="4"/>
    </row>
    <row r="107" spans="1:16" ht="18.75">
      <c r="A107" s="9"/>
      <c r="B107" s="8"/>
      <c r="C107" s="2"/>
      <c r="D107" s="2"/>
      <c r="E107" s="4"/>
      <c r="F107" s="4"/>
      <c r="G107" s="5"/>
      <c r="H107" s="5"/>
      <c r="I107" s="2"/>
      <c r="J107" s="17"/>
      <c r="K107" s="17"/>
      <c r="L107" s="4"/>
      <c r="M107" s="2"/>
      <c r="N107" s="4"/>
      <c r="O107" s="2"/>
      <c r="P107" s="4"/>
    </row>
    <row r="108" spans="1:16" ht="18.75">
      <c r="A108" s="9"/>
      <c r="B108" s="8"/>
      <c r="C108" s="2"/>
      <c r="D108" s="2"/>
      <c r="E108" s="4"/>
      <c r="F108" s="4"/>
      <c r="G108" s="5"/>
      <c r="H108" s="5"/>
      <c r="I108" s="2"/>
      <c r="J108" s="17"/>
      <c r="K108" s="17"/>
      <c r="L108" s="4"/>
      <c r="M108" s="2"/>
      <c r="N108" s="4"/>
      <c r="O108" s="2"/>
      <c r="P108" s="4"/>
    </row>
    <row r="109" spans="1:16" ht="18.75">
      <c r="A109" s="9"/>
      <c r="B109" s="8"/>
      <c r="C109" s="2"/>
      <c r="D109" s="2"/>
      <c r="E109" s="4"/>
      <c r="F109" s="4"/>
      <c r="G109" s="5"/>
      <c r="H109" s="5"/>
      <c r="I109" s="2"/>
      <c r="J109" s="17"/>
      <c r="K109" s="17"/>
      <c r="L109" s="4"/>
      <c r="M109" s="2"/>
      <c r="N109" s="4"/>
      <c r="O109" s="2"/>
      <c r="P109" s="4"/>
    </row>
    <row r="110" spans="1:16" ht="18.75">
      <c r="A110" s="9"/>
      <c r="B110" s="8"/>
      <c r="C110" s="2"/>
      <c r="D110" s="2"/>
      <c r="E110" s="4"/>
      <c r="F110" s="4"/>
      <c r="G110" s="5"/>
      <c r="H110" s="5"/>
      <c r="I110" s="2"/>
      <c r="J110" s="17"/>
      <c r="K110" s="17"/>
      <c r="L110" s="4"/>
      <c r="M110" s="2"/>
      <c r="N110" s="4"/>
      <c r="O110" s="2"/>
      <c r="P110" s="4"/>
    </row>
    <row r="111" spans="1:16" ht="18.75">
      <c r="A111" s="9"/>
      <c r="B111" s="8"/>
      <c r="C111" s="2"/>
      <c r="D111" s="2"/>
      <c r="E111" s="4"/>
      <c r="F111" s="4"/>
      <c r="G111" s="5"/>
      <c r="H111" s="5"/>
      <c r="I111" s="2"/>
      <c r="J111" s="17"/>
      <c r="K111" s="17"/>
      <c r="L111" s="4"/>
      <c r="M111" s="2"/>
      <c r="N111" s="4"/>
      <c r="O111" s="2"/>
      <c r="P111" s="4"/>
    </row>
    <row r="112" spans="1:16" ht="18.75">
      <c r="A112" s="9"/>
      <c r="B112" s="8"/>
      <c r="C112" s="2"/>
      <c r="D112" s="2"/>
      <c r="E112" s="4"/>
      <c r="F112" s="4"/>
      <c r="G112" s="5"/>
      <c r="H112" s="5"/>
      <c r="I112" s="2"/>
      <c r="J112" s="17"/>
      <c r="K112" s="17"/>
      <c r="L112" s="4"/>
      <c r="M112" s="2"/>
      <c r="N112" s="4"/>
      <c r="O112" s="2"/>
      <c r="P112" s="4"/>
    </row>
    <row r="113" spans="1:16" ht="18.75">
      <c r="A113" s="9"/>
      <c r="B113" s="8"/>
      <c r="C113" s="2"/>
      <c r="D113" s="2"/>
      <c r="E113" s="4"/>
      <c r="F113" s="4"/>
      <c r="G113" s="5"/>
      <c r="H113" s="5"/>
      <c r="I113" s="2"/>
      <c r="J113" s="17"/>
      <c r="K113" s="17"/>
      <c r="L113" s="4"/>
      <c r="M113" s="2"/>
      <c r="N113" s="4"/>
      <c r="O113" s="2"/>
      <c r="P113" s="4"/>
    </row>
    <row r="114" spans="1:16" ht="18.75">
      <c r="A114" s="9"/>
      <c r="B114" s="8"/>
      <c r="C114" s="2"/>
      <c r="D114" s="2"/>
      <c r="E114" s="4"/>
      <c r="F114" s="4"/>
      <c r="G114" s="5"/>
      <c r="H114" s="5"/>
      <c r="I114" s="2"/>
      <c r="J114" s="17"/>
      <c r="K114" s="17"/>
      <c r="L114" s="4"/>
      <c r="M114" s="2"/>
      <c r="N114" s="4"/>
      <c r="O114" s="2"/>
      <c r="P114" s="4"/>
    </row>
    <row r="115" spans="1:16" ht="18.75">
      <c r="A115" s="9"/>
      <c r="B115" s="8"/>
      <c r="C115" s="2"/>
      <c r="D115" s="2"/>
      <c r="E115" s="4"/>
      <c r="F115" s="4"/>
      <c r="G115" s="5"/>
      <c r="H115" s="5"/>
      <c r="I115" s="2"/>
      <c r="J115" s="17"/>
      <c r="K115" s="17"/>
      <c r="L115" s="4"/>
      <c r="M115" s="2"/>
      <c r="N115" s="4"/>
      <c r="O115" s="2"/>
      <c r="P115" s="4"/>
    </row>
    <row r="116" spans="1:16" ht="18.75">
      <c r="A116" s="9"/>
      <c r="B116" s="8"/>
      <c r="C116" s="2"/>
      <c r="D116" s="2"/>
      <c r="E116" s="4"/>
      <c r="F116" s="4"/>
      <c r="G116" s="5"/>
      <c r="H116" s="5"/>
      <c r="I116" s="2"/>
      <c r="J116" s="17"/>
      <c r="K116" s="17"/>
      <c r="L116" s="4"/>
      <c r="M116" s="2"/>
      <c r="N116" s="4"/>
      <c r="O116" s="2"/>
      <c r="P116" s="4"/>
    </row>
    <row r="117" spans="1:16" ht="18.75">
      <c r="A117" s="9"/>
      <c r="B117" s="8"/>
      <c r="C117" s="2"/>
      <c r="D117" s="2"/>
      <c r="E117" s="4"/>
      <c r="F117" s="4"/>
      <c r="G117" s="5"/>
      <c r="H117" s="5"/>
      <c r="I117" s="2"/>
      <c r="J117" s="17"/>
      <c r="K117" s="17"/>
      <c r="L117" s="4"/>
      <c r="M117" s="2"/>
      <c r="N117" s="4"/>
      <c r="O117" s="2"/>
      <c r="P117" s="4"/>
    </row>
    <row r="118" spans="1:16" ht="18.75">
      <c r="A118" s="9"/>
      <c r="B118" s="8"/>
      <c r="C118" s="2"/>
      <c r="D118" s="2"/>
      <c r="E118" s="4"/>
      <c r="F118" s="4"/>
      <c r="G118" s="5"/>
      <c r="H118" s="5"/>
      <c r="I118" s="2"/>
      <c r="J118" s="17"/>
      <c r="K118" s="17"/>
      <c r="L118" s="4"/>
      <c r="M118" s="2"/>
      <c r="N118" s="4"/>
      <c r="O118" s="2"/>
      <c r="P118" s="4"/>
    </row>
    <row r="119" spans="1:16" ht="18.75">
      <c r="A119" s="9"/>
      <c r="B119" s="8"/>
      <c r="C119" s="2"/>
      <c r="D119" s="2"/>
      <c r="E119" s="4"/>
      <c r="F119" s="4"/>
      <c r="G119" s="5"/>
      <c r="H119" s="5"/>
      <c r="I119" s="2"/>
      <c r="J119" s="17"/>
      <c r="K119" s="17"/>
      <c r="L119" s="4"/>
      <c r="M119" s="2"/>
      <c r="N119" s="4"/>
      <c r="O119" s="2"/>
      <c r="P119" s="4"/>
    </row>
    <row r="120" spans="1:16" ht="18.75">
      <c r="A120" s="9"/>
      <c r="B120" s="8"/>
      <c r="C120" s="2"/>
      <c r="D120" s="2"/>
      <c r="E120" s="4"/>
      <c r="F120" s="4"/>
      <c r="G120" s="5"/>
      <c r="H120" s="5"/>
      <c r="I120" s="2"/>
      <c r="J120" s="17"/>
      <c r="K120" s="17"/>
      <c r="L120" s="4"/>
      <c r="M120" s="2"/>
      <c r="N120" s="4"/>
      <c r="O120" s="2"/>
      <c r="P120" s="4"/>
    </row>
    <row r="121" spans="1:16" ht="18.75">
      <c r="A121" s="9"/>
      <c r="B121" s="8"/>
      <c r="C121" s="2"/>
      <c r="D121" s="2"/>
      <c r="E121" s="4"/>
      <c r="F121" s="4"/>
      <c r="G121" s="5"/>
      <c r="H121" s="5"/>
      <c r="I121" s="2"/>
      <c r="J121" s="17"/>
      <c r="K121" s="17"/>
      <c r="L121" s="4"/>
      <c r="M121" s="2"/>
      <c r="N121" s="4"/>
      <c r="O121" s="2"/>
      <c r="P121" s="4"/>
    </row>
    <row r="122" spans="1:16" ht="18.75">
      <c r="A122" s="9"/>
      <c r="B122" s="8"/>
      <c r="C122" s="2"/>
      <c r="D122" s="2"/>
      <c r="E122" s="4"/>
      <c r="F122" s="4"/>
      <c r="G122" s="5"/>
      <c r="H122" s="5"/>
      <c r="I122" s="2"/>
      <c r="J122" s="17"/>
      <c r="K122" s="17"/>
      <c r="L122" s="4"/>
      <c r="M122" s="2"/>
      <c r="N122" s="4"/>
      <c r="O122" s="2"/>
      <c r="P122" s="4"/>
    </row>
    <row r="123" spans="1:16" ht="18.75">
      <c r="A123" s="9"/>
      <c r="B123" s="8"/>
      <c r="C123" s="2"/>
      <c r="D123" s="2"/>
      <c r="E123" s="4"/>
      <c r="F123" s="4"/>
      <c r="G123" s="5"/>
      <c r="H123" s="5"/>
      <c r="I123" s="2"/>
      <c r="J123" s="17"/>
      <c r="K123" s="17"/>
      <c r="L123" s="4"/>
      <c r="M123" s="2"/>
      <c r="N123" s="4"/>
      <c r="O123" s="2"/>
      <c r="P123" s="4"/>
    </row>
    <row r="124" spans="1:16" ht="18.75">
      <c r="A124" s="9"/>
      <c r="B124" s="8"/>
      <c r="C124" s="2"/>
      <c r="D124" s="2"/>
      <c r="E124" s="4"/>
      <c r="F124" s="4"/>
      <c r="G124" s="5"/>
      <c r="H124" s="5"/>
      <c r="I124" s="2"/>
      <c r="J124" s="17"/>
      <c r="K124" s="17"/>
      <c r="L124" s="4"/>
      <c r="M124" s="2"/>
      <c r="N124" s="4"/>
      <c r="O124" s="2"/>
      <c r="P124" s="4"/>
    </row>
    <row r="125" spans="1:16" ht="18.75">
      <c r="A125" s="9"/>
      <c r="B125" s="8"/>
      <c r="C125" s="2"/>
      <c r="D125" s="2"/>
      <c r="E125" s="4"/>
      <c r="F125" s="4"/>
      <c r="G125" s="5"/>
      <c r="H125" s="5"/>
      <c r="I125" s="2"/>
      <c r="J125" s="17"/>
      <c r="K125" s="17"/>
      <c r="L125" s="4"/>
      <c r="M125" s="2"/>
      <c r="N125" s="4"/>
      <c r="O125" s="2"/>
      <c r="P125" s="4"/>
    </row>
    <row r="126" spans="1:16" ht="18.75">
      <c r="A126" s="9"/>
      <c r="B126" s="8"/>
      <c r="C126" s="2"/>
      <c r="D126" s="2"/>
      <c r="E126" s="4"/>
      <c r="F126" s="4"/>
      <c r="G126" s="5"/>
      <c r="H126" s="5"/>
      <c r="I126" s="2"/>
      <c r="J126" s="17"/>
      <c r="K126" s="17"/>
      <c r="L126" s="4"/>
      <c r="M126" s="2"/>
      <c r="N126" s="4"/>
      <c r="O126" s="2"/>
      <c r="P126" s="4"/>
    </row>
    <row r="127" spans="1:16" ht="18.75">
      <c r="A127" s="9"/>
      <c r="B127" s="8"/>
      <c r="C127" s="2"/>
      <c r="D127" s="2"/>
      <c r="E127" s="4"/>
      <c r="F127" s="4"/>
      <c r="G127" s="5"/>
      <c r="H127" s="5"/>
      <c r="I127" s="2"/>
      <c r="J127" s="17"/>
      <c r="K127" s="17"/>
      <c r="L127" s="4"/>
      <c r="M127" s="2"/>
      <c r="N127" s="4"/>
      <c r="O127" s="2"/>
      <c r="P127" s="4"/>
    </row>
    <row r="128" spans="1:16" ht="18.75">
      <c r="A128" s="9"/>
      <c r="B128" s="8"/>
      <c r="C128" s="2"/>
      <c r="D128" s="2"/>
      <c r="E128" s="4"/>
      <c r="F128" s="4"/>
      <c r="G128" s="5"/>
      <c r="H128" s="5"/>
      <c r="I128" s="2"/>
      <c r="J128" s="17"/>
      <c r="K128" s="17"/>
      <c r="L128" s="4"/>
      <c r="M128" s="2"/>
      <c r="N128" s="4"/>
      <c r="O128" s="2"/>
      <c r="P128" s="4"/>
    </row>
    <row r="129" spans="1:16" ht="18.75">
      <c r="A129" s="9"/>
      <c r="B129" s="8"/>
      <c r="C129" s="2"/>
      <c r="D129" s="2"/>
      <c r="E129" s="4"/>
      <c r="F129" s="4"/>
      <c r="G129" s="5"/>
      <c r="H129" s="5"/>
      <c r="I129" s="2"/>
      <c r="J129" s="17"/>
      <c r="K129" s="17"/>
      <c r="L129" s="4"/>
      <c r="M129" s="2"/>
      <c r="N129" s="4"/>
      <c r="O129" s="2"/>
      <c r="P129" s="4"/>
    </row>
    <row r="130" spans="1:16" ht="18.75">
      <c r="A130" s="9"/>
      <c r="B130" s="8"/>
      <c r="C130" s="2"/>
      <c r="D130" s="2"/>
      <c r="E130" s="4"/>
      <c r="F130" s="4"/>
      <c r="G130" s="5"/>
      <c r="H130" s="5"/>
      <c r="I130" s="2"/>
      <c r="J130" s="17"/>
      <c r="K130" s="17"/>
      <c r="L130" s="4"/>
      <c r="M130" s="2"/>
      <c r="N130" s="4"/>
      <c r="O130" s="2"/>
      <c r="P130" s="4"/>
    </row>
    <row r="131" spans="1:16" ht="18.75">
      <c r="A131" s="9"/>
      <c r="B131" s="8"/>
      <c r="C131" s="2"/>
      <c r="D131" s="2"/>
      <c r="E131" s="4"/>
      <c r="F131" s="4"/>
      <c r="G131" s="5"/>
      <c r="H131" s="5"/>
      <c r="I131" s="2"/>
      <c r="J131" s="17"/>
      <c r="K131" s="17"/>
      <c r="L131" s="4"/>
      <c r="M131" s="2"/>
      <c r="N131" s="4"/>
      <c r="O131" s="2"/>
      <c r="P131" s="4"/>
    </row>
    <row r="132" spans="1:16" ht="18.75">
      <c r="A132" s="9"/>
      <c r="B132" s="8"/>
      <c r="C132" s="2"/>
      <c r="D132" s="2"/>
      <c r="E132" s="4"/>
      <c r="F132" s="4"/>
      <c r="G132" s="5"/>
      <c r="H132" s="5"/>
      <c r="I132" s="2"/>
      <c r="J132" s="17"/>
      <c r="K132" s="17"/>
      <c r="L132" s="4"/>
      <c r="M132" s="2"/>
      <c r="N132" s="4"/>
      <c r="O132" s="2"/>
      <c r="P132" s="4"/>
    </row>
    <row r="133" spans="1:16" ht="18.75">
      <c r="A133" s="9"/>
      <c r="B133" s="8"/>
      <c r="C133" s="2"/>
      <c r="D133" s="2"/>
      <c r="E133" s="4"/>
      <c r="F133" s="4"/>
      <c r="G133" s="5"/>
      <c r="H133" s="5"/>
      <c r="I133" s="2"/>
      <c r="J133" s="17"/>
      <c r="K133" s="17"/>
      <c r="L133" s="4"/>
      <c r="M133" s="2"/>
      <c r="N133" s="4"/>
      <c r="O133" s="2"/>
      <c r="P133" s="4"/>
    </row>
    <row r="134" spans="1:16" ht="18.75">
      <c r="A134" s="9"/>
      <c r="B134" s="8"/>
      <c r="C134" s="2"/>
      <c r="D134" s="2"/>
      <c r="E134" s="4"/>
      <c r="F134" s="4"/>
      <c r="G134" s="5"/>
      <c r="H134" s="5"/>
      <c r="I134" s="2"/>
      <c r="J134" s="17"/>
      <c r="K134" s="17"/>
      <c r="L134" s="4"/>
      <c r="M134" s="2"/>
      <c r="N134" s="4"/>
      <c r="O134" s="2"/>
      <c r="P134" s="4"/>
    </row>
    <row r="135" spans="1:16" ht="18.75">
      <c r="A135" s="9"/>
      <c r="B135" s="8"/>
      <c r="C135" s="2"/>
      <c r="D135" s="2"/>
      <c r="E135" s="4"/>
      <c r="F135" s="4"/>
      <c r="G135" s="5"/>
      <c r="H135" s="5"/>
      <c r="I135" s="2"/>
      <c r="J135" s="17"/>
      <c r="K135" s="17"/>
      <c r="L135" s="4"/>
      <c r="M135" s="2"/>
      <c r="N135" s="4"/>
      <c r="O135" s="2"/>
      <c r="P135" s="4"/>
    </row>
    <row r="136" spans="1:16" ht="18.75">
      <c r="A136" s="9"/>
      <c r="B136" s="8"/>
      <c r="C136" s="2"/>
      <c r="D136" s="2"/>
      <c r="E136" s="4"/>
      <c r="F136" s="4"/>
      <c r="G136" s="5"/>
      <c r="H136" s="5"/>
      <c r="I136" s="2"/>
      <c r="J136" s="17"/>
      <c r="K136" s="17"/>
      <c r="L136" s="4"/>
      <c r="M136" s="2"/>
      <c r="N136" s="4"/>
      <c r="O136" s="2"/>
      <c r="P136" s="4"/>
    </row>
    <row r="137" spans="1:16" ht="18.75">
      <c r="A137" s="9"/>
      <c r="B137" s="8"/>
      <c r="C137" s="2"/>
      <c r="D137" s="2"/>
      <c r="E137" s="4"/>
      <c r="F137" s="4"/>
      <c r="G137" s="5"/>
      <c r="H137" s="5"/>
      <c r="I137" s="2"/>
      <c r="J137" s="17"/>
      <c r="K137" s="17"/>
      <c r="L137" s="4"/>
      <c r="M137" s="2"/>
      <c r="N137" s="4"/>
      <c r="O137" s="2"/>
      <c r="P137" s="4"/>
    </row>
    <row r="138" spans="1:16" ht="18.75">
      <c r="A138" s="9"/>
      <c r="B138" s="8"/>
      <c r="C138" s="2"/>
      <c r="D138" s="2"/>
      <c r="E138" s="4"/>
      <c r="F138" s="4"/>
      <c r="G138" s="5"/>
      <c r="H138" s="5"/>
      <c r="I138" s="2"/>
      <c r="J138" s="17"/>
      <c r="K138" s="17"/>
      <c r="L138" s="4"/>
      <c r="M138" s="2"/>
      <c r="N138" s="4"/>
      <c r="O138" s="2"/>
      <c r="P138" s="4"/>
    </row>
    <row r="139" spans="1:16" ht="18.75">
      <c r="A139" s="9"/>
      <c r="B139" s="8"/>
      <c r="C139" s="2"/>
      <c r="D139" s="2"/>
      <c r="E139" s="4"/>
      <c r="F139" s="4"/>
      <c r="G139" s="5"/>
      <c r="H139" s="5"/>
      <c r="I139" s="2"/>
      <c r="J139" s="17"/>
      <c r="K139" s="17"/>
      <c r="L139" s="4"/>
      <c r="M139" s="2"/>
      <c r="N139" s="4"/>
      <c r="O139" s="2"/>
      <c r="P139" s="4"/>
    </row>
    <row r="140" spans="1:16" ht="18.75">
      <c r="A140" s="9"/>
      <c r="B140" s="8"/>
      <c r="C140" s="2"/>
      <c r="D140" s="2"/>
      <c r="E140" s="4"/>
      <c r="F140" s="4"/>
      <c r="G140" s="5"/>
      <c r="H140" s="5"/>
      <c r="I140" s="2"/>
      <c r="J140" s="17"/>
      <c r="K140" s="17"/>
      <c r="L140" s="4"/>
      <c r="M140" s="2"/>
      <c r="N140" s="4"/>
      <c r="O140" s="2"/>
      <c r="P140" s="4"/>
    </row>
    <row r="141" spans="1:16" ht="18.75">
      <c r="A141" s="9"/>
      <c r="B141" s="8"/>
      <c r="C141" s="2"/>
      <c r="D141" s="2"/>
      <c r="E141" s="4"/>
      <c r="F141" s="4"/>
      <c r="G141" s="5"/>
      <c r="H141" s="5"/>
      <c r="I141" s="2"/>
      <c r="J141" s="17"/>
      <c r="K141" s="17"/>
      <c r="L141" s="4"/>
      <c r="M141" s="2"/>
      <c r="N141" s="4"/>
      <c r="O141" s="2"/>
      <c r="P141" s="4"/>
    </row>
    <row r="142" spans="1:16" ht="18.75">
      <c r="A142" s="9"/>
      <c r="B142" s="8"/>
      <c r="C142" s="2"/>
      <c r="D142" s="2"/>
      <c r="E142" s="4"/>
      <c r="F142" s="4"/>
      <c r="G142" s="5"/>
      <c r="H142" s="5"/>
      <c r="I142" s="2"/>
      <c r="J142" s="17"/>
      <c r="K142" s="17"/>
      <c r="L142" s="4"/>
      <c r="M142" s="2"/>
      <c r="N142" s="4"/>
      <c r="O142" s="2"/>
      <c r="P142" s="4"/>
    </row>
    <row r="143" spans="1:16" ht="18.75">
      <c r="A143" s="9"/>
      <c r="B143" s="8"/>
      <c r="C143" s="2"/>
      <c r="D143" s="2"/>
      <c r="E143" s="4"/>
      <c r="F143" s="4"/>
      <c r="G143" s="5"/>
      <c r="H143" s="5"/>
      <c r="I143" s="2"/>
      <c r="J143" s="17"/>
      <c r="K143" s="17"/>
      <c r="L143" s="4"/>
      <c r="M143" s="2"/>
      <c r="N143" s="4"/>
      <c r="O143" s="2"/>
      <c r="P143" s="4"/>
    </row>
    <row r="144" spans="1:16" ht="18.75">
      <c r="A144" s="9"/>
      <c r="B144" s="8"/>
      <c r="C144" s="2"/>
      <c r="D144" s="2"/>
      <c r="E144" s="4"/>
      <c r="F144" s="4"/>
      <c r="G144" s="5"/>
      <c r="H144" s="5"/>
      <c r="I144" s="2"/>
      <c r="J144" s="17"/>
      <c r="K144" s="17"/>
      <c r="L144" s="4"/>
      <c r="M144" s="2"/>
      <c r="N144" s="4"/>
      <c r="O144" s="2"/>
      <c r="P144" s="4"/>
    </row>
    <row r="145" spans="1:16" ht="18.75">
      <c r="A145" s="9"/>
      <c r="B145" s="8"/>
      <c r="C145" s="2"/>
      <c r="D145" s="2"/>
      <c r="E145" s="4"/>
      <c r="F145" s="4"/>
      <c r="G145" s="5"/>
      <c r="H145" s="5"/>
      <c r="I145" s="2"/>
      <c r="J145" s="17"/>
      <c r="K145" s="17"/>
      <c r="L145" s="4"/>
      <c r="M145" s="2"/>
      <c r="N145" s="4"/>
      <c r="O145" s="2"/>
      <c r="P145" s="4"/>
    </row>
    <row r="146" spans="1:16" ht="18.75">
      <c r="A146" s="9"/>
      <c r="B146" s="8"/>
      <c r="C146" s="2"/>
      <c r="D146" s="2"/>
      <c r="E146" s="4"/>
      <c r="F146" s="4"/>
      <c r="G146" s="5"/>
      <c r="H146" s="5"/>
      <c r="I146" s="2"/>
      <c r="J146" s="17"/>
      <c r="K146" s="17"/>
      <c r="L146" s="4"/>
      <c r="M146" s="2"/>
      <c r="N146" s="4"/>
      <c r="O146" s="2"/>
      <c r="P146" s="4"/>
    </row>
    <row r="147" spans="1:16" ht="18.75">
      <c r="A147" s="9"/>
      <c r="B147" s="8"/>
      <c r="C147" s="2"/>
      <c r="D147" s="2"/>
      <c r="E147" s="4"/>
      <c r="F147" s="4"/>
      <c r="G147" s="5"/>
      <c r="H147" s="5"/>
      <c r="I147" s="2"/>
      <c r="J147" s="17"/>
      <c r="K147" s="17"/>
      <c r="L147" s="4"/>
      <c r="M147" s="2"/>
      <c r="N147" s="4"/>
      <c r="O147" s="2"/>
      <c r="P147" s="4"/>
    </row>
  </sheetData>
  <phoneticPr fontId="7" type="noConversion"/>
  <conditionalFormatting sqref="G148:H1048576 G1:H1">
    <cfRule type="duplicateValues" dxfId="139" priority="19"/>
  </conditionalFormatting>
  <conditionalFormatting sqref="G148:H1048576 G1:H1">
    <cfRule type="duplicateValues" dxfId="138" priority="20"/>
    <cfRule type="duplicateValues" dxfId="137" priority="21"/>
  </conditionalFormatting>
  <conditionalFormatting sqref="G148:H1048576 G1:H1">
    <cfRule type="duplicateValues" dxfId="136" priority="22"/>
    <cfRule type="duplicateValues" dxfId="135" priority="23"/>
  </conditionalFormatting>
  <conditionalFormatting sqref="G18:G1048576 H15:H17 G1 H2:H11">
    <cfRule type="duplicateValues" dxfId="134" priority="13"/>
  </conditionalFormatting>
  <conditionalFormatting sqref="H12:H14">
    <cfRule type="duplicateValues" dxfId="133" priority="7"/>
  </conditionalFormatting>
  <conditionalFormatting sqref="G18:H147 H15:H17 H2:H11">
    <cfRule type="duplicateValues" dxfId="132" priority="78"/>
  </conditionalFormatting>
  <conditionalFormatting sqref="G18:H147 H15:H17 H2:H11">
    <cfRule type="duplicateValues" dxfId="131" priority="81"/>
    <cfRule type="duplicateValues" dxfId="130" priority="82"/>
  </conditionalFormatting>
  <conditionalFormatting sqref="G18:H147 H15:H17 H2:H11">
    <cfRule type="duplicateValues" dxfId="129" priority="87"/>
    <cfRule type="duplicateValues" dxfId="128" priority="88"/>
  </conditionalFormatting>
  <conditionalFormatting sqref="H12:H14">
    <cfRule type="duplicateValues" dxfId="127" priority="98"/>
    <cfRule type="duplicateValues" dxfId="126" priority="99"/>
  </conditionalFormatting>
  <conditionalFormatting sqref="H12:H14">
    <cfRule type="duplicateValues" dxfId="125" priority="100"/>
    <cfRule type="duplicateValues" dxfId="124" priority="101"/>
  </conditionalFormatting>
  <conditionalFormatting sqref="G2:G17">
    <cfRule type="duplicateValues" dxfId="123" priority="1"/>
  </conditionalFormatting>
  <conditionalFormatting sqref="G2:G17">
    <cfRule type="duplicateValues" dxfId="122" priority="2"/>
  </conditionalFormatting>
  <conditionalFormatting sqref="G2:G17">
    <cfRule type="duplicateValues" dxfId="121" priority="3"/>
    <cfRule type="duplicateValues" dxfId="120" priority="4"/>
  </conditionalFormatting>
  <conditionalFormatting sqref="G2:G17">
    <cfRule type="duplicateValues" dxfId="119" priority="5"/>
    <cfRule type="duplicateValues" dxfId="118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4-1</vt:lpstr>
      <vt:lpstr>4-2</vt:lpstr>
      <vt:lpstr>4-3</vt:lpstr>
      <vt:lpstr>4-4</vt:lpstr>
      <vt:lpstr>4-5</vt:lpstr>
      <vt:lpstr>4-6</vt:lpstr>
      <vt:lpstr>4-7</vt:lpstr>
      <vt:lpstr>4-8</vt:lpstr>
      <vt:lpstr>4-9</vt:lpstr>
      <vt:lpstr>4-10</vt:lpstr>
      <vt:lpstr>4-11</vt:lpstr>
      <vt:lpstr>ch</vt:lpstr>
      <vt:lpstr>分析图</vt:lpstr>
      <vt:lpstr>汇总明细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2018-04-01T11:33:42Z</dcterms:created>
  <dcterms:modified xsi:type="dcterms:W3CDTF">2018-04-11T13:43:41Z</dcterms:modified>
</cp:coreProperties>
</file>