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210" firstSheet="3" activeTab="10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ch" sheetId="3" r:id="rId12"/>
    <sheet name="分析图" sheetId="13" r:id="rId13"/>
    <sheet name="汇总明细" sheetId="9" r:id="rId14"/>
  </sheets>
  <externalReferences>
    <externalReference r:id="rId15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16"/>
  </pivotCaches>
</workbook>
</file>

<file path=xl/calcChain.xml><?xml version="1.0" encoding="utf-8"?>
<calcChain xmlns="http://schemas.openxmlformats.org/spreadsheetml/2006/main">
  <c r="M2" i="15"/>
  <c r="J2"/>
  <c r="I2"/>
  <c r="O2"/>
  <c r="P2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M3"/>
  <c r="J3"/>
  <c r="I3"/>
  <c r="O3"/>
  <c r="P3"/>
  <c r="J4"/>
  <c r="O4"/>
  <c r="P4"/>
  <c r="I4"/>
  <c r="M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P147" i="9" l="1"/>
  <c r="O147"/>
  <c r="M147"/>
  <c r="I147"/>
  <c r="P146"/>
  <c r="O146"/>
  <c r="M146"/>
  <c r="J146"/>
  <c r="I146"/>
  <c r="P145"/>
  <c r="O145"/>
  <c r="M145"/>
  <c r="J145"/>
  <c r="I145"/>
  <c r="P144"/>
  <c r="O144"/>
  <c r="M144"/>
  <c r="J144"/>
  <c r="I144"/>
  <c r="P143"/>
  <c r="O143"/>
  <c r="M143"/>
  <c r="J143"/>
  <c r="I143"/>
  <c r="P142"/>
  <c r="O142"/>
  <c r="M142"/>
  <c r="J142"/>
  <c r="I142"/>
  <c r="P141"/>
  <c r="O141"/>
  <c r="M141"/>
  <c r="J141"/>
  <c r="I141"/>
  <c r="P140"/>
  <c r="O140"/>
  <c r="M140"/>
  <c r="J140"/>
  <c r="I140"/>
  <c r="P139"/>
  <c r="O139"/>
  <c r="M139"/>
  <c r="J139"/>
  <c r="I139"/>
  <c r="P138"/>
  <c r="O138"/>
  <c r="M138"/>
  <c r="J138"/>
  <c r="I138"/>
  <c r="P137"/>
  <c r="O137"/>
  <c r="M137"/>
  <c r="J137"/>
  <c r="I137"/>
  <c r="P136"/>
  <c r="O136"/>
  <c r="M136"/>
  <c r="J136"/>
  <c r="I136"/>
  <c r="P135"/>
  <c r="O135"/>
  <c r="M135"/>
  <c r="J135"/>
  <c r="I135"/>
  <c r="P134"/>
  <c r="O134"/>
  <c r="M134"/>
  <c r="J134"/>
  <c r="I134"/>
  <c r="P133"/>
  <c r="O133"/>
  <c r="M133"/>
  <c r="J133"/>
  <c r="I133"/>
  <c r="P132"/>
  <c r="O132"/>
  <c r="M132"/>
  <c r="J132"/>
  <c r="I132"/>
  <c r="P131"/>
  <c r="O131"/>
  <c r="M131"/>
  <c r="J131"/>
  <c r="I131"/>
  <c r="P130"/>
  <c r="O130"/>
  <c r="M130"/>
  <c r="J130"/>
  <c r="I130"/>
  <c r="P129"/>
  <c r="O129"/>
  <c r="M129"/>
  <c r="J129"/>
  <c r="I129"/>
  <c r="P128"/>
  <c r="O128"/>
  <c r="M128"/>
  <c r="J128"/>
  <c r="I128"/>
  <c r="P127"/>
  <c r="O127"/>
  <c r="M127"/>
  <c r="J127"/>
  <c r="I127"/>
  <c r="P126"/>
  <c r="O126"/>
  <c r="M126"/>
  <c r="J126"/>
  <c r="I126"/>
  <c r="P125"/>
  <c r="O125"/>
  <c r="M125"/>
  <c r="J125"/>
  <c r="I125"/>
  <c r="P124"/>
  <c r="O124"/>
  <c r="M124"/>
  <c r="J124"/>
  <c r="I124"/>
  <c r="P123"/>
  <c r="O123"/>
  <c r="M123"/>
  <c r="J123"/>
  <c r="I123"/>
  <c r="P122"/>
  <c r="O122"/>
  <c r="M122"/>
  <c r="J122"/>
  <c r="I122"/>
  <c r="P121"/>
  <c r="O121"/>
  <c r="M121"/>
  <c r="J121"/>
  <c r="I121"/>
  <c r="P120"/>
  <c r="O120"/>
  <c r="M120"/>
  <c r="J120"/>
  <c r="I120"/>
  <c r="P119"/>
  <c r="O119"/>
  <c r="M119"/>
  <c r="J119"/>
  <c r="I119"/>
  <c r="P118"/>
  <c r="O118"/>
  <c r="M118"/>
  <c r="J118"/>
  <c r="I118"/>
  <c r="P117"/>
  <c r="O117"/>
  <c r="M117"/>
  <c r="J117"/>
  <c r="I117"/>
  <c r="P116"/>
  <c r="O116"/>
  <c r="M116"/>
  <c r="J116"/>
  <c r="I116"/>
  <c r="P115"/>
  <c r="O115"/>
  <c r="M115"/>
  <c r="J115"/>
  <c r="I115"/>
  <c r="P114"/>
  <c r="O114"/>
  <c r="M114"/>
  <c r="J114"/>
  <c r="I114"/>
  <c r="P113"/>
  <c r="O113"/>
  <c r="M113"/>
  <c r="J113"/>
  <c r="I113"/>
  <c r="P112"/>
  <c r="O112"/>
  <c r="M112"/>
  <c r="J112"/>
  <c r="I112"/>
  <c r="P111"/>
  <c r="O111"/>
  <c r="M111"/>
  <c r="J111"/>
  <c r="I111"/>
  <c r="P110"/>
  <c r="O110"/>
  <c r="M110"/>
  <c r="J110"/>
  <c r="I110"/>
  <c r="P109"/>
  <c r="O109"/>
  <c r="M109"/>
  <c r="J109"/>
  <c r="I109"/>
  <c r="P108"/>
  <c r="O108"/>
  <c r="M108"/>
  <c r="J108"/>
  <c r="I108"/>
  <c r="P107"/>
  <c r="O107"/>
  <c r="M107"/>
  <c r="J107"/>
  <c r="I107"/>
  <c r="P106"/>
  <c r="O106"/>
  <c r="M106"/>
  <c r="J106"/>
  <c r="I106"/>
  <c r="P105"/>
  <c r="O105"/>
  <c r="M105"/>
  <c r="J105"/>
  <c r="I105"/>
  <c r="P104"/>
  <c r="O104"/>
  <c r="M104"/>
  <c r="J104"/>
  <c r="I104"/>
  <c r="P103"/>
  <c r="O103"/>
  <c r="M103"/>
  <c r="J103"/>
  <c r="I103"/>
  <c r="P102"/>
  <c r="O102"/>
  <c r="M102"/>
  <c r="J102"/>
  <c r="I102"/>
  <c r="P101"/>
  <c r="O101"/>
  <c r="M101"/>
  <c r="J101"/>
  <c r="I101"/>
  <c r="P100"/>
  <c r="O100"/>
  <c r="M100"/>
  <c r="J100"/>
  <c r="I100"/>
  <c r="P99"/>
  <c r="O99"/>
  <c r="M99"/>
  <c r="J99"/>
  <c r="I99"/>
  <c r="P98"/>
  <c r="O98"/>
  <c r="M98"/>
  <c r="J98"/>
  <c r="I98"/>
  <c r="P97"/>
  <c r="O97"/>
  <c r="M97"/>
  <c r="J97"/>
  <c r="I97"/>
  <c r="P96"/>
  <c r="O96"/>
  <c r="M96"/>
  <c r="J96"/>
  <c r="I96"/>
  <c r="P95"/>
  <c r="O95"/>
  <c r="M95"/>
  <c r="J95"/>
  <c r="I95"/>
  <c r="Q94"/>
  <c r="P94"/>
  <c r="N94"/>
  <c r="K94"/>
  <c r="J94"/>
  <c r="Q93"/>
  <c r="P93"/>
  <c r="N93"/>
  <c r="K93"/>
  <c r="J93"/>
  <c r="Q92"/>
  <c r="P92"/>
  <c r="N92"/>
  <c r="K92"/>
  <c r="J92"/>
  <c r="Q91"/>
  <c r="P91"/>
  <c r="N91"/>
  <c r="K91"/>
  <c r="J91"/>
  <c r="Q90"/>
  <c r="P90"/>
  <c r="N90"/>
  <c r="K90"/>
  <c r="J90"/>
  <c r="Q89"/>
  <c r="P89"/>
  <c r="N89"/>
  <c r="K89"/>
  <c r="J89"/>
  <c r="Q88"/>
  <c r="P88"/>
  <c r="N88"/>
  <c r="K88"/>
  <c r="J88"/>
  <c r="Q87"/>
  <c r="P87"/>
  <c r="N87"/>
  <c r="K87"/>
  <c r="J87"/>
  <c r="Q86"/>
  <c r="P86"/>
  <c r="N86"/>
  <c r="K86"/>
  <c r="J86"/>
  <c r="Q85"/>
  <c r="P85"/>
  <c r="N85"/>
  <c r="K85"/>
  <c r="J85"/>
  <c r="Q84"/>
  <c r="P84"/>
  <c r="N84"/>
  <c r="K84"/>
  <c r="J84"/>
  <c r="Q83"/>
  <c r="P83"/>
  <c r="N83"/>
  <c r="K83"/>
  <c r="J83"/>
  <c r="Q82"/>
  <c r="P82"/>
  <c r="N82"/>
  <c r="K82"/>
  <c r="J82"/>
  <c r="Q81"/>
  <c r="P81"/>
  <c r="N81"/>
  <c r="K81"/>
  <c r="J81"/>
  <c r="Q80"/>
  <c r="P80"/>
  <c r="N80"/>
  <c r="K80"/>
  <c r="J80"/>
  <c r="Q79"/>
  <c r="P79"/>
  <c r="N79"/>
  <c r="K79"/>
  <c r="J79"/>
  <c r="Q78"/>
  <c r="P78"/>
  <c r="N78"/>
  <c r="K78"/>
  <c r="J78"/>
  <c r="P77"/>
  <c r="O77"/>
  <c r="M77"/>
  <c r="J77"/>
  <c r="I77"/>
  <c r="P76"/>
  <c r="O76"/>
  <c r="M76"/>
  <c r="J76"/>
  <c r="I76"/>
  <c r="P75"/>
  <c r="O75"/>
  <c r="M75"/>
  <c r="J75"/>
  <c r="I75"/>
  <c r="P74"/>
  <c r="O74"/>
  <c r="M74"/>
  <c r="J74"/>
  <c r="I74"/>
  <c r="P73"/>
  <c r="O73"/>
  <c r="M73"/>
  <c r="J73"/>
  <c r="I73"/>
  <c r="P72"/>
  <c r="O72"/>
  <c r="M72"/>
  <c r="J72"/>
  <c r="I72"/>
  <c r="P71"/>
  <c r="O71"/>
  <c r="M71"/>
  <c r="J71"/>
  <c r="I71"/>
  <c r="P70"/>
  <c r="O70"/>
  <c r="M70"/>
  <c r="J70"/>
  <c r="I70"/>
  <c r="P69"/>
  <c r="O69"/>
  <c r="M69"/>
  <c r="J69"/>
  <c r="I69"/>
  <c r="P68"/>
  <c r="O68"/>
  <c r="M68"/>
  <c r="J68"/>
  <c r="I68"/>
  <c r="P67"/>
  <c r="O67"/>
  <c r="M67"/>
  <c r="J67"/>
  <c r="I67"/>
  <c r="P66"/>
  <c r="O66"/>
  <c r="M66"/>
  <c r="J66"/>
  <c r="I66"/>
  <c r="P65"/>
  <c r="O65"/>
  <c r="M65"/>
  <c r="J65"/>
  <c r="I65"/>
  <c r="P64"/>
  <c r="O64"/>
  <c r="M64"/>
  <c r="J64"/>
  <c r="I64"/>
  <c r="P63"/>
  <c r="O63"/>
  <c r="M63"/>
  <c r="J63"/>
  <c r="I63"/>
  <c r="P62"/>
  <c r="O62"/>
  <c r="M62"/>
  <c r="J62"/>
  <c r="I62"/>
  <c r="P61"/>
  <c r="O61"/>
  <c r="M61"/>
  <c r="J61"/>
  <c r="I61"/>
  <c r="P60"/>
  <c r="O60"/>
  <c r="M60"/>
  <c r="J60"/>
  <c r="I60"/>
  <c r="P59"/>
  <c r="O59"/>
  <c r="M59"/>
  <c r="J59"/>
  <c r="I59"/>
  <c r="P58"/>
  <c r="O58"/>
  <c r="M58"/>
  <c r="J58"/>
  <c r="I58"/>
  <c r="P57"/>
  <c r="O57"/>
  <c r="M57"/>
  <c r="J57"/>
  <c r="I57"/>
  <c r="P56"/>
  <c r="O56"/>
  <c r="M56"/>
  <c r="J56"/>
  <c r="I56"/>
  <c r="P55"/>
  <c r="O55"/>
  <c r="M55"/>
  <c r="J55"/>
  <c r="I55"/>
  <c r="P54"/>
  <c r="O54"/>
  <c r="M54"/>
  <c r="J54"/>
  <c r="I54"/>
  <c r="P53"/>
  <c r="O53"/>
  <c r="M53"/>
  <c r="J53"/>
  <c r="I53"/>
  <c r="P52"/>
  <c r="O52"/>
  <c r="M52"/>
  <c r="J52"/>
  <c r="I52"/>
  <c r="P51"/>
  <c r="O51"/>
  <c r="M51"/>
  <c r="J51"/>
  <c r="I51"/>
  <c r="P50"/>
  <c r="O50"/>
  <c r="M50"/>
  <c r="J50"/>
  <c r="I50"/>
  <c r="P49"/>
  <c r="O49"/>
  <c r="M49"/>
  <c r="J49"/>
  <c r="I49"/>
  <c r="P48"/>
  <c r="O48"/>
  <c r="M48"/>
  <c r="J48"/>
  <c r="I48"/>
  <c r="P47"/>
  <c r="O47"/>
  <c r="M47"/>
  <c r="J47"/>
  <c r="I47"/>
  <c r="P46"/>
  <c r="O46"/>
  <c r="M46"/>
  <c r="J46"/>
  <c r="I46"/>
  <c r="P45"/>
  <c r="O45"/>
  <c r="M45"/>
  <c r="J45"/>
  <c r="I45"/>
  <c r="P44"/>
  <c r="O44"/>
  <c r="M44"/>
  <c r="J44"/>
  <c r="I44"/>
  <c r="P43"/>
  <c r="O43"/>
  <c r="M43"/>
  <c r="J43"/>
  <c r="I43"/>
  <c r="P42"/>
  <c r="O42"/>
  <c r="M42"/>
  <c r="J42"/>
  <c r="I42"/>
  <c r="P41"/>
  <c r="O41"/>
  <c r="M41"/>
  <c r="J41"/>
  <c r="I41"/>
  <c r="P40"/>
  <c r="O40"/>
  <c r="M40"/>
  <c r="J40"/>
  <c r="I40"/>
  <c r="P39"/>
  <c r="O39"/>
  <c r="M39"/>
  <c r="J39"/>
  <c r="I39"/>
  <c r="P38"/>
  <c r="O38"/>
  <c r="M38"/>
  <c r="J38"/>
  <c r="I38"/>
  <c r="P37"/>
  <c r="O37"/>
  <c r="M37"/>
  <c r="J37"/>
  <c r="I37"/>
  <c r="P36"/>
  <c r="O36"/>
  <c r="M36"/>
  <c r="J36"/>
  <c r="I36"/>
  <c r="P35"/>
  <c r="O35"/>
  <c r="M35"/>
  <c r="J35"/>
  <c r="I35"/>
  <c r="P34"/>
  <c r="O34"/>
  <c r="M34"/>
  <c r="J34"/>
  <c r="I34"/>
  <c r="P33"/>
  <c r="O33"/>
  <c r="M33"/>
  <c r="J33"/>
  <c r="I33"/>
  <c r="P32"/>
  <c r="O32"/>
  <c r="M32"/>
  <c r="J32"/>
  <c r="I32"/>
  <c r="P31"/>
  <c r="O31"/>
  <c r="M31"/>
  <c r="J31"/>
  <c r="I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<sst xmlns="http://schemas.openxmlformats.org/spreadsheetml/2006/main" count="3640" uniqueCount="713">
  <si>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</si>
  <si>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</si>
  <si>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</si>
  <si>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</si>
  <si>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</si>
  <si>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</si>
  <si>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</si>
  <si>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</si>
  <si>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</si>
  <si>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</si>
  <si>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</si>
  <si>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</si>
  <si>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</si>
  <si>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</si>
  <si>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</si>
  <si>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</si>
  <si>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</si>
  <si>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</si>
  <si>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</si>
  <si>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</si>
  <si>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</si>
  <si>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</si>
  <si>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</si>
  <si>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</si>
  <si>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</si>
  <si>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</si>
  <si>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</si>
  <si>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</si>
  <si>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</si>
  <si>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</si>
  <si>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</si>
  <si>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</si>
  <si>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</si>
  <si>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</si>
  <si>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</si>
  <si>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</si>
  <si>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</si>
  <si>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</si>
  <si>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</si>
  <si>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</si>
  <si>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</si>
  <si>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</si>
  <si>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</si>
  <si>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</si>
  <si>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</si>
  <si>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</si>
  <si>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</si>
  <si>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</si>
  <si>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</si>
  <si>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</si>
  <si>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</si>
  <si>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</si>
  <si>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</si>
  <si>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</si>
  <si>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</si>
  <si>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</si>
  <si>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</si>
  <si>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</si>
  <si>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</si>
  <si>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</si>
  <si>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</si>
  <si>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</si>
  <si>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</si>
  <si>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</si>
  <si>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</si>
  <si>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</si>
  <si>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</si>
  <si>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</si>
  <si>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</si>
  <si>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</si>
  <si>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</si>
  <si>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</si>
  <si>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</si>
  <si>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</si>
  <si>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</si>
  <si>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</si>
  <si>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</si>
  <si>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</si>
  <si>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</si>
  <si>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</si>
  <si>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</si>
  <si>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</si>
  <si>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</si>
  <si>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</si>
  <si>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</si>
  <si>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</si>
  <si>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</si>
  <si>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</si>
  <si>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</si>
  <si>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</si>
  <si>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</si>
  <si>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</si>
  <si>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</si>
  <si>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</si>
  <si>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</si>
  <si>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</si>
  <si>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</si>
  <si>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</si>
  <si>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</si>
  <si>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</si>
  <si>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</si>
  <si>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</si>
  <si>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</si>
  <si>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</si>
  <si>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</si>
  <si>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</si>
  <si>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</si>
  <si>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</si>
  <si>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</si>
  <si>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</si>
  <si>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</si>
  <si>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</si>
  <si>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</si>
  <si>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</si>
  <si>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</si>
  <si>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</si>
  <si>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</si>
  <si>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</si>
  <si>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</si>
  <si>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</si>
  <si>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</si>
  <si>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</si>
  <si>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</si>
  <si>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</si>
  <si>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</si>
  <si>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</si>
  <si>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</si>
  <si>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</si>
  <si>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欧文科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</si>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</sst>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9">
    <cellStyle name="常规" xfId="0" builtinId="0"/>
    <cellStyle name="常规 2" xfId="2"/>
    <cellStyle name="常规 2 2" xfId="5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8" xfId="10"/>
    <cellStyle name="常规 8 2" xfId="13"/>
    <cellStyle name="常规 9" xfId="12"/>
  </cellStyles>
  <dxfs count="122"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408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57149312"/>
        <c:axId val="57150848"/>
      </c:barChart>
      <c:catAx>
        <c:axId val="5714931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50848"/>
        <c:crosses val="autoZero"/>
        <c:auto val="1"/>
        <c:lblAlgn val="ctr"/>
        <c:lblOffset val="100"/>
      </c:catAx>
      <c:valAx>
        <c:axId val="571508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121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E10" zoomScale="96" zoomScaleNormal="96" workbookViewId="0">
      <selection activeCell="E10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607</v>
      </c>
      <c r="C2" s="2" t="s">
        <v>162</v>
      </c>
      <c r="D2" s="2" t="s">
        <v>19</v>
      </c>
      <c r="E2" s="4" t="s">
        <v>66</v>
      </c>
      <c r="F2" s="4" t="s">
        <v>608</v>
      </c>
      <c r="G2" s="7" t="s">
        <v>659</v>
      </c>
      <c r="H2" s="5" t="s">
        <v>641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252</v>
      </c>
      <c r="C3" s="2" t="s">
        <v>162</v>
      </c>
      <c r="D3" s="2" t="s">
        <v>19</v>
      </c>
      <c r="E3" s="4" t="s">
        <v>66</v>
      </c>
      <c r="F3" s="4" t="s">
        <v>608</v>
      </c>
      <c r="G3" s="7" t="s">
        <v>660</v>
      </c>
      <c r="H3" s="5" t="s">
        <v>642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165</v>
      </c>
      <c r="C4" s="2" t="s">
        <v>162</v>
      </c>
      <c r="D4" s="2" t="s">
        <v>19</v>
      </c>
      <c r="E4" s="4" t="s">
        <v>66</v>
      </c>
      <c r="F4" s="4" t="s">
        <v>608</v>
      </c>
      <c r="G4" s="7" t="s">
        <v>661</v>
      </c>
      <c r="H4" s="5" t="s">
        <v>643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370</v>
      </c>
      <c r="C5" s="2" t="s">
        <v>162</v>
      </c>
      <c r="D5" s="2" t="s">
        <v>253</v>
      </c>
      <c r="E5" s="4" t="s">
        <v>66</v>
      </c>
      <c r="F5" s="4" t="s">
        <v>371</v>
      </c>
      <c r="G5" s="7" t="s">
        <v>662</v>
      </c>
      <c r="H5" s="5" t="s">
        <v>644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185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252</v>
      </c>
      <c r="C6" s="2" t="s">
        <v>162</v>
      </c>
      <c r="D6" s="2" t="s">
        <v>20</v>
      </c>
      <c r="E6" s="4" t="s">
        <v>66</v>
      </c>
      <c r="F6" s="4" t="s">
        <v>610</v>
      </c>
      <c r="G6" s="7" t="s">
        <v>663</v>
      </c>
      <c r="H6" s="5" t="s">
        <v>645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223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611</v>
      </c>
      <c r="C7" s="2" t="s">
        <v>162</v>
      </c>
      <c r="D7" s="2" t="s">
        <v>19</v>
      </c>
      <c r="E7" s="4" t="s">
        <v>66</v>
      </c>
      <c r="F7" s="4" t="s">
        <v>608</v>
      </c>
      <c r="G7" s="7" t="s">
        <v>664</v>
      </c>
      <c r="H7" s="5" t="s">
        <v>646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223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614</v>
      </c>
      <c r="C8" s="2" t="s">
        <v>162</v>
      </c>
      <c r="D8" s="2" t="s">
        <v>253</v>
      </c>
      <c r="E8" s="4" t="s">
        <v>66</v>
      </c>
      <c r="F8" s="4" t="s">
        <v>610</v>
      </c>
      <c r="G8" s="7" t="s">
        <v>665</v>
      </c>
      <c r="H8" s="5" t="s">
        <v>647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615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252</v>
      </c>
      <c r="C9" s="2" t="s">
        <v>162</v>
      </c>
      <c r="D9" s="2" t="s">
        <v>253</v>
      </c>
      <c r="E9" s="4" t="s">
        <v>66</v>
      </c>
      <c r="F9" s="4" t="s">
        <v>610</v>
      </c>
      <c r="G9" s="7" t="s">
        <v>666</v>
      </c>
      <c r="H9" s="5" t="s">
        <v>648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615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614</v>
      </c>
      <c r="C10" s="2" t="s">
        <v>162</v>
      </c>
      <c r="D10" s="2" t="s">
        <v>19</v>
      </c>
      <c r="E10" s="4" t="s">
        <v>66</v>
      </c>
      <c r="F10" s="4" t="s">
        <v>608</v>
      </c>
      <c r="G10" s="7" t="s">
        <v>667</v>
      </c>
      <c r="H10" s="5" t="s">
        <v>649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鄂AZR876</v>
      </c>
      <c r="K10" s="17" t="s">
        <v>129</v>
      </c>
      <c r="L10" s="4" t="s">
        <v>616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252</v>
      </c>
      <c r="C11" s="2" t="s">
        <v>162</v>
      </c>
      <c r="D11" s="2" t="s">
        <v>253</v>
      </c>
      <c r="E11" s="4" t="s">
        <v>66</v>
      </c>
      <c r="F11" s="4" t="s">
        <v>610</v>
      </c>
      <c r="G11" s="7" t="s">
        <v>668</v>
      </c>
      <c r="H11" s="5" t="s">
        <v>650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129</v>
      </c>
      <c r="L11" s="4" t="s">
        <v>616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252</v>
      </c>
      <c r="C12" s="2" t="s">
        <v>162</v>
      </c>
      <c r="D12" s="2" t="s">
        <v>253</v>
      </c>
      <c r="E12" s="4" t="s">
        <v>66</v>
      </c>
      <c r="F12" s="4" t="s">
        <v>610</v>
      </c>
      <c r="G12" s="7" t="s">
        <v>669</v>
      </c>
      <c r="H12" s="5" t="s">
        <v>651</v>
      </c>
      <c r="I12" s="2" t="str">
        <f t="shared" ref="I12" si="40">IF(A12&lt;&gt;"","武汉威伟机械","------")</f>
        <v>武汉威伟机械</v>
      </c>
      <c r="J12" s="17" t="str">
        <f>VLOOKUP(L12,ch!$A$1:$B$33,2,0)</f>
        <v>鄂AMT870</v>
      </c>
      <c r="K12" s="17" t="s">
        <v>109</v>
      </c>
      <c r="L12" s="4" t="s">
        <v>617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581</v>
      </c>
      <c r="C13" s="2" t="s">
        <v>61</v>
      </c>
      <c r="D13" s="2" t="s">
        <v>369</v>
      </c>
      <c r="E13" s="4" t="s">
        <v>162</v>
      </c>
      <c r="F13" s="4" t="s">
        <v>618</v>
      </c>
      <c r="G13" s="7" t="s">
        <v>670</v>
      </c>
      <c r="H13" s="5" t="s">
        <v>637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178</v>
      </c>
      <c r="C14" s="2" t="s">
        <v>59</v>
      </c>
      <c r="D14" s="2" t="s">
        <v>619</v>
      </c>
      <c r="E14" s="4" t="s">
        <v>162</v>
      </c>
      <c r="F14" s="4" t="s">
        <v>618</v>
      </c>
      <c r="G14" s="7" t="s">
        <v>671</v>
      </c>
      <c r="H14" s="5" t="s">
        <v>652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620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614</v>
      </c>
      <c r="C15" s="2" t="s">
        <v>621</v>
      </c>
      <c r="D15" s="2" t="s">
        <v>622</v>
      </c>
      <c r="E15" s="4" t="s">
        <v>162</v>
      </c>
      <c r="F15" s="4" t="s">
        <v>623</v>
      </c>
      <c r="G15" s="7" t="s">
        <v>672</v>
      </c>
      <c r="H15" s="5" t="s">
        <v>653</v>
      </c>
      <c r="I15" s="2" t="str">
        <f t="shared" si="48"/>
        <v>武汉威伟机械</v>
      </c>
      <c r="J15" s="17" t="str">
        <f>VLOOKUP(L15,ch!$A$1:$B$33,2,0)</f>
        <v>鄂AZR876</v>
      </c>
      <c r="K15" s="17" t="s">
        <v>129</v>
      </c>
      <c r="L15" s="4" t="s">
        <v>181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624</v>
      </c>
      <c r="C16" s="2" t="s">
        <v>621</v>
      </c>
      <c r="D16" s="2" t="s">
        <v>625</v>
      </c>
      <c r="E16" s="4" t="s">
        <v>162</v>
      </c>
      <c r="F16" s="4" t="s">
        <v>626</v>
      </c>
      <c r="G16" s="7" t="s">
        <v>673</v>
      </c>
      <c r="H16" s="5" t="s">
        <v>654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158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612</v>
      </c>
      <c r="C17" s="2" t="s">
        <v>162</v>
      </c>
      <c r="D17" s="2" t="s">
        <v>21</v>
      </c>
      <c r="E17" s="4" t="s">
        <v>61</v>
      </c>
      <c r="F17" s="4" t="s">
        <v>372</v>
      </c>
      <c r="G17" s="7" t="s">
        <v>674</v>
      </c>
      <c r="H17" s="5" t="s">
        <v>655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158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613</v>
      </c>
      <c r="C18" s="2" t="s">
        <v>162</v>
      </c>
      <c r="D18" s="2" t="s">
        <v>21</v>
      </c>
      <c r="E18" s="4" t="s">
        <v>61</v>
      </c>
      <c r="F18" s="4" t="s">
        <v>372</v>
      </c>
      <c r="G18" s="7" t="s">
        <v>675</v>
      </c>
      <c r="H18" s="5" t="s">
        <v>656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609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627</v>
      </c>
      <c r="C19" s="2" t="s">
        <v>162</v>
      </c>
      <c r="D19" s="2" t="s">
        <v>628</v>
      </c>
      <c r="E19" s="4" t="s">
        <v>629</v>
      </c>
      <c r="F19" s="4" t="s">
        <v>630</v>
      </c>
      <c r="G19" s="7" t="s">
        <v>676</v>
      </c>
      <c r="H19" s="5" t="s">
        <v>657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631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627</v>
      </c>
      <c r="C20" s="2" t="s">
        <v>162</v>
      </c>
      <c r="D20" s="2" t="s">
        <v>18</v>
      </c>
      <c r="E20" s="4" t="s">
        <v>629</v>
      </c>
      <c r="F20" s="4" t="s">
        <v>630</v>
      </c>
      <c r="G20" s="7" t="s">
        <v>677</v>
      </c>
      <c r="H20" s="5" t="s">
        <v>658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679</v>
      </c>
      <c r="L20" s="4" t="s">
        <v>632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581</v>
      </c>
      <c r="C21" s="2" t="s">
        <v>61</v>
      </c>
      <c r="D21" s="2" t="s">
        <v>639</v>
      </c>
      <c r="E21" s="4" t="s">
        <v>162</v>
      </c>
      <c r="F21" s="4" t="s">
        <v>640</v>
      </c>
      <c r="G21" s="7" t="s">
        <v>678</v>
      </c>
      <c r="H21" s="5" t="s">
        <v>638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47" priority="23"/>
  </conditionalFormatting>
  <conditionalFormatting sqref="G132:H1048576 G1:H1">
    <cfRule type="duplicateValues" dxfId="46" priority="21"/>
    <cfRule type="duplicateValues" dxfId="45" priority="22"/>
  </conditionalFormatting>
  <conditionalFormatting sqref="G132:H1048576 G1:H1">
    <cfRule type="duplicateValues" dxfId="44" priority="19"/>
    <cfRule type="duplicateValues" dxfId="43" priority="20"/>
  </conditionalFormatting>
  <conditionalFormatting sqref="G1:G1048576">
    <cfRule type="duplicateValues" dxfId="42" priority="18"/>
    <cfRule type="duplicateValues" dxfId="41" priority="1"/>
  </conditionalFormatting>
  <conditionalFormatting sqref="G2:H131">
    <cfRule type="duplicateValues" dxfId="40" priority="16"/>
  </conditionalFormatting>
  <conditionalFormatting sqref="G2:H131">
    <cfRule type="duplicateValues" dxfId="39" priority="14"/>
    <cfRule type="duplicateValues" dxfId="38" priority="15"/>
  </conditionalFormatting>
  <conditionalFormatting sqref="G2:H131">
    <cfRule type="duplicateValues" dxfId="37" priority="12"/>
    <cfRule type="duplicateValues" dxfId="36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1"/>
  <sheetViews>
    <sheetView tabSelected="1" topLeftCell="E1" workbookViewId="0">
      <selection activeCell="A2" sqref="A2:XFD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hidden="1" customWidth="1"/>
    <col min="8" max="8" width="13.25" style="14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627</v>
      </c>
      <c r="C2" s="2" t="s">
        <v>254</v>
      </c>
      <c r="D2" s="2" t="s">
        <v>18</v>
      </c>
      <c r="E2" s="4" t="s">
        <v>214</v>
      </c>
      <c r="F2" s="4" t="s">
        <v>710</v>
      </c>
      <c r="G2" s="5"/>
      <c r="H2" s="5" t="s">
        <v>711</v>
      </c>
      <c r="I2" s="2" t="str">
        <f>IF(A2&lt;&gt;"","武汉威伟机械","------")</f>
        <v>武汉威伟机械</v>
      </c>
      <c r="J2" s="17" t="str">
        <f>VLOOKUP(L2,ch!$A$1:$B$33,2,0)</f>
        <v>鄂ALU151</v>
      </c>
      <c r="K2" s="17"/>
      <c r="L2" s="4" t="s">
        <v>712</v>
      </c>
      <c r="M2" s="2" t="str">
        <f>IF(A2&lt;&gt;"","9.6米","---")</f>
        <v>9.6米</v>
      </c>
      <c r="N2" s="4">
        <v>14</v>
      </c>
      <c r="O2" s="2" t="str">
        <f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43201</v>
      </c>
      <c r="B3" s="8" t="s">
        <v>213</v>
      </c>
      <c r="C3" s="2" t="s">
        <v>162</v>
      </c>
      <c r="D3" s="2" t="s">
        <v>18</v>
      </c>
      <c r="E3" s="4" t="s">
        <v>214</v>
      </c>
      <c r="F3" s="4" t="s">
        <v>280</v>
      </c>
      <c r="G3" s="5"/>
      <c r="H3" s="5" t="s">
        <v>683</v>
      </c>
      <c r="I3" s="2" t="str">
        <f t="shared" ref="I3" si="0">IF(A3&lt;&gt;"","武汉威伟机械","------")</f>
        <v>武汉威伟机械</v>
      </c>
      <c r="J3" s="17" t="str">
        <f>VLOOKUP(L3,ch!$A$1:$B$33,2,0)</f>
        <v>鄂AZV373</v>
      </c>
      <c r="K3" s="17"/>
      <c r="L3" s="4" t="s">
        <v>260</v>
      </c>
      <c r="M3" s="2" t="str">
        <f t="shared" ref="M3" si="1">IF(A3&lt;&gt;"","9.6米","---")</f>
        <v>9.6米</v>
      </c>
      <c r="N3" s="4" t="s">
        <v>684</v>
      </c>
      <c r="O3" s="2" t="str">
        <f t="shared" ref="O3" si="2">C3&amp;"--"&amp;E3</f>
        <v>新地园区--常福园区</v>
      </c>
      <c r="P3" s="4">
        <f t="shared" ref="P3" si="3">IF(OR(C3="常福园区",C3="欣程园区",E3="常福园区",E3="欣程园区"),1250,165)</f>
        <v>1250</v>
      </c>
    </row>
    <row r="4" spans="1:103" ht="18.75">
      <c r="A4" s="9">
        <v>43201</v>
      </c>
      <c r="B4" s="8" t="s">
        <v>325</v>
      </c>
      <c r="C4" s="2" t="s">
        <v>61</v>
      </c>
      <c r="D4" s="2" t="s">
        <v>372</v>
      </c>
      <c r="E4" s="4" t="s">
        <v>162</v>
      </c>
      <c r="F4" s="4" t="s">
        <v>681</v>
      </c>
      <c r="G4" s="7"/>
      <c r="H4" s="5" t="s">
        <v>682</v>
      </c>
      <c r="I4" s="2" t="str">
        <f>IF(A4&lt;&gt;"","武汉威伟机械","------")</f>
        <v>武汉威伟机械</v>
      </c>
      <c r="J4" s="17" t="str">
        <f>VLOOKUP(L4,ch!$A$1:$B$33,2,0)</f>
        <v>鄂AZR876</v>
      </c>
      <c r="K4" s="17"/>
      <c r="L4" s="4" t="s">
        <v>181</v>
      </c>
      <c r="M4" s="2" t="str">
        <f>IF(A4&lt;&gt;"","9.6米","---")</f>
        <v>9.6米</v>
      </c>
      <c r="N4" s="4">
        <v>12</v>
      </c>
      <c r="O4" s="2" t="str">
        <f>C4&amp;"--"&amp;E4</f>
        <v>丰树园区--新地园区</v>
      </c>
      <c r="P4" s="4">
        <f>IF(OR(C4="常福园区",C4="欣程园区",E4="常福园区",E4="欣程园区"),1250,165)</f>
        <v>165</v>
      </c>
    </row>
    <row r="5" spans="1:103" ht="18.75">
      <c r="A5" s="9">
        <v>43201</v>
      </c>
      <c r="B5" s="8" t="s">
        <v>171</v>
      </c>
      <c r="C5" s="2" t="s">
        <v>162</v>
      </c>
      <c r="D5" s="2" t="s">
        <v>20</v>
      </c>
      <c r="E5" s="4" t="s">
        <v>61</v>
      </c>
      <c r="F5" s="4" t="s">
        <v>369</v>
      </c>
      <c r="G5" s="5"/>
      <c r="H5" s="5" t="s">
        <v>685</v>
      </c>
      <c r="I5" s="2" t="str">
        <f t="shared" ref="I5" si="4">IF(A5&lt;&gt;"","武汉威伟机械","------")</f>
        <v>武汉威伟机械</v>
      </c>
      <c r="J5" s="17" t="str">
        <f>VLOOKUP(L5,ch!$A$1:$B$33,2,0)</f>
        <v>鄂AF1588</v>
      </c>
      <c r="K5" s="17"/>
      <c r="L5" s="4" t="s">
        <v>185</v>
      </c>
      <c r="M5" s="2" t="str">
        <f t="shared" ref="M5" si="5">IF(A5&lt;&gt;"","9.6米","---")</f>
        <v>9.6米</v>
      </c>
      <c r="N5" s="4">
        <v>14</v>
      </c>
      <c r="O5" s="2" t="str">
        <f t="shared" ref="O5" si="6">C5&amp;"--"&amp;E5</f>
        <v>新地园区--丰树园区</v>
      </c>
      <c r="P5" s="4">
        <f t="shared" ref="P5" si="7">IF(OR(C5="常福园区",C5="欣程园区",E5="常福园区",E5="欣程园区"),1250,165)</f>
        <v>165</v>
      </c>
    </row>
    <row r="6" spans="1:103" ht="18.75">
      <c r="A6" s="9">
        <v>43201</v>
      </c>
      <c r="B6" s="8" t="s">
        <v>26</v>
      </c>
      <c r="C6" s="2" t="s">
        <v>162</v>
      </c>
      <c r="D6" s="2" t="s">
        <v>19</v>
      </c>
      <c r="E6" s="4" t="s">
        <v>66</v>
      </c>
      <c r="F6" s="4" t="s">
        <v>446</v>
      </c>
      <c r="G6" s="5"/>
      <c r="H6" s="5" t="s">
        <v>686</v>
      </c>
      <c r="I6" s="2" t="str">
        <f t="shared" ref="I6" si="8">IF(A6&lt;&gt;"","武汉威伟机械","------")</f>
        <v>武汉威伟机械</v>
      </c>
      <c r="J6" s="17" t="str">
        <f>VLOOKUP(L6,ch!$A$1:$B$33,2,0)</f>
        <v>鄂AFE237</v>
      </c>
      <c r="K6" s="17"/>
      <c r="L6" s="4" t="s">
        <v>223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新地园区--亚洲一号园区</v>
      </c>
      <c r="P6" s="4">
        <f t="shared" ref="P6" si="11">IF(OR(C6="常福园区",C6="欣程园区",E6="常福园区",E6="欣程园区"),1250,165)</f>
        <v>165</v>
      </c>
    </row>
    <row r="7" spans="1:103" ht="18.75">
      <c r="A7" s="9">
        <v>43201</v>
      </c>
      <c r="B7" s="8" t="s">
        <v>165</v>
      </c>
      <c r="C7" s="2" t="s">
        <v>162</v>
      </c>
      <c r="D7" s="2" t="s">
        <v>253</v>
      </c>
      <c r="E7" s="4" t="s">
        <v>66</v>
      </c>
      <c r="F7" s="4" t="s">
        <v>371</v>
      </c>
      <c r="G7" s="5"/>
      <c r="H7" s="5" t="s">
        <v>687</v>
      </c>
      <c r="I7" s="2" t="str">
        <f t="shared" ref="I7" si="12">IF(A7&lt;&gt;"","武汉威伟机械","------")</f>
        <v>武汉威伟机械</v>
      </c>
      <c r="J7" s="17" t="str">
        <f>VLOOKUP(L7,ch!$A$1:$B$33,2,0)</f>
        <v>鄂AMT870</v>
      </c>
      <c r="K7" s="17"/>
      <c r="L7" s="4" t="s">
        <v>282</v>
      </c>
      <c r="M7" s="2" t="str">
        <f t="shared" ref="M7" si="13">IF(A7&lt;&gt;"","9.6米","---")</f>
        <v>9.6米</v>
      </c>
      <c r="N7" s="4">
        <v>14</v>
      </c>
      <c r="O7" s="2" t="str">
        <f t="shared" ref="O7" si="14">C7&amp;"--"&amp;E7</f>
        <v>新地园区--亚洲一号园区</v>
      </c>
      <c r="P7" s="4">
        <f t="shared" ref="P7" si="15">IF(OR(C7="常福园区",C7="欣程园区",E7="常福园区",E7="欣程园区"),1250,165)</f>
        <v>165</v>
      </c>
    </row>
    <row r="8" spans="1:103" ht="18.75">
      <c r="A8" s="9">
        <v>43201</v>
      </c>
      <c r="B8" s="8" t="s">
        <v>252</v>
      </c>
      <c r="C8" s="2" t="s">
        <v>162</v>
      </c>
      <c r="D8" s="2" t="s">
        <v>253</v>
      </c>
      <c r="E8" s="4" t="s">
        <v>66</v>
      </c>
      <c r="F8" s="4" t="s">
        <v>373</v>
      </c>
      <c r="G8" s="5"/>
      <c r="H8" s="5" t="s">
        <v>688</v>
      </c>
      <c r="I8" s="2" t="str">
        <f t="shared" ref="I8" si="16">IF(A8&lt;&gt;"","武汉威伟机械","------")</f>
        <v>武汉威伟机械</v>
      </c>
      <c r="J8" s="17" t="str">
        <f>VLOOKUP(L8,ch!$A$1:$B$33,2,0)</f>
        <v>鄂AMT870</v>
      </c>
      <c r="K8" s="17"/>
      <c r="L8" s="4" t="s">
        <v>282</v>
      </c>
      <c r="M8" s="2" t="str">
        <f t="shared" ref="M8" si="17">IF(A8&lt;&gt;"","9.6米","---")</f>
        <v>9.6米</v>
      </c>
      <c r="N8" s="4">
        <v>14</v>
      </c>
      <c r="O8" s="2" t="str">
        <f t="shared" ref="O8" si="18">C8&amp;"--"&amp;E8</f>
        <v>新地园区--亚洲一号园区</v>
      </c>
      <c r="P8" s="4">
        <f t="shared" ref="P8" si="19">IF(OR(C8="常福园区",C8="欣程园区",E8="常福园区",E8="欣程园区"),1250,165)</f>
        <v>165</v>
      </c>
    </row>
    <row r="9" spans="1:103" ht="18.75">
      <c r="A9" s="9">
        <v>43201</v>
      </c>
      <c r="B9" s="8" t="s">
        <v>204</v>
      </c>
      <c r="C9" s="2" t="s">
        <v>162</v>
      </c>
      <c r="D9" s="2" t="s">
        <v>20</v>
      </c>
      <c r="E9" s="4" t="s">
        <v>61</v>
      </c>
      <c r="F9" s="4" t="s">
        <v>389</v>
      </c>
      <c r="G9" s="5"/>
      <c r="H9" s="5" t="s">
        <v>689</v>
      </c>
      <c r="I9" s="2" t="str">
        <f t="shared" ref="I9" si="20">IF(A9&lt;&gt;"","武汉威伟机械","------")</f>
        <v>武汉威伟机械</v>
      </c>
      <c r="J9" s="17" t="str">
        <f>VLOOKUP(L9,ch!$A$1:$B$33,2,0)</f>
        <v>鄂AHB101</v>
      </c>
      <c r="K9" s="17"/>
      <c r="L9" s="4" t="s">
        <v>158</v>
      </c>
      <c r="M9" s="2" t="str">
        <f t="shared" ref="M9" si="21">IF(A9&lt;&gt;"","9.6米","---")</f>
        <v>9.6米</v>
      </c>
      <c r="N9" s="4">
        <v>14</v>
      </c>
      <c r="O9" s="2" t="str">
        <f t="shared" ref="O9" si="22">C9&amp;"--"&amp;E9</f>
        <v>新地园区--丰树园区</v>
      </c>
      <c r="P9" s="4">
        <f t="shared" ref="P9" si="23">IF(OR(C9="常福园区",C9="欣程园区",E9="常福园区",E9="欣程园区"),1250,165)</f>
        <v>165</v>
      </c>
    </row>
    <row r="10" spans="1:103" ht="18.75">
      <c r="A10" s="9">
        <v>43201</v>
      </c>
      <c r="B10" s="8" t="s">
        <v>63</v>
      </c>
      <c r="C10" s="2" t="s">
        <v>162</v>
      </c>
      <c r="D10" s="2" t="s">
        <v>20</v>
      </c>
      <c r="E10" s="4" t="s">
        <v>162</v>
      </c>
      <c r="F10" s="4" t="s">
        <v>436</v>
      </c>
      <c r="G10" s="5"/>
      <c r="H10" s="5" t="s">
        <v>690</v>
      </c>
      <c r="I10" s="2" t="str">
        <f t="shared" ref="I10" si="24">IF(A10&lt;&gt;"","武汉威伟机械","------")</f>
        <v>武汉威伟机械</v>
      </c>
      <c r="J10" s="17" t="str">
        <f>VLOOKUP(L10,ch!$A$1:$B$33,2,0)</f>
        <v>鄂AAW309</v>
      </c>
      <c r="K10" s="17"/>
      <c r="L10" s="4" t="s">
        <v>168</v>
      </c>
      <c r="M10" s="2" t="str">
        <f t="shared" ref="M10" si="25">IF(A10&lt;&gt;"","9.6米","---")</f>
        <v>9.6米</v>
      </c>
      <c r="N10" s="4">
        <v>14</v>
      </c>
      <c r="O10" s="2" t="str">
        <f t="shared" ref="O10" si="26">C10&amp;"--"&amp;E10</f>
        <v>新地园区--新地园区</v>
      </c>
      <c r="P10" s="4">
        <f t="shared" ref="P10" si="27">IF(OR(C10="常福园区",C10="欣程园区",E10="常福园区",E10="欣程园区"),1250,165)</f>
        <v>165</v>
      </c>
    </row>
    <row r="11" spans="1:103" ht="18.75">
      <c r="A11" s="9">
        <v>43201</v>
      </c>
      <c r="B11" s="8" t="s">
        <v>204</v>
      </c>
      <c r="C11" s="2" t="s">
        <v>162</v>
      </c>
      <c r="D11" s="2" t="s">
        <v>20</v>
      </c>
      <c r="E11" s="4" t="s">
        <v>61</v>
      </c>
      <c r="F11" s="4" t="s">
        <v>372</v>
      </c>
      <c r="G11" s="5"/>
      <c r="H11" s="5" t="s">
        <v>691</v>
      </c>
      <c r="I11" s="2" t="str">
        <f t="shared" ref="I11" si="28">IF(A11&lt;&gt;"","武汉威伟机械","------")</f>
        <v>武汉威伟机械</v>
      </c>
      <c r="J11" s="17" t="str">
        <f>VLOOKUP(L11,ch!$A$1:$B$33,2,0)</f>
        <v>鄂AAW309</v>
      </c>
      <c r="K11" s="17"/>
      <c r="L11" s="4" t="s">
        <v>168</v>
      </c>
      <c r="M11" s="2" t="str">
        <f t="shared" ref="M11" si="29">IF(A11&lt;&gt;"","9.6米","---")</f>
        <v>9.6米</v>
      </c>
      <c r="N11" s="4">
        <v>14</v>
      </c>
      <c r="O11" s="2" t="str">
        <f t="shared" ref="O11" si="30">C11&amp;"--"&amp;E11</f>
        <v>新地园区--丰树园区</v>
      </c>
      <c r="P11" s="4">
        <f t="shared" ref="P11" si="31">IF(OR(C11="常福园区",C11="欣程园区",E11="常福园区",E11="欣程园区"),1250,165)</f>
        <v>165</v>
      </c>
    </row>
    <row r="12" spans="1:103" ht="18.75">
      <c r="A12" s="9">
        <v>43201</v>
      </c>
      <c r="B12" s="8" t="s">
        <v>252</v>
      </c>
      <c r="C12" s="2" t="s">
        <v>162</v>
      </c>
      <c r="D12" s="2" t="s">
        <v>19</v>
      </c>
      <c r="E12" s="4" t="s">
        <v>66</v>
      </c>
      <c r="F12" s="4" t="s">
        <v>373</v>
      </c>
      <c r="G12" s="5"/>
      <c r="H12" s="5" t="s">
        <v>692</v>
      </c>
      <c r="I12" s="2" t="str">
        <f t="shared" ref="I12" si="32">IF(A12&lt;&gt;"","武汉威伟机械","------")</f>
        <v>武汉威伟机械</v>
      </c>
      <c r="J12" s="17" t="str">
        <f>VLOOKUP(L12,ch!$A$1:$B$33,2,0)</f>
        <v>鄂AZR876</v>
      </c>
      <c r="K12" s="17"/>
      <c r="L12" s="4" t="s">
        <v>181</v>
      </c>
      <c r="M12" s="2" t="str">
        <f t="shared" ref="M12" si="33">IF(A12&lt;&gt;"","9.6米","---")</f>
        <v>9.6米</v>
      </c>
      <c r="N12" s="4">
        <v>14</v>
      </c>
      <c r="O12" s="2" t="str">
        <f t="shared" ref="O12" si="34">C12&amp;"--"&amp;E12</f>
        <v>新地园区--亚洲一号园区</v>
      </c>
      <c r="P12" s="4">
        <f t="shared" ref="P12" si="35">IF(OR(C12="常福园区",C12="欣程园区",E12="常福园区",E12="欣程园区"),1250,165)</f>
        <v>165</v>
      </c>
    </row>
    <row r="13" spans="1:103" ht="18.75">
      <c r="A13" s="9">
        <v>43201</v>
      </c>
      <c r="B13" s="8" t="s">
        <v>252</v>
      </c>
      <c r="C13" s="2" t="s">
        <v>162</v>
      </c>
      <c r="D13" s="2" t="s">
        <v>253</v>
      </c>
      <c r="E13" s="4" t="s">
        <v>66</v>
      </c>
      <c r="F13" s="4" t="s">
        <v>371</v>
      </c>
      <c r="G13" s="5"/>
      <c r="H13" s="5" t="s">
        <v>693</v>
      </c>
      <c r="I13" s="2" t="str">
        <f t="shared" ref="I13" si="36">IF(A13&lt;&gt;"","武汉威伟机械","------")</f>
        <v>武汉威伟机械</v>
      </c>
      <c r="J13" s="17" t="str">
        <f>VLOOKUP(L13,ch!$A$1:$B$33,2,0)</f>
        <v>粤BES791</v>
      </c>
      <c r="K13" s="17"/>
      <c r="L13" s="4" t="s">
        <v>632</v>
      </c>
      <c r="M13" s="2" t="str">
        <f t="shared" ref="M13" si="37">IF(A13&lt;&gt;"","9.6米","---")</f>
        <v>9.6米</v>
      </c>
      <c r="N13" s="4">
        <v>14</v>
      </c>
      <c r="O13" s="2" t="str">
        <f t="shared" ref="O13" si="38">C13&amp;"--"&amp;E13</f>
        <v>新地园区--亚洲一号园区</v>
      </c>
      <c r="P13" s="4">
        <f t="shared" ref="P13" si="39">IF(OR(C13="常福园区",C13="欣程园区",E13="常福园区",E13="欣程园区"),1250,165)</f>
        <v>165</v>
      </c>
    </row>
    <row r="14" spans="1:103" ht="18.75">
      <c r="A14" s="9">
        <v>43201</v>
      </c>
      <c r="B14" s="8" t="s">
        <v>694</v>
      </c>
      <c r="C14" s="2" t="s">
        <v>162</v>
      </c>
      <c r="D14" s="2" t="s">
        <v>20</v>
      </c>
      <c r="E14" s="4" t="s">
        <v>162</v>
      </c>
      <c r="F14" s="4" t="s">
        <v>436</v>
      </c>
      <c r="G14" s="5"/>
      <c r="H14" s="5" t="s">
        <v>695</v>
      </c>
      <c r="I14" s="2" t="str">
        <f t="shared" ref="I14" si="40">IF(A14&lt;&gt;"","武汉威伟机械","------")</f>
        <v>武汉威伟机械</v>
      </c>
      <c r="J14" s="17" t="str">
        <f>VLOOKUP(L14,ch!$A$1:$B$33,2,0)</f>
        <v>鄂AZR992</v>
      </c>
      <c r="K14" s="17"/>
      <c r="L14" s="4" t="s">
        <v>202</v>
      </c>
      <c r="M14" s="2" t="str">
        <f t="shared" ref="M14" si="41">IF(A14&lt;&gt;"","9.6米","---")</f>
        <v>9.6米</v>
      </c>
      <c r="N14" s="4">
        <v>14</v>
      </c>
      <c r="O14" s="2" t="str">
        <f t="shared" ref="O14" si="42">C14&amp;"--"&amp;E14</f>
        <v>新地园区--新地园区</v>
      </c>
      <c r="P14" s="4">
        <f t="shared" ref="P14" si="43">IF(OR(C14="常福园区",C14="欣程园区",E14="常福园区",E14="欣程园区"),1250,165)</f>
        <v>165</v>
      </c>
    </row>
    <row r="15" spans="1:103" ht="18.75">
      <c r="A15" s="9">
        <v>43201</v>
      </c>
      <c r="B15" s="8" t="s">
        <v>252</v>
      </c>
      <c r="C15" s="2" t="s">
        <v>162</v>
      </c>
      <c r="D15" s="2" t="s">
        <v>19</v>
      </c>
      <c r="E15" s="4" t="s">
        <v>66</v>
      </c>
      <c r="F15" s="4" t="s">
        <v>469</v>
      </c>
      <c r="G15" s="5"/>
      <c r="H15" s="5" t="s">
        <v>696</v>
      </c>
      <c r="I15" s="2" t="str">
        <f t="shared" ref="I15" si="44">IF(A15&lt;&gt;"","武汉威伟机械","------")</f>
        <v>武汉威伟机械</v>
      </c>
      <c r="J15" s="17" t="str">
        <f>VLOOKUP(L15,ch!$A$1:$B$33,2,0)</f>
        <v>鄂AZV377</v>
      </c>
      <c r="K15" s="17"/>
      <c r="L15" s="4" t="s">
        <v>54</v>
      </c>
      <c r="M15" s="2" t="str">
        <f t="shared" ref="M15" si="45">IF(A15&lt;&gt;"","9.6米","---")</f>
        <v>9.6米</v>
      </c>
      <c r="N15" s="4">
        <v>14</v>
      </c>
      <c r="O15" s="2" t="str">
        <f t="shared" ref="O15" si="46">C15&amp;"--"&amp;E15</f>
        <v>新地园区--亚洲一号园区</v>
      </c>
      <c r="P15" s="4">
        <f t="shared" ref="P15" si="47">IF(OR(C15="常福园区",C15="欣程园区",E15="常福园区",E15="欣程园区"),1250,165)</f>
        <v>165</v>
      </c>
    </row>
    <row r="16" spans="1:103" ht="18.75">
      <c r="A16" s="9">
        <v>43201</v>
      </c>
      <c r="B16" s="8" t="s">
        <v>697</v>
      </c>
      <c r="C16" s="2" t="s">
        <v>162</v>
      </c>
      <c r="D16" s="2" t="s">
        <v>19</v>
      </c>
      <c r="E16" s="4" t="s">
        <v>66</v>
      </c>
      <c r="F16" s="4" t="s">
        <v>457</v>
      </c>
      <c r="G16" s="5"/>
      <c r="H16" s="5" t="s">
        <v>698</v>
      </c>
      <c r="I16" s="2" t="str">
        <f t="shared" ref="I16" si="48">IF(A16&lt;&gt;"","武汉威伟机械","------")</f>
        <v>武汉威伟机械</v>
      </c>
      <c r="J16" s="17" t="str">
        <f>VLOOKUP(L16,ch!$A$1:$B$33,2,0)</f>
        <v>鄂AZR992</v>
      </c>
      <c r="K16" s="17"/>
      <c r="L16" s="4" t="s">
        <v>202</v>
      </c>
      <c r="M16" s="2" t="str">
        <f t="shared" ref="M16" si="49">IF(A16&lt;&gt;"","9.6米","---")</f>
        <v>9.6米</v>
      </c>
      <c r="N16" s="4">
        <v>14</v>
      </c>
      <c r="O16" s="2" t="str">
        <f t="shared" ref="O16" si="50">C16&amp;"--"&amp;E16</f>
        <v>新地园区--亚洲一号园区</v>
      </c>
      <c r="P16" s="4">
        <f t="shared" ref="P16" si="51">IF(OR(C16="常福园区",C16="欣程园区",E16="常福园区",E16="欣程园区"),1250,165)</f>
        <v>165</v>
      </c>
    </row>
    <row r="17" spans="1:16" ht="18.75">
      <c r="A17" s="9">
        <v>43201</v>
      </c>
      <c r="B17" s="8" t="s">
        <v>63</v>
      </c>
      <c r="C17" s="2" t="s">
        <v>162</v>
      </c>
      <c r="D17" s="2" t="s">
        <v>20</v>
      </c>
      <c r="E17" s="4" t="s">
        <v>162</v>
      </c>
      <c r="F17" s="4" t="s">
        <v>398</v>
      </c>
      <c r="G17" s="5"/>
      <c r="H17" s="5" t="s">
        <v>699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/>
      <c r="L17" s="4" t="s">
        <v>158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新地园区--新地园区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43201</v>
      </c>
      <c r="B18" s="8" t="s">
        <v>370</v>
      </c>
      <c r="C18" s="2" t="s">
        <v>162</v>
      </c>
      <c r="D18" s="2" t="s">
        <v>253</v>
      </c>
      <c r="E18" s="4" t="s">
        <v>66</v>
      </c>
      <c r="F18" s="4" t="s">
        <v>371</v>
      </c>
      <c r="G18" s="5"/>
      <c r="H18" s="5" t="s">
        <v>700</v>
      </c>
      <c r="I18" s="2" t="str">
        <f t="shared" ref="I18" si="56">IF(A18&lt;&gt;"","武汉威伟机械","------")</f>
        <v>武汉威伟机械</v>
      </c>
      <c r="J18" s="17" t="str">
        <f>VLOOKUP(L18,ch!$A$1:$B$33,2,0)</f>
        <v>鄂AZV377</v>
      </c>
      <c r="K18" s="17"/>
      <c r="L18" s="4" t="s">
        <v>54</v>
      </c>
      <c r="M18" s="2" t="str">
        <f t="shared" ref="M18" si="57">IF(A18&lt;&gt;"","9.6米","---")</f>
        <v>9.6米</v>
      </c>
      <c r="N18" s="4">
        <v>14</v>
      </c>
      <c r="O18" s="2" t="str">
        <f t="shared" ref="O18" si="58">C18&amp;"--"&amp;E18</f>
        <v>新地园区--亚洲一号园区</v>
      </c>
      <c r="P18" s="4">
        <f t="shared" ref="P18" si="59">IF(OR(C18="常福园区",C18="欣程园区",E18="常福园区",E18="欣程园区"),1250,165)</f>
        <v>165</v>
      </c>
    </row>
    <row r="19" spans="1:16" ht="18.75">
      <c r="A19" s="9">
        <v>43201</v>
      </c>
      <c r="B19" s="8" t="s">
        <v>165</v>
      </c>
      <c r="C19" s="2" t="s">
        <v>162</v>
      </c>
      <c r="D19" s="2" t="s">
        <v>19</v>
      </c>
      <c r="E19" s="4" t="s">
        <v>66</v>
      </c>
      <c r="F19" s="4" t="s">
        <v>469</v>
      </c>
      <c r="G19" s="5"/>
      <c r="H19" s="5" t="s">
        <v>701</v>
      </c>
      <c r="I19" s="2" t="str">
        <f t="shared" ref="I19" si="60">IF(A19&lt;&gt;"","武汉威伟机械","------")</f>
        <v>武汉威伟机械</v>
      </c>
      <c r="J19" s="17" t="str">
        <f>VLOOKUP(L19,ch!$A$1:$B$33,2,0)</f>
        <v>鄂AZR876</v>
      </c>
      <c r="K19" s="17"/>
      <c r="L19" s="4" t="s">
        <v>181</v>
      </c>
      <c r="M19" s="2" t="str">
        <f t="shared" ref="M19" si="61">IF(A19&lt;&gt;"","9.6米","---")</f>
        <v>9.6米</v>
      </c>
      <c r="N19" s="4">
        <v>14</v>
      </c>
      <c r="O19" s="2" t="str">
        <f t="shared" ref="O19" si="62">C19&amp;"--"&amp;E19</f>
        <v>新地园区--亚洲一号园区</v>
      </c>
      <c r="P19" s="4">
        <f t="shared" ref="P19" si="63">IF(OR(C19="常福园区",C19="欣程园区",E19="常福园区",E19="欣程园区"),1250,165)</f>
        <v>165</v>
      </c>
    </row>
    <row r="20" spans="1:16" ht="18.75">
      <c r="A20" s="9">
        <v>43201</v>
      </c>
      <c r="B20" s="8" t="s">
        <v>702</v>
      </c>
      <c r="C20" s="2" t="s">
        <v>66</v>
      </c>
      <c r="D20" s="2" t="s">
        <v>469</v>
      </c>
      <c r="E20" s="4" t="s">
        <v>162</v>
      </c>
      <c r="F20" s="4" t="s">
        <v>268</v>
      </c>
      <c r="G20" s="5"/>
      <c r="H20" s="5" t="s">
        <v>703</v>
      </c>
      <c r="I20" s="2" t="str">
        <f t="shared" ref="I20" si="64">IF(A20&lt;&gt;"","武汉威伟机械","------")</f>
        <v>武汉威伟机械</v>
      </c>
      <c r="J20" s="17" t="str">
        <f>VLOOKUP(L20,ch!$A$1:$B$33,2,0)</f>
        <v>鄂AZV377</v>
      </c>
      <c r="K20" s="17"/>
      <c r="L20" s="4" t="s">
        <v>54</v>
      </c>
      <c r="M20" s="2" t="str">
        <f t="shared" ref="M20" si="65">IF(A20&lt;&gt;"","9.6米","---")</f>
        <v>9.6米</v>
      </c>
      <c r="N20" s="4">
        <v>12</v>
      </c>
      <c r="O20" s="2" t="str">
        <f t="shared" ref="O20" si="66">C20&amp;"--"&amp;E20</f>
        <v>亚洲一号园区--新地园区</v>
      </c>
      <c r="P20" s="4">
        <f t="shared" ref="P20" si="67">IF(OR(C20="常福园区",C20="欣程园区",E20="常福园区",E20="欣程园区"),1250,165)</f>
        <v>165</v>
      </c>
    </row>
    <row r="21" spans="1:16" ht="18.75">
      <c r="A21" s="9">
        <v>43201</v>
      </c>
      <c r="B21" s="8" t="s">
        <v>345</v>
      </c>
      <c r="C21" s="2" t="s">
        <v>59</v>
      </c>
      <c r="D21" s="2" t="s">
        <v>704</v>
      </c>
      <c r="E21" s="4" t="s">
        <v>162</v>
      </c>
      <c r="F21" s="4" t="s">
        <v>274</v>
      </c>
      <c r="G21" s="5"/>
      <c r="H21" s="5" t="s">
        <v>705</v>
      </c>
      <c r="I21" s="2" t="str">
        <f t="shared" ref="I21" si="68">IF(A21&lt;&gt;"","武汉威伟机械","------")</f>
        <v>武汉威伟机械</v>
      </c>
      <c r="J21" s="17" t="str">
        <f>VLOOKUP(L21,ch!$A$1:$B$33,2,0)</f>
        <v>鄂ABY277</v>
      </c>
      <c r="K21" s="17"/>
      <c r="L21" s="4" t="s">
        <v>261</v>
      </c>
      <c r="M21" s="2" t="str">
        <f t="shared" ref="M21" si="69">IF(A21&lt;&gt;"","9.6米","---")</f>
        <v>9.6米</v>
      </c>
      <c r="N21" s="4">
        <v>14</v>
      </c>
      <c r="O21" s="2" t="str">
        <f t="shared" ref="O21" si="70">C21&amp;"--"&amp;E21</f>
        <v>万纬园区--新地园区</v>
      </c>
      <c r="P21" s="4">
        <f t="shared" ref="P21" si="71">IF(OR(C21="常福园区",C21="欣程园区",E21="常福园区",E21="欣程园区"),1250,165)</f>
        <v>165</v>
      </c>
    </row>
    <row r="22" spans="1:16" ht="18.75">
      <c r="A22" s="9">
        <v>43201</v>
      </c>
      <c r="B22" s="8" t="s">
        <v>159</v>
      </c>
      <c r="C22" s="2" t="s">
        <v>66</v>
      </c>
      <c r="D22" s="2" t="s">
        <v>373</v>
      </c>
      <c r="E22" s="4" t="s">
        <v>162</v>
      </c>
      <c r="F22" s="4" t="s">
        <v>20</v>
      </c>
      <c r="G22" s="5"/>
      <c r="H22" s="5" t="s">
        <v>706</v>
      </c>
      <c r="I22" s="2" t="str">
        <f t="shared" ref="I22" si="72">IF(A22&lt;&gt;"","武汉威伟机械","------")</f>
        <v>武汉威伟机械</v>
      </c>
      <c r="J22" s="17" t="str">
        <f>VLOOKUP(L22,ch!$A$1:$B$33,2,0)</f>
        <v>鄂AZR876</v>
      </c>
      <c r="K22" s="17"/>
      <c r="L22" s="4" t="s">
        <v>181</v>
      </c>
      <c r="M22" s="2" t="str">
        <f t="shared" ref="M22" si="73">IF(A22&lt;&gt;"","9.6米","---")</f>
        <v>9.6米</v>
      </c>
      <c r="N22" s="4">
        <v>14</v>
      </c>
      <c r="O22" s="2" t="str">
        <f t="shared" ref="O22" si="74">C22&amp;"--"&amp;E22</f>
        <v>亚洲一号园区--新地园区</v>
      </c>
      <c r="P22" s="4">
        <f t="shared" ref="P22" si="75">IF(OR(C22="常福园区",C22="欣程园区",E22="常福园区",E22="欣程园区"),1250,165)</f>
        <v>165</v>
      </c>
    </row>
    <row r="23" spans="1:16" ht="18.75">
      <c r="A23" s="9">
        <v>43201</v>
      </c>
      <c r="B23" s="8" t="s">
        <v>45</v>
      </c>
      <c r="C23" s="2" t="s">
        <v>59</v>
      </c>
      <c r="D23" s="2" t="s">
        <v>560</v>
      </c>
      <c r="E23" s="4" t="s">
        <v>162</v>
      </c>
      <c r="F23" s="4" t="s">
        <v>707</v>
      </c>
      <c r="G23" s="5"/>
      <c r="H23" s="5" t="s">
        <v>708</v>
      </c>
      <c r="I23" s="2" t="str">
        <f t="shared" ref="I23" si="76">IF(A23&lt;&gt;"","武汉威伟机械","------")</f>
        <v>武汉威伟机械</v>
      </c>
      <c r="J23" s="17" t="str">
        <f>VLOOKUP(L23,ch!$A$1:$B$33,2,0)</f>
        <v>鄂ABY277</v>
      </c>
      <c r="K23" s="17"/>
      <c r="L23" s="4" t="s">
        <v>261</v>
      </c>
      <c r="M23" s="2" t="str">
        <f t="shared" ref="M23" si="77">IF(A23&lt;&gt;"","9.6米","---")</f>
        <v>9.6米</v>
      </c>
      <c r="N23" s="4">
        <v>14</v>
      </c>
      <c r="O23" s="2" t="str">
        <f t="shared" ref="O23" si="78">C23&amp;"--"&amp;E23</f>
        <v>万纬园区--新地园区</v>
      </c>
      <c r="P23" s="4">
        <f t="shared" ref="P23" si="79">IF(OR(C23="常福园区",C23="欣程园区",E23="常福园区",E23="欣程园区"),1250,165)</f>
        <v>165</v>
      </c>
    </row>
    <row r="24" spans="1:16" ht="18.75">
      <c r="A24" s="9">
        <v>43201</v>
      </c>
      <c r="B24" s="8" t="s">
        <v>331</v>
      </c>
      <c r="C24" s="2" t="s">
        <v>66</v>
      </c>
      <c r="D24" s="2" t="s">
        <v>371</v>
      </c>
      <c r="E24" s="4" t="s">
        <v>162</v>
      </c>
      <c r="F24" s="4" t="s">
        <v>268</v>
      </c>
      <c r="G24" s="5"/>
      <c r="H24" s="5" t="s">
        <v>709</v>
      </c>
      <c r="I24" s="2" t="str">
        <f t="shared" ref="I24" si="80">IF(A24&lt;&gt;"","武汉威伟机械","------")</f>
        <v>武汉威伟机械</v>
      </c>
      <c r="J24" s="17" t="str">
        <f>VLOOKUP(L24,ch!$A$1:$B$33,2,0)</f>
        <v>鄂AZR992</v>
      </c>
      <c r="K24" s="17"/>
      <c r="L24" s="4" t="s">
        <v>202</v>
      </c>
      <c r="M24" s="2" t="str">
        <f t="shared" ref="M24" si="81">IF(A24&lt;&gt;"","9.6米","---")</f>
        <v>9.6米</v>
      </c>
      <c r="N24" s="4">
        <v>14</v>
      </c>
      <c r="O24" s="2" t="str">
        <f t="shared" ref="O24" si="82">C24&amp;"--"&amp;E24</f>
        <v>亚洲一号园区--新地园区</v>
      </c>
      <c r="P24" s="4">
        <f t="shared" ref="P24" si="83">IF(OR(C24="常福园区",C24="欣程园区",E24="常福园区",E24="欣程园区"),1250,165)</f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</sheetData>
  <phoneticPr fontId="7" type="noConversion"/>
  <conditionalFormatting sqref="G112:H1048576 G1:H1">
    <cfRule type="duplicateValues" dxfId="11" priority="12"/>
  </conditionalFormatting>
  <conditionalFormatting sqref="G112:H1048576 G1:H1">
    <cfRule type="duplicateValues" dxfId="10" priority="10"/>
    <cfRule type="duplicateValues" dxfId="9" priority="11"/>
  </conditionalFormatting>
  <conditionalFormatting sqref="G112:H1048576 G1:H1">
    <cfRule type="duplicateValues" dxfId="8" priority="8"/>
    <cfRule type="duplicateValues" dxfId="7" priority="9"/>
  </conditionalFormatting>
  <conditionalFormatting sqref="G1:G1048576">
    <cfRule type="duplicateValues" dxfId="6" priority="6"/>
    <cfRule type="duplicateValues" dxfId="5" priority="7"/>
  </conditionalFormatting>
  <conditionalFormatting sqref="G2:H111">
    <cfRule type="duplicateValues" dxfId="4" priority="24"/>
  </conditionalFormatting>
  <conditionalFormatting sqref="G2:H111">
    <cfRule type="duplicateValues" dxfId="3" priority="25"/>
    <cfRule type="duplicateValues" dxfId="2" priority="26"/>
  </conditionalFormatting>
  <conditionalFormatting sqref="G2:H111">
    <cfRule type="duplicateValues" dxfId="1" priority="27"/>
    <cfRule type="duplicateValues" dxfId="0" priority="28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4"/>
  <sheetViews>
    <sheetView topLeftCell="A25" workbookViewId="0">
      <selection activeCell="C34" sqref="C34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282</v>
      </c>
      <c r="B2" s="19" t="s">
        <v>109</v>
      </c>
    </row>
    <row r="3" spans="1:2" ht="20.25">
      <c r="A3" s="19" t="s">
        <v>634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128</v>
      </c>
      <c r="B15" s="19" t="s">
        <v>129</v>
      </c>
    </row>
    <row r="16" spans="1:2" ht="20.25">
      <c r="A16" s="19" t="s">
        <v>130</v>
      </c>
      <c r="B16" s="19" t="s">
        <v>98</v>
      </c>
    </row>
    <row r="17" spans="1:2" ht="20.25">
      <c r="A17" s="19" t="s">
        <v>131</v>
      </c>
      <c r="B17" s="19" t="s">
        <v>102</v>
      </c>
    </row>
    <row r="18" spans="1:2" ht="20.25">
      <c r="A18" s="19" t="s">
        <v>132</v>
      </c>
      <c r="B18" s="19" t="s">
        <v>133</v>
      </c>
    </row>
    <row r="19" spans="1:2" ht="20.25">
      <c r="A19" s="19" t="s">
        <v>134</v>
      </c>
      <c r="B19" s="19" t="s">
        <v>135</v>
      </c>
    </row>
    <row r="20" spans="1:2" ht="20.25">
      <c r="A20" s="19" t="s">
        <v>136</v>
      </c>
      <c r="B20" s="19" t="s">
        <v>137</v>
      </c>
    </row>
    <row r="21" spans="1:2" ht="20.25">
      <c r="A21" s="19" t="s">
        <v>138</v>
      </c>
      <c r="B21" s="19" t="s">
        <v>139</v>
      </c>
    </row>
    <row r="22" spans="1:2" ht="20.25">
      <c r="A22" s="19" t="s">
        <v>140</v>
      </c>
      <c r="B22" s="19" t="s">
        <v>100</v>
      </c>
    </row>
    <row r="23" spans="1:2" ht="20.25">
      <c r="A23" s="19" t="s">
        <v>141</v>
      </c>
      <c r="B23" s="19" t="s">
        <v>17</v>
      </c>
    </row>
    <row r="24" spans="1:2" ht="20.25">
      <c r="A24" s="19" t="s">
        <v>142</v>
      </c>
      <c r="B24" s="19" t="s">
        <v>143</v>
      </c>
    </row>
    <row r="25" spans="1:2" ht="20.25">
      <c r="A25" s="19" t="s">
        <v>144</v>
      </c>
      <c r="B25" s="19" t="s">
        <v>145</v>
      </c>
    </row>
    <row r="26" spans="1:2" ht="20.25">
      <c r="A26" s="19" t="s">
        <v>146</v>
      </c>
      <c r="B26" s="19" t="s">
        <v>147</v>
      </c>
    </row>
    <row r="27" spans="1:2" ht="20.25">
      <c r="A27" s="19" t="s">
        <v>148</v>
      </c>
      <c r="B27" s="19" t="s">
        <v>149</v>
      </c>
    </row>
    <row r="28" spans="1:2" ht="20.25">
      <c r="A28" s="19" t="s">
        <v>150</v>
      </c>
      <c r="B28" s="19" t="s">
        <v>151</v>
      </c>
    </row>
    <row r="29" spans="1:2" ht="20.25">
      <c r="A29" s="19" t="s">
        <v>152</v>
      </c>
      <c r="B29" s="19" t="s">
        <v>153</v>
      </c>
    </row>
    <row r="30" spans="1:2" ht="20.25">
      <c r="A30" s="19" t="s">
        <v>154</v>
      </c>
      <c r="B30" s="19" t="s">
        <v>155</v>
      </c>
    </row>
    <row r="31" spans="1:2" ht="20.25">
      <c r="A31" s="19" t="s">
        <v>156</v>
      </c>
      <c r="B31" s="19" t="s">
        <v>157</v>
      </c>
    </row>
    <row r="32" spans="1:2" ht="20.25">
      <c r="A32" s="29" t="s">
        <v>532</v>
      </c>
      <c r="B32" s="29" t="s">
        <v>533</v>
      </c>
    </row>
    <row r="33" spans="1:2" ht="20.25">
      <c r="A33" s="29" t="s">
        <v>632</v>
      </c>
      <c r="B33" s="29" t="s">
        <v>633</v>
      </c>
    </row>
    <row r="34" spans="1:2" ht="20.25">
      <c r="A34" s="29" t="s">
        <v>635</v>
      </c>
      <c r="B34" s="29" t="s">
        <v>636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3:H9"/>
  <sheetViews>
    <sheetView topLeftCell="B1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566</v>
      </c>
      <c r="B3" s="32" t="s">
        <v>567</v>
      </c>
    </row>
    <row r="4" spans="1:8">
      <c r="A4" s="32" t="s">
        <v>569</v>
      </c>
      <c r="B4" s="18" t="s">
        <v>570</v>
      </c>
      <c r="C4" s="18" t="s">
        <v>538</v>
      </c>
      <c r="D4" s="18" t="s">
        <v>541</v>
      </c>
      <c r="E4" s="18" t="s">
        <v>559</v>
      </c>
      <c r="F4" s="18" t="s">
        <v>557</v>
      </c>
      <c r="G4" s="18" t="s">
        <v>536</v>
      </c>
      <c r="H4" s="18" t="s">
        <v>568</v>
      </c>
    </row>
    <row r="5" spans="1:8">
      <c r="A5" s="33" t="s">
        <v>538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559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557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536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568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W147"/>
  <sheetViews>
    <sheetView topLeftCell="A4" workbookViewId="0">
      <selection activeCell="D87" sqref="D87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bestFit="1" customWidth="1"/>
    <col min="8" max="8" width="16.625" style="18" bestFit="1" customWidth="1"/>
    <col min="9" max="9" width="15.75" style="18" bestFit="1" customWidth="1"/>
    <col min="10" max="10" width="8.8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6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6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6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6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6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6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6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6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6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6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6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6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6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6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6" ht="18.75">
      <c r="A31" s="9">
        <v>43192</v>
      </c>
      <c r="B31" s="8" t="s">
        <v>159</v>
      </c>
      <c r="C31" s="2" t="s">
        <v>66</v>
      </c>
      <c r="D31" s="2" t="s">
        <v>161</v>
      </c>
      <c r="E31" s="4" t="s">
        <v>55</v>
      </c>
      <c r="F31" s="4" t="s">
        <v>46</v>
      </c>
      <c r="G31" s="5" t="s">
        <v>164</v>
      </c>
      <c r="H31" s="7" t="s">
        <v>228</v>
      </c>
      <c r="I31" s="2" t="str">
        <f>IF(A31&lt;&gt;"","武汉威伟机械","------")</f>
        <v>武汉威伟机械</v>
      </c>
      <c r="J31" s="17" t="str">
        <f>VLOOKUP(L31,ch!$A$1:$B$31,2,0)</f>
        <v>鄂AHB101</v>
      </c>
      <c r="K31" s="17" t="s">
        <v>103</v>
      </c>
      <c r="L31" s="4" t="s">
        <v>51</v>
      </c>
      <c r="M31" s="2" t="str">
        <f>IF(A31&lt;&gt;"","9.6米","---")</f>
        <v>9.6米</v>
      </c>
      <c r="N31" s="4">
        <v>14</v>
      </c>
      <c r="O31" s="2" t="str">
        <f t="shared" ref="O31:O77" si="3">C31&amp;"--"&amp;E31</f>
        <v>亚洲一号园区--新地园区</v>
      </c>
      <c r="P31" s="4">
        <f>IF(OR(C31="常福园区",C31="欣程园区",E31="常福园区",F31="欣程园区"),1250,165)</f>
        <v>165</v>
      </c>
    </row>
    <row r="32" spans="1:16" ht="18.75">
      <c r="A32" s="9">
        <v>43192</v>
      </c>
      <c r="B32" s="8" t="s">
        <v>36</v>
      </c>
      <c r="C32" s="2" t="s">
        <v>55</v>
      </c>
      <c r="D32" s="2" t="s">
        <v>166</v>
      </c>
      <c r="E32" s="4" t="s">
        <v>66</v>
      </c>
      <c r="F32" s="4" t="s">
        <v>42</v>
      </c>
      <c r="G32" s="5" t="s">
        <v>167</v>
      </c>
      <c r="H32" s="7" t="s">
        <v>229</v>
      </c>
      <c r="I32" s="2" t="str">
        <f t="shared" ref="I32:I77" si="4">IF(A32&lt;&gt;"","武汉威伟机械","------")</f>
        <v>武汉威伟机械</v>
      </c>
      <c r="J32" s="17" t="str">
        <f>VLOOKUP(L32,ch!$A$1:$B$31,2,0)</f>
        <v>鄂AAW309</v>
      </c>
      <c r="K32" s="17" t="s">
        <v>95</v>
      </c>
      <c r="L32" s="4" t="s">
        <v>57</v>
      </c>
      <c r="M32" s="2" t="str">
        <f t="shared" ref="M32:M77" si="5">IF(A32&lt;&gt;"","9.6米","---")</f>
        <v>9.6米</v>
      </c>
      <c r="N32" s="4">
        <v>14</v>
      </c>
      <c r="O32" s="2" t="str">
        <f t="shared" si="3"/>
        <v>新地园区--亚洲一号园区</v>
      </c>
      <c r="P32" s="4">
        <f t="shared" ref="P32:P37" si="6">IF(OR(C32="常福园区",C32="欣程园区",E32="常福园区",F32="欣程园区"),1250,165)</f>
        <v>165</v>
      </c>
    </row>
    <row r="33" spans="1:16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5" t="s">
        <v>170</v>
      </c>
      <c r="H33" s="7" t="s">
        <v>230</v>
      </c>
      <c r="I33" s="2" t="str">
        <f t="shared" si="4"/>
        <v>武汉威伟机械</v>
      </c>
      <c r="J33" s="17" t="str">
        <f>VLOOKUP(L33,ch!$A$1:$B$31,2,0)</f>
        <v>鄂AAW309</v>
      </c>
      <c r="K33" s="17" t="s">
        <v>95</v>
      </c>
      <c r="L33" s="4" t="s">
        <v>57</v>
      </c>
      <c r="M33" s="2" t="str">
        <f t="shared" si="5"/>
        <v>9.6米</v>
      </c>
      <c r="N33" s="4">
        <v>14</v>
      </c>
      <c r="O33" s="2" t="str">
        <f t="shared" si="3"/>
        <v>新地园区--丰树园区</v>
      </c>
      <c r="P33" s="4">
        <f t="shared" si="6"/>
        <v>165</v>
      </c>
    </row>
    <row r="34" spans="1:16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5" t="s">
        <v>173</v>
      </c>
      <c r="H34" s="7" t="s">
        <v>231</v>
      </c>
      <c r="I34" s="2" t="str">
        <f t="shared" si="4"/>
        <v>武汉威伟机械</v>
      </c>
      <c r="J34" s="17" t="str">
        <f>VLOOKUP(L34,ch!$A$1:$B$31,2,0)</f>
        <v>鄂AAW309</v>
      </c>
      <c r="K34" s="17" t="s">
        <v>95</v>
      </c>
      <c r="L34" s="4" t="s">
        <v>57</v>
      </c>
      <c r="M34" s="2" t="str">
        <f t="shared" si="5"/>
        <v>9.6米</v>
      </c>
      <c r="N34" s="4">
        <v>14</v>
      </c>
      <c r="O34" s="2" t="str">
        <f t="shared" si="3"/>
        <v>新地园区--丰树园区</v>
      </c>
      <c r="P34" s="4">
        <f t="shared" si="6"/>
        <v>165</v>
      </c>
    </row>
    <row r="35" spans="1:16" ht="18.75">
      <c r="A35" s="9">
        <v>43192</v>
      </c>
      <c r="B35" s="8" t="s">
        <v>174</v>
      </c>
      <c r="C35" s="2" t="s">
        <v>55</v>
      </c>
      <c r="D35" s="2" t="s">
        <v>16</v>
      </c>
      <c r="E35" s="4" t="s">
        <v>59</v>
      </c>
      <c r="F35" s="4" t="s">
        <v>23</v>
      </c>
      <c r="G35" s="5" t="s">
        <v>176</v>
      </c>
      <c r="H35" s="7" t="s">
        <v>232</v>
      </c>
      <c r="I35" s="2" t="str">
        <f t="shared" si="4"/>
        <v>武汉威伟机械</v>
      </c>
      <c r="J35" s="17" t="str">
        <f>VLOOKUP(L35,ch!$A$1:$B$31,2,0)</f>
        <v>鄂AZR876</v>
      </c>
      <c r="K35" s="17" t="s">
        <v>129</v>
      </c>
      <c r="L35" s="4" t="s">
        <v>181</v>
      </c>
      <c r="M35" s="2" t="str">
        <f t="shared" si="5"/>
        <v>9.6米</v>
      </c>
      <c r="N35" s="4">
        <v>14</v>
      </c>
      <c r="O35" s="2" t="str">
        <f t="shared" si="3"/>
        <v>新地园区--万纬园区</v>
      </c>
      <c r="P35" s="4">
        <f t="shared" si="6"/>
        <v>165</v>
      </c>
    </row>
    <row r="36" spans="1:16" ht="18.75">
      <c r="A36" s="9">
        <v>43192</v>
      </c>
      <c r="B36" s="8" t="s">
        <v>178</v>
      </c>
      <c r="C36" s="2" t="s">
        <v>55</v>
      </c>
      <c r="D36" s="2" t="s">
        <v>16</v>
      </c>
      <c r="E36" s="4" t="s">
        <v>59</v>
      </c>
      <c r="F36" s="4" t="s">
        <v>179</v>
      </c>
      <c r="G36" s="5" t="s">
        <v>180</v>
      </c>
      <c r="H36" s="7" t="s">
        <v>233</v>
      </c>
      <c r="I36" s="2" t="str">
        <f t="shared" si="4"/>
        <v>武汉威伟机械</v>
      </c>
      <c r="J36" s="17" t="str">
        <f>VLOOKUP(L36,ch!$A$1:$B$31,2,0)</f>
        <v>鄂AZR876</v>
      </c>
      <c r="K36" s="17" t="s">
        <v>129</v>
      </c>
      <c r="L36" s="4" t="s">
        <v>181</v>
      </c>
      <c r="M36" s="2" t="str">
        <f t="shared" si="5"/>
        <v>9.6米</v>
      </c>
      <c r="N36" s="4">
        <v>14</v>
      </c>
      <c r="O36" s="2" t="str">
        <f t="shared" si="3"/>
        <v>新地园区--万纬园区</v>
      </c>
      <c r="P36" s="4">
        <f t="shared" si="6"/>
        <v>165</v>
      </c>
    </row>
    <row r="37" spans="1:16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5" t="s">
        <v>183</v>
      </c>
      <c r="H37" s="7" t="s">
        <v>234</v>
      </c>
      <c r="I37" s="2" t="str">
        <f t="shared" si="4"/>
        <v>武汉威伟机械</v>
      </c>
      <c r="J37" s="17" t="str">
        <f>VLOOKUP(L37,ch!$A$1:$B$31,2,0)</f>
        <v>鄂AZR876</v>
      </c>
      <c r="K37" s="17" t="s">
        <v>129</v>
      </c>
      <c r="L37" s="4" t="s">
        <v>181</v>
      </c>
      <c r="M37" s="2" t="str">
        <f t="shared" si="5"/>
        <v>9.6米</v>
      </c>
      <c r="N37" s="4">
        <v>10</v>
      </c>
      <c r="O37" s="2" t="str">
        <f t="shared" si="3"/>
        <v>新地园区--万纬园区</v>
      </c>
      <c r="P37" s="4">
        <f t="shared" si="6"/>
        <v>165</v>
      </c>
    </row>
    <row r="38" spans="1:16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5" t="s">
        <v>184</v>
      </c>
      <c r="H38" s="7" t="s">
        <v>251</v>
      </c>
      <c r="I38" s="2" t="str">
        <f t="shared" si="4"/>
        <v>武汉威伟机械</v>
      </c>
      <c r="J38" s="17" t="str">
        <f>VLOOKUP(L38,ch!$A$1:$B$31,2,0)</f>
        <v>鄂AF1588</v>
      </c>
      <c r="K38" s="17" t="s">
        <v>101</v>
      </c>
      <c r="L38" s="4" t="s">
        <v>39</v>
      </c>
      <c r="M38" s="2" t="str">
        <f t="shared" si="5"/>
        <v>9.6米</v>
      </c>
      <c r="N38" s="4">
        <v>14</v>
      </c>
      <c r="O38" s="2" t="str">
        <f t="shared" si="3"/>
        <v>新地园区--丰树园区</v>
      </c>
      <c r="P38" s="4">
        <f>IF(OR(C38="常福园区",C38="欣程园区",E38="常福园区",F31="欣程园区"),1250,165)</f>
        <v>165</v>
      </c>
    </row>
    <row r="39" spans="1:16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186</v>
      </c>
      <c r="G39" s="5" t="s">
        <v>187</v>
      </c>
      <c r="H39" s="7" t="s">
        <v>235</v>
      </c>
      <c r="I39" s="2" t="str">
        <f t="shared" si="4"/>
        <v>武汉威伟机械</v>
      </c>
      <c r="J39" s="17" t="e">
        <f>VLOOKUP(L39,ch!$A$1:$B$31,2,0)</f>
        <v>#N/A</v>
      </c>
      <c r="K39" s="17" t="s">
        <v>109</v>
      </c>
      <c r="L39" s="4" t="s">
        <v>32</v>
      </c>
      <c r="M39" s="2" t="str">
        <f t="shared" si="5"/>
        <v>9.6米</v>
      </c>
      <c r="N39" s="4">
        <v>14</v>
      </c>
      <c r="O39" s="2" t="str">
        <f t="shared" si="3"/>
        <v>新地园区--亚洲一号园区</v>
      </c>
      <c r="P39" s="4">
        <f t="shared" ref="P39:P54" si="7">IF(OR(C39="常福园区",C39="欣程园区",E39="常福园区",F32="欣程园区"),1250,165)</f>
        <v>165</v>
      </c>
    </row>
    <row r="40" spans="1:16" ht="18.75">
      <c r="A40" s="9">
        <v>43192</v>
      </c>
      <c r="B40" s="8" t="s">
        <v>188</v>
      </c>
      <c r="C40" s="2" t="s">
        <v>55</v>
      </c>
      <c r="D40" s="2" t="s">
        <v>19</v>
      </c>
      <c r="E40" s="4" t="s">
        <v>66</v>
      </c>
      <c r="F40" s="4" t="s">
        <v>34</v>
      </c>
      <c r="G40" s="5" t="s">
        <v>190</v>
      </c>
      <c r="H40" s="7" t="s">
        <v>236</v>
      </c>
      <c r="I40" s="2" t="str">
        <f t="shared" si="4"/>
        <v>武汉威伟机械</v>
      </c>
      <c r="J40" s="17" t="e">
        <f>VLOOKUP(L40,ch!$A$1:$B$31,2,0)</f>
        <v>#N/A</v>
      </c>
      <c r="K40" s="17" t="s">
        <v>109</v>
      </c>
      <c r="L40" s="4" t="s">
        <v>32</v>
      </c>
      <c r="M40" s="2" t="str">
        <f t="shared" si="5"/>
        <v>9.6米</v>
      </c>
      <c r="N40" s="4">
        <v>14</v>
      </c>
      <c r="O40" s="2" t="str">
        <f t="shared" si="3"/>
        <v>新地园区--亚洲一号园区</v>
      </c>
      <c r="P40" s="4">
        <f t="shared" si="7"/>
        <v>165</v>
      </c>
    </row>
    <row r="41" spans="1:16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5" t="s">
        <v>191</v>
      </c>
      <c r="H41" s="7" t="s">
        <v>237</v>
      </c>
      <c r="I41" s="2" t="str">
        <f t="shared" si="4"/>
        <v>武汉威伟机械</v>
      </c>
      <c r="J41" s="17" t="e">
        <f>VLOOKUP(L41,ch!$A$1:$B$31,2,0)</f>
        <v>#N/A</v>
      </c>
      <c r="K41" s="17" t="s">
        <v>110</v>
      </c>
      <c r="L41" s="4" t="s">
        <v>60</v>
      </c>
      <c r="M41" s="2" t="str">
        <f t="shared" si="5"/>
        <v>9.6米</v>
      </c>
      <c r="N41" s="4">
        <v>14</v>
      </c>
      <c r="O41" s="2" t="str">
        <f t="shared" si="3"/>
        <v>新地园区--万纬园区</v>
      </c>
      <c r="P41" s="4">
        <f t="shared" si="7"/>
        <v>165</v>
      </c>
    </row>
    <row r="42" spans="1:16" ht="18.75">
      <c r="A42" s="9">
        <v>43192</v>
      </c>
      <c r="B42" s="8" t="s">
        <v>178</v>
      </c>
      <c r="C42" s="2" t="s">
        <v>55</v>
      </c>
      <c r="D42" s="2" t="s">
        <v>16</v>
      </c>
      <c r="E42" s="4" t="s">
        <v>59</v>
      </c>
      <c r="F42" s="4" t="s">
        <v>23</v>
      </c>
      <c r="G42" s="5" t="s">
        <v>193</v>
      </c>
      <c r="H42" s="7" t="s">
        <v>238</v>
      </c>
      <c r="I42" s="2" t="str">
        <f t="shared" si="4"/>
        <v>武汉威伟机械</v>
      </c>
      <c r="J42" s="17" t="e">
        <f>VLOOKUP(L42,ch!$A$1:$B$31,2,0)</f>
        <v>#N/A</v>
      </c>
      <c r="K42" s="17" t="s">
        <v>110</v>
      </c>
      <c r="L42" s="4" t="s">
        <v>60</v>
      </c>
      <c r="M42" s="2" t="str">
        <f t="shared" si="5"/>
        <v>9.6米</v>
      </c>
      <c r="N42" s="4">
        <v>14</v>
      </c>
      <c r="O42" s="2" t="str">
        <f t="shared" si="3"/>
        <v>新地园区--万纬园区</v>
      </c>
      <c r="P42" s="4">
        <f t="shared" si="7"/>
        <v>165</v>
      </c>
    </row>
    <row r="43" spans="1:16" ht="18.75">
      <c r="A43" s="9">
        <v>43192</v>
      </c>
      <c r="B43" s="8" t="s">
        <v>194</v>
      </c>
      <c r="C43" s="2" t="s">
        <v>55</v>
      </c>
      <c r="D43" s="2" t="s">
        <v>46</v>
      </c>
      <c r="E43" s="4" t="s">
        <v>55</v>
      </c>
      <c r="F43" s="4" t="s">
        <v>56</v>
      </c>
      <c r="G43" s="5" t="s">
        <v>197</v>
      </c>
      <c r="H43" s="7" t="s">
        <v>239</v>
      </c>
      <c r="I43" s="2" t="str">
        <f t="shared" si="4"/>
        <v>武汉威伟机械</v>
      </c>
      <c r="J43" s="17" t="str">
        <f>VLOOKUP(L43,ch!$A$1:$B$31,2,0)</f>
        <v>鄂AHB101</v>
      </c>
      <c r="K43" s="17" t="s">
        <v>103</v>
      </c>
      <c r="L43" s="4" t="s">
        <v>51</v>
      </c>
      <c r="M43" s="2" t="str">
        <f t="shared" si="5"/>
        <v>9.6米</v>
      </c>
      <c r="N43" s="4">
        <v>14</v>
      </c>
      <c r="O43" s="2" t="str">
        <f t="shared" si="3"/>
        <v>新地园区--新地园区</v>
      </c>
      <c r="P43" s="4">
        <f t="shared" si="7"/>
        <v>165</v>
      </c>
    </row>
    <row r="44" spans="1:16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5" t="s">
        <v>199</v>
      </c>
      <c r="H44" s="7" t="s">
        <v>240</v>
      </c>
      <c r="I44" s="2" t="str">
        <f t="shared" si="4"/>
        <v>武汉威伟机械</v>
      </c>
      <c r="J44" s="17" t="str">
        <f>VLOOKUP(L44,ch!$A$1:$B$31,2,0)</f>
        <v>鄂AHB101</v>
      </c>
      <c r="K44" s="17" t="s">
        <v>103</v>
      </c>
      <c r="L44" s="4" t="s">
        <v>51</v>
      </c>
      <c r="M44" s="2" t="str">
        <f t="shared" si="5"/>
        <v>9.6米</v>
      </c>
      <c r="N44" s="4">
        <v>14</v>
      </c>
      <c r="O44" s="2" t="str">
        <f t="shared" si="3"/>
        <v>新地园区--丰树园区</v>
      </c>
      <c r="P44" s="4">
        <f t="shared" si="7"/>
        <v>165</v>
      </c>
    </row>
    <row r="45" spans="1:16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5" t="s">
        <v>201</v>
      </c>
      <c r="H45" s="7" t="s">
        <v>241</v>
      </c>
      <c r="I45" s="2" t="str">
        <f t="shared" si="4"/>
        <v>武汉威伟机械</v>
      </c>
      <c r="J45" s="17" t="str">
        <f>VLOOKUP(L45,ch!$A$1:$B$31,2,0)</f>
        <v>鄂AZR992</v>
      </c>
      <c r="K45" s="17" t="s">
        <v>100</v>
      </c>
      <c r="L45" s="4" t="s">
        <v>35</v>
      </c>
      <c r="M45" s="2" t="str">
        <f t="shared" si="5"/>
        <v>9.6米</v>
      </c>
      <c r="N45" s="4">
        <v>14</v>
      </c>
      <c r="O45" s="2" t="str">
        <f t="shared" si="3"/>
        <v>新地园区--亚洲一号园区</v>
      </c>
      <c r="P45" s="4">
        <f t="shared" si="7"/>
        <v>165</v>
      </c>
    </row>
    <row r="46" spans="1:16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5" t="s">
        <v>203</v>
      </c>
      <c r="H46" s="7" t="s">
        <v>242</v>
      </c>
      <c r="I46" s="2" t="str">
        <f t="shared" si="4"/>
        <v>武汉威伟机械</v>
      </c>
      <c r="J46" s="17" t="str">
        <f>VLOOKUP(L46,ch!$A$1:$B$31,2,0)</f>
        <v>鄂AZR992</v>
      </c>
      <c r="K46" s="17" t="s">
        <v>100</v>
      </c>
      <c r="L46" s="4" t="s">
        <v>35</v>
      </c>
      <c r="M46" s="2" t="str">
        <f t="shared" si="5"/>
        <v>9.6米</v>
      </c>
      <c r="N46" s="4">
        <v>12</v>
      </c>
      <c r="O46" s="2" t="str">
        <f t="shared" si="3"/>
        <v>新地园区--新地园区</v>
      </c>
      <c r="P46" s="4">
        <f t="shared" si="7"/>
        <v>165</v>
      </c>
    </row>
    <row r="47" spans="1:16" ht="18.75">
      <c r="A47" s="9">
        <v>43192</v>
      </c>
      <c r="B47" s="8" t="s">
        <v>204</v>
      </c>
      <c r="C47" s="2" t="s">
        <v>55</v>
      </c>
      <c r="D47" s="2" t="s">
        <v>20</v>
      </c>
      <c r="E47" s="4" t="s">
        <v>61</v>
      </c>
      <c r="F47" s="4" t="s">
        <v>64</v>
      </c>
      <c r="G47" s="5" t="s">
        <v>205</v>
      </c>
      <c r="H47" s="7" t="s">
        <v>243</v>
      </c>
      <c r="I47" s="2" t="str">
        <f t="shared" si="4"/>
        <v>武汉威伟机械</v>
      </c>
      <c r="J47" s="17" t="str">
        <f>VLOOKUP(L47,ch!$A$1:$B$31,2,0)</f>
        <v>鄂AZR992</v>
      </c>
      <c r="K47" s="17" t="s">
        <v>100</v>
      </c>
      <c r="L47" s="4" t="s">
        <v>35</v>
      </c>
      <c r="M47" s="2" t="str">
        <f t="shared" si="5"/>
        <v>9.6米</v>
      </c>
      <c r="N47" s="4">
        <v>14</v>
      </c>
      <c r="O47" s="2" t="str">
        <f t="shared" si="3"/>
        <v>新地园区--丰树园区</v>
      </c>
      <c r="P47" s="4">
        <f t="shared" si="7"/>
        <v>165</v>
      </c>
    </row>
    <row r="48" spans="1:16" ht="18.75">
      <c r="A48" s="9">
        <v>43192</v>
      </c>
      <c r="B48" s="8" t="s">
        <v>178</v>
      </c>
      <c r="C48" s="2" t="s">
        <v>55</v>
      </c>
      <c r="D48" s="2" t="s">
        <v>16</v>
      </c>
      <c r="E48" s="4" t="s">
        <v>59</v>
      </c>
      <c r="F48" s="4" t="s">
        <v>206</v>
      </c>
      <c r="G48" s="5" t="s">
        <v>209</v>
      </c>
      <c r="H48" s="7" t="s">
        <v>244</v>
      </c>
      <c r="I48" s="2" t="str">
        <f t="shared" si="4"/>
        <v>武汉威伟机械</v>
      </c>
      <c r="J48" s="17" t="e">
        <f>VLOOKUP(L48,ch!$A$1:$B$31,2,0)</f>
        <v>#N/A</v>
      </c>
      <c r="K48" s="17" t="s">
        <v>110</v>
      </c>
      <c r="L48" s="4" t="s">
        <v>60</v>
      </c>
      <c r="M48" s="2" t="str">
        <f t="shared" si="5"/>
        <v>9.6米</v>
      </c>
      <c r="N48" s="4">
        <v>14</v>
      </c>
      <c r="O48" s="2" t="str">
        <f t="shared" si="3"/>
        <v>新地园区--万纬园区</v>
      </c>
      <c r="P48" s="4">
        <f t="shared" si="7"/>
        <v>165</v>
      </c>
    </row>
    <row r="49" spans="1:16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5" t="s">
        <v>207</v>
      </c>
      <c r="H49" s="7" t="s">
        <v>245</v>
      </c>
      <c r="I49" s="2" t="str">
        <f t="shared" si="4"/>
        <v>武汉威伟机械</v>
      </c>
      <c r="J49" s="17" t="str">
        <f>VLOOKUP(L49,ch!$A$1:$B$31,2,0)</f>
        <v>鄂AF1588</v>
      </c>
      <c r="K49" s="17" t="s">
        <v>101</v>
      </c>
      <c r="L49" s="4" t="s">
        <v>39</v>
      </c>
      <c r="M49" s="2" t="str">
        <f t="shared" si="5"/>
        <v>9.6米</v>
      </c>
      <c r="N49" s="4">
        <v>14</v>
      </c>
      <c r="O49" s="2" t="str">
        <f t="shared" si="3"/>
        <v>新地园区--新地园区</v>
      </c>
      <c r="P49" s="4">
        <f t="shared" si="7"/>
        <v>165</v>
      </c>
    </row>
    <row r="50" spans="1:16" ht="18.75">
      <c r="A50" s="9">
        <v>43192</v>
      </c>
      <c r="B50" s="8" t="s">
        <v>211</v>
      </c>
      <c r="C50" s="2" t="s">
        <v>59</v>
      </c>
      <c r="D50" s="2" t="s">
        <v>212</v>
      </c>
      <c r="E50" s="4" t="s">
        <v>55</v>
      </c>
      <c r="F50" s="4" t="s">
        <v>46</v>
      </c>
      <c r="G50" s="5" t="s">
        <v>210</v>
      </c>
      <c r="H50" s="7" t="s">
        <v>246</v>
      </c>
      <c r="I50" s="2" t="str">
        <f t="shared" si="4"/>
        <v>武汉威伟机械</v>
      </c>
      <c r="J50" s="17" t="e">
        <f>VLOOKUP(L50,ch!$A$1:$B$31,2,0)</f>
        <v>#N/A</v>
      </c>
      <c r="K50" s="17" t="s">
        <v>110</v>
      </c>
      <c r="L50" s="4" t="s">
        <v>60</v>
      </c>
      <c r="M50" s="2" t="str">
        <f t="shared" si="5"/>
        <v>9.6米</v>
      </c>
      <c r="N50" s="4">
        <v>14</v>
      </c>
      <c r="O50" s="2" t="str">
        <f t="shared" si="3"/>
        <v>万纬园区--新地园区</v>
      </c>
      <c r="P50" s="4">
        <f t="shared" si="7"/>
        <v>165</v>
      </c>
    </row>
    <row r="51" spans="1:16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217</v>
      </c>
      <c r="G51" s="5" t="s">
        <v>215</v>
      </c>
      <c r="H51" s="7" t="s">
        <v>247</v>
      </c>
      <c r="I51" s="2" t="str">
        <f t="shared" si="4"/>
        <v>武汉威伟机械</v>
      </c>
      <c r="J51" s="17" t="str">
        <f>VLOOKUP(L51,ch!$A$1:$B$31,2,0)</f>
        <v>鄂ABY256</v>
      </c>
      <c r="K51" s="17" t="s">
        <v>99</v>
      </c>
      <c r="L51" s="4" t="s">
        <v>27</v>
      </c>
      <c r="M51" s="2" t="str">
        <f t="shared" si="5"/>
        <v>9.6米</v>
      </c>
      <c r="N51" s="4">
        <v>15</v>
      </c>
      <c r="O51" s="2" t="str">
        <f t="shared" si="3"/>
        <v>新地园区--常福园区</v>
      </c>
      <c r="P51" s="4">
        <f t="shared" si="7"/>
        <v>1250</v>
      </c>
    </row>
    <row r="52" spans="1:16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217</v>
      </c>
      <c r="G52" s="5" t="s">
        <v>218</v>
      </c>
      <c r="H52" s="7" t="s">
        <v>248</v>
      </c>
      <c r="I52" s="2" t="str">
        <f t="shared" si="4"/>
        <v>武汉威伟机械</v>
      </c>
      <c r="J52" s="17" t="str">
        <f>VLOOKUP(L52,ch!$A$1:$B$31,2,0)</f>
        <v>鄂AQQ353</v>
      </c>
      <c r="K52" s="17" t="s">
        <v>135</v>
      </c>
      <c r="L52" s="4" t="s">
        <v>219</v>
      </c>
      <c r="M52" s="2" t="str">
        <f t="shared" si="5"/>
        <v>9.6米</v>
      </c>
      <c r="N52" s="4">
        <v>14</v>
      </c>
      <c r="O52" s="2" t="str">
        <f t="shared" si="3"/>
        <v>新地园区--常福园区</v>
      </c>
      <c r="P52" s="4">
        <f t="shared" si="7"/>
        <v>1250</v>
      </c>
    </row>
    <row r="53" spans="1:16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217</v>
      </c>
      <c r="G53" s="5" t="s">
        <v>220</v>
      </c>
      <c r="H53" s="7" t="s">
        <v>249</v>
      </c>
      <c r="I53" s="2" t="str">
        <f t="shared" si="4"/>
        <v>武汉威伟机械</v>
      </c>
      <c r="J53" s="17" t="str">
        <f>VLOOKUP(L53,ch!$A$1:$B$31,2,0)</f>
        <v>鄂ALU151</v>
      </c>
      <c r="K53" s="17" t="s">
        <v>102</v>
      </c>
      <c r="L53" s="4" t="s">
        <v>50</v>
      </c>
      <c r="M53" s="2" t="str">
        <f t="shared" si="5"/>
        <v>9.6米</v>
      </c>
      <c r="N53" s="4">
        <v>16</v>
      </c>
      <c r="O53" s="2" t="str">
        <f t="shared" si="3"/>
        <v>新地园区--常福园区</v>
      </c>
      <c r="P53" s="4">
        <f t="shared" si="7"/>
        <v>1250</v>
      </c>
    </row>
    <row r="54" spans="1:16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217</v>
      </c>
      <c r="G54" s="5" t="s">
        <v>222</v>
      </c>
      <c r="H54" s="7" t="s">
        <v>250</v>
      </c>
      <c r="I54" s="2" t="str">
        <f t="shared" si="4"/>
        <v>武汉威伟机械</v>
      </c>
      <c r="J54" s="17" t="str">
        <f>VLOOKUP(L54,ch!$A$1:$B$31,2,0)</f>
        <v>鄂AFE237</v>
      </c>
      <c r="K54" s="17" t="s">
        <v>98</v>
      </c>
      <c r="L54" s="4" t="s">
        <v>43</v>
      </c>
      <c r="M54" s="2" t="str">
        <f t="shared" si="5"/>
        <v>9.6米</v>
      </c>
      <c r="N54" s="4">
        <v>15</v>
      </c>
      <c r="O54" s="2" t="str">
        <f t="shared" si="3"/>
        <v>新地园区--常福园区</v>
      </c>
      <c r="P54" s="4">
        <f t="shared" si="7"/>
        <v>1250</v>
      </c>
    </row>
    <row r="55" spans="1:16" ht="18.75">
      <c r="A55" s="9">
        <v>43193</v>
      </c>
      <c r="B55" s="8" t="s">
        <v>252</v>
      </c>
      <c r="C55" s="2" t="s">
        <v>55</v>
      </c>
      <c r="D55" s="2" t="s">
        <v>253</v>
      </c>
      <c r="E55" s="4" t="s">
        <v>66</v>
      </c>
      <c r="F55" s="4" t="s">
        <v>161</v>
      </c>
      <c r="G55" s="5"/>
      <c r="H55" s="5" t="s">
        <v>283</v>
      </c>
      <c r="I55" s="2" t="str">
        <f t="shared" si="4"/>
        <v>武汉威伟机械</v>
      </c>
      <c r="J55" s="17" t="str">
        <f>VLOOKUP(L55,ch!$A$1:$B$31,2,0)</f>
        <v>鄂AZV377</v>
      </c>
      <c r="K55" s="17" t="s">
        <v>105</v>
      </c>
      <c r="L55" s="4" t="s">
        <v>54</v>
      </c>
      <c r="M55" s="2" t="str">
        <f t="shared" si="5"/>
        <v>9.6米</v>
      </c>
      <c r="N55" s="4">
        <v>14</v>
      </c>
      <c r="O55" s="2" t="str">
        <f t="shared" si="3"/>
        <v>新地园区--亚洲一号园区</v>
      </c>
      <c r="P55" s="4">
        <f>IF(OR(C55="常福园区",C55="欣程园区",E55="常福园区",E55="欣程园区"),1250,165)</f>
        <v>165</v>
      </c>
    </row>
    <row r="56" spans="1:16" ht="18.75">
      <c r="A56" s="9">
        <v>43193</v>
      </c>
      <c r="B56" s="8" t="s">
        <v>257</v>
      </c>
      <c r="C56" s="2" t="s">
        <v>55</v>
      </c>
      <c r="D56" s="2" t="s">
        <v>19</v>
      </c>
      <c r="E56" s="4" t="s">
        <v>66</v>
      </c>
      <c r="F56" s="4" t="s">
        <v>34</v>
      </c>
      <c r="G56" s="5"/>
      <c r="H56" s="5" t="s">
        <v>284</v>
      </c>
      <c r="I56" s="2" t="str">
        <f t="shared" si="4"/>
        <v>武汉威伟机械</v>
      </c>
      <c r="J56" s="17" t="str">
        <f>VLOOKUP(L56,ch!$A$1:$B$31,2,0)</f>
        <v>鄂AZV377</v>
      </c>
      <c r="K56" s="17" t="s">
        <v>105</v>
      </c>
      <c r="L56" s="4" t="s">
        <v>54</v>
      </c>
      <c r="M56" s="2" t="str">
        <f t="shared" si="5"/>
        <v>9.6米</v>
      </c>
      <c r="N56" s="4">
        <v>14</v>
      </c>
      <c r="O56" s="2" t="str">
        <f t="shared" si="3"/>
        <v>新地园区--亚洲一号园区</v>
      </c>
      <c r="P56" s="4">
        <f t="shared" ref="P56:P61" si="8">IF(OR(C56="常福园区",C56="欣程园区",E56="常福园区",E56="欣程园区"),1250,165)</f>
        <v>165</v>
      </c>
    </row>
    <row r="57" spans="1:16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259</v>
      </c>
      <c r="G57" s="5"/>
      <c r="H57" s="5" t="s">
        <v>285</v>
      </c>
      <c r="I57" s="2" t="str">
        <f t="shared" si="4"/>
        <v>武汉威伟机械</v>
      </c>
      <c r="J57" s="17" t="str">
        <f>VLOOKUP(L57,ch!$A$1:$B$31,2,0)</f>
        <v>鄂AZV373</v>
      </c>
      <c r="K57" s="17" t="s">
        <v>126</v>
      </c>
      <c r="L57" s="4" t="s">
        <v>260</v>
      </c>
      <c r="M57" s="2" t="str">
        <f t="shared" si="5"/>
        <v>9.6米</v>
      </c>
      <c r="N57" s="4">
        <v>14</v>
      </c>
      <c r="O57" s="2" t="str">
        <f t="shared" si="3"/>
        <v>新地园区--亚洲一号园区</v>
      </c>
      <c r="P57" s="4">
        <f t="shared" si="8"/>
        <v>165</v>
      </c>
    </row>
    <row r="58" spans="1:16" ht="18.75">
      <c r="A58" s="9">
        <v>43193</v>
      </c>
      <c r="B58" s="8" t="s">
        <v>36</v>
      </c>
      <c r="C58" s="2" t="s">
        <v>55</v>
      </c>
      <c r="D58" s="2" t="s">
        <v>253</v>
      </c>
      <c r="E58" s="4" t="s">
        <v>66</v>
      </c>
      <c r="F58" s="4" t="s">
        <v>42</v>
      </c>
      <c r="G58" s="5"/>
      <c r="H58" s="5" t="s">
        <v>286</v>
      </c>
      <c r="I58" s="2" t="str">
        <f t="shared" si="4"/>
        <v>武汉威伟机械</v>
      </c>
      <c r="J58" s="17" t="str">
        <f>VLOOKUP(L58,ch!$A$1:$B$31,2,0)</f>
        <v>鄂ABY277</v>
      </c>
      <c r="K58" s="17" t="s">
        <v>97</v>
      </c>
      <c r="L58" s="4" t="s">
        <v>65</v>
      </c>
      <c r="M58" s="2" t="str">
        <f t="shared" si="5"/>
        <v>9.6米</v>
      </c>
      <c r="N58" s="4">
        <v>14</v>
      </c>
      <c r="O58" s="2" t="str">
        <f t="shared" si="3"/>
        <v>新地园区--亚洲一号园区</v>
      </c>
      <c r="P58" s="4">
        <f t="shared" si="8"/>
        <v>165</v>
      </c>
    </row>
    <row r="59" spans="1:16" ht="18.75">
      <c r="A59" s="9">
        <v>43193</v>
      </c>
      <c r="B59" s="8" t="s">
        <v>204</v>
      </c>
      <c r="C59" s="2" t="s">
        <v>55</v>
      </c>
      <c r="D59" s="2" t="s">
        <v>20</v>
      </c>
      <c r="E59" s="4" t="s">
        <v>61</v>
      </c>
      <c r="F59" s="4" t="s">
        <v>62</v>
      </c>
      <c r="G59" s="5"/>
      <c r="H59" s="5" t="s">
        <v>287</v>
      </c>
      <c r="I59" s="2" t="str">
        <f t="shared" si="4"/>
        <v>武汉威伟机械</v>
      </c>
      <c r="J59" s="17" t="e">
        <f>VLOOKUP(L59,ch!$A$1:$B$31,2,0)</f>
        <v>#N/A</v>
      </c>
      <c r="K59" s="17" t="s">
        <v>109</v>
      </c>
      <c r="L59" s="4" t="s">
        <v>32</v>
      </c>
      <c r="M59" s="2" t="str">
        <f t="shared" si="5"/>
        <v>9.6米</v>
      </c>
      <c r="N59" s="4">
        <v>14</v>
      </c>
      <c r="O59" s="2" t="str">
        <f t="shared" si="3"/>
        <v>新地园区--丰树园区</v>
      </c>
      <c r="P59" s="4">
        <f t="shared" si="8"/>
        <v>165</v>
      </c>
    </row>
    <row r="60" spans="1:16" ht="18.75">
      <c r="A60" s="9">
        <v>43193</v>
      </c>
      <c r="B60" s="8" t="s">
        <v>204</v>
      </c>
      <c r="C60" s="2" t="s">
        <v>55</v>
      </c>
      <c r="D60" s="2" t="s">
        <v>20</v>
      </c>
      <c r="E60" s="4" t="s">
        <v>61</v>
      </c>
      <c r="F60" s="4" t="s">
        <v>64</v>
      </c>
      <c r="G60" s="5"/>
      <c r="H60" s="5" t="s">
        <v>288</v>
      </c>
      <c r="I60" s="2" t="str">
        <f t="shared" si="4"/>
        <v>武汉威伟机械</v>
      </c>
      <c r="J60" s="17" t="str">
        <f>VLOOKUP(L60,ch!$A$1:$B$31,2,0)</f>
        <v>鄂AF1588</v>
      </c>
      <c r="K60" s="17" t="s">
        <v>101</v>
      </c>
      <c r="L60" s="4" t="s">
        <v>39</v>
      </c>
      <c r="M60" s="2" t="str">
        <f t="shared" si="5"/>
        <v>9.6米</v>
      </c>
      <c r="N60" s="4">
        <v>14</v>
      </c>
      <c r="O60" s="2" t="str">
        <f t="shared" si="3"/>
        <v>新地园区--丰树园区</v>
      </c>
      <c r="P60" s="4">
        <f t="shared" si="8"/>
        <v>165</v>
      </c>
    </row>
    <row r="61" spans="1:16" ht="18.75">
      <c r="A61" s="9">
        <v>43193</v>
      </c>
      <c r="B61" s="8" t="s">
        <v>36</v>
      </c>
      <c r="C61" s="2" t="s">
        <v>55</v>
      </c>
      <c r="D61" s="2" t="s">
        <v>253</v>
      </c>
      <c r="E61" s="4" t="s">
        <v>66</v>
      </c>
      <c r="F61" s="4" t="s">
        <v>263</v>
      </c>
      <c r="G61" s="5"/>
      <c r="H61" s="5" t="s">
        <v>289</v>
      </c>
      <c r="I61" s="2" t="str">
        <f t="shared" si="4"/>
        <v>武汉威伟机械</v>
      </c>
      <c r="J61" s="17" t="str">
        <f>VLOOKUP(L61,ch!$A$1:$B$31,2,0)</f>
        <v>鄂AF1588</v>
      </c>
      <c r="K61" s="17" t="s">
        <v>101</v>
      </c>
      <c r="L61" s="4" t="s">
        <v>39</v>
      </c>
      <c r="M61" s="2" t="str">
        <f t="shared" si="5"/>
        <v>9.6米</v>
      </c>
      <c r="N61" s="4">
        <v>14</v>
      </c>
      <c r="O61" s="2" t="str">
        <f t="shared" si="3"/>
        <v>新地园区--亚洲一号园区</v>
      </c>
      <c r="P61" s="4">
        <f t="shared" si="8"/>
        <v>165</v>
      </c>
    </row>
    <row r="62" spans="1:16" ht="18.75">
      <c r="A62" s="9">
        <v>43193</v>
      </c>
      <c r="B62" s="8" t="s">
        <v>178</v>
      </c>
      <c r="C62" s="2" t="s">
        <v>55</v>
      </c>
      <c r="D62" s="2" t="s">
        <v>16</v>
      </c>
      <c r="E62" s="4" t="s">
        <v>66</v>
      </c>
      <c r="F62" s="4" t="s">
        <v>179</v>
      </c>
      <c r="G62" s="5"/>
      <c r="H62" s="5" t="s">
        <v>290</v>
      </c>
      <c r="I62" s="2" t="str">
        <f t="shared" si="4"/>
        <v>武汉威伟机械</v>
      </c>
      <c r="J62" s="17" t="str">
        <f>VLOOKUP(L62,ch!$A$1:$B$31,2,0)</f>
        <v>鄂FJU350</v>
      </c>
      <c r="K62" s="17" t="s">
        <v>17</v>
      </c>
      <c r="L62" s="4" t="s">
        <v>52</v>
      </c>
      <c r="M62" s="2" t="str">
        <f t="shared" si="5"/>
        <v>9.6米</v>
      </c>
      <c r="N62" s="4">
        <v>14</v>
      </c>
      <c r="O62" s="2" t="str">
        <f t="shared" si="3"/>
        <v>新地园区--亚洲一号园区</v>
      </c>
      <c r="P62" s="4">
        <f t="shared" ref="P62:P77" si="9">IF(OR(C62="常福园区",C62="欣程园区",E62="常福园区",F55="欣程园区"),1250,165)</f>
        <v>165</v>
      </c>
    </row>
    <row r="63" spans="1:16" ht="18.75">
      <c r="A63" s="9">
        <v>43193</v>
      </c>
      <c r="B63" s="8" t="s">
        <v>257</v>
      </c>
      <c r="C63" s="2" t="s">
        <v>55</v>
      </c>
      <c r="D63" s="2" t="s">
        <v>19</v>
      </c>
      <c r="E63" s="4" t="s">
        <v>66</v>
      </c>
      <c r="F63" s="4" t="s">
        <v>34</v>
      </c>
      <c r="G63" s="5"/>
      <c r="H63" s="5" t="s">
        <v>291</v>
      </c>
      <c r="I63" s="2" t="str">
        <f t="shared" si="4"/>
        <v>武汉威伟机械</v>
      </c>
      <c r="J63" s="17" t="str">
        <f>VLOOKUP(L63,ch!$A$1:$B$31,2,0)</f>
        <v>鄂AZR876</v>
      </c>
      <c r="K63" s="17" t="s">
        <v>129</v>
      </c>
      <c r="L63" s="4" t="s">
        <v>181</v>
      </c>
      <c r="M63" s="2" t="str">
        <f t="shared" si="5"/>
        <v>9.6米</v>
      </c>
      <c r="N63" s="4">
        <v>14</v>
      </c>
      <c r="O63" s="2" t="str">
        <f t="shared" si="3"/>
        <v>新地园区--亚洲一号园区</v>
      </c>
      <c r="P63" s="4">
        <f t="shared" si="9"/>
        <v>165</v>
      </c>
    </row>
    <row r="64" spans="1:16" ht="18.75">
      <c r="A64" s="9">
        <v>43193</v>
      </c>
      <c r="B64" s="8" t="s">
        <v>36</v>
      </c>
      <c r="C64" s="2" t="s">
        <v>55</v>
      </c>
      <c r="D64" s="2" t="s">
        <v>253</v>
      </c>
      <c r="E64" s="4" t="s">
        <v>66</v>
      </c>
      <c r="F64" s="4" t="s">
        <v>266</v>
      </c>
      <c r="G64" s="5"/>
      <c r="H64" s="5" t="s">
        <v>292</v>
      </c>
      <c r="I64" s="2" t="str">
        <f t="shared" si="4"/>
        <v>武汉威伟机械</v>
      </c>
      <c r="J64" s="17" t="str">
        <f>VLOOKUP(L64,ch!$A$1:$B$31,2,0)</f>
        <v>鄂AZR876</v>
      </c>
      <c r="K64" s="17" t="s">
        <v>129</v>
      </c>
      <c r="L64" s="4" t="s">
        <v>181</v>
      </c>
      <c r="M64" s="2" t="str">
        <f t="shared" si="5"/>
        <v>9.6米</v>
      </c>
      <c r="N64" s="4">
        <v>14</v>
      </c>
      <c r="O64" s="2" t="str">
        <f t="shared" si="3"/>
        <v>新地园区--亚洲一号园区</v>
      </c>
      <c r="P64" s="4">
        <f t="shared" si="9"/>
        <v>165</v>
      </c>
    </row>
    <row r="65" spans="1:17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/>
      <c r="H65" s="5" t="s">
        <v>293</v>
      </c>
      <c r="I65" s="2" t="str">
        <f t="shared" si="4"/>
        <v>武汉威伟机械</v>
      </c>
      <c r="J65" s="17" t="str">
        <f>VLOOKUP(L65,ch!$A$1:$B$31,2,0)</f>
        <v>鄂ABY256</v>
      </c>
      <c r="K65" s="17" t="s">
        <v>99</v>
      </c>
      <c r="L65" s="4" t="s">
        <v>27</v>
      </c>
      <c r="M65" s="2" t="str">
        <f t="shared" si="5"/>
        <v>9.6米</v>
      </c>
      <c r="N65" s="4">
        <v>14</v>
      </c>
      <c r="O65" s="2" t="str">
        <f t="shared" si="3"/>
        <v>新地园区--丰树园区</v>
      </c>
      <c r="P65" s="4">
        <f t="shared" si="9"/>
        <v>165</v>
      </c>
    </row>
    <row r="66" spans="1:17" ht="18.75">
      <c r="A66" s="9">
        <v>43193</v>
      </c>
      <c r="B66" s="8" t="s">
        <v>204</v>
      </c>
      <c r="C66" s="2" t="s">
        <v>55</v>
      </c>
      <c r="D66" s="2" t="s">
        <v>30</v>
      </c>
      <c r="E66" s="4" t="s">
        <v>55</v>
      </c>
      <c r="F66" s="4" t="s">
        <v>56</v>
      </c>
      <c r="G66" s="5"/>
      <c r="H66" s="5" t="s">
        <v>294</v>
      </c>
      <c r="I66" s="2" t="str">
        <f t="shared" si="4"/>
        <v>武汉威伟机械</v>
      </c>
      <c r="J66" s="17" t="str">
        <f>VLOOKUP(L66,ch!$A$1:$B$31,2,0)</f>
        <v>鄂ABY256</v>
      </c>
      <c r="K66" s="17" t="s">
        <v>99</v>
      </c>
      <c r="L66" s="4" t="s">
        <v>27</v>
      </c>
      <c r="M66" s="2" t="str">
        <f t="shared" si="5"/>
        <v>9.6米</v>
      </c>
      <c r="N66" s="4">
        <v>14</v>
      </c>
      <c r="O66" s="2" t="str">
        <f t="shared" si="3"/>
        <v>新地园区--新地园区</v>
      </c>
      <c r="P66" s="4">
        <f t="shared" si="9"/>
        <v>165</v>
      </c>
    </row>
    <row r="67" spans="1:17" ht="18.75">
      <c r="A67" s="9">
        <v>43193</v>
      </c>
      <c r="B67" s="8" t="s">
        <v>204</v>
      </c>
      <c r="C67" s="2" t="s">
        <v>55</v>
      </c>
      <c r="D67" s="2" t="s">
        <v>21</v>
      </c>
      <c r="E67" s="4" t="s">
        <v>61</v>
      </c>
      <c r="F67" s="4" t="s">
        <v>38</v>
      </c>
      <c r="G67" s="5"/>
      <c r="H67" s="5" t="s">
        <v>295</v>
      </c>
      <c r="I67" s="2" t="str">
        <f t="shared" si="4"/>
        <v>武汉威伟机械</v>
      </c>
      <c r="J67" s="17" t="str">
        <f>VLOOKUP(L67,ch!$A$1:$B$31,2,0)</f>
        <v>鄂ABY256</v>
      </c>
      <c r="K67" s="17" t="s">
        <v>99</v>
      </c>
      <c r="L67" s="4" t="s">
        <v>27</v>
      </c>
      <c r="M67" s="2" t="str">
        <f t="shared" si="5"/>
        <v>9.6米</v>
      </c>
      <c r="N67" s="4">
        <v>14</v>
      </c>
      <c r="O67" s="2" t="str">
        <f t="shared" si="3"/>
        <v>新地园区--丰树园区</v>
      </c>
      <c r="P67" s="4">
        <f t="shared" si="9"/>
        <v>165</v>
      </c>
    </row>
    <row r="68" spans="1:17" ht="18.75">
      <c r="A68" s="9">
        <v>43193</v>
      </c>
      <c r="B68" s="8" t="s">
        <v>269</v>
      </c>
      <c r="C68" s="2" t="s">
        <v>55</v>
      </c>
      <c r="D68" s="2" t="s">
        <v>20</v>
      </c>
      <c r="E68" s="4" t="s">
        <v>61</v>
      </c>
      <c r="F68" s="4" t="s">
        <v>62</v>
      </c>
      <c r="G68" s="5"/>
      <c r="H68" s="5" t="s">
        <v>296</v>
      </c>
      <c r="I68" s="2" t="str">
        <f t="shared" si="4"/>
        <v>武汉威伟机械</v>
      </c>
      <c r="J68" s="17" t="str">
        <f>VLOOKUP(L68,ch!$A$1:$B$31,2,0)</f>
        <v>鄂AZR992</v>
      </c>
      <c r="K68" s="17" t="s">
        <v>100</v>
      </c>
      <c r="L68" s="4" t="s">
        <v>35</v>
      </c>
      <c r="M68" s="2" t="str">
        <f t="shared" si="5"/>
        <v>9.6米</v>
      </c>
      <c r="N68" s="4">
        <v>12</v>
      </c>
      <c r="O68" s="2" t="str">
        <f t="shared" si="3"/>
        <v>新地园区--丰树园区</v>
      </c>
      <c r="P68" s="4">
        <f t="shared" si="9"/>
        <v>165</v>
      </c>
    </row>
    <row r="69" spans="1:17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/>
      <c r="H69" s="5" t="s">
        <v>297</v>
      </c>
      <c r="I69" s="2" t="str">
        <f t="shared" si="4"/>
        <v>武汉威伟机械</v>
      </c>
      <c r="J69" s="17" t="str">
        <f>VLOOKUP(L69,ch!$A$1:$B$31,2,0)</f>
        <v>鄂AAW309</v>
      </c>
      <c r="K69" s="17" t="s">
        <v>95</v>
      </c>
      <c r="L69" s="4" t="s">
        <v>57</v>
      </c>
      <c r="M69" s="2" t="str">
        <f t="shared" si="5"/>
        <v>9.6米</v>
      </c>
      <c r="N69" s="4">
        <v>14</v>
      </c>
      <c r="O69" s="2" t="str">
        <f t="shared" si="3"/>
        <v>新地园区--丰树园区</v>
      </c>
      <c r="P69" s="4">
        <f t="shared" si="9"/>
        <v>165</v>
      </c>
    </row>
    <row r="70" spans="1:17" ht="18.75">
      <c r="A70" s="9">
        <v>43193</v>
      </c>
      <c r="B70" s="8" t="s">
        <v>26</v>
      </c>
      <c r="C70" s="2" t="s">
        <v>55</v>
      </c>
      <c r="D70" s="2" t="s">
        <v>253</v>
      </c>
      <c r="E70" s="4" t="s">
        <v>66</v>
      </c>
      <c r="F70" s="4" t="s">
        <v>37</v>
      </c>
      <c r="G70" s="5"/>
      <c r="H70" s="5" t="s">
        <v>298</v>
      </c>
      <c r="I70" s="2" t="str">
        <f t="shared" si="4"/>
        <v>武汉威伟机械</v>
      </c>
      <c r="J70" s="17" t="str">
        <f>VLOOKUP(L70,ch!$A$1:$B$31,2,0)</f>
        <v>鄂AAW309</v>
      </c>
      <c r="K70" s="17" t="s">
        <v>95</v>
      </c>
      <c r="L70" s="4" t="s">
        <v>57</v>
      </c>
      <c r="M70" s="2" t="str">
        <f t="shared" si="5"/>
        <v>9.6米</v>
      </c>
      <c r="N70" s="4">
        <v>14</v>
      </c>
      <c r="O70" s="2" t="str">
        <f t="shared" si="3"/>
        <v>新地园区--亚洲一号园区</v>
      </c>
      <c r="P70" s="4">
        <f t="shared" si="9"/>
        <v>165</v>
      </c>
    </row>
    <row r="71" spans="1:17" ht="18.75">
      <c r="A71" s="9">
        <v>43193</v>
      </c>
      <c r="B71" s="8" t="s">
        <v>204</v>
      </c>
      <c r="C71" s="2" t="s">
        <v>55</v>
      </c>
      <c r="D71" s="2" t="s">
        <v>46</v>
      </c>
      <c r="E71" s="4" t="s">
        <v>61</v>
      </c>
      <c r="F71" s="4" t="s">
        <v>62</v>
      </c>
      <c r="G71" s="5"/>
      <c r="H71" s="5" t="s">
        <v>299</v>
      </c>
      <c r="I71" s="2" t="str">
        <f t="shared" si="4"/>
        <v>武汉威伟机械</v>
      </c>
      <c r="J71" s="17" t="str">
        <f>VLOOKUP(L71,ch!$A$1:$B$31,2,0)</f>
        <v>鄂AHB101</v>
      </c>
      <c r="K71" s="17" t="s">
        <v>103</v>
      </c>
      <c r="L71" s="4" t="s">
        <v>51</v>
      </c>
      <c r="M71" s="2" t="str">
        <f t="shared" si="5"/>
        <v>9.6米</v>
      </c>
      <c r="N71" s="4">
        <v>14</v>
      </c>
      <c r="O71" s="2" t="str">
        <f t="shared" si="3"/>
        <v>新地园区--丰树园区</v>
      </c>
      <c r="P71" s="4">
        <f t="shared" si="9"/>
        <v>165</v>
      </c>
    </row>
    <row r="72" spans="1:17" ht="18.75">
      <c r="A72" s="9">
        <v>43193</v>
      </c>
      <c r="B72" s="8" t="s">
        <v>204</v>
      </c>
      <c r="C72" s="2" t="s">
        <v>55</v>
      </c>
      <c r="D72" s="2" t="s">
        <v>46</v>
      </c>
      <c r="E72" s="4" t="s">
        <v>59</v>
      </c>
      <c r="F72" s="4" t="s">
        <v>31</v>
      </c>
      <c r="G72" s="5"/>
      <c r="H72" s="5" t="s">
        <v>300</v>
      </c>
      <c r="I72" s="2" t="str">
        <f t="shared" si="4"/>
        <v>武汉威伟机械</v>
      </c>
      <c r="J72" s="17" t="str">
        <f>VLOOKUP(L72,ch!$A$1:$B$31,2,0)</f>
        <v>鄂AHB101</v>
      </c>
      <c r="K72" s="17" t="s">
        <v>103</v>
      </c>
      <c r="L72" s="4" t="s">
        <v>51</v>
      </c>
      <c r="M72" s="2" t="str">
        <f t="shared" si="5"/>
        <v>9.6米</v>
      </c>
      <c r="N72" s="4">
        <v>14</v>
      </c>
      <c r="O72" s="2" t="str">
        <f t="shared" si="3"/>
        <v>新地园区--万纬园区</v>
      </c>
      <c r="P72" s="4">
        <f t="shared" si="9"/>
        <v>165</v>
      </c>
    </row>
    <row r="73" spans="1:17" ht="18.75">
      <c r="A73" s="9">
        <v>43193</v>
      </c>
      <c r="B73" s="8" t="s">
        <v>36</v>
      </c>
      <c r="C73" s="2" t="s">
        <v>55</v>
      </c>
      <c r="D73" s="2" t="s">
        <v>274</v>
      </c>
      <c r="E73" s="4" t="s">
        <v>66</v>
      </c>
      <c r="F73" s="4" t="s">
        <v>161</v>
      </c>
      <c r="G73" s="5"/>
      <c r="H73" s="5" t="s">
        <v>301</v>
      </c>
      <c r="I73" s="2" t="str">
        <f t="shared" si="4"/>
        <v>武汉威伟机械</v>
      </c>
      <c r="J73" s="17" t="str">
        <f>VLOOKUP(L73,ch!$A$1:$B$31,2,0)</f>
        <v>鄂AHB101</v>
      </c>
      <c r="K73" s="17" t="s">
        <v>103</v>
      </c>
      <c r="L73" s="4" t="s">
        <v>51</v>
      </c>
      <c r="M73" s="2" t="str">
        <f t="shared" si="5"/>
        <v>9.6米</v>
      </c>
      <c r="N73" s="4">
        <v>10</v>
      </c>
      <c r="O73" s="2" t="str">
        <f t="shared" si="3"/>
        <v>新地园区--亚洲一号园区</v>
      </c>
      <c r="P73" s="4">
        <f t="shared" si="9"/>
        <v>165</v>
      </c>
    </row>
    <row r="74" spans="1:17" ht="18.75">
      <c r="A74" s="9">
        <v>43193</v>
      </c>
      <c r="B74" s="8" t="s">
        <v>275</v>
      </c>
      <c r="C74" s="2" t="s">
        <v>66</v>
      </c>
      <c r="D74" s="2" t="s">
        <v>161</v>
      </c>
      <c r="E74" s="4" t="s">
        <v>55</v>
      </c>
      <c r="F74" s="4" t="s">
        <v>46</v>
      </c>
      <c r="G74" s="5"/>
      <c r="H74" s="5" t="s">
        <v>302</v>
      </c>
      <c r="I74" s="2" t="str">
        <f t="shared" si="4"/>
        <v>武汉威伟机械</v>
      </c>
      <c r="J74" s="17" t="str">
        <f>VLOOKUP(L74,ch!$A$1:$B$31,2,0)</f>
        <v>鄂AHB101</v>
      </c>
      <c r="K74" s="17" t="s">
        <v>103</v>
      </c>
      <c r="L74" s="4" t="s">
        <v>51</v>
      </c>
      <c r="M74" s="2" t="str">
        <f t="shared" si="5"/>
        <v>9.6米</v>
      </c>
      <c r="N74" s="4">
        <v>14</v>
      </c>
      <c r="O74" s="2" t="str">
        <f t="shared" si="3"/>
        <v>亚洲一号园区--新地园区</v>
      </c>
      <c r="P74" s="4">
        <f t="shared" si="9"/>
        <v>165</v>
      </c>
    </row>
    <row r="75" spans="1:17" ht="18.75">
      <c r="A75" s="9">
        <v>43193</v>
      </c>
      <c r="B75" s="8" t="s">
        <v>276</v>
      </c>
      <c r="C75" s="2" t="s">
        <v>66</v>
      </c>
      <c r="D75" s="2" t="s">
        <v>37</v>
      </c>
      <c r="E75" s="4" t="s">
        <v>55</v>
      </c>
      <c r="F75" s="4" t="s">
        <v>46</v>
      </c>
      <c r="G75" s="5"/>
      <c r="H75" s="5" t="s">
        <v>303</v>
      </c>
      <c r="I75" s="2" t="str">
        <f t="shared" si="4"/>
        <v>武汉威伟机械</v>
      </c>
      <c r="J75" s="17" t="e">
        <f>VLOOKUP(L75,ch!$A$1:$B$31,2,0)</f>
        <v>#N/A</v>
      </c>
      <c r="K75" s="17" t="s">
        <v>110</v>
      </c>
      <c r="L75" s="4" t="s">
        <v>60</v>
      </c>
      <c r="M75" s="2" t="str">
        <f t="shared" si="5"/>
        <v>9.6米</v>
      </c>
      <c r="N75" s="4">
        <v>10</v>
      </c>
      <c r="O75" s="2" t="str">
        <f t="shared" si="3"/>
        <v>亚洲一号园区--新地园区</v>
      </c>
      <c r="P75" s="4">
        <f t="shared" si="9"/>
        <v>165</v>
      </c>
    </row>
    <row r="76" spans="1:17" ht="18.75">
      <c r="A76" s="9">
        <v>43193</v>
      </c>
      <c r="B76" s="8" t="s">
        <v>47</v>
      </c>
      <c r="C76" s="2" t="s">
        <v>55</v>
      </c>
      <c r="D76" s="2" t="s">
        <v>279</v>
      </c>
      <c r="E76" s="4" t="s">
        <v>48</v>
      </c>
      <c r="F76" s="4" t="s">
        <v>280</v>
      </c>
      <c r="G76" s="5"/>
      <c r="H76" s="5" t="s">
        <v>304</v>
      </c>
      <c r="I76" s="2" t="str">
        <f t="shared" si="4"/>
        <v>武汉威伟机械</v>
      </c>
      <c r="J76" s="17" t="str">
        <f>VLOOKUP(L76,ch!$A$1:$B$31,2,0)</f>
        <v>鄂ALU291</v>
      </c>
      <c r="K76" s="17" t="s">
        <v>137</v>
      </c>
      <c r="L76" s="4" t="s">
        <v>281</v>
      </c>
      <c r="M76" s="2" t="str">
        <f t="shared" si="5"/>
        <v>9.6米</v>
      </c>
      <c r="N76" s="4">
        <v>15</v>
      </c>
      <c r="O76" s="2" t="str">
        <f t="shared" si="3"/>
        <v>新地园区--常福园区</v>
      </c>
      <c r="P76" s="4">
        <f t="shared" si="9"/>
        <v>1250</v>
      </c>
    </row>
    <row r="77" spans="1:17" ht="18.75">
      <c r="A77" s="9">
        <v>43193</v>
      </c>
      <c r="B77" s="8" t="s">
        <v>47</v>
      </c>
      <c r="C77" s="2" t="s">
        <v>55</v>
      </c>
      <c r="D77" s="2" t="s">
        <v>279</v>
      </c>
      <c r="E77" s="4" t="s">
        <v>48</v>
      </c>
      <c r="F77" s="4" t="s">
        <v>280</v>
      </c>
      <c r="G77" s="5"/>
      <c r="H77" s="5" t="s">
        <v>305</v>
      </c>
      <c r="I77" s="2" t="str">
        <f t="shared" si="4"/>
        <v>武汉威伟机械</v>
      </c>
      <c r="J77" s="17" t="e">
        <f>VLOOKUP(L77,ch!$A$1:$B$31,2,0)</f>
        <v>#N/A</v>
      </c>
      <c r="K77" s="17" t="s">
        <v>110</v>
      </c>
      <c r="L77" s="4" t="s">
        <v>60</v>
      </c>
      <c r="M77" s="2" t="str">
        <f t="shared" si="5"/>
        <v>9.6米</v>
      </c>
      <c r="N77" s="4">
        <v>16</v>
      </c>
      <c r="O77" s="2" t="str">
        <f t="shared" si="3"/>
        <v>新地园区--常福园区</v>
      </c>
      <c r="P77" s="4">
        <f t="shared" si="9"/>
        <v>1250</v>
      </c>
    </row>
    <row r="78" spans="1:17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/>
      <c r="H78" s="5" t="s">
        <v>308</v>
      </c>
      <c r="I78" s="7" t="s">
        <v>352</v>
      </c>
      <c r="J78" s="2" t="str">
        <f t="shared" ref="J78:J94" si="10">IF(A78&lt;&gt;"","武汉威伟机械","------")</f>
        <v>武汉威伟机械</v>
      </c>
      <c r="K78" s="17" t="str">
        <f>VLOOKUP(M78,ch!$A$1:$B$31,2,0)</f>
        <v>鄂AZV373</v>
      </c>
      <c r="L78" s="17" t="s">
        <v>126</v>
      </c>
      <c r="M78" s="4" t="s">
        <v>260</v>
      </c>
      <c r="N78" s="2" t="str">
        <f t="shared" ref="N78:N94" si="11">IF(A78&lt;&gt;"","9.6米","---")</f>
        <v>9.6米</v>
      </c>
      <c r="O78" s="4">
        <v>14</v>
      </c>
      <c r="P78" s="2" t="str">
        <f t="shared" ref="P78:P94" si="12">C78&amp;"--"&amp;E78</f>
        <v>新地园区--亚洲一号园区</v>
      </c>
      <c r="Q78" s="4">
        <f>IF(OR(C78="常福园区",C78="欣程园区",E78="常福园区",E78="欣程园区"),1250,165)</f>
        <v>165</v>
      </c>
    </row>
    <row r="79" spans="1:17" ht="18.75">
      <c r="A79" s="9">
        <v>43194</v>
      </c>
      <c r="B79" s="8" t="s">
        <v>36</v>
      </c>
      <c r="C79" s="2" t="s">
        <v>55</v>
      </c>
      <c r="D79" s="2" t="s">
        <v>253</v>
      </c>
      <c r="E79" s="4" t="s">
        <v>66</v>
      </c>
      <c r="F79" s="4" t="s">
        <v>161</v>
      </c>
      <c r="G79" s="5"/>
      <c r="H79" s="5" t="s">
        <v>309</v>
      </c>
      <c r="I79" s="7" t="s">
        <v>353</v>
      </c>
      <c r="J79" s="2" t="str">
        <f t="shared" si="10"/>
        <v>武汉威伟机械</v>
      </c>
      <c r="K79" s="17" t="str">
        <f>VLOOKUP(M79,ch!$A$1:$B$31,2,0)</f>
        <v>鄂AZV377</v>
      </c>
      <c r="L79" s="17" t="s">
        <v>105</v>
      </c>
      <c r="M79" s="4" t="s">
        <v>54</v>
      </c>
      <c r="N79" s="2" t="str">
        <f t="shared" si="11"/>
        <v>9.6米</v>
      </c>
      <c r="O79" s="4">
        <v>14</v>
      </c>
      <c r="P79" s="2" t="str">
        <f t="shared" si="12"/>
        <v>新地园区--亚洲一号园区</v>
      </c>
      <c r="Q79" s="4">
        <f t="shared" ref="Q79:Q85" si="13">IF(OR(C79="常福园区",C79="欣程园区",E79="常福园区",E79="欣程园区"),1250,165)</f>
        <v>165</v>
      </c>
    </row>
    <row r="80" spans="1:17" ht="18.75">
      <c r="A80" s="9">
        <v>43194</v>
      </c>
      <c r="B80" s="8" t="s">
        <v>36</v>
      </c>
      <c r="C80" s="2" t="s">
        <v>55</v>
      </c>
      <c r="D80" s="2" t="s">
        <v>253</v>
      </c>
      <c r="E80" s="4" t="s">
        <v>66</v>
      </c>
      <c r="F80" s="4" t="s">
        <v>34</v>
      </c>
      <c r="G80" s="5"/>
      <c r="H80" s="5" t="s">
        <v>310</v>
      </c>
      <c r="I80" s="7" t="s">
        <v>354</v>
      </c>
      <c r="J80" s="2" t="str">
        <f t="shared" si="10"/>
        <v>武汉威伟机械</v>
      </c>
      <c r="K80" s="17" t="str">
        <f>VLOOKUP(M80,ch!$A$1:$B$31,2,0)</f>
        <v>鄂AZV377</v>
      </c>
      <c r="L80" s="17" t="s">
        <v>105</v>
      </c>
      <c r="M80" s="4" t="s">
        <v>54</v>
      </c>
      <c r="N80" s="2" t="str">
        <f t="shared" si="11"/>
        <v>9.6米</v>
      </c>
      <c r="O80" s="4">
        <v>14</v>
      </c>
      <c r="P80" s="2" t="str">
        <f t="shared" si="12"/>
        <v>新地园区--亚洲一号园区</v>
      </c>
      <c r="Q80" s="4">
        <f t="shared" si="13"/>
        <v>165</v>
      </c>
    </row>
    <row r="81" spans="1:17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/>
      <c r="H81" s="5" t="s">
        <v>312</v>
      </c>
      <c r="I81" s="7" t="s">
        <v>355</v>
      </c>
      <c r="J81" s="2" t="str">
        <f t="shared" si="10"/>
        <v>武汉威伟机械</v>
      </c>
      <c r="K81" s="17" t="str">
        <f>VLOOKUP(M81,ch!$A$1:$B$31,2,0)</f>
        <v>鄂ALU151</v>
      </c>
      <c r="L81" s="17" t="s">
        <v>102</v>
      </c>
      <c r="M81" s="4" t="s">
        <v>50</v>
      </c>
      <c r="N81" s="2" t="str">
        <f t="shared" si="11"/>
        <v>9.6米</v>
      </c>
      <c r="O81" s="4">
        <v>14</v>
      </c>
      <c r="P81" s="2" t="str">
        <f t="shared" si="12"/>
        <v>新地园区--丰树园区</v>
      </c>
      <c r="Q81" s="4">
        <f t="shared" si="13"/>
        <v>165</v>
      </c>
    </row>
    <row r="82" spans="1:17" ht="18.75">
      <c r="A82" s="9">
        <v>43194</v>
      </c>
      <c r="B82" s="8" t="s">
        <v>257</v>
      </c>
      <c r="C82" s="2" t="s">
        <v>55</v>
      </c>
      <c r="D82" s="2" t="s">
        <v>19</v>
      </c>
      <c r="E82" s="4" t="s">
        <v>66</v>
      </c>
      <c r="F82" s="4" t="s">
        <v>34</v>
      </c>
      <c r="G82" s="5"/>
      <c r="H82" s="5" t="s">
        <v>314</v>
      </c>
      <c r="I82" s="7" t="s">
        <v>356</v>
      </c>
      <c r="J82" s="2" t="str">
        <f t="shared" si="10"/>
        <v>武汉威伟机械</v>
      </c>
      <c r="K82" s="17" t="str">
        <f>VLOOKUP(M82,ch!$A$1:$B$31,2,0)</f>
        <v>鄂ALU151</v>
      </c>
      <c r="L82" s="17" t="s">
        <v>102</v>
      </c>
      <c r="M82" s="4" t="s">
        <v>50</v>
      </c>
      <c r="N82" s="2" t="str">
        <f t="shared" si="11"/>
        <v>9.6米</v>
      </c>
      <c r="O82" s="4">
        <v>14</v>
      </c>
      <c r="P82" s="2" t="str">
        <f t="shared" si="12"/>
        <v>新地园区--亚洲一号园区</v>
      </c>
      <c r="Q82" s="4">
        <f t="shared" si="13"/>
        <v>165</v>
      </c>
    </row>
    <row r="83" spans="1:17" ht="18.75">
      <c r="A83" s="9">
        <v>43194</v>
      </c>
      <c r="B83" s="8" t="s">
        <v>178</v>
      </c>
      <c r="C83" s="2" t="s">
        <v>55</v>
      </c>
      <c r="D83" s="2" t="s">
        <v>16</v>
      </c>
      <c r="E83" s="4" t="s">
        <v>59</v>
      </c>
      <c r="F83" s="4" t="s">
        <v>206</v>
      </c>
      <c r="G83" s="5"/>
      <c r="H83" s="5" t="s">
        <v>315</v>
      </c>
      <c r="I83" s="7" t="s">
        <v>357</v>
      </c>
      <c r="J83" s="2" t="str">
        <f t="shared" si="10"/>
        <v>武汉威伟机械</v>
      </c>
      <c r="K83" s="17" t="e">
        <f>VLOOKUP(M83,ch!$A$1:$B$31,2,0)</f>
        <v>#N/A</v>
      </c>
      <c r="L83" s="17" t="s">
        <v>110</v>
      </c>
      <c r="M83" s="4" t="s">
        <v>60</v>
      </c>
      <c r="N83" s="2" t="str">
        <f t="shared" si="11"/>
        <v>9.6米</v>
      </c>
      <c r="O83" s="4">
        <v>14</v>
      </c>
      <c r="P83" s="2" t="str">
        <f t="shared" si="12"/>
        <v>新地园区--万纬园区</v>
      </c>
      <c r="Q83" s="4">
        <f t="shared" si="13"/>
        <v>165</v>
      </c>
    </row>
    <row r="84" spans="1:17" ht="18.75">
      <c r="A84" s="9">
        <v>43194</v>
      </c>
      <c r="B84" s="8" t="s">
        <v>204</v>
      </c>
      <c r="C84" s="2" t="s">
        <v>55</v>
      </c>
      <c r="D84" s="2" t="s">
        <v>20</v>
      </c>
      <c r="E84" s="4" t="s">
        <v>61</v>
      </c>
      <c r="F84" s="4" t="s">
        <v>62</v>
      </c>
      <c r="G84" s="5"/>
      <c r="H84" s="5" t="s">
        <v>317</v>
      </c>
      <c r="I84" s="7" t="s">
        <v>358</v>
      </c>
      <c r="J84" s="2" t="str">
        <f t="shared" si="10"/>
        <v>武汉威伟机械</v>
      </c>
      <c r="K84" s="17" t="str">
        <f>VLOOKUP(M84,ch!$A$1:$B$31,2,0)</f>
        <v>鄂AF1588</v>
      </c>
      <c r="L84" s="17" t="s">
        <v>101</v>
      </c>
      <c r="M84" s="4" t="s">
        <v>39</v>
      </c>
      <c r="N84" s="2" t="str">
        <f t="shared" si="11"/>
        <v>9.6米</v>
      </c>
      <c r="O84" s="4">
        <v>14</v>
      </c>
      <c r="P84" s="2" t="str">
        <f t="shared" si="12"/>
        <v>新地园区--丰树园区</v>
      </c>
      <c r="Q84" s="4">
        <f t="shared" si="13"/>
        <v>165</v>
      </c>
    </row>
    <row r="85" spans="1:17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/>
      <c r="H85" s="5" t="s">
        <v>319</v>
      </c>
      <c r="I85" s="7" t="s">
        <v>359</v>
      </c>
      <c r="J85" s="2" t="str">
        <f t="shared" si="10"/>
        <v>武汉威伟机械</v>
      </c>
      <c r="K85" s="17" t="str">
        <f>VLOOKUP(M85,ch!$A$1:$B$31,2,0)</f>
        <v>鄂AMT870</v>
      </c>
      <c r="L85" s="17" t="s">
        <v>109</v>
      </c>
      <c r="M85" s="4" t="s">
        <v>282</v>
      </c>
      <c r="N85" s="2" t="str">
        <f t="shared" si="11"/>
        <v>9.6米</v>
      </c>
      <c r="O85" s="4">
        <v>14</v>
      </c>
      <c r="P85" s="2" t="str">
        <f t="shared" si="12"/>
        <v>新地园区--亚洲一号园区</v>
      </c>
      <c r="Q85" s="4">
        <f t="shared" si="13"/>
        <v>165</v>
      </c>
    </row>
    <row r="86" spans="1:17" ht="18.75">
      <c r="A86" s="9">
        <v>43194</v>
      </c>
      <c r="B86" s="8" t="s">
        <v>204</v>
      </c>
      <c r="C86" s="2" t="s">
        <v>55</v>
      </c>
      <c r="D86" s="2" t="s">
        <v>21</v>
      </c>
      <c r="E86" s="4" t="s">
        <v>55</v>
      </c>
      <c r="F86" s="4" t="s">
        <v>56</v>
      </c>
      <c r="G86" s="5"/>
      <c r="H86" s="5" t="s">
        <v>322</v>
      </c>
      <c r="I86" s="7" t="s">
        <v>360</v>
      </c>
      <c r="J86" s="2" t="str">
        <f t="shared" si="10"/>
        <v>武汉威伟机械</v>
      </c>
      <c r="K86" s="17" t="str">
        <f>VLOOKUP(M86,ch!$A$1:$B$31,2,0)</f>
        <v>鄂AMT870</v>
      </c>
      <c r="L86" s="17" t="s">
        <v>109</v>
      </c>
      <c r="M86" s="4" t="s">
        <v>282</v>
      </c>
      <c r="N86" s="2" t="str">
        <f t="shared" si="11"/>
        <v>9.6米</v>
      </c>
      <c r="O86" s="4">
        <v>14</v>
      </c>
      <c r="P86" s="2" t="str">
        <f t="shared" si="12"/>
        <v>新地园区--新地园区</v>
      </c>
      <c r="Q86" s="4">
        <f t="shared" ref="Q86:Q94" si="14">IF(OR(C86="常福园区",C86="欣程园区",E86="常福园区",F79="欣程园区"),1250,165)</f>
        <v>165</v>
      </c>
    </row>
    <row r="87" spans="1:17" ht="18.75">
      <c r="A87" s="9">
        <v>43194</v>
      </c>
      <c r="B87" s="8" t="s">
        <v>204</v>
      </c>
      <c r="C87" s="2" t="s">
        <v>55</v>
      </c>
      <c r="D87" s="2" t="s">
        <v>21</v>
      </c>
      <c r="E87" s="4" t="s">
        <v>61</v>
      </c>
      <c r="F87" s="4" t="s">
        <v>62</v>
      </c>
      <c r="G87" s="5"/>
      <c r="H87" s="5" t="s">
        <v>323</v>
      </c>
      <c r="I87" s="7" t="s">
        <v>361</v>
      </c>
      <c r="J87" s="2" t="str">
        <f t="shared" si="10"/>
        <v>武汉威伟机械</v>
      </c>
      <c r="K87" s="17" t="str">
        <f>VLOOKUP(M87,ch!$A$1:$B$31,2,0)</f>
        <v>鄂AFE237</v>
      </c>
      <c r="L87" s="17" t="s">
        <v>98</v>
      </c>
      <c r="M87" s="4" t="s">
        <v>43</v>
      </c>
      <c r="N87" s="2" t="str">
        <f t="shared" si="11"/>
        <v>9.6米</v>
      </c>
      <c r="O87" s="4">
        <v>14</v>
      </c>
      <c r="P87" s="2" t="str">
        <f t="shared" si="12"/>
        <v>新地园区--丰树园区</v>
      </c>
      <c r="Q87" s="4">
        <f t="shared" si="14"/>
        <v>165</v>
      </c>
    </row>
    <row r="88" spans="1:17" ht="18.75">
      <c r="A88" s="9">
        <v>43194</v>
      </c>
      <c r="B88" s="8" t="s">
        <v>325</v>
      </c>
      <c r="C88" s="2" t="s">
        <v>61</v>
      </c>
      <c r="D88" s="2" t="s">
        <v>64</v>
      </c>
      <c r="E88" s="4" t="s">
        <v>55</v>
      </c>
      <c r="F88" s="4" t="s">
        <v>30</v>
      </c>
      <c r="G88" s="5"/>
      <c r="H88" s="5" t="s">
        <v>330</v>
      </c>
      <c r="I88" s="7" t="s">
        <v>362</v>
      </c>
      <c r="J88" s="2" t="str">
        <f t="shared" si="10"/>
        <v>武汉威伟机械</v>
      </c>
      <c r="K88" s="17" t="str">
        <f>VLOOKUP(M88,ch!$A$1:$B$31,2,0)</f>
        <v>鄂AMT870</v>
      </c>
      <c r="L88" s="17" t="s">
        <v>109</v>
      </c>
      <c r="M88" s="4" t="s">
        <v>282</v>
      </c>
      <c r="N88" s="2" t="str">
        <f t="shared" si="11"/>
        <v>9.6米</v>
      </c>
      <c r="O88" s="4">
        <v>14</v>
      </c>
      <c r="P88" s="2" t="str">
        <f t="shared" si="12"/>
        <v>丰树园区--新地园区</v>
      </c>
      <c r="Q88" s="4">
        <f t="shared" si="14"/>
        <v>165</v>
      </c>
    </row>
    <row r="89" spans="1:17" ht="18.75">
      <c r="A89" s="9">
        <v>43194</v>
      </c>
      <c r="B89" s="8" t="s">
        <v>331</v>
      </c>
      <c r="C89" s="2" t="s">
        <v>66</v>
      </c>
      <c r="D89" s="2" t="s">
        <v>263</v>
      </c>
      <c r="E89" s="4" t="s">
        <v>55</v>
      </c>
      <c r="F89" s="4" t="s">
        <v>30</v>
      </c>
      <c r="G89" s="5"/>
      <c r="H89" s="5" t="s">
        <v>334</v>
      </c>
      <c r="I89" s="7" t="s">
        <v>363</v>
      </c>
      <c r="J89" s="2" t="str">
        <f t="shared" si="10"/>
        <v>武汉威伟机械</v>
      </c>
      <c r="K89" s="17" t="e">
        <f>VLOOKUP(M89,ch!$A$1:$B$31,2,0)</f>
        <v>#N/A</v>
      </c>
      <c r="L89" s="17" t="s">
        <v>110</v>
      </c>
      <c r="M89" s="4" t="s">
        <v>60</v>
      </c>
      <c r="N89" s="2" t="str">
        <f t="shared" si="11"/>
        <v>9.6米</v>
      </c>
      <c r="O89" s="4">
        <v>14</v>
      </c>
      <c r="P89" s="2" t="str">
        <f t="shared" si="12"/>
        <v>亚洲一号园区--新地园区</v>
      </c>
      <c r="Q89" s="4">
        <f t="shared" si="14"/>
        <v>165</v>
      </c>
    </row>
    <row r="90" spans="1:17" ht="18.75">
      <c r="A90" s="9">
        <v>43194</v>
      </c>
      <c r="B90" s="8" t="s">
        <v>159</v>
      </c>
      <c r="C90" s="2" t="s">
        <v>66</v>
      </c>
      <c r="D90" s="2" t="s">
        <v>259</v>
      </c>
      <c r="E90" s="4" t="s">
        <v>55</v>
      </c>
      <c r="F90" s="4" t="s">
        <v>336</v>
      </c>
      <c r="G90" s="5"/>
      <c r="H90" s="5" t="s">
        <v>337</v>
      </c>
      <c r="I90" s="7" t="s">
        <v>364</v>
      </c>
      <c r="J90" s="2" t="str">
        <f t="shared" si="10"/>
        <v>武汉威伟机械</v>
      </c>
      <c r="K90" s="17" t="str">
        <f>VLOOKUP(M90,ch!$A$1:$B$31,2,0)</f>
        <v>鄂AZR876</v>
      </c>
      <c r="L90" s="17" t="s">
        <v>129</v>
      </c>
      <c r="M90" s="4" t="s">
        <v>181</v>
      </c>
      <c r="N90" s="2" t="str">
        <f t="shared" si="11"/>
        <v>9.6米</v>
      </c>
      <c r="O90" s="4">
        <v>14</v>
      </c>
      <c r="P90" s="2" t="str">
        <f t="shared" si="12"/>
        <v>亚洲一号园区--新地园区</v>
      </c>
      <c r="Q90" s="4">
        <f t="shared" si="14"/>
        <v>165</v>
      </c>
    </row>
    <row r="91" spans="1:17" ht="18.75">
      <c r="A91" s="9">
        <v>43194</v>
      </c>
      <c r="B91" s="8" t="s">
        <v>339</v>
      </c>
      <c r="C91" s="2" t="s">
        <v>59</v>
      </c>
      <c r="D91" s="2" t="s">
        <v>341</v>
      </c>
      <c r="E91" s="4" t="s">
        <v>55</v>
      </c>
      <c r="F91" s="4" t="s">
        <v>46</v>
      </c>
      <c r="G91" s="5"/>
      <c r="H91" s="5" t="s">
        <v>343</v>
      </c>
      <c r="I91" s="7" t="s">
        <v>365</v>
      </c>
      <c r="J91" s="2" t="str">
        <f t="shared" si="10"/>
        <v>武汉威伟机械</v>
      </c>
      <c r="K91" s="17" t="str">
        <f>VLOOKUP(M91,ch!$A$1:$B$31,2,0)</f>
        <v>鄂AZV377</v>
      </c>
      <c r="L91" s="17" t="s">
        <v>105</v>
      </c>
      <c r="M91" s="4" t="s">
        <v>54</v>
      </c>
      <c r="N91" s="2" t="str">
        <f t="shared" si="11"/>
        <v>9.6米</v>
      </c>
      <c r="O91" s="4">
        <v>14</v>
      </c>
      <c r="P91" s="2" t="str">
        <f t="shared" si="12"/>
        <v>万纬园区--新地园区</v>
      </c>
      <c r="Q91" s="4">
        <f t="shared" si="14"/>
        <v>165</v>
      </c>
    </row>
    <row r="92" spans="1:17" ht="18.75">
      <c r="A92" s="9">
        <v>43194</v>
      </c>
      <c r="B92" s="8" t="s">
        <v>345</v>
      </c>
      <c r="C92" s="2" t="s">
        <v>59</v>
      </c>
      <c r="D92" s="2" t="s">
        <v>31</v>
      </c>
      <c r="E92" s="4" t="s">
        <v>55</v>
      </c>
      <c r="F92" s="4" t="s">
        <v>46</v>
      </c>
      <c r="G92" s="5"/>
      <c r="H92" s="5" t="s">
        <v>347</v>
      </c>
      <c r="I92" s="7" t="s">
        <v>366</v>
      </c>
      <c r="J92" s="2" t="str">
        <f t="shared" si="10"/>
        <v>武汉威伟机械</v>
      </c>
      <c r="K92" s="17" t="str">
        <f>VLOOKUP(M92,ch!$A$1:$B$31,2,0)</f>
        <v>鄂AZV377</v>
      </c>
      <c r="L92" s="17" t="s">
        <v>105</v>
      </c>
      <c r="M92" s="4" t="s">
        <v>54</v>
      </c>
      <c r="N92" s="2" t="str">
        <f t="shared" si="11"/>
        <v>9.6米</v>
      </c>
      <c r="O92" s="4">
        <v>8</v>
      </c>
      <c r="P92" s="2" t="str">
        <f t="shared" si="12"/>
        <v>万纬园区--新地园区</v>
      </c>
      <c r="Q92" s="4">
        <f t="shared" si="14"/>
        <v>165</v>
      </c>
    </row>
    <row r="93" spans="1:17" ht="18.75">
      <c r="A93" s="9">
        <v>43194</v>
      </c>
      <c r="B93" s="8" t="s">
        <v>348</v>
      </c>
      <c r="C93" s="2" t="s">
        <v>55</v>
      </c>
      <c r="D93" s="2" t="s">
        <v>279</v>
      </c>
      <c r="E93" s="4" t="s">
        <v>48</v>
      </c>
      <c r="F93" s="4" t="s">
        <v>280</v>
      </c>
      <c r="G93" s="5"/>
      <c r="H93" s="5" t="s">
        <v>349</v>
      </c>
      <c r="I93" s="7" t="s">
        <v>367</v>
      </c>
      <c r="J93" s="2" t="str">
        <f t="shared" si="10"/>
        <v>武汉威伟机械</v>
      </c>
      <c r="K93" s="17" t="str">
        <f>VLOOKUP(M93,ch!$A$1:$B$31,2,0)</f>
        <v>鄂AHB101</v>
      </c>
      <c r="L93" s="17" t="s">
        <v>103</v>
      </c>
      <c r="M93" s="4" t="s">
        <v>51</v>
      </c>
      <c r="N93" s="2" t="str">
        <f t="shared" si="11"/>
        <v>9.6米</v>
      </c>
      <c r="O93" s="4">
        <v>15</v>
      </c>
      <c r="P93" s="2" t="str">
        <f t="shared" si="12"/>
        <v>新地园区--常福园区</v>
      </c>
      <c r="Q93" s="4">
        <f t="shared" si="14"/>
        <v>1250</v>
      </c>
    </row>
    <row r="94" spans="1:17" ht="18.75">
      <c r="A94" s="9">
        <v>43194</v>
      </c>
      <c r="B94" s="8" t="s">
        <v>348</v>
      </c>
      <c r="C94" s="2" t="s">
        <v>55</v>
      </c>
      <c r="D94" s="2" t="s">
        <v>16</v>
      </c>
      <c r="E94" s="4" t="s">
        <v>48</v>
      </c>
      <c r="F94" s="4" t="s">
        <v>280</v>
      </c>
      <c r="G94" s="5"/>
      <c r="H94" s="5" t="s">
        <v>350</v>
      </c>
      <c r="I94" s="7" t="s">
        <v>368</v>
      </c>
      <c r="J94" s="2" t="str">
        <f t="shared" si="10"/>
        <v>武汉威伟机械</v>
      </c>
      <c r="K94" s="17" t="str">
        <f>VLOOKUP(M94,ch!$A$1:$B$31,2,0)</f>
        <v>鄂AAW309</v>
      </c>
      <c r="L94" s="17" t="s">
        <v>95</v>
      </c>
      <c r="M94" s="4" t="s">
        <v>57</v>
      </c>
      <c r="N94" s="2" t="str">
        <f t="shared" si="11"/>
        <v>9.6米</v>
      </c>
      <c r="O94" s="4">
        <v>14</v>
      </c>
      <c r="P94" s="2" t="str">
        <f t="shared" si="12"/>
        <v>新地园区--常福园区</v>
      </c>
      <c r="Q94" s="4">
        <f t="shared" si="14"/>
        <v>1250</v>
      </c>
    </row>
    <row r="95" spans="1:17" ht="18.75">
      <c r="A95" s="9">
        <v>43195</v>
      </c>
      <c r="B95" s="8" t="s">
        <v>435</v>
      </c>
      <c r="C95" s="2" t="s">
        <v>55</v>
      </c>
      <c r="D95" s="2" t="s">
        <v>253</v>
      </c>
      <c r="E95" s="4" t="s">
        <v>55</v>
      </c>
      <c r="F95" s="4" t="s">
        <v>436</v>
      </c>
      <c r="G95" s="5" t="s">
        <v>437</v>
      </c>
      <c r="H95" s="7" t="s">
        <v>438</v>
      </c>
      <c r="I95" s="2" t="str">
        <f>IF(A95&lt;&gt;"","武汉威伟机械","------")</f>
        <v>武汉威伟机械</v>
      </c>
      <c r="J95" s="17" t="str">
        <f>VLOOKUP(L95,[1]ch!$A$1:$B$31,2,0)</f>
        <v>鄂AFE237</v>
      </c>
      <c r="K95" s="17" t="s">
        <v>98</v>
      </c>
      <c r="L95" s="4" t="s">
        <v>43</v>
      </c>
      <c r="M95" s="2" t="str">
        <f t="shared" ref="M95:M147" si="15">IF(A95&lt;&gt;"","9.6米","---")</f>
        <v>9.6米</v>
      </c>
      <c r="N95" s="4">
        <v>14</v>
      </c>
      <c r="O95" s="2" t="str">
        <f t="shared" ref="O95:O147" si="16">C95&amp;"--"&amp;E95</f>
        <v>新地园区--新地园区</v>
      </c>
      <c r="P95" s="4">
        <f>IF(OR(C95="常福园区",C95="欣程园区",E95="常福园区",E95="欣程园区"),1250,165)</f>
        <v>165</v>
      </c>
    </row>
    <row r="96" spans="1:17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369</v>
      </c>
      <c r="G96" s="5" t="s">
        <v>439</v>
      </c>
      <c r="H96" s="7" t="s">
        <v>440</v>
      </c>
      <c r="I96" s="2" t="str">
        <f t="shared" ref="I96:I107" si="17">IF(A96&lt;&gt;"","武汉威伟机械","------")</f>
        <v>武汉威伟机械</v>
      </c>
      <c r="J96" s="17" t="str">
        <f>VLOOKUP(L96,[1]ch!$A$1:$B$31,2,0)</f>
        <v>鄂AFE237</v>
      </c>
      <c r="K96" s="17" t="s">
        <v>98</v>
      </c>
      <c r="L96" s="4" t="s">
        <v>43</v>
      </c>
      <c r="M96" s="2" t="str">
        <f t="shared" si="15"/>
        <v>9.6米</v>
      </c>
      <c r="N96" s="4">
        <v>14</v>
      </c>
      <c r="O96" s="2" t="str">
        <f t="shared" si="16"/>
        <v>新地园区--丰树园区</v>
      </c>
      <c r="P96" s="4">
        <f t="shared" ref="P96:P102" si="18">IF(OR(C96="常福园区",C96="欣程园区",E96="常福园区",E96="欣程园区"),1250,165)</f>
        <v>165</v>
      </c>
    </row>
    <row r="97" spans="1:16" ht="18.75">
      <c r="A97" s="9">
        <v>43195</v>
      </c>
      <c r="B97" s="8" t="s">
        <v>370</v>
      </c>
      <c r="C97" s="2" t="s">
        <v>55</v>
      </c>
      <c r="D97" s="2" t="s">
        <v>253</v>
      </c>
      <c r="E97" s="4" t="s">
        <v>66</v>
      </c>
      <c r="F97" s="4" t="s">
        <v>371</v>
      </c>
      <c r="G97" s="5" t="s">
        <v>441</v>
      </c>
      <c r="H97" s="7" t="s">
        <v>442</v>
      </c>
      <c r="I97" s="2" t="str">
        <f t="shared" si="17"/>
        <v>武汉威伟机械</v>
      </c>
      <c r="J97" s="17" t="str">
        <f>VLOOKUP(L97,[1]ch!$A$1:$B$31,2,0)</f>
        <v>鄂AFE237</v>
      </c>
      <c r="K97" s="17" t="s">
        <v>98</v>
      </c>
      <c r="L97" s="4" t="s">
        <v>43</v>
      </c>
      <c r="M97" s="2" t="str">
        <f t="shared" si="15"/>
        <v>9.6米</v>
      </c>
      <c r="N97" s="4">
        <v>14</v>
      </c>
      <c r="O97" s="2" t="str">
        <f t="shared" si="16"/>
        <v>新地园区--亚洲一号园区</v>
      </c>
      <c r="P97" s="4">
        <f t="shared" si="18"/>
        <v>165</v>
      </c>
    </row>
    <row r="98" spans="1:16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443</v>
      </c>
      <c r="G98" s="5" t="s">
        <v>444</v>
      </c>
      <c r="H98" s="7" t="s">
        <v>445</v>
      </c>
      <c r="I98" s="2" t="str">
        <f t="shared" si="17"/>
        <v>武汉威伟机械</v>
      </c>
      <c r="J98" s="17" t="str">
        <f>VLOOKUP(L98,[1]ch!$A$1:$B$31,2,0)</f>
        <v>鄂AF1588</v>
      </c>
      <c r="K98" s="17" t="s">
        <v>101</v>
      </c>
      <c r="L98" s="4" t="s">
        <v>39</v>
      </c>
      <c r="M98" s="2" t="str">
        <f t="shared" si="15"/>
        <v>9.6米</v>
      </c>
      <c r="N98" s="4">
        <v>12</v>
      </c>
      <c r="O98" s="2" t="str">
        <f t="shared" si="16"/>
        <v>新地园区--亚洲一号园区</v>
      </c>
      <c r="P98" s="4">
        <f t="shared" si="18"/>
        <v>165</v>
      </c>
    </row>
    <row r="99" spans="1:16" ht="18.75">
      <c r="A99" s="9">
        <v>43195</v>
      </c>
      <c r="B99" s="8" t="s">
        <v>36</v>
      </c>
      <c r="C99" s="2" t="s">
        <v>55</v>
      </c>
      <c r="D99" s="2" t="s">
        <v>253</v>
      </c>
      <c r="E99" s="4" t="s">
        <v>66</v>
      </c>
      <c r="F99" s="4" t="s">
        <v>446</v>
      </c>
      <c r="G99" s="5" t="s">
        <v>447</v>
      </c>
      <c r="H99" s="7" t="s">
        <v>448</v>
      </c>
      <c r="I99" s="2" t="str">
        <f t="shared" si="17"/>
        <v>武汉威伟机械</v>
      </c>
      <c r="J99" s="17" t="str">
        <f>VLOOKUP(L99,[1]ch!$A$1:$B$31,2,0)</f>
        <v>鄂AF1588</v>
      </c>
      <c r="K99" s="17" t="s">
        <v>101</v>
      </c>
      <c r="L99" s="4" t="s">
        <v>39</v>
      </c>
      <c r="M99" s="2" t="str">
        <f t="shared" si="15"/>
        <v>9.6米</v>
      </c>
      <c r="N99" s="4">
        <v>14</v>
      </c>
      <c r="O99" s="2" t="str">
        <f t="shared" si="16"/>
        <v>新地园区--亚洲一号园区</v>
      </c>
      <c r="P99" s="4">
        <f t="shared" si="18"/>
        <v>165</v>
      </c>
    </row>
    <row r="100" spans="1:16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372</v>
      </c>
      <c r="G100" s="5" t="s">
        <v>449</v>
      </c>
      <c r="H100" s="7" t="s">
        <v>450</v>
      </c>
      <c r="I100" s="2" t="str">
        <f t="shared" si="17"/>
        <v>武汉威伟机械</v>
      </c>
      <c r="J100" s="17" t="str">
        <f>VLOOKUP(L100,[1]ch!$A$1:$B$31,2,0)</f>
        <v>鄂AF1588</v>
      </c>
      <c r="K100" s="17" t="s">
        <v>101</v>
      </c>
      <c r="L100" s="4" t="s">
        <v>39</v>
      </c>
      <c r="M100" s="2" t="str">
        <f t="shared" si="15"/>
        <v>9.6米</v>
      </c>
      <c r="N100" s="4">
        <v>14</v>
      </c>
      <c r="O100" s="2" t="str">
        <f t="shared" si="16"/>
        <v>新地园区--丰树园区</v>
      </c>
      <c r="P100" s="4">
        <f t="shared" si="18"/>
        <v>165</v>
      </c>
    </row>
    <row r="101" spans="1:16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373</v>
      </c>
      <c r="G101" s="5" t="s">
        <v>451</v>
      </c>
      <c r="H101" s="7" t="s">
        <v>452</v>
      </c>
      <c r="I101" s="2" t="str">
        <f t="shared" si="17"/>
        <v>武汉威伟机械</v>
      </c>
      <c r="J101" s="17" t="str">
        <f>VLOOKUP(L101,[1]ch!$A$1:$B$31,2,0)</f>
        <v>鄂AHB101</v>
      </c>
      <c r="K101" s="17" t="s">
        <v>103</v>
      </c>
      <c r="L101" s="4" t="s">
        <v>51</v>
      </c>
      <c r="M101" s="2" t="str">
        <f t="shared" si="15"/>
        <v>9.6米</v>
      </c>
      <c r="N101" s="4">
        <v>14</v>
      </c>
      <c r="O101" s="2" t="str">
        <f t="shared" si="16"/>
        <v>新地园区--亚洲一号园区</v>
      </c>
      <c r="P101" s="4">
        <f t="shared" si="18"/>
        <v>165</v>
      </c>
    </row>
    <row r="102" spans="1:16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369</v>
      </c>
      <c r="G102" s="5" t="s">
        <v>453</v>
      </c>
      <c r="H102" s="7" t="s">
        <v>454</v>
      </c>
      <c r="I102" s="2" t="str">
        <f t="shared" si="17"/>
        <v>武汉威伟机械</v>
      </c>
      <c r="J102" s="17" t="str">
        <f>VLOOKUP(L102,[1]ch!$A$1:$B$31,2,0)</f>
        <v>鄂AHB101</v>
      </c>
      <c r="K102" s="17" t="s">
        <v>103</v>
      </c>
      <c r="L102" s="4" t="s">
        <v>51</v>
      </c>
      <c r="M102" s="2" t="str">
        <f t="shared" si="15"/>
        <v>9.6米</v>
      </c>
      <c r="N102" s="4">
        <v>14</v>
      </c>
      <c r="O102" s="2" t="str">
        <f t="shared" si="16"/>
        <v>新地园区--丰树园区</v>
      </c>
      <c r="P102" s="4">
        <f t="shared" si="18"/>
        <v>165</v>
      </c>
    </row>
    <row r="103" spans="1:16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372</v>
      </c>
      <c r="G103" s="5" t="s">
        <v>455</v>
      </c>
      <c r="H103" s="7" t="s">
        <v>456</v>
      </c>
      <c r="I103" s="2" t="str">
        <f t="shared" si="17"/>
        <v>武汉威伟机械</v>
      </c>
      <c r="J103" s="17" t="str">
        <f>VLOOKUP(L103,[1]ch!$A$1:$B$31,2,0)</f>
        <v>鄂AHB101</v>
      </c>
      <c r="K103" s="17" t="s">
        <v>103</v>
      </c>
      <c r="L103" s="4" t="s">
        <v>51</v>
      </c>
      <c r="M103" s="2" t="str">
        <f t="shared" si="15"/>
        <v>9.6米</v>
      </c>
      <c r="N103" s="4">
        <v>14</v>
      </c>
      <c r="O103" s="2" t="str">
        <f t="shared" si="16"/>
        <v>新地园区--丰树园区</v>
      </c>
      <c r="P103" s="4">
        <f t="shared" ref="P103:P107" si="19">IF(OR(C103="常福园区",C103="欣程园区",E103="常福园区",F96="欣程园区"),1250,165)</f>
        <v>165</v>
      </c>
    </row>
    <row r="104" spans="1:16" ht="18.75">
      <c r="A104" s="9">
        <v>43195</v>
      </c>
      <c r="B104" s="8" t="s">
        <v>257</v>
      </c>
      <c r="C104" s="2" t="s">
        <v>55</v>
      </c>
      <c r="D104" s="2" t="s">
        <v>19</v>
      </c>
      <c r="E104" s="4" t="s">
        <v>66</v>
      </c>
      <c r="F104" s="4" t="s">
        <v>457</v>
      </c>
      <c r="G104" s="5" t="s">
        <v>458</v>
      </c>
      <c r="H104" s="7" t="s">
        <v>459</v>
      </c>
      <c r="I104" s="2" t="str">
        <f t="shared" si="17"/>
        <v>武汉威伟机械</v>
      </c>
      <c r="J104" s="17" t="str">
        <f>VLOOKUP(L104,[1]ch!$A$1:$B$31,2,0)</f>
        <v>鄂AMT870</v>
      </c>
      <c r="K104" s="17" t="s">
        <v>109</v>
      </c>
      <c r="L104" s="4" t="s">
        <v>282</v>
      </c>
      <c r="M104" s="2" t="str">
        <f t="shared" si="15"/>
        <v>9.6米</v>
      </c>
      <c r="N104" s="4">
        <v>14</v>
      </c>
      <c r="O104" s="2" t="str">
        <f t="shared" si="16"/>
        <v>新地园区--亚洲一号园区</v>
      </c>
      <c r="P104" s="4">
        <f t="shared" si="19"/>
        <v>165</v>
      </c>
    </row>
    <row r="105" spans="1:16" ht="18.75">
      <c r="A105" s="9">
        <v>43195</v>
      </c>
      <c r="B105" s="8" t="s">
        <v>26</v>
      </c>
      <c r="C105" s="2" t="s">
        <v>55</v>
      </c>
      <c r="D105" s="2" t="s">
        <v>253</v>
      </c>
      <c r="E105" s="4" t="s">
        <v>66</v>
      </c>
      <c r="F105" s="4" t="s">
        <v>446</v>
      </c>
      <c r="G105" s="5" t="s">
        <v>460</v>
      </c>
      <c r="H105" s="7" t="s">
        <v>461</v>
      </c>
      <c r="I105" s="2" t="str">
        <f t="shared" si="17"/>
        <v>武汉威伟机械</v>
      </c>
      <c r="J105" s="17" t="str">
        <f>VLOOKUP(L105,[1]ch!$A$1:$B$31,2,0)</f>
        <v>鄂AMT870</v>
      </c>
      <c r="K105" s="17" t="s">
        <v>109</v>
      </c>
      <c r="L105" s="4" t="s">
        <v>282</v>
      </c>
      <c r="M105" s="2" t="str">
        <f t="shared" si="15"/>
        <v>9.6米</v>
      </c>
      <c r="N105" s="4">
        <v>14</v>
      </c>
      <c r="O105" s="2" t="str">
        <f t="shared" si="16"/>
        <v>新地园区--亚洲一号园区</v>
      </c>
      <c r="P105" s="4">
        <f t="shared" si="19"/>
        <v>165</v>
      </c>
    </row>
    <row r="106" spans="1:16" ht="18.75">
      <c r="A106" s="9">
        <v>43195</v>
      </c>
      <c r="B106" s="8" t="s">
        <v>462</v>
      </c>
      <c r="C106" s="2" t="s">
        <v>55</v>
      </c>
      <c r="D106" s="2" t="s">
        <v>253</v>
      </c>
      <c r="E106" s="4" t="s">
        <v>66</v>
      </c>
      <c r="F106" s="4" t="s">
        <v>371</v>
      </c>
      <c r="G106" s="5" t="s">
        <v>463</v>
      </c>
      <c r="H106" s="7" t="s">
        <v>464</v>
      </c>
      <c r="I106" s="2" t="str">
        <f t="shared" si="17"/>
        <v>武汉威伟机械</v>
      </c>
      <c r="J106" s="17" t="str">
        <f>VLOOKUP(L106,[1]ch!$A$1:$B$31,2,0)</f>
        <v>鄂AMT870</v>
      </c>
      <c r="K106" s="17" t="s">
        <v>109</v>
      </c>
      <c r="L106" s="4" t="s">
        <v>282</v>
      </c>
      <c r="M106" s="2" t="str">
        <f t="shared" si="15"/>
        <v>9.6米</v>
      </c>
      <c r="N106" s="4">
        <v>14</v>
      </c>
      <c r="O106" s="2" t="str">
        <f t="shared" si="16"/>
        <v>新地园区--亚洲一号园区</v>
      </c>
      <c r="P106" s="4">
        <f t="shared" si="19"/>
        <v>165</v>
      </c>
    </row>
    <row r="107" spans="1:16" ht="18.75">
      <c r="A107" s="9">
        <v>43195</v>
      </c>
      <c r="B107" s="8" t="s">
        <v>26</v>
      </c>
      <c r="C107" s="2" t="s">
        <v>55</v>
      </c>
      <c r="D107" s="2" t="s">
        <v>253</v>
      </c>
      <c r="E107" s="4" t="s">
        <v>66</v>
      </c>
      <c r="F107" s="4" t="s">
        <v>446</v>
      </c>
      <c r="G107" s="5" t="s">
        <v>465</v>
      </c>
      <c r="H107" s="7" t="s">
        <v>466</v>
      </c>
      <c r="I107" s="2" t="str">
        <f t="shared" si="17"/>
        <v>武汉威伟机械</v>
      </c>
      <c r="J107" s="17" t="str">
        <f>VLOOKUP(L107,[1]ch!$A$1:$B$31,2,0)</f>
        <v>鄂AZV377</v>
      </c>
      <c r="K107" s="17" t="s">
        <v>105</v>
      </c>
      <c r="L107" s="4" t="s">
        <v>54</v>
      </c>
      <c r="M107" s="2" t="str">
        <f t="shared" si="15"/>
        <v>9.6米</v>
      </c>
      <c r="N107" s="4">
        <v>14</v>
      </c>
      <c r="O107" s="2" t="str">
        <f t="shared" si="16"/>
        <v>新地园区--亚洲一号园区</v>
      </c>
      <c r="P107" s="4">
        <f t="shared" si="19"/>
        <v>165</v>
      </c>
    </row>
    <row r="108" spans="1:16" ht="18.75">
      <c r="A108" s="9">
        <v>43195</v>
      </c>
      <c r="B108" s="8" t="s">
        <v>435</v>
      </c>
      <c r="C108" s="2" t="s">
        <v>55</v>
      </c>
      <c r="D108" s="2" t="s">
        <v>19</v>
      </c>
      <c r="E108" s="4" t="s">
        <v>66</v>
      </c>
      <c r="F108" s="4" t="s">
        <v>457</v>
      </c>
      <c r="G108" s="5" t="s">
        <v>467</v>
      </c>
      <c r="H108" s="7" t="s">
        <v>468</v>
      </c>
      <c r="I108" s="2" t="str">
        <f>IF(A108&lt;&gt;"","武汉威伟机械","------")</f>
        <v>武汉威伟机械</v>
      </c>
      <c r="J108" s="17" t="str">
        <f>VLOOKUP(L108,[1]ch!$A$1:$B$31,2,0)</f>
        <v>鄂AZV377</v>
      </c>
      <c r="K108" s="17" t="s">
        <v>105</v>
      </c>
      <c r="L108" s="4" t="s">
        <v>54</v>
      </c>
      <c r="M108" s="2" t="str">
        <f t="shared" si="15"/>
        <v>9.6米</v>
      </c>
      <c r="N108" s="4">
        <v>14</v>
      </c>
      <c r="O108" s="2" t="str">
        <f t="shared" si="16"/>
        <v>新地园区--亚洲一号园区</v>
      </c>
      <c r="P108" s="4">
        <f>IF(OR(C108="常福园区",C108="欣程园区",E108="常福园区",F101="欣程园区"),1250,165)</f>
        <v>165</v>
      </c>
    </row>
    <row r="109" spans="1:16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469</v>
      </c>
      <c r="G109" s="5" t="s">
        <v>470</v>
      </c>
      <c r="H109" s="7" t="s">
        <v>471</v>
      </c>
      <c r="I109" s="2" t="str">
        <f t="shared" ref="I109:I147" si="20">IF(A109&lt;&gt;"","武汉威伟机械","------")</f>
        <v>武汉威伟机械</v>
      </c>
      <c r="J109" s="17" t="str">
        <f>VLOOKUP(L109,[1]ch!$A$1:$B$31,2,0)</f>
        <v>鄂AZV377</v>
      </c>
      <c r="K109" s="17" t="s">
        <v>105</v>
      </c>
      <c r="L109" s="4" t="s">
        <v>54</v>
      </c>
      <c r="M109" s="2" t="str">
        <f t="shared" si="15"/>
        <v>9.6米</v>
      </c>
      <c r="N109" s="4">
        <v>14</v>
      </c>
      <c r="O109" s="2" t="str">
        <f t="shared" si="16"/>
        <v>新地园区--亚洲一号园区</v>
      </c>
      <c r="P109" s="4">
        <f t="shared" ref="P109:P124" si="21">IF(OR(C109="常福园区",C109="欣程园区",E109="常福园区",F102="欣程园区"),1250,165)</f>
        <v>165</v>
      </c>
    </row>
    <row r="110" spans="1:16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374</v>
      </c>
      <c r="G110" s="5" t="s">
        <v>472</v>
      </c>
      <c r="H110" s="7" t="s">
        <v>473</v>
      </c>
      <c r="I110" s="2" t="str">
        <f t="shared" si="20"/>
        <v>武汉威伟机械</v>
      </c>
      <c r="J110" s="17" t="str">
        <f>VLOOKUP(L110,[1]ch!$A$1:$B$31,2,0)</f>
        <v>鄂AZV377</v>
      </c>
      <c r="K110" s="17" t="s">
        <v>105</v>
      </c>
      <c r="L110" s="4" t="s">
        <v>54</v>
      </c>
      <c r="M110" s="2" t="str">
        <f t="shared" si="15"/>
        <v>9.6米</v>
      </c>
      <c r="N110" s="4">
        <v>14</v>
      </c>
      <c r="O110" s="2" t="str">
        <f t="shared" si="16"/>
        <v>新地园区--亚洲一号园区</v>
      </c>
      <c r="P110" s="4">
        <f t="shared" si="21"/>
        <v>165</v>
      </c>
    </row>
    <row r="111" spans="1:16" ht="18.75">
      <c r="A111" s="9">
        <v>43195</v>
      </c>
      <c r="B111" s="8" t="s">
        <v>178</v>
      </c>
      <c r="C111" s="2" t="s">
        <v>55</v>
      </c>
      <c r="D111" s="2" t="s">
        <v>19</v>
      </c>
      <c r="E111" s="4" t="s">
        <v>55</v>
      </c>
      <c r="F111" s="4" t="s">
        <v>436</v>
      </c>
      <c r="G111" s="5" t="s">
        <v>474</v>
      </c>
      <c r="H111" s="7" t="s">
        <v>475</v>
      </c>
      <c r="I111" s="2" t="str">
        <f t="shared" si="20"/>
        <v>武汉威伟机械</v>
      </c>
      <c r="J111" s="17" t="str">
        <f>VLOOKUP(L111,[1]ch!$A$1:$B$31,2,0)</f>
        <v>鄂AZV377</v>
      </c>
      <c r="K111" s="17" t="s">
        <v>105</v>
      </c>
      <c r="L111" s="4" t="s">
        <v>54</v>
      </c>
      <c r="M111" s="2" t="str">
        <f t="shared" si="15"/>
        <v>9.6米</v>
      </c>
      <c r="N111" s="4">
        <v>14</v>
      </c>
      <c r="O111" s="2" t="str">
        <f t="shared" si="16"/>
        <v>新地园区--新地园区</v>
      </c>
      <c r="P111" s="4">
        <f t="shared" si="21"/>
        <v>165</v>
      </c>
    </row>
    <row r="112" spans="1:16" ht="18.75">
      <c r="A112" s="9">
        <v>43195</v>
      </c>
      <c r="B112" s="8" t="s">
        <v>41</v>
      </c>
      <c r="C112" s="2" t="s">
        <v>55</v>
      </c>
      <c r="D112" s="2" t="s">
        <v>336</v>
      </c>
      <c r="E112" s="4" t="s">
        <v>59</v>
      </c>
      <c r="F112" s="4" t="s">
        <v>375</v>
      </c>
      <c r="G112" s="5" t="s">
        <v>476</v>
      </c>
      <c r="H112" s="7" t="s">
        <v>477</v>
      </c>
      <c r="I112" s="2" t="str">
        <f t="shared" si="20"/>
        <v>武汉威伟机械</v>
      </c>
      <c r="J112" s="17" t="str">
        <f>VLOOKUP(L112,[1]ch!$A$1:$B$31,2,0)</f>
        <v>鄂AHB101</v>
      </c>
      <c r="K112" s="17" t="s">
        <v>103</v>
      </c>
      <c r="L112" s="4" t="s">
        <v>51</v>
      </c>
      <c r="M112" s="2" t="str">
        <f t="shared" si="15"/>
        <v>9.6米</v>
      </c>
      <c r="N112" s="4">
        <v>14</v>
      </c>
      <c r="O112" s="2" t="str">
        <f t="shared" si="16"/>
        <v>新地园区--万纬园区</v>
      </c>
      <c r="P112" s="4">
        <f t="shared" si="21"/>
        <v>165</v>
      </c>
    </row>
    <row r="113" spans="1:16" ht="18.75">
      <c r="A113" s="9">
        <v>43195</v>
      </c>
      <c r="B113" s="8" t="s">
        <v>348</v>
      </c>
      <c r="C113" s="2" t="s">
        <v>55</v>
      </c>
      <c r="D113" s="2" t="s">
        <v>19</v>
      </c>
      <c r="E113" s="4" t="s">
        <v>66</v>
      </c>
      <c r="F113" s="4" t="s">
        <v>373</v>
      </c>
      <c r="G113" s="5" t="s">
        <v>478</v>
      </c>
      <c r="H113" s="7" t="s">
        <v>479</v>
      </c>
      <c r="I113" s="2" t="str">
        <f t="shared" si="20"/>
        <v>武汉威伟机械</v>
      </c>
      <c r="J113" s="17" t="str">
        <f>VLOOKUP(L113,[1]ch!$A$1:$B$31,2,0)</f>
        <v>鄂AF1588</v>
      </c>
      <c r="K113" s="17" t="s">
        <v>101</v>
      </c>
      <c r="L113" s="4" t="s">
        <v>39</v>
      </c>
      <c r="M113" s="2" t="str">
        <f t="shared" si="15"/>
        <v>9.6米</v>
      </c>
      <c r="N113" s="4">
        <v>14</v>
      </c>
      <c r="O113" s="2" t="str">
        <f t="shared" si="16"/>
        <v>新地园区--亚洲一号园区</v>
      </c>
      <c r="P113" s="4">
        <f t="shared" si="21"/>
        <v>165</v>
      </c>
    </row>
    <row r="114" spans="1:16" ht="18.75">
      <c r="A114" s="9">
        <v>43195</v>
      </c>
      <c r="B114" s="8" t="s">
        <v>331</v>
      </c>
      <c r="C114" s="2" t="s">
        <v>66</v>
      </c>
      <c r="D114" s="2" t="s">
        <v>371</v>
      </c>
      <c r="E114" s="4" t="s">
        <v>55</v>
      </c>
      <c r="F114" s="4" t="s">
        <v>30</v>
      </c>
      <c r="G114" s="5" t="s">
        <v>480</v>
      </c>
      <c r="H114" s="7" t="s">
        <v>481</v>
      </c>
      <c r="I114" s="2" t="str">
        <f t="shared" si="20"/>
        <v>武汉威伟机械</v>
      </c>
      <c r="J114" s="17" t="str">
        <f>VLOOKUP(L114,[1]ch!$A$1:$B$31,2,0)</f>
        <v>鄂AZV377</v>
      </c>
      <c r="K114" s="17" t="s">
        <v>105</v>
      </c>
      <c r="L114" s="4" t="s">
        <v>54</v>
      </c>
      <c r="M114" s="2" t="str">
        <f t="shared" si="15"/>
        <v>9.6米</v>
      </c>
      <c r="N114" s="4">
        <v>14</v>
      </c>
      <c r="O114" s="2" t="str">
        <f t="shared" si="16"/>
        <v>亚洲一号园区--新地园区</v>
      </c>
      <c r="P114" s="4">
        <f t="shared" si="21"/>
        <v>165</v>
      </c>
    </row>
    <row r="115" spans="1:16" ht="18.75">
      <c r="A115" s="9">
        <v>43195</v>
      </c>
      <c r="B115" s="8" t="s">
        <v>194</v>
      </c>
      <c r="C115" s="2" t="s">
        <v>55</v>
      </c>
      <c r="D115" s="2" t="s">
        <v>253</v>
      </c>
      <c r="E115" s="4" t="s">
        <v>59</v>
      </c>
      <c r="F115" s="4" t="s">
        <v>482</v>
      </c>
      <c r="G115" s="5" t="s">
        <v>483</v>
      </c>
      <c r="H115" s="7" t="s">
        <v>484</v>
      </c>
      <c r="I115" s="2" t="str">
        <f t="shared" si="20"/>
        <v>武汉威伟机械</v>
      </c>
      <c r="J115" s="17" t="str">
        <f>VLOOKUP(L115,[1]ch!$A$1:$B$31,2,0)</f>
        <v>鄂AHB101</v>
      </c>
      <c r="K115" s="17" t="s">
        <v>103</v>
      </c>
      <c r="L115" s="4" t="s">
        <v>51</v>
      </c>
      <c r="M115" s="2" t="str">
        <f t="shared" si="15"/>
        <v>9.6米</v>
      </c>
      <c r="N115" s="4">
        <v>14</v>
      </c>
      <c r="O115" s="2" t="str">
        <f t="shared" si="16"/>
        <v>新地园区--万纬园区</v>
      </c>
      <c r="P115" s="4">
        <f t="shared" si="21"/>
        <v>165</v>
      </c>
    </row>
    <row r="116" spans="1:16" ht="18.75">
      <c r="A116" s="9">
        <v>43195</v>
      </c>
      <c r="B116" s="8" t="s">
        <v>485</v>
      </c>
      <c r="C116" s="2" t="s">
        <v>61</v>
      </c>
      <c r="D116" s="2" t="s">
        <v>369</v>
      </c>
      <c r="E116" s="4" t="s">
        <v>55</v>
      </c>
      <c r="F116" s="4" t="s">
        <v>486</v>
      </c>
      <c r="G116" s="5" t="s">
        <v>487</v>
      </c>
      <c r="H116" s="7" t="s">
        <v>488</v>
      </c>
      <c r="I116" s="2" t="str">
        <f t="shared" si="20"/>
        <v>武汉威伟机械</v>
      </c>
      <c r="J116" s="17" t="str">
        <f>VLOOKUP(L116,[1]ch!$A$1:$B$31,2,0)</f>
        <v>鄂FJU350</v>
      </c>
      <c r="K116" s="17" t="s">
        <v>17</v>
      </c>
      <c r="L116" s="4" t="s">
        <v>52</v>
      </c>
      <c r="M116" s="2" t="str">
        <f t="shared" si="15"/>
        <v>9.6米</v>
      </c>
      <c r="N116" s="4">
        <v>14</v>
      </c>
      <c r="O116" s="2" t="str">
        <f t="shared" si="16"/>
        <v>丰树园区--新地园区</v>
      </c>
      <c r="P116" s="4">
        <f t="shared" si="21"/>
        <v>165</v>
      </c>
    </row>
    <row r="117" spans="1:16" ht="18.75">
      <c r="A117" s="9">
        <v>43195</v>
      </c>
      <c r="B117" s="8" t="s">
        <v>257</v>
      </c>
      <c r="C117" s="2" t="s">
        <v>66</v>
      </c>
      <c r="D117" s="2" t="s">
        <v>373</v>
      </c>
      <c r="E117" s="4" t="s">
        <v>55</v>
      </c>
      <c r="F117" s="4" t="s">
        <v>336</v>
      </c>
      <c r="G117" s="5" t="s">
        <v>489</v>
      </c>
      <c r="H117" s="7" t="s">
        <v>490</v>
      </c>
      <c r="I117" s="2" t="str">
        <f t="shared" si="20"/>
        <v>武汉威伟机械</v>
      </c>
      <c r="J117" s="17" t="str">
        <f>VLOOKUP(L117,[1]ch!$A$1:$B$31,2,0)</f>
        <v>鄂FJU350</v>
      </c>
      <c r="K117" s="17" t="s">
        <v>17</v>
      </c>
      <c r="L117" s="4" t="s">
        <v>52</v>
      </c>
      <c r="M117" s="2" t="str">
        <f t="shared" si="15"/>
        <v>9.6米</v>
      </c>
      <c r="N117" s="4">
        <v>14</v>
      </c>
      <c r="O117" s="2" t="str">
        <f t="shared" si="16"/>
        <v>亚洲一号园区--新地园区</v>
      </c>
      <c r="P117" s="4">
        <f t="shared" si="21"/>
        <v>165</v>
      </c>
    </row>
    <row r="118" spans="1:16" ht="18.75">
      <c r="A118" s="9">
        <v>43195</v>
      </c>
      <c r="B118" s="8" t="s">
        <v>47</v>
      </c>
      <c r="C118" s="2" t="s">
        <v>55</v>
      </c>
      <c r="D118" s="2" t="s">
        <v>491</v>
      </c>
      <c r="E118" s="4" t="s">
        <v>48</v>
      </c>
      <c r="F118" s="4" t="s">
        <v>280</v>
      </c>
      <c r="G118" s="5" t="s">
        <v>492</v>
      </c>
      <c r="H118" s="7" t="s">
        <v>493</v>
      </c>
      <c r="I118" s="2" t="str">
        <f t="shared" si="20"/>
        <v>武汉威伟机械</v>
      </c>
      <c r="J118" s="17" t="str">
        <f>VLOOKUP(L118,[1]ch!$A$1:$B$31,2,0)</f>
        <v>鄂ABY277</v>
      </c>
      <c r="K118" s="17" t="s">
        <v>97</v>
      </c>
      <c r="L118" s="4" t="s">
        <v>65</v>
      </c>
      <c r="M118" s="2" t="str">
        <f t="shared" si="15"/>
        <v>9.6米</v>
      </c>
      <c r="N118" s="4">
        <v>14</v>
      </c>
      <c r="O118" s="2" t="str">
        <f t="shared" si="16"/>
        <v>新地园区--常福园区</v>
      </c>
      <c r="P118" s="4">
        <f t="shared" si="21"/>
        <v>1250</v>
      </c>
    </row>
    <row r="119" spans="1:16" ht="18.75">
      <c r="A119" s="9">
        <v>43195</v>
      </c>
      <c r="B119" s="8" t="s">
        <v>47</v>
      </c>
      <c r="C119" s="2" t="s">
        <v>55</v>
      </c>
      <c r="D119" s="2" t="s">
        <v>494</v>
      </c>
      <c r="E119" s="4" t="s">
        <v>48</v>
      </c>
      <c r="F119" s="4" t="s">
        <v>280</v>
      </c>
      <c r="G119" s="5" t="s">
        <v>495</v>
      </c>
      <c r="H119" s="7" t="s">
        <v>496</v>
      </c>
      <c r="I119" s="2" t="str">
        <f t="shared" si="20"/>
        <v>武汉威伟机械</v>
      </c>
      <c r="J119" s="17" t="str">
        <f>VLOOKUP(L119,[1]ch!$A$1:$B$31,2,0)</f>
        <v>鄂AZR876</v>
      </c>
      <c r="K119" s="17" t="s">
        <v>129</v>
      </c>
      <c r="L119" s="4" t="s">
        <v>181</v>
      </c>
      <c r="M119" s="2" t="str">
        <f t="shared" si="15"/>
        <v>9.6米</v>
      </c>
      <c r="N119" s="4">
        <v>14</v>
      </c>
      <c r="O119" s="2" t="str">
        <f t="shared" si="16"/>
        <v>新地园区--常福园区</v>
      </c>
      <c r="P119" s="4">
        <f t="shared" si="21"/>
        <v>1250</v>
      </c>
    </row>
    <row r="120" spans="1:16" ht="18.75">
      <c r="A120" s="9">
        <v>43195</v>
      </c>
      <c r="B120" s="8" t="s">
        <v>47</v>
      </c>
      <c r="C120" s="2" t="s">
        <v>55</v>
      </c>
      <c r="D120" s="2" t="s">
        <v>491</v>
      </c>
      <c r="E120" s="4" t="s">
        <v>48</v>
      </c>
      <c r="F120" s="4" t="s">
        <v>280</v>
      </c>
      <c r="G120" s="5" t="s">
        <v>497</v>
      </c>
      <c r="H120" s="7" t="s">
        <v>498</v>
      </c>
      <c r="I120" s="2" t="str">
        <f t="shared" si="20"/>
        <v>武汉威伟机械</v>
      </c>
      <c r="J120" s="17" t="str">
        <f>VLOOKUP(L120,[1]ch!$A$1:$B$31,2,0)</f>
        <v>鄂ALU291</v>
      </c>
      <c r="K120" s="17" t="s">
        <v>137</v>
      </c>
      <c r="L120" s="4" t="s">
        <v>281</v>
      </c>
      <c r="M120" s="2" t="str">
        <f t="shared" si="15"/>
        <v>9.6米</v>
      </c>
      <c r="N120" s="4">
        <v>15</v>
      </c>
      <c r="O120" s="2" t="str">
        <f t="shared" si="16"/>
        <v>新地园区--常福园区</v>
      </c>
      <c r="P120" s="4">
        <f t="shared" si="21"/>
        <v>1250</v>
      </c>
    </row>
    <row r="121" spans="1:16" ht="18.75">
      <c r="A121" s="9">
        <v>43195</v>
      </c>
      <c r="B121" s="8" t="s">
        <v>275</v>
      </c>
      <c r="C121" s="2" t="s">
        <v>66</v>
      </c>
      <c r="D121" s="2" t="s">
        <v>469</v>
      </c>
      <c r="E121" s="4" t="s">
        <v>55</v>
      </c>
      <c r="F121" s="4" t="s">
        <v>30</v>
      </c>
      <c r="G121" s="5" t="s">
        <v>499</v>
      </c>
      <c r="H121" s="7" t="s">
        <v>500</v>
      </c>
      <c r="I121" s="2" t="str">
        <f t="shared" si="20"/>
        <v>武汉威伟机械</v>
      </c>
      <c r="J121" s="17" t="str">
        <f>VLOOKUP(L121,[1]ch!$A$1:$B$31,2,0)</f>
        <v>鄂AHB101</v>
      </c>
      <c r="K121" s="17" t="s">
        <v>103</v>
      </c>
      <c r="L121" s="4" t="s">
        <v>51</v>
      </c>
      <c r="M121" s="2" t="str">
        <f t="shared" si="15"/>
        <v>9.6米</v>
      </c>
      <c r="N121" s="4">
        <v>12</v>
      </c>
      <c r="O121" s="2" t="str">
        <f t="shared" si="16"/>
        <v>亚洲一号园区--新地园区</v>
      </c>
      <c r="P121" s="4">
        <f t="shared" si="21"/>
        <v>165</v>
      </c>
    </row>
    <row r="122" spans="1:16" ht="18.75">
      <c r="A122" s="9">
        <v>43195</v>
      </c>
      <c r="B122" s="8" t="s">
        <v>47</v>
      </c>
      <c r="C122" s="2" t="s">
        <v>55</v>
      </c>
      <c r="D122" s="2" t="s">
        <v>376</v>
      </c>
      <c r="E122" s="4" t="s">
        <v>48</v>
      </c>
      <c r="F122" s="4" t="s">
        <v>280</v>
      </c>
      <c r="G122" s="5" t="s">
        <v>501</v>
      </c>
      <c r="H122" s="7" t="s">
        <v>502</v>
      </c>
      <c r="I122" s="2" t="str">
        <f t="shared" si="20"/>
        <v>武汉威伟机械</v>
      </c>
      <c r="J122" s="17" t="str">
        <f>VLOOKUP(L122,[1]ch!$A$1:$B$31,2,0)</f>
        <v>鄂ANH299</v>
      </c>
      <c r="K122" s="17" t="s">
        <v>110</v>
      </c>
      <c r="L122" s="4" t="s">
        <v>60</v>
      </c>
      <c r="M122" s="2" t="str">
        <f t="shared" si="15"/>
        <v>9.6米</v>
      </c>
      <c r="N122" s="4">
        <v>14</v>
      </c>
      <c r="O122" s="2" t="str">
        <f t="shared" si="16"/>
        <v>新地园区--常福园区</v>
      </c>
      <c r="P122" s="4">
        <f t="shared" si="21"/>
        <v>1250</v>
      </c>
    </row>
    <row r="123" spans="1:16" ht="18.75">
      <c r="A123" s="9">
        <v>43195</v>
      </c>
      <c r="B123" s="8" t="s">
        <v>348</v>
      </c>
      <c r="C123" s="2" t="s">
        <v>55</v>
      </c>
      <c r="D123" s="2" t="s">
        <v>253</v>
      </c>
      <c r="E123" s="4" t="s">
        <v>59</v>
      </c>
      <c r="F123" s="4" t="s">
        <v>375</v>
      </c>
      <c r="G123" s="5" t="s">
        <v>503</v>
      </c>
      <c r="H123" s="7" t="s">
        <v>504</v>
      </c>
      <c r="I123" s="2" t="str">
        <f t="shared" si="20"/>
        <v>武汉威伟机械</v>
      </c>
      <c r="J123" s="17" t="str">
        <f>VLOOKUP(L123,[1]ch!$A$1:$B$31,2,0)</f>
        <v>鄂ANH299</v>
      </c>
      <c r="K123" s="17" t="s">
        <v>110</v>
      </c>
      <c r="L123" s="4" t="s">
        <v>60</v>
      </c>
      <c r="M123" s="2" t="str">
        <f t="shared" si="15"/>
        <v>9.6米</v>
      </c>
      <c r="N123" s="4">
        <v>14</v>
      </c>
      <c r="O123" s="2" t="str">
        <f t="shared" si="16"/>
        <v>新地园区--万纬园区</v>
      </c>
      <c r="P123" s="4">
        <f t="shared" si="21"/>
        <v>165</v>
      </c>
    </row>
    <row r="124" spans="1:16" ht="18.75">
      <c r="A124" s="9">
        <v>43195</v>
      </c>
      <c r="B124" s="8" t="s">
        <v>45</v>
      </c>
      <c r="C124" s="2" t="s">
        <v>59</v>
      </c>
      <c r="D124" s="2" t="s">
        <v>375</v>
      </c>
      <c r="E124" s="4" t="s">
        <v>55</v>
      </c>
      <c r="F124" s="4" t="s">
        <v>30</v>
      </c>
      <c r="G124" s="5" t="s">
        <v>505</v>
      </c>
      <c r="H124" s="7" t="s">
        <v>506</v>
      </c>
      <c r="I124" s="2" t="str">
        <f t="shared" si="20"/>
        <v>武汉威伟机械</v>
      </c>
      <c r="J124" s="17" t="str">
        <f>VLOOKUP(L124,[1]ch!$A$1:$B$31,2,0)</f>
        <v>鄂ANH299</v>
      </c>
      <c r="K124" s="17" t="s">
        <v>110</v>
      </c>
      <c r="L124" s="4" t="s">
        <v>60</v>
      </c>
      <c r="M124" s="2" t="str">
        <f t="shared" si="15"/>
        <v>9.6米</v>
      </c>
      <c r="N124" s="4">
        <v>14</v>
      </c>
      <c r="O124" s="2" t="str">
        <f t="shared" si="16"/>
        <v>万纬园区--新地园区</v>
      </c>
      <c r="P124" s="4">
        <f t="shared" si="21"/>
        <v>165</v>
      </c>
    </row>
    <row r="125" spans="1:16" ht="18.75">
      <c r="A125" s="9">
        <v>43196</v>
      </c>
      <c r="B125" s="8" t="s">
        <v>178</v>
      </c>
      <c r="C125" s="2" t="s">
        <v>55</v>
      </c>
      <c r="D125" s="2" t="s">
        <v>376</v>
      </c>
      <c r="E125" s="4" t="s">
        <v>378</v>
      </c>
      <c r="F125" s="4" t="s">
        <v>375</v>
      </c>
      <c r="G125" s="7" t="s">
        <v>410</v>
      </c>
      <c r="H125" s="5" t="s">
        <v>379</v>
      </c>
      <c r="I125" s="2" t="str">
        <f t="shared" si="20"/>
        <v>武汉威伟机械</v>
      </c>
      <c r="J125" s="17" t="str">
        <f>VLOOKUP(L125,ch!$A$1:$B$31,2,0)</f>
        <v>鄂AHB101</v>
      </c>
      <c r="K125" s="17" t="s">
        <v>103</v>
      </c>
      <c r="L125" s="4" t="s">
        <v>51</v>
      </c>
      <c r="M125" s="2" t="str">
        <f t="shared" si="15"/>
        <v>9.6米</v>
      </c>
      <c r="N125" s="4">
        <v>14</v>
      </c>
      <c r="O125" s="2" t="str">
        <f t="shared" si="16"/>
        <v>新地园区--万科园区</v>
      </c>
      <c r="P125" s="4">
        <f>IF(OR(C125="常福园区",C125="欣程园区",E125="常福园区",E125="欣程园区"),1250,165)</f>
        <v>165</v>
      </c>
    </row>
    <row r="126" spans="1:16" ht="18.75">
      <c r="A126" s="9">
        <v>43196</v>
      </c>
      <c r="B126" s="8" t="s">
        <v>41</v>
      </c>
      <c r="C126" s="2" t="s">
        <v>55</v>
      </c>
      <c r="D126" s="2" t="s">
        <v>380</v>
      </c>
      <c r="E126" s="4" t="s">
        <v>378</v>
      </c>
      <c r="F126" s="4" t="s">
        <v>375</v>
      </c>
      <c r="G126" s="7" t="s">
        <v>411</v>
      </c>
      <c r="H126" s="5" t="s">
        <v>381</v>
      </c>
      <c r="I126" s="2" t="str">
        <f t="shared" si="20"/>
        <v>武汉威伟机械</v>
      </c>
      <c r="J126" s="17" t="str">
        <f>VLOOKUP(L126,ch!$A$1:$B$31,2,0)</f>
        <v>鄂ABY256</v>
      </c>
      <c r="K126" s="17" t="s">
        <v>99</v>
      </c>
      <c r="L126" s="4" t="s">
        <v>27</v>
      </c>
      <c r="M126" s="2" t="str">
        <f t="shared" si="15"/>
        <v>9.6米</v>
      </c>
      <c r="N126" s="4">
        <v>14</v>
      </c>
      <c r="O126" s="2" t="str">
        <f t="shared" si="16"/>
        <v>新地园区--万科园区</v>
      </c>
      <c r="P126" s="4">
        <f t="shared" ref="P126:P133" si="22">IF(OR(C126="常福园区",C126="欣程园区",E126="常福园区",E126="欣程园区"),1250,165)</f>
        <v>165</v>
      </c>
    </row>
    <row r="127" spans="1:16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372</v>
      </c>
      <c r="G127" s="7" t="s">
        <v>412</v>
      </c>
      <c r="H127" s="5" t="s">
        <v>382</v>
      </c>
      <c r="I127" s="2" t="str">
        <f t="shared" si="20"/>
        <v>武汉威伟机械</v>
      </c>
      <c r="J127" s="17" t="str">
        <f>VLOOKUP(L127,ch!$A$1:$B$31,2,0)</f>
        <v>鄂AAW309</v>
      </c>
      <c r="K127" s="17" t="s">
        <v>95</v>
      </c>
      <c r="L127" s="4" t="s">
        <v>57</v>
      </c>
      <c r="M127" s="2" t="str">
        <f t="shared" si="15"/>
        <v>9.6米</v>
      </c>
      <c r="N127" s="4">
        <v>14</v>
      </c>
      <c r="O127" s="2" t="str">
        <f t="shared" si="16"/>
        <v>新地园区--丰树园区</v>
      </c>
      <c r="P127" s="4">
        <f t="shared" si="22"/>
        <v>165</v>
      </c>
    </row>
    <row r="128" spans="1:16" ht="18.75">
      <c r="A128" s="9">
        <v>43196</v>
      </c>
      <c r="B128" s="8" t="s">
        <v>25</v>
      </c>
      <c r="C128" s="2" t="s">
        <v>55</v>
      </c>
      <c r="D128" s="2" t="s">
        <v>384</v>
      </c>
      <c r="E128" s="4" t="s">
        <v>61</v>
      </c>
      <c r="F128" s="4" t="s">
        <v>369</v>
      </c>
      <c r="G128" s="7" t="s">
        <v>413</v>
      </c>
      <c r="H128" s="5" t="s">
        <v>383</v>
      </c>
      <c r="I128" s="2" t="str">
        <f t="shared" si="20"/>
        <v>武汉威伟机械</v>
      </c>
      <c r="J128" s="17" t="str">
        <f>VLOOKUP(L128,ch!$A$1:$B$31,2,0)</f>
        <v>鄂AAW309</v>
      </c>
      <c r="K128" s="17" t="s">
        <v>95</v>
      </c>
      <c r="L128" s="4" t="s">
        <v>57</v>
      </c>
      <c r="M128" s="2" t="str">
        <f t="shared" si="15"/>
        <v>9.6米</v>
      </c>
      <c r="N128" s="4">
        <v>14</v>
      </c>
      <c r="O128" s="2" t="str">
        <f t="shared" si="16"/>
        <v>新地园区--丰树园区</v>
      </c>
      <c r="P128" s="4">
        <f t="shared" si="22"/>
        <v>165</v>
      </c>
    </row>
    <row r="129" spans="1:16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386</v>
      </c>
      <c r="G129" s="7" t="s">
        <v>414</v>
      </c>
      <c r="H129" s="5" t="s">
        <v>385</v>
      </c>
      <c r="I129" s="2" t="str">
        <f t="shared" si="20"/>
        <v>武汉威伟机械</v>
      </c>
      <c r="J129" s="17" t="str">
        <f>VLOOKUP(L129,ch!$A$1:$B$31,2,0)</f>
        <v>鄂AAW309</v>
      </c>
      <c r="K129" s="17" t="s">
        <v>95</v>
      </c>
      <c r="L129" s="4" t="s">
        <v>57</v>
      </c>
      <c r="M129" s="2" t="str">
        <f t="shared" si="15"/>
        <v>9.6米</v>
      </c>
      <c r="N129" s="4">
        <v>14</v>
      </c>
      <c r="O129" s="2" t="str">
        <f t="shared" si="16"/>
        <v>新地园区--丰树园区</v>
      </c>
      <c r="P129" s="4">
        <f t="shared" si="22"/>
        <v>165</v>
      </c>
    </row>
    <row r="130" spans="1:16" ht="18.75">
      <c r="A130" s="9">
        <v>43196</v>
      </c>
      <c r="B130" s="8" t="s">
        <v>36</v>
      </c>
      <c r="C130" s="2" t="s">
        <v>55</v>
      </c>
      <c r="D130" s="2" t="s">
        <v>253</v>
      </c>
      <c r="E130" s="4" t="s">
        <v>66</v>
      </c>
      <c r="F130" s="4" t="s">
        <v>374</v>
      </c>
      <c r="G130" s="7" t="s">
        <v>415</v>
      </c>
      <c r="H130" s="5" t="s">
        <v>387</v>
      </c>
      <c r="I130" s="2" t="str">
        <f t="shared" si="20"/>
        <v>武汉威伟机械</v>
      </c>
      <c r="J130" s="17" t="str">
        <f>VLOOKUP(L130,ch!$A$1:$B$31,2,0)</f>
        <v>鄂AAW309</v>
      </c>
      <c r="K130" s="17" t="s">
        <v>95</v>
      </c>
      <c r="L130" s="4" t="s">
        <v>57</v>
      </c>
      <c r="M130" s="2" t="str">
        <f t="shared" si="15"/>
        <v>9.6米</v>
      </c>
      <c r="N130" s="4">
        <v>14</v>
      </c>
      <c r="O130" s="2" t="str">
        <f t="shared" si="16"/>
        <v>新地园区--亚洲一号园区</v>
      </c>
      <c r="P130" s="4">
        <f t="shared" si="22"/>
        <v>165</v>
      </c>
    </row>
    <row r="131" spans="1:16" ht="18.75">
      <c r="A131" s="9">
        <v>43196</v>
      </c>
      <c r="B131" s="8" t="s">
        <v>370</v>
      </c>
      <c r="C131" s="2" t="s">
        <v>55</v>
      </c>
      <c r="D131" s="2" t="s">
        <v>253</v>
      </c>
      <c r="E131" s="4" t="s">
        <v>66</v>
      </c>
      <c r="F131" s="4" t="s">
        <v>371</v>
      </c>
      <c r="G131" s="7" t="s">
        <v>416</v>
      </c>
      <c r="H131" s="5" t="s">
        <v>388</v>
      </c>
      <c r="I131" s="2" t="str">
        <f t="shared" si="20"/>
        <v>武汉威伟机械</v>
      </c>
      <c r="J131" s="17" t="str">
        <f>VLOOKUP(L131,ch!$A$1:$B$31,2,0)</f>
        <v>鄂AMT870</v>
      </c>
      <c r="K131" s="17" t="s">
        <v>109</v>
      </c>
      <c r="L131" s="4" t="s">
        <v>282</v>
      </c>
      <c r="M131" s="2" t="str">
        <f t="shared" si="15"/>
        <v>9.6米</v>
      </c>
      <c r="N131" s="4">
        <v>14</v>
      </c>
      <c r="O131" s="2" t="str">
        <f t="shared" si="16"/>
        <v>新地园区--亚洲一号园区</v>
      </c>
      <c r="P131" s="4">
        <f t="shared" si="22"/>
        <v>165</v>
      </c>
    </row>
    <row r="132" spans="1:16" ht="18.75">
      <c r="A132" s="9">
        <v>43196</v>
      </c>
      <c r="B132" s="8" t="s">
        <v>204</v>
      </c>
      <c r="C132" s="2" t="s">
        <v>55</v>
      </c>
      <c r="D132" s="2" t="s">
        <v>21</v>
      </c>
      <c r="E132" s="4" t="s">
        <v>61</v>
      </c>
      <c r="F132" s="4" t="s">
        <v>389</v>
      </c>
      <c r="G132" s="7" t="s">
        <v>417</v>
      </c>
      <c r="H132" s="5" t="s">
        <v>390</v>
      </c>
      <c r="I132" s="2" t="str">
        <f t="shared" si="20"/>
        <v>武汉威伟机械</v>
      </c>
      <c r="J132" s="17" t="str">
        <f>VLOOKUP(L132,ch!$A$1:$B$31,2,0)</f>
        <v>鄂AMT870</v>
      </c>
      <c r="K132" s="17" t="s">
        <v>109</v>
      </c>
      <c r="L132" s="4" t="s">
        <v>282</v>
      </c>
      <c r="M132" s="2" t="str">
        <f t="shared" si="15"/>
        <v>9.6米</v>
      </c>
      <c r="N132" s="4">
        <v>14</v>
      </c>
      <c r="O132" s="2" t="str">
        <f t="shared" si="16"/>
        <v>新地园区--丰树园区</v>
      </c>
      <c r="P132" s="4">
        <f t="shared" si="22"/>
        <v>165</v>
      </c>
    </row>
    <row r="133" spans="1:16" ht="18.75">
      <c r="A133" s="9">
        <v>43196</v>
      </c>
      <c r="B133" s="8" t="s">
        <v>252</v>
      </c>
      <c r="C133" s="2" t="s">
        <v>55</v>
      </c>
      <c r="D133" s="2" t="s">
        <v>253</v>
      </c>
      <c r="E133" s="4" t="s">
        <v>61</v>
      </c>
      <c r="F133" s="4" t="s">
        <v>391</v>
      </c>
      <c r="G133" s="7" t="s">
        <v>418</v>
      </c>
      <c r="H133" s="5" t="s">
        <v>392</v>
      </c>
      <c r="I133" s="2" t="str">
        <f t="shared" si="20"/>
        <v>武汉威伟机械</v>
      </c>
      <c r="J133" s="17" t="str">
        <f>VLOOKUP(L133,ch!$A$1:$B$31,2,0)</f>
        <v>鄂AMT870</v>
      </c>
      <c r="K133" s="17" t="s">
        <v>109</v>
      </c>
      <c r="L133" s="4" t="s">
        <v>282</v>
      </c>
      <c r="M133" s="2" t="str">
        <f t="shared" si="15"/>
        <v>9.6米</v>
      </c>
      <c r="N133" s="4">
        <v>14</v>
      </c>
      <c r="O133" s="2" t="str">
        <f t="shared" si="16"/>
        <v>新地园区--丰树园区</v>
      </c>
      <c r="P133" s="4">
        <f t="shared" si="22"/>
        <v>165</v>
      </c>
    </row>
    <row r="134" spans="1:16" ht="18.75">
      <c r="A134" s="9">
        <v>43196</v>
      </c>
      <c r="B134" s="8" t="s">
        <v>252</v>
      </c>
      <c r="C134" s="2" t="s">
        <v>55</v>
      </c>
      <c r="D134" s="2" t="s">
        <v>253</v>
      </c>
      <c r="E134" s="4" t="s">
        <v>66</v>
      </c>
      <c r="F134" s="4" t="s">
        <v>373</v>
      </c>
      <c r="G134" s="7" t="s">
        <v>419</v>
      </c>
      <c r="H134" s="5" t="s">
        <v>393</v>
      </c>
      <c r="I134" s="2" t="str">
        <f t="shared" si="20"/>
        <v>武汉威伟机械</v>
      </c>
      <c r="J134" s="17" t="str">
        <f>VLOOKUP(L134,ch!$A$1:$B$31,2,0)</f>
        <v>鄂AMT870</v>
      </c>
      <c r="K134" s="17" t="s">
        <v>109</v>
      </c>
      <c r="L134" s="4" t="s">
        <v>282</v>
      </c>
      <c r="M134" s="2" t="str">
        <f t="shared" si="15"/>
        <v>9.6米</v>
      </c>
      <c r="N134" s="4">
        <v>14</v>
      </c>
      <c r="O134" s="2" t="str">
        <f t="shared" si="16"/>
        <v>新地园区--亚洲一号园区</v>
      </c>
      <c r="P134" s="4">
        <f t="shared" ref="P134:P147" si="23">IF(OR(C134="常福园区",C134="欣程园区",E134="常福园区",F127="欣程园区"),1250,165)</f>
        <v>165</v>
      </c>
    </row>
    <row r="135" spans="1:16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394</v>
      </c>
      <c r="G135" s="7" t="s">
        <v>420</v>
      </c>
      <c r="H135" s="5" t="s">
        <v>395</v>
      </c>
      <c r="I135" s="2" t="str">
        <f t="shared" si="20"/>
        <v>武汉威伟机械</v>
      </c>
      <c r="J135" s="17" t="str">
        <f>VLOOKUP(L135,ch!$A$1:$B$31,2,0)</f>
        <v>鄂AHB101</v>
      </c>
      <c r="K135" s="17" t="s">
        <v>103</v>
      </c>
      <c r="L135" s="4" t="s">
        <v>51</v>
      </c>
      <c r="M135" s="2" t="str">
        <f t="shared" si="15"/>
        <v>9.6米</v>
      </c>
      <c r="N135" s="4">
        <v>14</v>
      </c>
      <c r="O135" s="2" t="str">
        <f t="shared" si="16"/>
        <v>新地园区--亚洲一号园区</v>
      </c>
      <c r="P135" s="4">
        <f t="shared" si="23"/>
        <v>165</v>
      </c>
    </row>
    <row r="136" spans="1:16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372</v>
      </c>
      <c r="G136" s="7" t="s">
        <v>421</v>
      </c>
      <c r="H136" s="5" t="s">
        <v>396</v>
      </c>
      <c r="I136" s="2" t="str">
        <f t="shared" si="20"/>
        <v>武汉威伟机械</v>
      </c>
      <c r="J136" s="17" t="str">
        <f>VLOOKUP(L136,ch!$A$1:$B$31,2,0)</f>
        <v>鄂AHB101</v>
      </c>
      <c r="K136" s="17" t="s">
        <v>103</v>
      </c>
      <c r="L136" s="4" t="s">
        <v>51</v>
      </c>
      <c r="M136" s="2" t="str">
        <f t="shared" si="15"/>
        <v>9.6米</v>
      </c>
      <c r="N136" s="4">
        <v>14</v>
      </c>
      <c r="O136" s="2" t="str">
        <f t="shared" si="16"/>
        <v>新地园区--丰树园区</v>
      </c>
      <c r="P136" s="4">
        <f t="shared" si="23"/>
        <v>165</v>
      </c>
    </row>
    <row r="137" spans="1:16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369</v>
      </c>
      <c r="G137" s="7" t="s">
        <v>422</v>
      </c>
      <c r="H137" s="5" t="s">
        <v>397</v>
      </c>
      <c r="I137" s="2" t="str">
        <f t="shared" si="20"/>
        <v>武汉威伟机械</v>
      </c>
      <c r="J137" s="17" t="str">
        <f>VLOOKUP(L137,ch!$A$1:$B$31,2,0)</f>
        <v>鄂AHB101</v>
      </c>
      <c r="K137" s="17" t="s">
        <v>103</v>
      </c>
      <c r="L137" s="4" t="s">
        <v>51</v>
      </c>
      <c r="M137" s="2" t="str">
        <f t="shared" si="15"/>
        <v>9.6米</v>
      </c>
      <c r="N137" s="4">
        <v>14</v>
      </c>
      <c r="O137" s="2" t="str">
        <f t="shared" si="16"/>
        <v>新地园区--丰树园区</v>
      </c>
      <c r="P137" s="4">
        <f t="shared" si="23"/>
        <v>165</v>
      </c>
    </row>
    <row r="138" spans="1:16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398</v>
      </c>
      <c r="G138" s="7" t="s">
        <v>423</v>
      </c>
      <c r="H138" s="5" t="s">
        <v>399</v>
      </c>
      <c r="I138" s="2" t="str">
        <f t="shared" si="20"/>
        <v>武汉威伟机械</v>
      </c>
      <c r="J138" s="17" t="str">
        <f>VLOOKUP(L138,ch!$A$1:$B$31,2,0)</f>
        <v>鄂ABY277</v>
      </c>
      <c r="K138" s="17" t="s">
        <v>97</v>
      </c>
      <c r="L138" s="4" t="s">
        <v>65</v>
      </c>
      <c r="M138" s="2" t="str">
        <f t="shared" si="15"/>
        <v>9.6米</v>
      </c>
      <c r="N138" s="4">
        <v>14</v>
      </c>
      <c r="O138" s="2" t="str">
        <f t="shared" si="16"/>
        <v>新地园区--新地园区</v>
      </c>
      <c r="P138" s="4">
        <f t="shared" si="23"/>
        <v>165</v>
      </c>
    </row>
    <row r="139" spans="1:16" ht="18.75">
      <c r="A139" s="9">
        <v>43196</v>
      </c>
      <c r="B139" s="8" t="s">
        <v>204</v>
      </c>
      <c r="C139" s="2" t="s">
        <v>55</v>
      </c>
      <c r="D139" s="2" t="s">
        <v>20</v>
      </c>
      <c r="E139" s="4" t="s">
        <v>61</v>
      </c>
      <c r="F139" s="4" t="s">
        <v>369</v>
      </c>
      <c r="G139" s="7" t="s">
        <v>424</v>
      </c>
      <c r="H139" s="5" t="s">
        <v>400</v>
      </c>
      <c r="I139" s="2" t="str">
        <f t="shared" si="20"/>
        <v>武汉威伟机械</v>
      </c>
      <c r="J139" s="17" t="str">
        <f>VLOOKUP(L139,ch!$A$1:$B$31,2,0)</f>
        <v>鄂AF1588</v>
      </c>
      <c r="K139" s="17" t="s">
        <v>101</v>
      </c>
      <c r="L139" s="4" t="s">
        <v>39</v>
      </c>
      <c r="M139" s="2" t="str">
        <f t="shared" si="15"/>
        <v>9.6米</v>
      </c>
      <c r="N139" s="4">
        <v>14</v>
      </c>
      <c r="O139" s="2" t="str">
        <f t="shared" si="16"/>
        <v>新地园区--丰树园区</v>
      </c>
      <c r="P139" s="4">
        <f t="shared" si="23"/>
        <v>165</v>
      </c>
    </row>
    <row r="140" spans="1:16" ht="18.75">
      <c r="A140" s="9">
        <v>43196</v>
      </c>
      <c r="B140" s="8" t="s">
        <v>257</v>
      </c>
      <c r="C140" s="2" t="s">
        <v>55</v>
      </c>
      <c r="D140" s="2" t="s">
        <v>253</v>
      </c>
      <c r="E140" s="4" t="s">
        <v>66</v>
      </c>
      <c r="F140" s="4" t="s">
        <v>373</v>
      </c>
      <c r="G140" s="7" t="s">
        <v>425</v>
      </c>
      <c r="H140" s="5" t="s">
        <v>401</v>
      </c>
      <c r="I140" s="2" t="str">
        <f t="shared" si="20"/>
        <v>武汉威伟机械</v>
      </c>
      <c r="J140" s="17" t="str">
        <f>VLOOKUP(L140,ch!$A$1:$B$31,2,0)</f>
        <v>鄂ABY277</v>
      </c>
      <c r="K140" s="17" t="s">
        <v>97</v>
      </c>
      <c r="L140" s="4" t="s">
        <v>65</v>
      </c>
      <c r="M140" s="2" t="str">
        <f t="shared" si="15"/>
        <v>9.6米</v>
      </c>
      <c r="N140" s="4">
        <v>14</v>
      </c>
      <c r="O140" s="2" t="str">
        <f t="shared" si="16"/>
        <v>新地园区--亚洲一号园区</v>
      </c>
      <c r="P140" s="4">
        <f t="shared" si="23"/>
        <v>165</v>
      </c>
    </row>
    <row r="141" spans="1:16" ht="18.75">
      <c r="A141" s="9">
        <v>43196</v>
      </c>
      <c r="B141" s="8" t="s">
        <v>204</v>
      </c>
      <c r="C141" s="2" t="s">
        <v>55</v>
      </c>
      <c r="D141" s="2" t="s">
        <v>20</v>
      </c>
      <c r="E141" s="4" t="s">
        <v>61</v>
      </c>
      <c r="F141" s="4" t="s">
        <v>372</v>
      </c>
      <c r="G141" s="7" t="s">
        <v>426</v>
      </c>
      <c r="H141" s="5" t="s">
        <v>402</v>
      </c>
      <c r="I141" s="2" t="str">
        <f t="shared" si="20"/>
        <v>武汉威伟机械</v>
      </c>
      <c r="J141" s="17" t="str">
        <f>VLOOKUP(L141,ch!$A$1:$B$31,2,0)</f>
        <v>鄂AF1588</v>
      </c>
      <c r="K141" s="17" t="s">
        <v>101</v>
      </c>
      <c r="L141" s="4" t="s">
        <v>39</v>
      </c>
      <c r="M141" s="2" t="str">
        <f t="shared" si="15"/>
        <v>9.6米</v>
      </c>
      <c r="N141" s="4">
        <v>14</v>
      </c>
      <c r="O141" s="2" t="str">
        <f t="shared" si="16"/>
        <v>新地园区--丰树园区</v>
      </c>
      <c r="P141" s="4">
        <f t="shared" si="23"/>
        <v>165</v>
      </c>
    </row>
    <row r="142" spans="1:16" ht="18.75">
      <c r="A142" s="9">
        <v>43196</v>
      </c>
      <c r="B142" s="8" t="s">
        <v>47</v>
      </c>
      <c r="C142" s="2" t="s">
        <v>55</v>
      </c>
      <c r="D142" s="2" t="s">
        <v>403</v>
      </c>
      <c r="E142" s="4" t="s">
        <v>48</v>
      </c>
      <c r="F142" s="4" t="s">
        <v>280</v>
      </c>
      <c r="G142" s="7" t="s">
        <v>427</v>
      </c>
      <c r="H142" s="5" t="s">
        <v>404</v>
      </c>
      <c r="I142" s="2" t="str">
        <f t="shared" si="20"/>
        <v>武汉威伟机械</v>
      </c>
      <c r="J142" s="17" t="str">
        <f>VLOOKUP(L142,ch!$A$1:$B$31,2,0)</f>
        <v>鄂FJU350</v>
      </c>
      <c r="K142" s="17" t="s">
        <v>17</v>
      </c>
      <c r="L142" s="4" t="s">
        <v>52</v>
      </c>
      <c r="M142" s="2" t="str">
        <f t="shared" si="15"/>
        <v>9.6米</v>
      </c>
      <c r="N142" s="4">
        <v>14</v>
      </c>
      <c r="O142" s="2" t="str">
        <f t="shared" si="16"/>
        <v>新地园区--常福园区</v>
      </c>
      <c r="P142" s="4">
        <f t="shared" si="23"/>
        <v>1250</v>
      </c>
    </row>
    <row r="143" spans="1:16" ht="18.75">
      <c r="A143" s="9">
        <v>43196</v>
      </c>
      <c r="B143" s="8" t="s">
        <v>47</v>
      </c>
      <c r="C143" s="2" t="s">
        <v>55</v>
      </c>
      <c r="D143" s="2" t="s">
        <v>403</v>
      </c>
      <c r="E143" s="4" t="s">
        <v>48</v>
      </c>
      <c r="F143" s="4" t="s">
        <v>280</v>
      </c>
      <c r="G143" s="7" t="s">
        <v>428</v>
      </c>
      <c r="H143" s="5" t="s">
        <v>405</v>
      </c>
      <c r="I143" s="2" t="str">
        <f t="shared" si="20"/>
        <v>武汉威伟机械</v>
      </c>
      <c r="J143" s="17" t="e">
        <f>VLOOKUP(L143,ch!$A$1:$B$31,2,0)</f>
        <v>#N/A</v>
      </c>
      <c r="K143" s="17" t="s">
        <v>110</v>
      </c>
      <c r="L143" s="4" t="s">
        <v>60</v>
      </c>
      <c r="M143" s="2" t="str">
        <f t="shared" si="15"/>
        <v>9.6米</v>
      </c>
      <c r="N143" s="4">
        <v>14</v>
      </c>
      <c r="O143" s="2" t="str">
        <f t="shared" si="16"/>
        <v>新地园区--常福园区</v>
      </c>
      <c r="P143" s="4">
        <f t="shared" si="23"/>
        <v>1250</v>
      </c>
    </row>
    <row r="144" spans="1:16" ht="18.75">
      <c r="A144" s="9">
        <v>43196</v>
      </c>
      <c r="B144" s="8" t="s">
        <v>47</v>
      </c>
      <c r="C144" s="2" t="s">
        <v>55</v>
      </c>
      <c r="D144" s="2" t="s">
        <v>403</v>
      </c>
      <c r="E144" s="4" t="s">
        <v>48</v>
      </c>
      <c r="F144" s="4" t="s">
        <v>280</v>
      </c>
      <c r="G144" s="7" t="s">
        <v>429</v>
      </c>
      <c r="H144" s="5" t="s">
        <v>407</v>
      </c>
      <c r="I144" s="2" t="str">
        <f t="shared" si="20"/>
        <v>武汉威伟机械</v>
      </c>
      <c r="J144" s="17" t="str">
        <f>VLOOKUP(L144,ch!$A$1:$B$31,2,0)</f>
        <v>鄂ABY256</v>
      </c>
      <c r="K144" s="17" t="s">
        <v>99</v>
      </c>
      <c r="L144" s="4" t="s">
        <v>27</v>
      </c>
      <c r="M144" s="2" t="str">
        <f t="shared" si="15"/>
        <v>9.6米</v>
      </c>
      <c r="N144" s="4">
        <v>12</v>
      </c>
      <c r="O144" s="2" t="str">
        <f t="shared" si="16"/>
        <v>新地园区--常福园区</v>
      </c>
      <c r="P144" s="4">
        <f t="shared" si="23"/>
        <v>1250</v>
      </c>
    </row>
    <row r="145" spans="1:16" ht="18.75">
      <c r="A145" s="9">
        <v>43196</v>
      </c>
      <c r="B145" s="8" t="s">
        <v>47</v>
      </c>
      <c r="C145" s="2" t="s">
        <v>55</v>
      </c>
      <c r="D145" s="2" t="s">
        <v>376</v>
      </c>
      <c r="E145" s="4" t="s">
        <v>48</v>
      </c>
      <c r="F145" s="4" t="s">
        <v>280</v>
      </c>
      <c r="G145" s="7" t="s">
        <v>430</v>
      </c>
      <c r="H145" s="5" t="s">
        <v>408</v>
      </c>
      <c r="I145" s="2" t="str">
        <f t="shared" si="20"/>
        <v>武汉威伟机械</v>
      </c>
      <c r="J145" s="17" t="str">
        <f>VLOOKUP(L145,ch!$A$1:$B$31,2,0)</f>
        <v>鄂AFE237</v>
      </c>
      <c r="K145" s="17" t="s">
        <v>98</v>
      </c>
      <c r="L145" s="4" t="s">
        <v>43</v>
      </c>
      <c r="M145" s="2" t="str">
        <f t="shared" si="15"/>
        <v>9.6米</v>
      </c>
      <c r="N145" s="4">
        <v>15</v>
      </c>
      <c r="O145" s="2" t="str">
        <f t="shared" si="16"/>
        <v>新地园区--常福园区</v>
      </c>
      <c r="P145" s="4">
        <f t="shared" si="23"/>
        <v>1250</v>
      </c>
    </row>
    <row r="146" spans="1:16" ht="18.75">
      <c r="A146" s="9">
        <v>43196</v>
      </c>
      <c r="B146" s="8" t="s">
        <v>47</v>
      </c>
      <c r="C146" s="2" t="s">
        <v>55</v>
      </c>
      <c r="D146" s="2" t="s">
        <v>376</v>
      </c>
      <c r="E146" s="4" t="s">
        <v>48</v>
      </c>
      <c r="F146" s="4" t="s">
        <v>280</v>
      </c>
      <c r="G146" s="7" t="s">
        <v>431</v>
      </c>
      <c r="H146" s="5" t="s">
        <v>409</v>
      </c>
      <c r="I146" s="2" t="str">
        <f t="shared" si="20"/>
        <v>武汉威伟机械</v>
      </c>
      <c r="J146" s="17" t="str">
        <f>VLOOKUP(L146,ch!$A$1:$B$31,2,0)</f>
        <v>鄂AZV377</v>
      </c>
      <c r="K146" s="17" t="s">
        <v>105</v>
      </c>
      <c r="L146" s="4" t="s">
        <v>54</v>
      </c>
      <c r="M146" s="2" t="str">
        <f t="shared" si="15"/>
        <v>9.6米</v>
      </c>
      <c r="N146" s="4">
        <v>15</v>
      </c>
      <c r="O146" s="2" t="str">
        <f t="shared" si="16"/>
        <v>新地园区--常福园区</v>
      </c>
      <c r="P146" s="4">
        <f t="shared" si="23"/>
        <v>1250</v>
      </c>
    </row>
    <row r="147" spans="1:16" ht="18.75">
      <c r="A147" s="9">
        <v>43196</v>
      </c>
      <c r="B147" s="8" t="s">
        <v>370</v>
      </c>
      <c r="C147" s="2" t="s">
        <v>55</v>
      </c>
      <c r="D147" s="2" t="s">
        <v>19</v>
      </c>
      <c r="E147" s="4" t="s">
        <v>66</v>
      </c>
      <c r="F147" s="4" t="s">
        <v>373</v>
      </c>
      <c r="G147" s="5" t="s">
        <v>432</v>
      </c>
      <c r="H147" s="5"/>
      <c r="I147" s="2" t="str">
        <f t="shared" si="20"/>
        <v>武汉威伟机械</v>
      </c>
      <c r="J147" s="17"/>
      <c r="K147" s="17" t="s">
        <v>433</v>
      </c>
      <c r="L147" s="4" t="s">
        <v>53</v>
      </c>
      <c r="M147" s="2" t="str">
        <f t="shared" si="15"/>
        <v>9.6米</v>
      </c>
      <c r="N147" s="4">
        <v>14</v>
      </c>
      <c r="O147" s="2" t="str">
        <f t="shared" si="16"/>
        <v>新地园区--亚洲一号园区</v>
      </c>
      <c r="P147" s="4">
        <f t="shared" si="23"/>
        <v>165</v>
      </c>
    </row>
  </sheetData>
  <phoneticPr fontId="7" type="noConversion"/>
  <conditionalFormatting sqref="G1:G30 G148:G1048576">
    <cfRule type="duplicateValues" dxfId="35" priority="24"/>
  </conditionalFormatting>
  <conditionalFormatting sqref="G31:H54">
    <cfRule type="duplicateValues" dxfId="34" priority="22"/>
    <cfRule type="duplicateValues" dxfId="33" priority="23"/>
  </conditionalFormatting>
  <conditionalFormatting sqref="G55:H77">
    <cfRule type="duplicateValues" dxfId="32" priority="19"/>
    <cfRule type="duplicateValues" dxfId="31" priority="20"/>
  </conditionalFormatting>
  <conditionalFormatting sqref="H55:H77">
    <cfRule type="duplicateValues" dxfId="30" priority="21"/>
  </conditionalFormatting>
  <conditionalFormatting sqref="G78:I94">
    <cfRule type="duplicateValues" dxfId="29" priority="17"/>
    <cfRule type="duplicateValues" dxfId="28" priority="18"/>
  </conditionalFormatting>
  <conditionalFormatting sqref="H78:I94">
    <cfRule type="duplicateValues" dxfId="27" priority="15"/>
    <cfRule type="duplicateValues" dxfId="26" priority="16"/>
  </conditionalFormatting>
  <conditionalFormatting sqref="G95:H124">
    <cfRule type="duplicateValues" dxfId="25" priority="6"/>
  </conditionalFormatting>
  <conditionalFormatting sqref="G95:H107">
    <cfRule type="duplicateValues" dxfId="24" priority="7"/>
    <cfRule type="duplicateValues" dxfId="23" priority="8"/>
  </conditionalFormatting>
  <conditionalFormatting sqref="G108:H124">
    <cfRule type="duplicateValues" dxfId="22" priority="9"/>
    <cfRule type="duplicateValues" dxfId="21" priority="10"/>
  </conditionalFormatting>
  <conditionalFormatting sqref="G95:H107">
    <cfRule type="duplicateValues" dxfId="20" priority="11"/>
    <cfRule type="duplicateValues" dxfId="19" priority="12"/>
  </conditionalFormatting>
  <conditionalFormatting sqref="G108:H124">
    <cfRule type="duplicateValues" dxfId="18" priority="13"/>
    <cfRule type="duplicateValues" dxfId="17" priority="14"/>
  </conditionalFormatting>
  <conditionalFormatting sqref="G125:H147">
    <cfRule type="duplicateValues" dxfId="16" priority="1"/>
  </conditionalFormatting>
  <conditionalFormatting sqref="G125:H147">
    <cfRule type="duplicateValues" dxfId="15" priority="2"/>
    <cfRule type="duplicateValues" dxfId="14" priority="3"/>
  </conditionalFormatting>
  <conditionalFormatting sqref="G125:H147">
    <cfRule type="duplicateValues" dxfId="13" priority="4"/>
    <cfRule type="duplicateValues" dxfId="12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159</v>
      </c>
      <c r="C2" s="2" t="s">
        <v>160</v>
      </c>
      <c r="D2" s="2" t="s">
        <v>161</v>
      </c>
      <c r="E2" s="4" t="s">
        <v>162</v>
      </c>
      <c r="F2" s="4" t="s">
        <v>163</v>
      </c>
      <c r="G2" s="5" t="s">
        <v>164</v>
      </c>
      <c r="H2" s="7" t="s">
        <v>228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158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165</v>
      </c>
      <c r="C3" s="2" t="s">
        <v>162</v>
      </c>
      <c r="D3" s="2" t="s">
        <v>166</v>
      </c>
      <c r="E3" s="4" t="s">
        <v>66</v>
      </c>
      <c r="F3" s="4" t="s">
        <v>42</v>
      </c>
      <c r="G3" s="5" t="s">
        <v>167</v>
      </c>
      <c r="H3" s="7" t="s">
        <v>229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168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162</v>
      </c>
      <c r="D4" s="2" t="s">
        <v>21</v>
      </c>
      <c r="E4" s="4" t="s">
        <v>61</v>
      </c>
      <c r="F4" s="4" t="s">
        <v>169</v>
      </c>
      <c r="G4" s="5" t="s">
        <v>170</v>
      </c>
      <c r="H4" s="7" t="s">
        <v>230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168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171</v>
      </c>
      <c r="C5" s="2" t="s">
        <v>162</v>
      </c>
      <c r="D5" s="2" t="s">
        <v>21</v>
      </c>
      <c r="E5" s="4" t="s">
        <v>61</v>
      </c>
      <c r="F5" s="4" t="s">
        <v>172</v>
      </c>
      <c r="G5" s="5" t="s">
        <v>173</v>
      </c>
      <c r="H5" s="7" t="s">
        <v>231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168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174</v>
      </c>
      <c r="C6" s="2" t="s">
        <v>162</v>
      </c>
      <c r="D6" s="2" t="s">
        <v>16</v>
      </c>
      <c r="E6" s="4" t="s">
        <v>59</v>
      </c>
      <c r="F6" s="4" t="s">
        <v>175</v>
      </c>
      <c r="G6" s="5" t="s">
        <v>176</v>
      </c>
      <c r="H6" s="7" t="s">
        <v>232</v>
      </c>
      <c r="I6" s="2" t="str">
        <f t="shared" si="1"/>
        <v>武汉威伟机械</v>
      </c>
      <c r="J6" s="17" t="str">
        <f>VLOOKUP(L6,ch!$A$1:$B$31,2,0)</f>
        <v>鄂AZR876</v>
      </c>
      <c r="K6" s="17" t="s">
        <v>129</v>
      </c>
      <c r="L6" s="4" t="s">
        <v>181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178</v>
      </c>
      <c r="C7" s="2" t="s">
        <v>162</v>
      </c>
      <c r="D7" s="2" t="s">
        <v>16</v>
      </c>
      <c r="E7" s="4" t="s">
        <v>59</v>
      </c>
      <c r="F7" s="4" t="s">
        <v>179</v>
      </c>
      <c r="G7" s="5" t="s">
        <v>180</v>
      </c>
      <c r="H7" s="7" t="s">
        <v>233</v>
      </c>
      <c r="I7" s="2" t="str">
        <f t="shared" si="1"/>
        <v>武汉威伟机械</v>
      </c>
      <c r="J7" s="17" t="str">
        <f>VLOOKUP(L7,ch!$A$1:$B$31,2,0)</f>
        <v>鄂AZR876</v>
      </c>
      <c r="K7" s="17" t="s">
        <v>129</v>
      </c>
      <c r="L7" s="4" t="s">
        <v>181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182</v>
      </c>
      <c r="C8" s="2" t="s">
        <v>162</v>
      </c>
      <c r="D8" s="2" t="s">
        <v>16</v>
      </c>
      <c r="E8" s="4" t="s">
        <v>59</v>
      </c>
      <c r="F8" s="4" t="s">
        <v>175</v>
      </c>
      <c r="G8" s="5" t="s">
        <v>183</v>
      </c>
      <c r="H8" s="7" t="s">
        <v>234</v>
      </c>
      <c r="I8" s="2" t="str">
        <f t="shared" si="1"/>
        <v>武汉威伟机械</v>
      </c>
      <c r="J8" s="17" t="str">
        <f>VLOOKUP(L8,ch!$A$1:$B$31,2,0)</f>
        <v>鄂AZR876</v>
      </c>
      <c r="K8" s="17" t="s">
        <v>129</v>
      </c>
      <c r="L8" s="4" t="s">
        <v>181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171</v>
      </c>
      <c r="C9" s="2" t="s">
        <v>162</v>
      </c>
      <c r="D9" s="2" t="s">
        <v>20</v>
      </c>
      <c r="E9" s="4" t="s">
        <v>61</v>
      </c>
      <c r="F9" s="4" t="s">
        <v>172</v>
      </c>
      <c r="G9" s="5" t="s">
        <v>184</v>
      </c>
      <c r="H9" s="7" t="s">
        <v>251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185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162</v>
      </c>
      <c r="D10" s="2" t="s">
        <v>19</v>
      </c>
      <c r="E10" s="4" t="s">
        <v>66</v>
      </c>
      <c r="F10" s="4" t="s">
        <v>186</v>
      </c>
      <c r="G10" s="5" t="s">
        <v>187</v>
      </c>
      <c r="H10" s="7" t="s">
        <v>235</v>
      </c>
      <c r="I10" s="2" t="str">
        <f t="shared" si="1"/>
        <v>武汉威伟机械</v>
      </c>
      <c r="J10" s="17" t="e">
        <f>VLOOKUP(L10,ch!$A$1:$B$31,2,0)</f>
        <v>#N/A</v>
      </c>
      <c r="K10" s="17" t="s">
        <v>109</v>
      </c>
      <c r="L10" s="4" t="s">
        <v>177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188</v>
      </c>
      <c r="C11" s="2" t="s">
        <v>162</v>
      </c>
      <c r="D11" s="2" t="s">
        <v>19</v>
      </c>
      <c r="E11" s="4" t="s">
        <v>66</v>
      </c>
      <c r="F11" s="4" t="s">
        <v>189</v>
      </c>
      <c r="G11" s="5" t="s">
        <v>190</v>
      </c>
      <c r="H11" s="7" t="s">
        <v>236</v>
      </c>
      <c r="I11" s="2" t="str">
        <f t="shared" si="1"/>
        <v>武汉威伟机械</v>
      </c>
      <c r="J11" s="17" t="e">
        <f>VLOOKUP(L11,ch!$A$1:$B$31,2,0)</f>
        <v>#N/A</v>
      </c>
      <c r="K11" s="17" t="s">
        <v>109</v>
      </c>
      <c r="L11" s="4" t="s">
        <v>177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182</v>
      </c>
      <c r="C12" s="2" t="s">
        <v>162</v>
      </c>
      <c r="D12" s="2" t="s">
        <v>16</v>
      </c>
      <c r="E12" s="4" t="s">
        <v>59</v>
      </c>
      <c r="F12" s="4" t="s">
        <v>31</v>
      </c>
      <c r="G12" s="5" t="s">
        <v>191</v>
      </c>
      <c r="H12" s="7" t="s">
        <v>237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192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178</v>
      </c>
      <c r="C13" s="2" t="s">
        <v>162</v>
      </c>
      <c r="D13" s="2" t="s">
        <v>16</v>
      </c>
      <c r="E13" s="4" t="s">
        <v>59</v>
      </c>
      <c r="F13" s="4" t="s">
        <v>175</v>
      </c>
      <c r="G13" s="5" t="s">
        <v>193</v>
      </c>
      <c r="H13" s="7" t="s">
        <v>238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192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194</v>
      </c>
      <c r="C14" s="2" t="s">
        <v>162</v>
      </c>
      <c r="D14" s="2" t="s">
        <v>195</v>
      </c>
      <c r="E14" s="4" t="s">
        <v>162</v>
      </c>
      <c r="F14" s="4" t="s">
        <v>196</v>
      </c>
      <c r="G14" s="5" t="s">
        <v>197</v>
      </c>
      <c r="H14" s="7" t="s">
        <v>239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158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162</v>
      </c>
      <c r="D15" s="2" t="s">
        <v>195</v>
      </c>
      <c r="E15" s="4" t="s">
        <v>61</v>
      </c>
      <c r="F15" s="4" t="s">
        <v>198</v>
      </c>
      <c r="G15" s="5" t="s">
        <v>199</v>
      </c>
      <c r="H15" s="7" t="s">
        <v>240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158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162</v>
      </c>
      <c r="D16" s="2" t="s">
        <v>19</v>
      </c>
      <c r="E16" s="4" t="s">
        <v>66</v>
      </c>
      <c r="F16" s="4" t="s">
        <v>200</v>
      </c>
      <c r="G16" s="5" t="s">
        <v>201</v>
      </c>
      <c r="H16" s="7" t="s">
        <v>241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202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162</v>
      </c>
      <c r="D17" s="2" t="s">
        <v>21</v>
      </c>
      <c r="E17" s="4" t="s">
        <v>162</v>
      </c>
      <c r="F17" s="4" t="s">
        <v>175</v>
      </c>
      <c r="G17" s="5" t="s">
        <v>203</v>
      </c>
      <c r="H17" s="7" t="s">
        <v>242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202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204</v>
      </c>
      <c r="C18" s="2" t="s">
        <v>162</v>
      </c>
      <c r="D18" s="2" t="s">
        <v>20</v>
      </c>
      <c r="E18" s="4" t="s">
        <v>61</v>
      </c>
      <c r="F18" s="4" t="s">
        <v>198</v>
      </c>
      <c r="G18" s="5" t="s">
        <v>205</v>
      </c>
      <c r="H18" s="7" t="s">
        <v>243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202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178</v>
      </c>
      <c r="C19" s="2" t="s">
        <v>162</v>
      </c>
      <c r="D19" s="2" t="s">
        <v>16</v>
      </c>
      <c r="E19" s="4" t="s">
        <v>59</v>
      </c>
      <c r="F19" s="4" t="s">
        <v>206</v>
      </c>
      <c r="G19" s="5" t="s">
        <v>209</v>
      </c>
      <c r="H19" s="7" t="s">
        <v>244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192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162</v>
      </c>
      <c r="D20" s="2" t="s">
        <v>21</v>
      </c>
      <c r="E20" s="4" t="s">
        <v>162</v>
      </c>
      <c r="F20" s="4" t="s">
        <v>196</v>
      </c>
      <c r="G20" s="5" t="s">
        <v>207</v>
      </c>
      <c r="H20" s="7" t="s">
        <v>245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208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211</v>
      </c>
      <c r="C21" s="2" t="s">
        <v>59</v>
      </c>
      <c r="D21" s="2" t="s">
        <v>212</v>
      </c>
      <c r="E21" s="4" t="s">
        <v>162</v>
      </c>
      <c r="F21" s="4" t="s">
        <v>195</v>
      </c>
      <c r="G21" s="5" t="s">
        <v>210</v>
      </c>
      <c r="H21" s="7" t="s">
        <v>246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192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213</v>
      </c>
      <c r="C22" s="2" t="s">
        <v>162</v>
      </c>
      <c r="D22" s="2" t="s">
        <v>16</v>
      </c>
      <c r="E22" s="4" t="s">
        <v>214</v>
      </c>
      <c r="F22" s="4" t="s">
        <v>217</v>
      </c>
      <c r="G22" s="5" t="s">
        <v>215</v>
      </c>
      <c r="H22" s="7" t="s">
        <v>247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216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213</v>
      </c>
      <c r="C23" s="2" t="s">
        <v>162</v>
      </c>
      <c r="D23" s="2" t="s">
        <v>16</v>
      </c>
      <c r="E23" s="4" t="s">
        <v>214</v>
      </c>
      <c r="F23" s="4" t="s">
        <v>217</v>
      </c>
      <c r="G23" s="5" t="s">
        <v>218</v>
      </c>
      <c r="H23" s="7" t="s">
        <v>248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135</v>
      </c>
      <c r="L23" s="4" t="s">
        <v>219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213</v>
      </c>
      <c r="C24" s="2" t="s">
        <v>162</v>
      </c>
      <c r="D24" s="2" t="s">
        <v>21</v>
      </c>
      <c r="E24" s="4" t="s">
        <v>214</v>
      </c>
      <c r="F24" s="4" t="s">
        <v>217</v>
      </c>
      <c r="G24" s="5" t="s">
        <v>220</v>
      </c>
      <c r="H24" s="7" t="s">
        <v>249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221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213</v>
      </c>
      <c r="C25" s="2" t="s">
        <v>162</v>
      </c>
      <c r="D25" s="2" t="s">
        <v>16</v>
      </c>
      <c r="E25" s="4" t="s">
        <v>214</v>
      </c>
      <c r="F25" s="4" t="s">
        <v>217</v>
      </c>
      <c r="G25" s="5" t="s">
        <v>222</v>
      </c>
      <c r="H25" s="7" t="s">
        <v>250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223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120" priority="1"/>
    <cfRule type="duplicateValues" dxfId="11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252</v>
      </c>
      <c r="C2" s="2" t="s">
        <v>254</v>
      </c>
      <c r="D2" s="2" t="s">
        <v>253</v>
      </c>
      <c r="E2" s="4" t="s">
        <v>255</v>
      </c>
      <c r="F2" s="4" t="s">
        <v>256</v>
      </c>
      <c r="G2" s="5"/>
      <c r="H2" s="5" t="s">
        <v>283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257</v>
      </c>
      <c r="C3" s="2" t="s">
        <v>162</v>
      </c>
      <c r="D3" s="2" t="s">
        <v>19</v>
      </c>
      <c r="E3" s="4" t="s">
        <v>255</v>
      </c>
      <c r="F3" s="4" t="s">
        <v>189</v>
      </c>
      <c r="G3" s="5"/>
      <c r="H3" s="5" t="s">
        <v>284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258</v>
      </c>
      <c r="C4" s="2" t="s">
        <v>162</v>
      </c>
      <c r="D4" s="2" t="s">
        <v>19</v>
      </c>
      <c r="E4" s="4" t="s">
        <v>255</v>
      </c>
      <c r="F4" s="4" t="s">
        <v>259</v>
      </c>
      <c r="G4" s="5"/>
      <c r="H4" s="5" t="s">
        <v>285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260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165</v>
      </c>
      <c r="C5" s="2" t="s">
        <v>162</v>
      </c>
      <c r="D5" s="2" t="s">
        <v>253</v>
      </c>
      <c r="E5" s="4" t="s">
        <v>66</v>
      </c>
      <c r="F5" s="4" t="s">
        <v>42</v>
      </c>
      <c r="G5" s="5"/>
      <c r="H5" s="5" t="s">
        <v>286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261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204</v>
      </c>
      <c r="C6" s="2" t="s">
        <v>162</v>
      </c>
      <c r="D6" s="2" t="s">
        <v>20</v>
      </c>
      <c r="E6" s="4" t="s">
        <v>61</v>
      </c>
      <c r="F6" s="4" t="s">
        <v>172</v>
      </c>
      <c r="G6" s="5"/>
      <c r="H6" s="5" t="s">
        <v>287</v>
      </c>
      <c r="I6" s="2" t="str">
        <f t="shared" si="0"/>
        <v>武汉威伟机械</v>
      </c>
      <c r="J6" s="17" t="e">
        <f>VLOOKUP(L6,ch!$A$1:$B$31,2,0)</f>
        <v>#N/A</v>
      </c>
      <c r="K6" s="17" t="s">
        <v>109</v>
      </c>
      <c r="L6" s="4" t="s">
        <v>177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204</v>
      </c>
      <c r="C7" s="2" t="s">
        <v>162</v>
      </c>
      <c r="D7" s="2" t="s">
        <v>20</v>
      </c>
      <c r="E7" s="4" t="s">
        <v>61</v>
      </c>
      <c r="F7" s="4" t="s">
        <v>198</v>
      </c>
      <c r="G7" s="5"/>
      <c r="H7" s="5" t="s">
        <v>288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262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165</v>
      </c>
      <c r="C8" s="2" t="s">
        <v>162</v>
      </c>
      <c r="D8" s="2" t="s">
        <v>253</v>
      </c>
      <c r="E8" s="4" t="s">
        <v>66</v>
      </c>
      <c r="F8" s="4" t="s">
        <v>263</v>
      </c>
      <c r="G8" s="5"/>
      <c r="H8" s="5" t="s">
        <v>289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262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178</v>
      </c>
      <c r="C9" s="2" t="s">
        <v>162</v>
      </c>
      <c r="D9" s="2" t="s">
        <v>16</v>
      </c>
      <c r="E9" s="4" t="s">
        <v>66</v>
      </c>
      <c r="F9" s="4" t="s">
        <v>264</v>
      </c>
      <c r="G9" s="5"/>
      <c r="H9" s="5" t="s">
        <v>290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265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257</v>
      </c>
      <c r="C10" s="2" t="s">
        <v>162</v>
      </c>
      <c r="D10" s="2" t="s">
        <v>19</v>
      </c>
      <c r="E10" s="4" t="s">
        <v>66</v>
      </c>
      <c r="F10" s="4" t="s">
        <v>189</v>
      </c>
      <c r="G10" s="5"/>
      <c r="H10" s="5" t="s">
        <v>291</v>
      </c>
      <c r="I10" s="2" t="str">
        <f t="shared" si="0"/>
        <v>武汉威伟机械</v>
      </c>
      <c r="J10" s="17" t="str">
        <f>VLOOKUP(L10,ch!$A$1:$B$31,2,0)</f>
        <v>鄂AZR876</v>
      </c>
      <c r="K10" s="17" t="s">
        <v>129</v>
      </c>
      <c r="L10" s="4" t="s">
        <v>181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165</v>
      </c>
      <c r="C11" s="2" t="s">
        <v>162</v>
      </c>
      <c r="D11" s="2" t="s">
        <v>253</v>
      </c>
      <c r="E11" s="4" t="s">
        <v>66</v>
      </c>
      <c r="F11" s="4" t="s">
        <v>266</v>
      </c>
      <c r="G11" s="5"/>
      <c r="H11" s="5" t="s">
        <v>292</v>
      </c>
      <c r="I11" s="2" t="str">
        <f t="shared" si="0"/>
        <v>武汉威伟机械</v>
      </c>
      <c r="J11" s="17" t="str">
        <f>VLOOKUP(L11,ch!$A$1:$B$31,2,0)</f>
        <v>鄂AZR876</v>
      </c>
      <c r="K11" s="17" t="s">
        <v>129</v>
      </c>
      <c r="L11" s="4" t="s">
        <v>181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162</v>
      </c>
      <c r="D12" s="2" t="s">
        <v>20</v>
      </c>
      <c r="E12" s="4" t="s">
        <v>61</v>
      </c>
      <c r="F12" s="4" t="s">
        <v>198</v>
      </c>
      <c r="G12" s="5"/>
      <c r="H12" s="5" t="s">
        <v>293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204</v>
      </c>
      <c r="C13" s="2" t="s">
        <v>162</v>
      </c>
      <c r="D13" s="2" t="s">
        <v>268</v>
      </c>
      <c r="E13" s="4" t="s">
        <v>162</v>
      </c>
      <c r="F13" s="4" t="s">
        <v>196</v>
      </c>
      <c r="G13" s="5"/>
      <c r="H13" s="5" t="s">
        <v>294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267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204</v>
      </c>
      <c r="C14" s="2" t="s">
        <v>162</v>
      </c>
      <c r="D14" s="2" t="s">
        <v>21</v>
      </c>
      <c r="E14" s="4" t="s">
        <v>61</v>
      </c>
      <c r="F14" s="4" t="s">
        <v>169</v>
      </c>
      <c r="G14" s="5"/>
      <c r="H14" s="5" t="s">
        <v>295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267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269</v>
      </c>
      <c r="C15" s="2" t="s">
        <v>162</v>
      </c>
      <c r="D15" s="2" t="s">
        <v>20</v>
      </c>
      <c r="E15" s="4" t="s">
        <v>61</v>
      </c>
      <c r="F15" s="4" t="s">
        <v>172</v>
      </c>
      <c r="G15" s="5"/>
      <c r="H15" s="5" t="s">
        <v>296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270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162</v>
      </c>
      <c r="D16" s="2" t="s">
        <v>20</v>
      </c>
      <c r="E16" s="4" t="s">
        <v>61</v>
      </c>
      <c r="F16" s="4" t="s">
        <v>198</v>
      </c>
      <c r="G16" s="5"/>
      <c r="H16" s="5" t="s">
        <v>297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271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162</v>
      </c>
      <c r="D17" s="2" t="s">
        <v>253</v>
      </c>
      <c r="E17" s="4" t="s">
        <v>66</v>
      </c>
      <c r="F17" s="4" t="s">
        <v>200</v>
      </c>
      <c r="G17" s="5"/>
      <c r="H17" s="5" t="s">
        <v>298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271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204</v>
      </c>
      <c r="C18" s="2" t="s">
        <v>162</v>
      </c>
      <c r="D18" s="2" t="s">
        <v>163</v>
      </c>
      <c r="E18" s="4" t="s">
        <v>272</v>
      </c>
      <c r="F18" s="4" t="s">
        <v>172</v>
      </c>
      <c r="G18" s="5"/>
      <c r="H18" s="5" t="s">
        <v>299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273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204</v>
      </c>
      <c r="C19" s="2" t="s">
        <v>162</v>
      </c>
      <c r="D19" s="2" t="s">
        <v>163</v>
      </c>
      <c r="E19" s="4" t="s">
        <v>59</v>
      </c>
      <c r="F19" s="4" t="s">
        <v>31</v>
      </c>
      <c r="G19" s="5"/>
      <c r="H19" s="5" t="s">
        <v>300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273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165</v>
      </c>
      <c r="C20" s="2" t="s">
        <v>162</v>
      </c>
      <c r="D20" s="2" t="s">
        <v>274</v>
      </c>
      <c r="E20" s="4" t="s">
        <v>66</v>
      </c>
      <c r="F20" s="4" t="s">
        <v>161</v>
      </c>
      <c r="G20" s="5"/>
      <c r="H20" s="5" t="s">
        <v>301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273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275</v>
      </c>
      <c r="C21" s="2" t="s">
        <v>66</v>
      </c>
      <c r="D21" s="2" t="s">
        <v>161</v>
      </c>
      <c r="E21" s="4" t="s">
        <v>162</v>
      </c>
      <c r="F21" s="4" t="s">
        <v>163</v>
      </c>
      <c r="G21" s="5"/>
      <c r="H21" s="5" t="s">
        <v>302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273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276</v>
      </c>
      <c r="C22" s="2" t="s">
        <v>66</v>
      </c>
      <c r="D22" s="2" t="s">
        <v>277</v>
      </c>
      <c r="E22" s="4" t="s">
        <v>254</v>
      </c>
      <c r="F22" s="4" t="s">
        <v>163</v>
      </c>
      <c r="G22" s="5"/>
      <c r="H22" s="28" t="s">
        <v>303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192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213</v>
      </c>
      <c r="C23" s="2" t="s">
        <v>278</v>
      </c>
      <c r="D23" s="2" t="s">
        <v>279</v>
      </c>
      <c r="E23" s="4" t="s">
        <v>214</v>
      </c>
      <c r="F23" s="4" t="s">
        <v>280</v>
      </c>
      <c r="G23" s="5"/>
      <c r="H23" s="5" t="s">
        <v>304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137</v>
      </c>
      <c r="L23" s="4" t="s">
        <v>281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213</v>
      </c>
      <c r="C24" s="2" t="s">
        <v>278</v>
      </c>
      <c r="D24" s="2" t="s">
        <v>279</v>
      </c>
      <c r="E24" s="4" t="s">
        <v>214</v>
      </c>
      <c r="F24" s="4" t="s">
        <v>280</v>
      </c>
      <c r="G24" s="5"/>
      <c r="H24" s="5" t="s">
        <v>305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192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118" priority="4"/>
    <cfRule type="duplicateValues" dxfId="117" priority="5"/>
  </conditionalFormatting>
  <conditionalFormatting sqref="H1:H1048576">
    <cfRule type="duplicateValues" dxfId="116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351</v>
      </c>
      <c r="I1" s="10" t="s">
        <v>226</v>
      </c>
      <c r="J1" s="10" t="s">
        <v>7</v>
      </c>
      <c r="K1" s="10" t="s">
        <v>225</v>
      </c>
      <c r="L1" s="10" t="s">
        <v>224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165</v>
      </c>
      <c r="C2" s="2" t="s">
        <v>162</v>
      </c>
      <c r="D2" s="2" t="s">
        <v>19</v>
      </c>
      <c r="E2" s="4" t="s">
        <v>306</v>
      </c>
      <c r="F2" s="4" t="s">
        <v>307</v>
      </c>
      <c r="G2" s="5"/>
      <c r="H2" s="5" t="s">
        <v>308</v>
      </c>
      <c r="I2" s="7" t="s">
        <v>352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260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165</v>
      </c>
      <c r="C3" s="2" t="s">
        <v>162</v>
      </c>
      <c r="D3" s="2" t="s">
        <v>253</v>
      </c>
      <c r="E3" s="4" t="s">
        <v>306</v>
      </c>
      <c r="F3" s="4" t="s">
        <v>161</v>
      </c>
      <c r="G3" s="5"/>
      <c r="H3" s="5" t="s">
        <v>309</v>
      </c>
      <c r="I3" s="7" t="s">
        <v>353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165</v>
      </c>
      <c r="C4" s="21" t="s">
        <v>162</v>
      </c>
      <c r="D4" s="21" t="s">
        <v>253</v>
      </c>
      <c r="E4" s="23" t="s">
        <v>306</v>
      </c>
      <c r="F4" s="23" t="s">
        <v>42</v>
      </c>
      <c r="G4" s="26"/>
      <c r="H4" s="26" t="s">
        <v>310</v>
      </c>
      <c r="I4" s="27" t="s">
        <v>507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162</v>
      </c>
      <c r="D5" s="2" t="s">
        <v>20</v>
      </c>
      <c r="E5" s="4" t="s">
        <v>311</v>
      </c>
      <c r="F5" s="4" t="s">
        <v>198</v>
      </c>
      <c r="G5" s="5"/>
      <c r="H5" s="5" t="s">
        <v>312</v>
      </c>
      <c r="I5" s="7" t="s">
        <v>355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313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257</v>
      </c>
      <c r="C6" s="2" t="s">
        <v>162</v>
      </c>
      <c r="D6" s="2" t="s">
        <v>19</v>
      </c>
      <c r="E6" s="4" t="s">
        <v>66</v>
      </c>
      <c r="F6" s="4" t="s">
        <v>189</v>
      </c>
      <c r="G6" s="5"/>
      <c r="H6" s="5" t="s">
        <v>314</v>
      </c>
      <c r="I6" s="7" t="s">
        <v>356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313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178</v>
      </c>
      <c r="C7" s="2" t="s">
        <v>162</v>
      </c>
      <c r="D7" s="2" t="s">
        <v>16</v>
      </c>
      <c r="E7" s="4" t="s">
        <v>59</v>
      </c>
      <c r="F7" s="4" t="s">
        <v>206</v>
      </c>
      <c r="G7" s="5"/>
      <c r="H7" s="5" t="s">
        <v>315</v>
      </c>
      <c r="I7" s="7" t="s">
        <v>357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316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204</v>
      </c>
      <c r="C8" s="2" t="s">
        <v>162</v>
      </c>
      <c r="D8" s="2" t="s">
        <v>20</v>
      </c>
      <c r="E8" s="4" t="s">
        <v>61</v>
      </c>
      <c r="F8" s="4" t="s">
        <v>172</v>
      </c>
      <c r="G8" s="5"/>
      <c r="H8" s="5" t="s">
        <v>317</v>
      </c>
      <c r="I8" s="7" t="s">
        <v>358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318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165</v>
      </c>
      <c r="C9" s="2" t="s">
        <v>162</v>
      </c>
      <c r="D9" s="2" t="s">
        <v>19</v>
      </c>
      <c r="E9" s="4" t="s">
        <v>66</v>
      </c>
      <c r="F9" s="4" t="s">
        <v>200</v>
      </c>
      <c r="G9" s="5"/>
      <c r="H9" s="5" t="s">
        <v>319</v>
      </c>
      <c r="I9" s="7" t="s">
        <v>359</v>
      </c>
      <c r="J9" s="2" t="str">
        <f t="shared" si="0"/>
        <v>武汉威伟机械</v>
      </c>
      <c r="K9" s="17" t="str">
        <f>VLOOKUP(M9,ch!$A$1:$B$31,2,0)</f>
        <v>鄂AMT870</v>
      </c>
      <c r="L9" s="17" t="s">
        <v>109</v>
      </c>
      <c r="M9" s="4" t="s">
        <v>320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204</v>
      </c>
      <c r="C10" s="2" t="s">
        <v>162</v>
      </c>
      <c r="D10" s="2" t="s">
        <v>21</v>
      </c>
      <c r="E10" s="4" t="s">
        <v>162</v>
      </c>
      <c r="F10" s="4" t="s">
        <v>321</v>
      </c>
      <c r="G10" s="5"/>
      <c r="H10" s="5" t="s">
        <v>322</v>
      </c>
      <c r="I10" s="7" t="s">
        <v>360</v>
      </c>
      <c r="J10" s="2" t="str">
        <f t="shared" si="0"/>
        <v>武汉威伟机械</v>
      </c>
      <c r="K10" s="17" t="str">
        <f>VLOOKUP(M10,ch!$A$1:$B$31,2,0)</f>
        <v>鄂AMT870</v>
      </c>
      <c r="L10" s="17" t="s">
        <v>109</v>
      </c>
      <c r="M10" s="4" t="s">
        <v>320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204</v>
      </c>
      <c r="C11" s="2" t="s">
        <v>162</v>
      </c>
      <c r="D11" s="2" t="s">
        <v>21</v>
      </c>
      <c r="E11" s="4" t="s">
        <v>61</v>
      </c>
      <c r="F11" s="4" t="s">
        <v>172</v>
      </c>
      <c r="G11" s="5"/>
      <c r="H11" s="5" t="s">
        <v>323</v>
      </c>
      <c r="I11" s="7" t="s">
        <v>361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324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325</v>
      </c>
      <c r="C12" s="2" t="s">
        <v>326</v>
      </c>
      <c r="D12" s="2" t="s">
        <v>327</v>
      </c>
      <c r="E12" s="4" t="s">
        <v>328</v>
      </c>
      <c r="F12" s="4" t="s">
        <v>329</v>
      </c>
      <c r="G12" s="5"/>
      <c r="H12" s="5" t="s">
        <v>330</v>
      </c>
      <c r="I12" s="7" t="s">
        <v>362</v>
      </c>
      <c r="J12" s="2" t="str">
        <f t="shared" si="0"/>
        <v>武汉威伟机械</v>
      </c>
      <c r="K12" s="17" t="str">
        <f>VLOOKUP(M12,ch!$A$1:$B$31,2,0)</f>
        <v>鄂AMT870</v>
      </c>
      <c r="L12" s="17" t="s">
        <v>109</v>
      </c>
      <c r="M12" s="4" t="s">
        <v>282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331</v>
      </c>
      <c r="C13" s="2" t="s">
        <v>332</v>
      </c>
      <c r="D13" s="2" t="s">
        <v>333</v>
      </c>
      <c r="E13" s="4" t="s">
        <v>328</v>
      </c>
      <c r="F13" s="4" t="s">
        <v>329</v>
      </c>
      <c r="G13" s="5"/>
      <c r="H13" s="5" t="s">
        <v>334</v>
      </c>
      <c r="I13" s="7" t="s">
        <v>363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316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159</v>
      </c>
      <c r="C14" s="2" t="s">
        <v>332</v>
      </c>
      <c r="D14" s="2" t="s">
        <v>335</v>
      </c>
      <c r="E14" s="4" t="s">
        <v>162</v>
      </c>
      <c r="F14" s="4" t="s">
        <v>336</v>
      </c>
      <c r="G14" s="5"/>
      <c r="H14" s="5" t="s">
        <v>337</v>
      </c>
      <c r="I14" s="7" t="s">
        <v>364</v>
      </c>
      <c r="J14" s="2" t="str">
        <f t="shared" si="0"/>
        <v>武汉威伟机械</v>
      </c>
      <c r="K14" s="17" t="str">
        <f>VLOOKUP(M14,ch!$A$1:$B$31,2,0)</f>
        <v>鄂AZR876</v>
      </c>
      <c r="L14" s="17" t="s">
        <v>129</v>
      </c>
      <c r="M14" s="4" t="s">
        <v>338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339</v>
      </c>
      <c r="C15" s="2" t="s">
        <v>340</v>
      </c>
      <c r="D15" s="2" t="s">
        <v>341</v>
      </c>
      <c r="E15" s="4" t="s">
        <v>328</v>
      </c>
      <c r="F15" s="4" t="s">
        <v>342</v>
      </c>
      <c r="G15" s="5"/>
      <c r="H15" s="5" t="s">
        <v>343</v>
      </c>
      <c r="I15" s="7" t="s">
        <v>365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344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345</v>
      </c>
      <c r="C16" s="2" t="s">
        <v>340</v>
      </c>
      <c r="D16" s="2" t="s">
        <v>346</v>
      </c>
      <c r="E16" s="4" t="s">
        <v>162</v>
      </c>
      <c r="F16" s="4" t="s">
        <v>163</v>
      </c>
      <c r="G16" s="5"/>
      <c r="H16" s="5" t="s">
        <v>347</v>
      </c>
      <c r="I16" s="7" t="s">
        <v>366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344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348</v>
      </c>
      <c r="C17" s="2" t="s">
        <v>162</v>
      </c>
      <c r="D17" s="2" t="s">
        <v>279</v>
      </c>
      <c r="E17" s="4" t="s">
        <v>214</v>
      </c>
      <c r="F17" s="4" t="s">
        <v>280</v>
      </c>
      <c r="G17" s="5"/>
      <c r="H17" s="5" t="s">
        <v>349</v>
      </c>
      <c r="I17" s="7" t="s">
        <v>367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158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348</v>
      </c>
      <c r="C18" s="2" t="s">
        <v>162</v>
      </c>
      <c r="D18" s="2" t="s">
        <v>16</v>
      </c>
      <c r="E18" s="4" t="s">
        <v>214</v>
      </c>
      <c r="F18" s="4" t="s">
        <v>280</v>
      </c>
      <c r="G18" s="5"/>
      <c r="H18" s="5" t="s">
        <v>350</v>
      </c>
      <c r="I18" s="7" t="s">
        <v>368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168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508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115" priority="3"/>
    <cfRule type="duplicateValues" dxfId="114" priority="4"/>
  </conditionalFormatting>
  <conditionalFormatting sqref="H1:I1048576">
    <cfRule type="duplicateValues" dxfId="113" priority="1"/>
    <cfRule type="duplicateValues" dxfId="112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435</v>
      </c>
      <c r="C2" s="2" t="s">
        <v>55</v>
      </c>
      <c r="D2" s="2" t="s">
        <v>253</v>
      </c>
      <c r="E2" s="4" t="s">
        <v>55</v>
      </c>
      <c r="F2" s="4" t="s">
        <v>436</v>
      </c>
      <c r="G2" s="5" t="s">
        <v>437</v>
      </c>
      <c r="H2" s="7" t="s">
        <v>438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369</v>
      </c>
      <c r="G3" s="5" t="s">
        <v>439</v>
      </c>
      <c r="H3" s="7" t="s">
        <v>440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370</v>
      </c>
      <c r="C4" s="2" t="s">
        <v>55</v>
      </c>
      <c r="D4" s="2" t="s">
        <v>253</v>
      </c>
      <c r="E4" s="4" t="s">
        <v>66</v>
      </c>
      <c r="F4" s="4" t="s">
        <v>371</v>
      </c>
      <c r="G4" s="5" t="s">
        <v>441</v>
      </c>
      <c r="H4" s="7" t="s">
        <v>442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443</v>
      </c>
      <c r="G5" s="5" t="s">
        <v>444</v>
      </c>
      <c r="H5" s="7" t="s">
        <v>445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253</v>
      </c>
      <c r="E6" s="4" t="s">
        <v>66</v>
      </c>
      <c r="F6" s="4" t="s">
        <v>446</v>
      </c>
      <c r="G6" s="5" t="s">
        <v>447</v>
      </c>
      <c r="H6" s="7" t="s">
        <v>448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372</v>
      </c>
      <c r="G7" s="5" t="s">
        <v>449</v>
      </c>
      <c r="H7" s="7" t="s">
        <v>450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373</v>
      </c>
      <c r="G8" s="5" t="s">
        <v>451</v>
      </c>
      <c r="H8" s="7" t="s">
        <v>452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369</v>
      </c>
      <c r="G9" s="5" t="s">
        <v>453</v>
      </c>
      <c r="H9" s="7" t="s">
        <v>454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372</v>
      </c>
      <c r="G10" s="5" t="s">
        <v>455</v>
      </c>
      <c r="H10" s="7" t="s">
        <v>456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257</v>
      </c>
      <c r="C11" s="2" t="s">
        <v>55</v>
      </c>
      <c r="D11" s="2" t="s">
        <v>19</v>
      </c>
      <c r="E11" s="4" t="s">
        <v>66</v>
      </c>
      <c r="F11" s="4" t="s">
        <v>457</v>
      </c>
      <c r="G11" s="5" t="s">
        <v>458</v>
      </c>
      <c r="H11" s="7" t="s">
        <v>459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282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253</v>
      </c>
      <c r="E12" s="4" t="s">
        <v>66</v>
      </c>
      <c r="F12" s="4" t="s">
        <v>446</v>
      </c>
      <c r="G12" s="5" t="s">
        <v>460</v>
      </c>
      <c r="H12" s="7" t="s">
        <v>461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282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462</v>
      </c>
      <c r="C13" s="2" t="s">
        <v>55</v>
      </c>
      <c r="D13" s="2" t="s">
        <v>253</v>
      </c>
      <c r="E13" s="4" t="s">
        <v>66</v>
      </c>
      <c r="F13" s="4" t="s">
        <v>371</v>
      </c>
      <c r="G13" s="5" t="s">
        <v>463</v>
      </c>
      <c r="H13" s="7" t="s">
        <v>464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282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253</v>
      </c>
      <c r="E14" s="4" t="s">
        <v>66</v>
      </c>
      <c r="F14" s="4" t="s">
        <v>446</v>
      </c>
      <c r="G14" s="5" t="s">
        <v>465</v>
      </c>
      <c r="H14" s="7" t="s">
        <v>466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435</v>
      </c>
      <c r="C15" s="2" t="s">
        <v>55</v>
      </c>
      <c r="D15" s="2" t="s">
        <v>19</v>
      </c>
      <c r="E15" s="4" t="s">
        <v>66</v>
      </c>
      <c r="F15" s="4" t="s">
        <v>457</v>
      </c>
      <c r="G15" s="5" t="s">
        <v>467</v>
      </c>
      <c r="H15" s="7" t="s">
        <v>468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469</v>
      </c>
      <c r="G16" s="5" t="s">
        <v>470</v>
      </c>
      <c r="H16" s="7" t="s">
        <v>471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374</v>
      </c>
      <c r="G17" s="5" t="s">
        <v>472</v>
      </c>
      <c r="H17" s="7" t="s">
        <v>473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178</v>
      </c>
      <c r="C18" s="2" t="s">
        <v>55</v>
      </c>
      <c r="D18" s="2" t="s">
        <v>19</v>
      </c>
      <c r="E18" s="4" t="s">
        <v>55</v>
      </c>
      <c r="F18" s="4" t="s">
        <v>436</v>
      </c>
      <c r="G18" s="5" t="s">
        <v>474</v>
      </c>
      <c r="H18" s="7" t="s">
        <v>475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336</v>
      </c>
      <c r="E19" s="4" t="s">
        <v>59</v>
      </c>
      <c r="F19" s="4" t="s">
        <v>375</v>
      </c>
      <c r="G19" s="5" t="s">
        <v>476</v>
      </c>
      <c r="H19" s="7" t="s">
        <v>477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348</v>
      </c>
      <c r="C20" s="2" t="s">
        <v>55</v>
      </c>
      <c r="D20" s="2" t="s">
        <v>19</v>
      </c>
      <c r="E20" s="4" t="s">
        <v>66</v>
      </c>
      <c r="F20" s="4" t="s">
        <v>373</v>
      </c>
      <c r="G20" s="5" t="s">
        <v>478</v>
      </c>
      <c r="H20" s="7" t="s">
        <v>479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331</v>
      </c>
      <c r="C21" s="2" t="s">
        <v>66</v>
      </c>
      <c r="D21" s="2" t="s">
        <v>371</v>
      </c>
      <c r="E21" s="4" t="s">
        <v>55</v>
      </c>
      <c r="F21" s="4" t="s">
        <v>30</v>
      </c>
      <c r="G21" s="5" t="s">
        <v>480</v>
      </c>
      <c r="H21" s="7" t="s">
        <v>481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194</v>
      </c>
      <c r="C22" s="2" t="s">
        <v>55</v>
      </c>
      <c r="D22" s="2" t="s">
        <v>253</v>
      </c>
      <c r="E22" s="4" t="s">
        <v>59</v>
      </c>
      <c r="F22" s="4" t="s">
        <v>482</v>
      </c>
      <c r="G22" s="5" t="s">
        <v>483</v>
      </c>
      <c r="H22" s="7" t="s">
        <v>484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485</v>
      </c>
      <c r="C23" s="2" t="s">
        <v>61</v>
      </c>
      <c r="D23" s="2" t="s">
        <v>369</v>
      </c>
      <c r="E23" s="4" t="s">
        <v>55</v>
      </c>
      <c r="F23" s="4" t="s">
        <v>486</v>
      </c>
      <c r="G23" s="5" t="s">
        <v>487</v>
      </c>
      <c r="H23" s="7" t="s">
        <v>488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257</v>
      </c>
      <c r="C24" s="2" t="s">
        <v>66</v>
      </c>
      <c r="D24" s="2" t="s">
        <v>373</v>
      </c>
      <c r="E24" s="4" t="s">
        <v>55</v>
      </c>
      <c r="F24" s="4" t="s">
        <v>336</v>
      </c>
      <c r="G24" s="5" t="s">
        <v>489</v>
      </c>
      <c r="H24" s="7" t="s">
        <v>490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491</v>
      </c>
      <c r="E25" s="4" t="s">
        <v>48</v>
      </c>
      <c r="F25" s="4" t="s">
        <v>280</v>
      </c>
      <c r="G25" s="5" t="s">
        <v>492</v>
      </c>
      <c r="H25" s="7" t="s">
        <v>493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494</v>
      </c>
      <c r="E26" s="4" t="s">
        <v>48</v>
      </c>
      <c r="F26" s="4" t="s">
        <v>280</v>
      </c>
      <c r="G26" s="5" t="s">
        <v>495</v>
      </c>
      <c r="H26" s="7" t="s">
        <v>496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129</v>
      </c>
      <c r="L26" s="4" t="s">
        <v>181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491</v>
      </c>
      <c r="E27" s="4" t="s">
        <v>48</v>
      </c>
      <c r="F27" s="4" t="s">
        <v>280</v>
      </c>
      <c r="G27" s="5" t="s">
        <v>497</v>
      </c>
      <c r="H27" s="20" t="s">
        <v>498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137</v>
      </c>
      <c r="L27" s="4" t="s">
        <v>281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275</v>
      </c>
      <c r="C28" s="2" t="s">
        <v>66</v>
      </c>
      <c r="D28" s="2" t="s">
        <v>469</v>
      </c>
      <c r="E28" s="4" t="s">
        <v>55</v>
      </c>
      <c r="F28" s="4" t="s">
        <v>30</v>
      </c>
      <c r="G28" s="5" t="s">
        <v>499</v>
      </c>
      <c r="H28" s="7" t="s">
        <v>500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376</v>
      </c>
      <c r="E29" s="4" t="s">
        <v>48</v>
      </c>
      <c r="F29" s="4" t="s">
        <v>280</v>
      </c>
      <c r="G29" s="5" t="s">
        <v>501</v>
      </c>
      <c r="H29" s="7" t="s">
        <v>502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348</v>
      </c>
      <c r="C30" s="2" t="s">
        <v>55</v>
      </c>
      <c r="D30" s="2" t="s">
        <v>253</v>
      </c>
      <c r="E30" s="4" t="s">
        <v>59</v>
      </c>
      <c r="F30" s="4" t="s">
        <v>375</v>
      </c>
      <c r="G30" s="5" t="s">
        <v>503</v>
      </c>
      <c r="H30" s="7" t="s">
        <v>504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375</v>
      </c>
      <c r="E31" s="4" t="s">
        <v>55</v>
      </c>
      <c r="F31" s="4" t="s">
        <v>30</v>
      </c>
      <c r="G31" s="5" t="s">
        <v>505</v>
      </c>
      <c r="H31" s="7" t="s">
        <v>506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111" priority="1"/>
  </conditionalFormatting>
  <conditionalFormatting sqref="G1:H14">
    <cfRule type="duplicateValues" dxfId="110" priority="2"/>
    <cfRule type="duplicateValues" dxfId="109" priority="3"/>
  </conditionalFormatting>
  <conditionalFormatting sqref="G15:H31">
    <cfRule type="duplicateValues" dxfId="108" priority="4"/>
    <cfRule type="duplicateValues" dxfId="107" priority="5"/>
  </conditionalFormatting>
  <conditionalFormatting sqref="G1:H14">
    <cfRule type="duplicateValues" dxfId="106" priority="6"/>
    <cfRule type="duplicateValues" dxfId="105" priority="7"/>
  </conditionalFormatting>
  <conditionalFormatting sqref="G15:H31">
    <cfRule type="duplicateValues" dxfId="104" priority="8"/>
    <cfRule type="duplicateValues" dxfId="103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178</v>
      </c>
      <c r="C2" s="2" t="s">
        <v>55</v>
      </c>
      <c r="D2" s="2" t="s">
        <v>376</v>
      </c>
      <c r="E2" s="4" t="s">
        <v>378</v>
      </c>
      <c r="F2" s="4" t="s">
        <v>375</v>
      </c>
      <c r="G2" s="7" t="s">
        <v>410</v>
      </c>
      <c r="H2" s="5" t="s">
        <v>379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380</v>
      </c>
      <c r="E3" s="4" t="s">
        <v>378</v>
      </c>
      <c r="F3" s="4" t="s">
        <v>375</v>
      </c>
      <c r="G3" s="7" t="s">
        <v>411</v>
      </c>
      <c r="H3" s="5" t="s">
        <v>381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372</v>
      </c>
      <c r="G4" s="7" t="s">
        <v>412</v>
      </c>
      <c r="H4" s="5" t="s">
        <v>382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384</v>
      </c>
      <c r="E5" s="4" t="s">
        <v>61</v>
      </c>
      <c r="F5" s="4" t="s">
        <v>369</v>
      </c>
      <c r="G5" s="7" t="s">
        <v>413</v>
      </c>
      <c r="H5" s="5" t="s">
        <v>383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386</v>
      </c>
      <c r="G6" s="7" t="s">
        <v>414</v>
      </c>
      <c r="H6" s="5" t="s">
        <v>385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253</v>
      </c>
      <c r="E7" s="4" t="s">
        <v>66</v>
      </c>
      <c r="F7" s="4" t="s">
        <v>374</v>
      </c>
      <c r="G7" s="7" t="s">
        <v>415</v>
      </c>
      <c r="H7" s="5" t="s">
        <v>387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370</v>
      </c>
      <c r="C8" s="2" t="s">
        <v>55</v>
      </c>
      <c r="D8" s="2" t="s">
        <v>253</v>
      </c>
      <c r="E8" s="4" t="s">
        <v>66</v>
      </c>
      <c r="F8" s="4" t="s">
        <v>371</v>
      </c>
      <c r="G8" s="7" t="s">
        <v>416</v>
      </c>
      <c r="H8" s="5" t="s">
        <v>388</v>
      </c>
      <c r="I8" s="2" t="str">
        <f t="shared" ref="I8" si="19">IF(A8&lt;&gt;"","武汉威伟机械","------")</f>
        <v>武汉威伟机械</v>
      </c>
      <c r="J8" s="17" t="str">
        <f>VLOOKUP(L8,ch!$A$1:$B$31,2,0)</f>
        <v>鄂AMT870</v>
      </c>
      <c r="K8" s="17" t="s">
        <v>109</v>
      </c>
      <c r="L8" s="4" t="s">
        <v>282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204</v>
      </c>
      <c r="C9" s="2" t="s">
        <v>55</v>
      </c>
      <c r="D9" s="2" t="s">
        <v>21</v>
      </c>
      <c r="E9" s="4" t="s">
        <v>61</v>
      </c>
      <c r="F9" s="4" t="s">
        <v>389</v>
      </c>
      <c r="G9" s="7" t="s">
        <v>417</v>
      </c>
      <c r="H9" s="5" t="s">
        <v>390</v>
      </c>
      <c r="I9" s="2" t="str">
        <f t="shared" ref="I9" si="22">IF(A9&lt;&gt;"","武汉威伟机械","------")</f>
        <v>武汉威伟机械</v>
      </c>
      <c r="J9" s="17" t="str">
        <f>VLOOKUP(L9,ch!$A$1:$B$31,2,0)</f>
        <v>鄂AMT870</v>
      </c>
      <c r="K9" s="17" t="s">
        <v>109</v>
      </c>
      <c r="L9" s="4" t="s">
        <v>282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252</v>
      </c>
      <c r="C10" s="2" t="s">
        <v>55</v>
      </c>
      <c r="D10" s="2" t="s">
        <v>253</v>
      </c>
      <c r="E10" s="4" t="s">
        <v>61</v>
      </c>
      <c r="F10" s="4" t="s">
        <v>391</v>
      </c>
      <c r="G10" s="7" t="s">
        <v>418</v>
      </c>
      <c r="H10" s="5" t="s">
        <v>392</v>
      </c>
      <c r="I10" s="2" t="str">
        <f t="shared" ref="I10" si="25">IF(A10&lt;&gt;"","武汉威伟机械","------")</f>
        <v>武汉威伟机械</v>
      </c>
      <c r="J10" s="17" t="str">
        <f>VLOOKUP(L10,ch!$A$1:$B$31,2,0)</f>
        <v>鄂AMT870</v>
      </c>
      <c r="K10" s="17" t="s">
        <v>109</v>
      </c>
      <c r="L10" s="4" t="s">
        <v>282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252</v>
      </c>
      <c r="C11" s="2" t="s">
        <v>55</v>
      </c>
      <c r="D11" s="2" t="s">
        <v>253</v>
      </c>
      <c r="E11" s="4" t="s">
        <v>66</v>
      </c>
      <c r="F11" s="4" t="s">
        <v>373</v>
      </c>
      <c r="G11" s="7" t="s">
        <v>419</v>
      </c>
      <c r="H11" s="5" t="s">
        <v>393</v>
      </c>
      <c r="I11" s="2" t="str">
        <f t="shared" ref="I11" si="28">IF(A11&lt;&gt;"","武汉威伟机械","------")</f>
        <v>武汉威伟机械</v>
      </c>
      <c r="J11" s="17" t="str">
        <f>VLOOKUP(L11,ch!$A$1:$B$31,2,0)</f>
        <v>鄂AMT870</v>
      </c>
      <c r="K11" s="17" t="s">
        <v>109</v>
      </c>
      <c r="L11" s="4" t="s">
        <v>282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394</v>
      </c>
      <c r="G12" s="7" t="s">
        <v>420</v>
      </c>
      <c r="H12" s="5" t="s">
        <v>395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372</v>
      </c>
      <c r="G13" s="7" t="s">
        <v>421</v>
      </c>
      <c r="H13" s="5" t="s">
        <v>396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369</v>
      </c>
      <c r="G14" s="7" t="s">
        <v>422</v>
      </c>
      <c r="H14" s="5" t="s">
        <v>397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398</v>
      </c>
      <c r="G15" s="7" t="s">
        <v>423</v>
      </c>
      <c r="H15" s="5" t="s">
        <v>399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204</v>
      </c>
      <c r="C16" s="2" t="s">
        <v>55</v>
      </c>
      <c r="D16" s="2" t="s">
        <v>20</v>
      </c>
      <c r="E16" s="4" t="s">
        <v>61</v>
      </c>
      <c r="F16" s="4" t="s">
        <v>369</v>
      </c>
      <c r="G16" s="7" t="s">
        <v>424</v>
      </c>
      <c r="H16" s="5" t="s">
        <v>400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257</v>
      </c>
      <c r="C17" s="2" t="s">
        <v>55</v>
      </c>
      <c r="D17" s="2" t="s">
        <v>253</v>
      </c>
      <c r="E17" s="4" t="s">
        <v>66</v>
      </c>
      <c r="F17" s="4" t="s">
        <v>373</v>
      </c>
      <c r="G17" s="7" t="s">
        <v>425</v>
      </c>
      <c r="H17" s="5" t="s">
        <v>401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204</v>
      </c>
      <c r="C18" s="2" t="s">
        <v>55</v>
      </c>
      <c r="D18" s="2" t="s">
        <v>20</v>
      </c>
      <c r="E18" s="4" t="s">
        <v>61</v>
      </c>
      <c r="F18" s="4" t="s">
        <v>372</v>
      </c>
      <c r="G18" s="7" t="s">
        <v>426</v>
      </c>
      <c r="H18" s="5" t="s">
        <v>402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403</v>
      </c>
      <c r="E19" s="4" t="s">
        <v>48</v>
      </c>
      <c r="F19" s="4" t="s">
        <v>280</v>
      </c>
      <c r="G19" s="7" t="s">
        <v>427</v>
      </c>
      <c r="H19" s="5" t="s">
        <v>404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403</v>
      </c>
      <c r="E20" s="4" t="s">
        <v>48</v>
      </c>
      <c r="F20" s="4" t="s">
        <v>280</v>
      </c>
      <c r="G20" s="7" t="s">
        <v>428</v>
      </c>
      <c r="H20" s="5" t="s">
        <v>405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406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403</v>
      </c>
      <c r="E21" s="4" t="s">
        <v>48</v>
      </c>
      <c r="F21" s="4" t="s">
        <v>280</v>
      </c>
      <c r="G21" s="7" t="s">
        <v>429</v>
      </c>
      <c r="H21" s="5" t="s">
        <v>407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376</v>
      </c>
      <c r="E22" s="4" t="s">
        <v>48</v>
      </c>
      <c r="F22" s="4" t="s">
        <v>280</v>
      </c>
      <c r="G22" s="7" t="s">
        <v>430</v>
      </c>
      <c r="H22" s="5" t="s">
        <v>408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376</v>
      </c>
      <c r="E23" s="4" t="s">
        <v>48</v>
      </c>
      <c r="F23" s="4" t="s">
        <v>280</v>
      </c>
      <c r="G23" s="7" t="s">
        <v>431</v>
      </c>
      <c r="H23" s="5" t="s">
        <v>409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370</v>
      </c>
      <c r="C24" s="2" t="s">
        <v>55</v>
      </c>
      <c r="D24" s="2" t="s">
        <v>19</v>
      </c>
      <c r="E24" s="4" t="s">
        <v>66</v>
      </c>
      <c r="F24" s="4" t="s">
        <v>373</v>
      </c>
      <c r="G24" s="5" t="s">
        <v>432</v>
      </c>
      <c r="H24" s="5"/>
      <c r="I24" s="2" t="str">
        <f t="shared" si="68"/>
        <v>武汉威伟机械</v>
      </c>
      <c r="J24" s="17"/>
      <c r="K24" s="17" t="s">
        <v>433</v>
      </c>
      <c r="L24" s="4" t="s">
        <v>434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02" priority="1"/>
  </conditionalFormatting>
  <conditionalFormatting sqref="G50:H1048576 G1:H1">
    <cfRule type="duplicateValues" dxfId="101" priority="18"/>
    <cfRule type="duplicateValues" dxfId="100" priority="19"/>
  </conditionalFormatting>
  <conditionalFormatting sqref="G50:H1048576 G1:H1">
    <cfRule type="duplicateValues" dxfId="99" priority="24"/>
    <cfRule type="duplicateValues" dxfId="98" priority="25"/>
  </conditionalFormatting>
  <conditionalFormatting sqref="G2:H49">
    <cfRule type="duplicateValues" dxfId="97" priority="35"/>
    <cfRule type="duplicateValues" dxfId="96" priority="36"/>
  </conditionalFormatting>
  <conditionalFormatting sqref="G2:H49">
    <cfRule type="duplicateValues" dxfId="95" priority="39"/>
    <cfRule type="duplicateValues" dxfId="94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0" workbookViewId="0">
      <selection activeCell="I22" sqref="I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204</v>
      </c>
      <c r="C2" s="2" t="s">
        <v>55</v>
      </c>
      <c r="D2" s="2" t="s">
        <v>19</v>
      </c>
      <c r="E2" s="4" t="s">
        <v>61</v>
      </c>
      <c r="F2" s="4" t="s">
        <v>389</v>
      </c>
      <c r="G2" s="5" t="s">
        <v>509</v>
      </c>
      <c r="H2" s="5"/>
      <c r="I2" s="2" t="str">
        <f t="shared" ref="I2:I42" si="0">IF(A2&lt;&gt;"","武汉威伟机械","------")</f>
        <v>武汉威伟机械</v>
      </c>
      <c r="J2" s="17" t="str">
        <f>VLOOKUP(L2,ch!$A$1:$B$31,2,0)</f>
        <v>鄂AZR876</v>
      </c>
      <c r="K2" s="17"/>
      <c r="L2" s="4" t="s">
        <v>181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204</v>
      </c>
      <c r="C3" s="2" t="s">
        <v>55</v>
      </c>
      <c r="D3" s="2" t="s">
        <v>20</v>
      </c>
      <c r="E3" s="4" t="s">
        <v>55</v>
      </c>
      <c r="F3" s="4" t="s">
        <v>375</v>
      </c>
      <c r="G3" s="5" t="s">
        <v>510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446</v>
      </c>
      <c r="G4" s="5" t="s">
        <v>511</v>
      </c>
      <c r="H4" s="5"/>
      <c r="I4" s="2" t="str">
        <f t="shared" ref="I4" si="7">IF(A4&lt;&gt;"","武汉威伟机械","------")</f>
        <v>武汉威伟机械</v>
      </c>
      <c r="J4" s="17" t="str">
        <f>VLOOKUP(L4,ch!$A$1:$B$31,2,0)</f>
        <v>鄂AZR876</v>
      </c>
      <c r="K4" s="17"/>
      <c r="L4" s="4" t="s">
        <v>181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446</v>
      </c>
      <c r="G5" s="5" t="s">
        <v>512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鄂AMT870</v>
      </c>
      <c r="K5" s="17"/>
      <c r="L5" s="4" t="s">
        <v>282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204</v>
      </c>
      <c r="C6" s="2" t="s">
        <v>55</v>
      </c>
      <c r="D6" s="2" t="s">
        <v>21</v>
      </c>
      <c r="E6" s="4" t="s">
        <v>61</v>
      </c>
      <c r="F6" s="4" t="s">
        <v>389</v>
      </c>
      <c r="G6" s="5" t="s">
        <v>513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204</v>
      </c>
      <c r="C7" s="2" t="s">
        <v>55</v>
      </c>
      <c r="D7" s="2" t="s">
        <v>21</v>
      </c>
      <c r="E7" s="4" t="s">
        <v>61</v>
      </c>
      <c r="F7" s="4" t="s">
        <v>389</v>
      </c>
      <c r="G7" s="5" t="s">
        <v>514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204</v>
      </c>
      <c r="C8" s="2" t="s">
        <v>55</v>
      </c>
      <c r="D8" s="2" t="s">
        <v>21</v>
      </c>
      <c r="E8" s="4" t="s">
        <v>61</v>
      </c>
      <c r="F8" s="4" t="s">
        <v>372</v>
      </c>
      <c r="G8" s="5" t="s">
        <v>515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257</v>
      </c>
      <c r="C9" s="2" t="s">
        <v>55</v>
      </c>
      <c r="D9" s="2" t="s">
        <v>19</v>
      </c>
      <c r="E9" s="4" t="s">
        <v>66</v>
      </c>
      <c r="F9" s="4" t="s">
        <v>457</v>
      </c>
      <c r="G9" s="5" t="s">
        <v>516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253</v>
      </c>
      <c r="E10" s="4" t="s">
        <v>66</v>
      </c>
      <c r="F10" s="4" t="s">
        <v>374</v>
      </c>
      <c r="G10" s="5" t="s">
        <v>517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370</v>
      </c>
      <c r="C11" s="2" t="s">
        <v>55</v>
      </c>
      <c r="D11" s="2" t="s">
        <v>253</v>
      </c>
      <c r="E11" s="4" t="s">
        <v>66</v>
      </c>
      <c r="F11" s="4" t="s">
        <v>371</v>
      </c>
      <c r="G11" s="5" t="s">
        <v>518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252</v>
      </c>
      <c r="C12" s="2" t="s">
        <v>55</v>
      </c>
      <c r="D12" s="2" t="s">
        <v>253</v>
      </c>
      <c r="E12" s="4" t="s">
        <v>66</v>
      </c>
      <c r="F12" s="4" t="s">
        <v>373</v>
      </c>
      <c r="G12" s="5" t="s">
        <v>519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178</v>
      </c>
      <c r="C13" s="2" t="s">
        <v>55</v>
      </c>
      <c r="D13" s="2" t="s">
        <v>20</v>
      </c>
      <c r="E13" s="4" t="s">
        <v>66</v>
      </c>
      <c r="F13" s="4" t="s">
        <v>520</v>
      </c>
      <c r="G13" s="5" t="s">
        <v>521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370</v>
      </c>
      <c r="C14" s="2" t="s">
        <v>55</v>
      </c>
      <c r="D14" s="2" t="s">
        <v>253</v>
      </c>
      <c r="E14" s="4" t="s">
        <v>66</v>
      </c>
      <c r="F14" s="4" t="s">
        <v>371</v>
      </c>
      <c r="G14" s="5" t="s">
        <v>522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鄂AMT870</v>
      </c>
      <c r="K14" s="17"/>
      <c r="L14" s="4" t="s">
        <v>282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376</v>
      </c>
      <c r="E15" s="4" t="s">
        <v>378</v>
      </c>
      <c r="F15" s="4" t="s">
        <v>523</v>
      </c>
      <c r="G15" s="5" t="s">
        <v>524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178</v>
      </c>
      <c r="C16" s="2" t="s">
        <v>55</v>
      </c>
      <c r="D16" s="2" t="s">
        <v>16</v>
      </c>
      <c r="E16" s="4" t="s">
        <v>378</v>
      </c>
      <c r="F16" s="4" t="s">
        <v>375</v>
      </c>
      <c r="G16" s="5" t="s">
        <v>525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194</v>
      </c>
      <c r="C17" s="2" t="s">
        <v>55</v>
      </c>
      <c r="D17" s="2" t="s">
        <v>21</v>
      </c>
      <c r="E17" s="4" t="s">
        <v>55</v>
      </c>
      <c r="F17" s="4" t="s">
        <v>398</v>
      </c>
      <c r="G17" s="5" t="s">
        <v>526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252</v>
      </c>
      <c r="C18" s="2" t="s">
        <v>55</v>
      </c>
      <c r="D18" s="2" t="s">
        <v>253</v>
      </c>
      <c r="E18" s="4" t="s">
        <v>66</v>
      </c>
      <c r="F18" s="4" t="s">
        <v>373</v>
      </c>
      <c r="G18" s="5" t="s">
        <v>527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369</v>
      </c>
      <c r="G19" s="5" t="s">
        <v>528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280</v>
      </c>
      <c r="G20" s="5" t="s">
        <v>529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260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376</v>
      </c>
      <c r="E21" s="4" t="s">
        <v>48</v>
      </c>
      <c r="F21" s="4" t="s">
        <v>280</v>
      </c>
      <c r="G21" s="5" t="s">
        <v>530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376</v>
      </c>
      <c r="E22" s="4" t="s">
        <v>48</v>
      </c>
      <c r="F22" s="4" t="s">
        <v>280</v>
      </c>
      <c r="G22" s="5" t="s">
        <v>531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376</v>
      </c>
      <c r="E23" s="4" t="s">
        <v>48</v>
      </c>
      <c r="F23" s="4" t="s">
        <v>280</v>
      </c>
      <c r="G23" s="5" t="s">
        <v>680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93" priority="1"/>
  </conditionalFormatting>
  <conditionalFormatting sqref="G27:H1048576 G1:H1">
    <cfRule type="duplicateValues" dxfId="92" priority="2"/>
    <cfRule type="duplicateValues" dxfId="91" priority="3"/>
  </conditionalFormatting>
  <conditionalFormatting sqref="G27:H1048576 G1:H1">
    <cfRule type="duplicateValues" dxfId="90" priority="4"/>
    <cfRule type="duplicateValues" dxfId="89" priority="5"/>
  </conditionalFormatting>
  <conditionalFormatting sqref="G2:H26">
    <cfRule type="duplicateValues" dxfId="88" priority="58"/>
    <cfRule type="duplicateValues" dxfId="87" priority="59"/>
  </conditionalFormatting>
  <conditionalFormatting sqref="G2:H26">
    <cfRule type="duplicateValues" dxfId="86" priority="60"/>
    <cfRule type="duplicateValues" dxfId="85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280</v>
      </c>
      <c r="G2" s="5" t="s">
        <v>534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280</v>
      </c>
      <c r="G3" s="5" t="s">
        <v>535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376</v>
      </c>
      <c r="E4" s="4" t="s">
        <v>48</v>
      </c>
      <c r="F4" s="4" t="s">
        <v>280</v>
      </c>
      <c r="G4" s="5" t="s">
        <v>554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219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252</v>
      </c>
      <c r="C5" s="2" t="s">
        <v>55</v>
      </c>
      <c r="D5" s="2" t="s">
        <v>253</v>
      </c>
      <c r="E5" s="4" t="s">
        <v>66</v>
      </c>
      <c r="F5" s="4" t="s">
        <v>373</v>
      </c>
      <c r="G5" s="5" t="s">
        <v>537</v>
      </c>
      <c r="H5" s="5"/>
      <c r="I5" s="2" t="str">
        <f t="shared" si="0"/>
        <v>武汉威伟机械</v>
      </c>
      <c r="J5" s="17" t="str">
        <f>VLOOKUP(L5,ch!$A$1:$B$31,2,0)</f>
        <v>鄂AZR876</v>
      </c>
      <c r="K5" s="17"/>
      <c r="L5" s="4" t="s">
        <v>181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369</v>
      </c>
      <c r="G6" s="5" t="s">
        <v>539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370</v>
      </c>
      <c r="C7" s="2" t="s">
        <v>55</v>
      </c>
      <c r="D7" s="2" t="s">
        <v>19</v>
      </c>
      <c r="E7" s="4" t="s">
        <v>66</v>
      </c>
      <c r="F7" s="4" t="s">
        <v>457</v>
      </c>
      <c r="G7" s="5" t="s">
        <v>540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178</v>
      </c>
      <c r="C8" s="2" t="s">
        <v>55</v>
      </c>
      <c r="D8" s="2" t="s">
        <v>16</v>
      </c>
      <c r="E8" s="4" t="s">
        <v>378</v>
      </c>
      <c r="F8" s="4" t="s">
        <v>523</v>
      </c>
      <c r="G8" s="5" t="s">
        <v>542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370</v>
      </c>
      <c r="C9" s="2" t="s">
        <v>55</v>
      </c>
      <c r="D9" s="2" t="s">
        <v>253</v>
      </c>
      <c r="E9" s="4" t="s">
        <v>66</v>
      </c>
      <c r="F9" s="4" t="s">
        <v>469</v>
      </c>
      <c r="G9" s="5" t="s">
        <v>543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鄂AMT870</v>
      </c>
      <c r="K9" s="17"/>
      <c r="L9" s="4" t="s">
        <v>282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389</v>
      </c>
      <c r="G10" s="5" t="s">
        <v>544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545</v>
      </c>
      <c r="C11" s="2" t="s">
        <v>55</v>
      </c>
      <c r="D11" s="2" t="s">
        <v>376</v>
      </c>
      <c r="E11" s="4" t="s">
        <v>61</v>
      </c>
      <c r="F11" s="4" t="s">
        <v>555</v>
      </c>
      <c r="G11" s="5" t="s">
        <v>546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446</v>
      </c>
      <c r="G12" s="5" t="s">
        <v>547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178</v>
      </c>
      <c r="C13" s="2" t="s">
        <v>55</v>
      </c>
      <c r="D13" s="2" t="s">
        <v>16</v>
      </c>
      <c r="E13" s="4" t="s">
        <v>378</v>
      </c>
      <c r="F13" s="4" t="s">
        <v>548</v>
      </c>
      <c r="G13" s="5" t="s">
        <v>549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389</v>
      </c>
      <c r="G14" s="5" t="s">
        <v>550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435</v>
      </c>
      <c r="C15" s="2" t="s">
        <v>55</v>
      </c>
      <c r="D15" s="2" t="s">
        <v>21</v>
      </c>
      <c r="E15" s="4" t="s">
        <v>61</v>
      </c>
      <c r="F15" s="4" t="s">
        <v>369</v>
      </c>
      <c r="G15" s="5" t="s">
        <v>551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372</v>
      </c>
      <c r="G16" s="5" t="s">
        <v>552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446</v>
      </c>
      <c r="G17" s="5" t="s">
        <v>553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159</v>
      </c>
      <c r="C18" s="2" t="s">
        <v>66</v>
      </c>
      <c r="D18" s="2" t="s">
        <v>373</v>
      </c>
      <c r="E18" s="4" t="s">
        <v>55</v>
      </c>
      <c r="F18" s="4" t="s">
        <v>30</v>
      </c>
      <c r="G18" s="5" t="s">
        <v>556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178</v>
      </c>
      <c r="C19" s="2" t="s">
        <v>59</v>
      </c>
      <c r="D19" s="2" t="s">
        <v>560</v>
      </c>
      <c r="E19" s="4" t="s">
        <v>55</v>
      </c>
      <c r="F19" s="4" t="s">
        <v>30</v>
      </c>
      <c r="G19" s="5" t="s">
        <v>558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325</v>
      </c>
      <c r="C20" s="2" t="s">
        <v>61</v>
      </c>
      <c r="D20" s="2" t="s">
        <v>372</v>
      </c>
      <c r="E20" s="4" t="s">
        <v>55</v>
      </c>
      <c r="F20" s="4" t="s">
        <v>30</v>
      </c>
      <c r="G20" s="5" t="s">
        <v>561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563</v>
      </c>
      <c r="C21" s="2" t="s">
        <v>55</v>
      </c>
      <c r="D21" s="2" t="s">
        <v>436</v>
      </c>
      <c r="E21" s="4" t="s">
        <v>55</v>
      </c>
      <c r="F21" s="4" t="s">
        <v>30</v>
      </c>
      <c r="G21" s="5" t="s">
        <v>562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469</v>
      </c>
      <c r="E22" s="4" t="s">
        <v>55</v>
      </c>
      <c r="F22" s="4" t="s">
        <v>564</v>
      </c>
      <c r="G22" s="5" t="s">
        <v>565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84" priority="7"/>
  </conditionalFormatting>
  <conditionalFormatting sqref="G169:H1048576 G1:H1">
    <cfRule type="duplicateValues" dxfId="83" priority="8"/>
    <cfRule type="duplicateValues" dxfId="82" priority="9"/>
  </conditionalFormatting>
  <conditionalFormatting sqref="G169:H1048576 G1:H1">
    <cfRule type="duplicateValues" dxfId="81" priority="10"/>
    <cfRule type="duplicateValues" dxfId="80" priority="11"/>
  </conditionalFormatting>
  <conditionalFormatting sqref="G5:H168">
    <cfRule type="duplicateValues" dxfId="79" priority="2"/>
  </conditionalFormatting>
  <conditionalFormatting sqref="G5:H168">
    <cfRule type="duplicateValues" dxfId="78" priority="3"/>
    <cfRule type="duplicateValues" dxfId="77" priority="4"/>
  </conditionalFormatting>
  <conditionalFormatting sqref="G5:H168">
    <cfRule type="duplicateValues" dxfId="76" priority="5"/>
    <cfRule type="duplicateValues" dxfId="75" priority="6"/>
  </conditionalFormatting>
  <conditionalFormatting sqref="G2:H4">
    <cfRule type="duplicateValues" dxfId="74" priority="48"/>
    <cfRule type="duplicateValues" dxfId="73" priority="49"/>
  </conditionalFormatting>
  <conditionalFormatting sqref="G2:H4">
    <cfRule type="duplicateValues" dxfId="72" priority="50"/>
    <cfRule type="duplicateValues" dxfId="71" priority="51"/>
  </conditionalFormatting>
  <conditionalFormatting sqref="G1:G1048576">
    <cfRule type="duplicateValues" dxfId="7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370</v>
      </c>
      <c r="C2" s="2" t="s">
        <v>55</v>
      </c>
      <c r="D2" s="2" t="s">
        <v>19</v>
      </c>
      <c r="E2" s="4" t="s">
        <v>66</v>
      </c>
      <c r="F2" s="4" t="s">
        <v>457</v>
      </c>
      <c r="G2" s="7" t="s">
        <v>591</v>
      </c>
      <c r="H2" s="5" t="s">
        <v>571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252</v>
      </c>
      <c r="C3" s="2" t="s">
        <v>55</v>
      </c>
      <c r="D3" s="2" t="s">
        <v>253</v>
      </c>
      <c r="E3" s="4" t="s">
        <v>66</v>
      </c>
      <c r="F3" s="4" t="s">
        <v>373</v>
      </c>
      <c r="G3" s="7" t="s">
        <v>592</v>
      </c>
      <c r="H3" s="5" t="s">
        <v>572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252</v>
      </c>
      <c r="C4" s="2" t="s">
        <v>55</v>
      </c>
      <c r="D4" s="2" t="s">
        <v>253</v>
      </c>
      <c r="E4" s="4" t="s">
        <v>66</v>
      </c>
      <c r="F4" s="4" t="s">
        <v>373</v>
      </c>
      <c r="G4" s="7" t="s">
        <v>593</v>
      </c>
      <c r="H4" s="5" t="s">
        <v>573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372</v>
      </c>
      <c r="G5" s="7" t="s">
        <v>594</v>
      </c>
      <c r="H5" s="5" t="s">
        <v>574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469</v>
      </c>
      <c r="G6" s="7" t="s">
        <v>595</v>
      </c>
      <c r="H6" s="5" t="s">
        <v>575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376</v>
      </c>
      <c r="E7" s="4" t="s">
        <v>66</v>
      </c>
      <c r="F7" s="4" t="s">
        <v>576</v>
      </c>
      <c r="G7" s="7" t="s">
        <v>596</v>
      </c>
      <c r="H7" s="5" t="s">
        <v>577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378</v>
      </c>
      <c r="F8" s="4" t="s">
        <v>482</v>
      </c>
      <c r="G8" s="7" t="s">
        <v>597</v>
      </c>
      <c r="H8" s="5" t="s">
        <v>578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369</v>
      </c>
      <c r="G9" s="7" t="s">
        <v>598</v>
      </c>
      <c r="H9" s="5" t="s">
        <v>579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469</v>
      </c>
      <c r="G10" s="7" t="s">
        <v>599</v>
      </c>
      <c r="H10" s="5" t="s">
        <v>580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581</v>
      </c>
      <c r="C11" s="2" t="s">
        <v>61</v>
      </c>
      <c r="D11" s="2" t="s">
        <v>369</v>
      </c>
      <c r="E11" s="4" t="s">
        <v>55</v>
      </c>
      <c r="F11" s="4" t="s">
        <v>403</v>
      </c>
      <c r="G11" s="7" t="s">
        <v>600</v>
      </c>
      <c r="H11" s="5" t="s">
        <v>582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446</v>
      </c>
      <c r="G12" s="7" t="s">
        <v>601</v>
      </c>
      <c r="H12" s="5" t="s">
        <v>583</v>
      </c>
      <c r="I12" s="2" t="str">
        <f t="shared" ref="I12" si="28">IF(A12&lt;&gt;"","武汉威伟机械","------")</f>
        <v>武汉威伟机械</v>
      </c>
      <c r="J12" s="17" t="str">
        <f>VLOOKUP(L12,ch!$A$1:$B$31,2,0)</f>
        <v>鄂AMT870</v>
      </c>
      <c r="K12" s="17" t="s">
        <v>109</v>
      </c>
      <c r="L12" s="4" t="s">
        <v>282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389</v>
      </c>
      <c r="G13" s="7" t="s">
        <v>602</v>
      </c>
      <c r="H13" s="5" t="s">
        <v>584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369</v>
      </c>
      <c r="G14" s="7" t="s">
        <v>603</v>
      </c>
      <c r="H14" s="5" t="s">
        <v>585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586</v>
      </c>
      <c r="C15" s="2" t="s">
        <v>59</v>
      </c>
      <c r="D15" s="2" t="s">
        <v>560</v>
      </c>
      <c r="E15" s="4" t="s">
        <v>55</v>
      </c>
      <c r="F15" s="4" t="s">
        <v>16</v>
      </c>
      <c r="G15" s="7" t="s">
        <v>604</v>
      </c>
      <c r="H15" s="5" t="s">
        <v>587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348</v>
      </c>
      <c r="C16" s="2" t="s">
        <v>55</v>
      </c>
      <c r="D16" s="2" t="s">
        <v>376</v>
      </c>
      <c r="E16" s="4" t="s">
        <v>48</v>
      </c>
      <c r="F16" s="4" t="s">
        <v>280</v>
      </c>
      <c r="G16" s="7" t="s">
        <v>605</v>
      </c>
      <c r="H16" s="5" t="s">
        <v>588</v>
      </c>
      <c r="I16" s="2" t="str">
        <f t="shared" si="34"/>
        <v>武汉威伟机械</v>
      </c>
      <c r="J16" s="17" t="str">
        <f>VLOOKUP(L16,ch!$A$1:$B$31,2,0)</f>
        <v>鄂AZR876</v>
      </c>
      <c r="K16" s="17" t="s">
        <v>129</v>
      </c>
      <c r="L16" s="4" t="s">
        <v>181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348</v>
      </c>
      <c r="C17" s="2" t="s">
        <v>55</v>
      </c>
      <c r="D17" s="2" t="s">
        <v>376</v>
      </c>
      <c r="E17" s="4" t="s">
        <v>48</v>
      </c>
      <c r="F17" s="4" t="s">
        <v>280</v>
      </c>
      <c r="G17" s="7" t="s">
        <v>606</v>
      </c>
      <c r="H17" s="5" t="s">
        <v>589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137</v>
      </c>
      <c r="L17" s="4" t="s">
        <v>590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69" priority="19"/>
  </conditionalFormatting>
  <conditionalFormatting sqref="G148:H1048576 G1:H1">
    <cfRule type="duplicateValues" dxfId="68" priority="20"/>
    <cfRule type="duplicateValues" dxfId="67" priority="21"/>
  </conditionalFormatting>
  <conditionalFormatting sqref="G148:H1048576 G1:H1">
    <cfRule type="duplicateValues" dxfId="66" priority="22"/>
    <cfRule type="duplicateValues" dxfId="65" priority="23"/>
  </conditionalFormatting>
  <conditionalFormatting sqref="G18:G1048576 H15:H17 G1 H2:H11">
    <cfRule type="duplicateValues" dxfId="64" priority="13"/>
  </conditionalFormatting>
  <conditionalFormatting sqref="H12:H14">
    <cfRule type="duplicateValues" dxfId="63" priority="7"/>
  </conditionalFormatting>
  <conditionalFormatting sqref="G18:H147 H15:H17 H2:H11">
    <cfRule type="duplicateValues" dxfId="62" priority="78"/>
  </conditionalFormatting>
  <conditionalFormatting sqref="G18:H147 H15:H17 H2:H11">
    <cfRule type="duplicateValues" dxfId="61" priority="81"/>
    <cfRule type="duplicateValues" dxfId="60" priority="82"/>
  </conditionalFormatting>
  <conditionalFormatting sqref="G18:H147 H15:H17 H2:H11">
    <cfRule type="duplicateValues" dxfId="59" priority="87"/>
    <cfRule type="duplicateValues" dxfId="58" priority="88"/>
  </conditionalFormatting>
  <conditionalFormatting sqref="H12:H14">
    <cfRule type="duplicateValues" dxfId="57" priority="98"/>
    <cfRule type="duplicateValues" dxfId="56" priority="99"/>
  </conditionalFormatting>
  <conditionalFormatting sqref="H12:H14">
    <cfRule type="duplicateValues" dxfId="55" priority="100"/>
    <cfRule type="duplicateValues" dxfId="54" priority="101"/>
  </conditionalFormatting>
  <conditionalFormatting sqref="G2:G17">
    <cfRule type="duplicateValues" dxfId="53" priority="1"/>
  </conditionalFormatting>
  <conditionalFormatting sqref="G2:G17">
    <cfRule type="duplicateValues" dxfId="52" priority="2"/>
  </conditionalFormatting>
  <conditionalFormatting sqref="G2:G17">
    <cfRule type="duplicateValues" dxfId="51" priority="3"/>
    <cfRule type="duplicateValues" dxfId="50" priority="4"/>
  </conditionalFormatting>
  <conditionalFormatting sqref="G2:G17">
    <cfRule type="duplicateValues" dxfId="49" priority="5"/>
    <cfRule type="duplicateValues" dxfId="48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ch</vt:lpstr>
      <vt:lpstr>分析图</vt:lpstr>
      <vt:lpstr>汇总明细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2018-04-11T14:24:31Z</dcterms:modified>
</cp:coreProperties>
</file>