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9" activeTab="19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ch" sheetId="3" r:id="rId18"/>
    <sheet name="分析图" sheetId="13" r:id="rId19"/>
    <sheet name="汇总明细" sheetId="9" r:id="rId20"/>
    <sheet name="Sheet2" sheetId="17" r:id="rId21"/>
  </sheets>
  <externalReferences>
    <externalReference r:id="rId22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'4-16'!$A$1:$P$45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3"/>
    <pivotCache cacheId="1" r:id="rId24"/>
  </pivotCaches>
</workbook>
</file>

<file path=xl/calcChain.xml><?xml version="1.0" encoding="utf-8"?>
<calcChain xmlns="http://schemas.openxmlformats.org/spreadsheetml/2006/main">
  <c r="K24" i="22"/>
  <c r="K23"/>
  <c r="K25"/>
  <c r="K26"/>
  <c r="K27"/>
  <c r="K11"/>
  <c r="K12"/>
  <c r="K13"/>
  <c r="K14"/>
  <c r="K15"/>
  <c r="K16"/>
  <c r="K17"/>
  <c r="K18"/>
  <c r="K19"/>
  <c r="K20"/>
  <c r="K21"/>
  <c r="K22"/>
  <c r="P27"/>
  <c r="P26"/>
  <c r="O25"/>
  <c r="P25"/>
  <c r="O24"/>
  <c r="P24"/>
  <c r="K4"/>
  <c r="K5"/>
  <c r="K6"/>
  <c r="K7"/>
  <c r="K8"/>
  <c r="K9"/>
  <c r="K10"/>
  <c r="K3"/>
  <c r="K2"/>
  <c r="N169" i="9"/>
  <c r="M169"/>
  <c r="K169"/>
  <c r="I169"/>
  <c r="H169"/>
  <c r="N168"/>
  <c r="M168"/>
  <c r="K168"/>
  <c r="I168"/>
  <c r="H168"/>
  <c r="N167"/>
  <c r="M167"/>
  <c r="K167"/>
  <c r="I167"/>
  <c r="H167"/>
  <c r="N166"/>
  <c r="M166"/>
  <c r="K166"/>
  <c r="I166"/>
  <c r="H166"/>
  <c r="N165"/>
  <c r="M165"/>
  <c r="K165"/>
  <c r="I165"/>
  <c r="H165"/>
  <c r="N164"/>
  <c r="M164"/>
  <c r="K164"/>
  <c r="I164"/>
  <c r="H164"/>
  <c r="N163"/>
  <c r="M163"/>
  <c r="K163"/>
  <c r="H163"/>
  <c r="N162"/>
  <c r="M162"/>
  <c r="K162"/>
  <c r="H162"/>
  <c r="N161"/>
  <c r="M161"/>
  <c r="K161"/>
  <c r="H161"/>
  <c r="N160"/>
  <c r="M160"/>
  <c r="K160"/>
  <c r="I160"/>
  <c r="H160"/>
  <c r="N159"/>
  <c r="M159"/>
  <c r="K159"/>
  <c r="I159"/>
  <c r="H159"/>
  <c r="N158"/>
  <c r="M158"/>
  <c r="K158"/>
  <c r="I158"/>
  <c r="H158"/>
  <c r="N157"/>
  <c r="M157"/>
  <c r="K157"/>
  <c r="I157"/>
  <c r="H157"/>
  <c r="N156"/>
  <c r="M156"/>
  <c r="K156"/>
  <c r="I156"/>
  <c r="H156"/>
  <c r="N155"/>
  <c r="M155"/>
  <c r="K155"/>
  <c r="I155"/>
  <c r="H155"/>
  <c r="N154"/>
  <c r="M154"/>
  <c r="K154"/>
  <c r="I154"/>
  <c r="H154"/>
  <c r="N153"/>
  <c r="M153"/>
  <c r="K153"/>
  <c r="I153"/>
  <c r="H153"/>
  <c r="N152"/>
  <c r="M152"/>
  <c r="K152"/>
  <c r="I152"/>
  <c r="H152"/>
  <c r="N151"/>
  <c r="M151"/>
  <c r="K151"/>
  <c r="I151"/>
  <c r="H151"/>
  <c r="N150"/>
  <c r="M150"/>
  <c r="K150"/>
  <c r="H150"/>
  <c r="N149"/>
  <c r="M149"/>
  <c r="K149"/>
  <c r="I149"/>
  <c r="H149"/>
  <c r="N148"/>
  <c r="M148"/>
  <c r="K148"/>
  <c r="H148"/>
  <c r="P23" i="22"/>
  <c r="O9"/>
  <c r="P9"/>
  <c r="O4"/>
  <c r="P3"/>
  <c r="P20"/>
  <c r="P4"/>
  <c r="P14"/>
  <c r="P15"/>
  <c r="P16"/>
  <c r="P17"/>
  <c r="P18"/>
  <c r="P19"/>
  <c r="P5"/>
  <c r="P10"/>
  <c r="P11"/>
  <c r="P12"/>
  <c r="P6"/>
  <c r="P7"/>
  <c r="P8"/>
  <c r="P13"/>
  <c r="P21"/>
  <c r="P22"/>
  <c r="P2"/>
  <c r="O3"/>
  <c r="O20"/>
  <c r="O14"/>
  <c r="O15"/>
  <c r="O16"/>
  <c r="O17"/>
  <c r="O18"/>
  <c r="O19"/>
  <c r="O5"/>
  <c r="O10"/>
  <c r="O11"/>
  <c r="O12"/>
  <c r="O6"/>
  <c r="O7"/>
  <c r="O8"/>
  <c r="O13"/>
  <c r="O21"/>
  <c r="O22"/>
  <c r="O23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P1" i="17"/>
  <c r="O1"/>
  <c r="M1"/>
  <c r="J1"/>
  <c r="I1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N147" i="9" l="1"/>
  <c r="M147"/>
  <c r="K147"/>
  <c r="H147"/>
  <c r="N146"/>
  <c r="M146"/>
  <c r="K146"/>
  <c r="H146"/>
  <c r="N145"/>
  <c r="M145"/>
  <c r="K145"/>
  <c r="H145"/>
  <c r="N144"/>
  <c r="M144"/>
  <c r="K144"/>
  <c r="H144"/>
  <c r="N143"/>
  <c r="M143"/>
  <c r="K143"/>
  <c r="H143"/>
  <c r="N142"/>
  <c r="M142"/>
  <c r="K142"/>
  <c r="H142"/>
  <c r="N141"/>
  <c r="M141"/>
  <c r="K141"/>
  <c r="H141"/>
  <c r="N140"/>
  <c r="M140"/>
  <c r="K140"/>
  <c r="H140"/>
  <c r="N139"/>
  <c r="M139"/>
  <c r="K139"/>
  <c r="H139"/>
  <c r="N138"/>
  <c r="M138"/>
  <c r="K138"/>
  <c r="H138"/>
  <c r="N137"/>
  <c r="M137"/>
  <c r="K137"/>
  <c r="H137"/>
  <c r="N136"/>
  <c r="M136"/>
  <c r="K136"/>
  <c r="H136"/>
  <c r="N135"/>
  <c r="M135"/>
  <c r="K135"/>
  <c r="H135"/>
  <c r="N134"/>
  <c r="M134"/>
  <c r="K134"/>
  <c r="H134"/>
  <c r="N133"/>
  <c r="M133"/>
  <c r="K133"/>
  <c r="H133"/>
  <c r="N132"/>
  <c r="M132"/>
  <c r="K132"/>
  <c r="H132"/>
  <c r="N131"/>
  <c r="M131"/>
  <c r="K131"/>
  <c r="H131"/>
  <c r="N130"/>
  <c r="M130"/>
  <c r="K130"/>
  <c r="H130"/>
  <c r="N129"/>
  <c r="M129"/>
  <c r="K129"/>
  <c r="H129"/>
  <c r="N128"/>
  <c r="M128"/>
  <c r="K128"/>
  <c r="H128"/>
  <c r="N127"/>
  <c r="M127"/>
  <c r="K127"/>
  <c r="H127"/>
  <c r="N126"/>
  <c r="M126"/>
  <c r="K126"/>
  <c r="H126"/>
  <c r="N125"/>
  <c r="M125"/>
  <c r="K125"/>
  <c r="H125"/>
  <c r="N124"/>
  <c r="M124"/>
  <c r="K124"/>
  <c r="H124"/>
  <c r="N123"/>
  <c r="M123"/>
  <c r="K123"/>
  <c r="H123"/>
  <c r="N122"/>
  <c r="M122"/>
  <c r="K122"/>
  <c r="H122"/>
  <c r="N121"/>
  <c r="M121"/>
  <c r="K121"/>
  <c r="H121"/>
  <c r="N120"/>
  <c r="M120"/>
  <c r="K120"/>
  <c r="H120"/>
  <c r="N119"/>
  <c r="M119"/>
  <c r="K119"/>
  <c r="H119"/>
  <c r="N118"/>
  <c r="M118"/>
  <c r="K118"/>
  <c r="H118"/>
  <c r="N117"/>
  <c r="M117"/>
  <c r="K117"/>
  <c r="H117"/>
  <c r="N116"/>
  <c r="M116"/>
  <c r="K116"/>
  <c r="H116"/>
  <c r="N115"/>
  <c r="M115"/>
  <c r="K115"/>
  <c r="H115"/>
  <c r="N114"/>
  <c r="M114"/>
  <c r="K114"/>
  <c r="H114"/>
  <c r="N113"/>
  <c r="M113"/>
  <c r="K113"/>
  <c r="H113"/>
  <c r="N112"/>
  <c r="M112"/>
  <c r="K112"/>
  <c r="H112"/>
  <c r="N111"/>
  <c r="M111"/>
  <c r="K111"/>
  <c r="H111"/>
  <c r="N110"/>
  <c r="M110"/>
  <c r="K110"/>
  <c r="H110"/>
  <c r="N109"/>
  <c r="M109"/>
  <c r="K109"/>
  <c r="H109"/>
  <c r="N108"/>
  <c r="M108"/>
  <c r="K108"/>
  <c r="H108"/>
  <c r="N107"/>
  <c r="M107"/>
  <c r="K107"/>
  <c r="H107"/>
  <c r="N106"/>
  <c r="M106"/>
  <c r="K106"/>
  <c r="H106"/>
  <c r="N105"/>
  <c r="M105"/>
  <c r="K105"/>
  <c r="H105"/>
  <c r="N104"/>
  <c r="M104"/>
  <c r="K104"/>
  <c r="H104"/>
  <c r="N103"/>
  <c r="M103"/>
  <c r="K103"/>
  <c r="H103"/>
  <c r="N102"/>
  <c r="M102"/>
  <c r="K102"/>
  <c r="H102"/>
  <c r="N101"/>
  <c r="M101"/>
  <c r="K101"/>
  <c r="H101"/>
  <c r="N100"/>
  <c r="M100"/>
  <c r="K100"/>
  <c r="H100"/>
  <c r="N99"/>
  <c r="M99"/>
  <c r="K99"/>
  <c r="H99"/>
  <c r="N98"/>
  <c r="M98"/>
  <c r="K98"/>
  <c r="H98"/>
  <c r="N97"/>
  <c r="M97"/>
  <c r="K97"/>
  <c r="H97"/>
  <c r="N96"/>
  <c r="M96"/>
  <c r="K96"/>
  <c r="H96"/>
  <c r="N95"/>
  <c r="M95"/>
  <c r="K95"/>
  <c r="H95"/>
  <c r="N94"/>
  <c r="M94"/>
  <c r="K94"/>
  <c r="N93"/>
  <c r="M93"/>
  <c r="K93"/>
  <c r="N92"/>
  <c r="M92"/>
  <c r="K92"/>
  <c r="N91"/>
  <c r="M91"/>
  <c r="K91"/>
  <c r="N90"/>
  <c r="M90"/>
  <c r="K90"/>
  <c r="N89"/>
  <c r="M89"/>
  <c r="K89"/>
  <c r="N88"/>
  <c r="M88"/>
  <c r="K88"/>
  <c r="N87"/>
  <c r="M87"/>
  <c r="K87"/>
  <c r="N86"/>
  <c r="M86"/>
  <c r="K86"/>
  <c r="N85"/>
  <c r="M85"/>
  <c r="K85"/>
  <c r="N84"/>
  <c r="M84"/>
  <c r="K84"/>
  <c r="N83"/>
  <c r="M83"/>
  <c r="K83"/>
  <c r="N82"/>
  <c r="M82"/>
  <c r="K82"/>
  <c r="N81"/>
  <c r="M81"/>
  <c r="K81"/>
  <c r="N80"/>
  <c r="M80"/>
  <c r="K80"/>
  <c r="N79"/>
  <c r="M79"/>
  <c r="K79"/>
  <c r="N78"/>
  <c r="M78"/>
  <c r="K78"/>
  <c r="N77"/>
  <c r="M77"/>
  <c r="K77"/>
  <c r="H77"/>
  <c r="N76"/>
  <c r="M76"/>
  <c r="K76"/>
  <c r="H76"/>
  <c r="N75"/>
  <c r="M75"/>
  <c r="K75"/>
  <c r="H75"/>
  <c r="N74"/>
  <c r="M74"/>
  <c r="K74"/>
  <c r="H74"/>
  <c r="N73"/>
  <c r="M73"/>
  <c r="K73"/>
  <c r="H73"/>
  <c r="N72"/>
  <c r="M72"/>
  <c r="K72"/>
  <c r="H72"/>
  <c r="N71"/>
  <c r="M71"/>
  <c r="K71"/>
  <c r="H71"/>
  <c r="N70"/>
  <c r="M70"/>
  <c r="K70"/>
  <c r="H70"/>
  <c r="N69"/>
  <c r="M69"/>
  <c r="K69"/>
  <c r="H69"/>
  <c r="N68"/>
  <c r="M68"/>
  <c r="K68"/>
  <c r="H68"/>
  <c r="N67"/>
  <c r="M67"/>
  <c r="K67"/>
  <c r="H67"/>
  <c r="N66"/>
  <c r="M66"/>
  <c r="K66"/>
  <c r="H66"/>
  <c r="N65"/>
  <c r="M65"/>
  <c r="K65"/>
  <c r="H65"/>
  <c r="N64"/>
  <c r="M64"/>
  <c r="K64"/>
  <c r="H64"/>
  <c r="N63"/>
  <c r="M63"/>
  <c r="K63"/>
  <c r="H63"/>
  <c r="N62"/>
  <c r="M62"/>
  <c r="K62"/>
  <c r="H62"/>
  <c r="N61"/>
  <c r="M61"/>
  <c r="K61"/>
  <c r="H61"/>
  <c r="N60"/>
  <c r="M60"/>
  <c r="K60"/>
  <c r="H60"/>
  <c r="N59"/>
  <c r="M59"/>
  <c r="K59"/>
  <c r="H59"/>
  <c r="N58"/>
  <c r="M58"/>
  <c r="K58"/>
  <c r="H58"/>
  <c r="N57"/>
  <c r="M57"/>
  <c r="K57"/>
  <c r="H57"/>
  <c r="N56"/>
  <c r="M56"/>
  <c r="K56"/>
  <c r="H56"/>
  <c r="N55"/>
  <c r="M55"/>
  <c r="K55"/>
  <c r="H55"/>
  <c r="N54"/>
  <c r="M54"/>
  <c r="K54"/>
  <c r="H54"/>
  <c r="N53"/>
  <c r="M53"/>
  <c r="K53"/>
  <c r="H53"/>
  <c r="N52"/>
  <c r="M52"/>
  <c r="K52"/>
  <c r="H52"/>
  <c r="N51"/>
  <c r="M51"/>
  <c r="K51"/>
  <c r="H51"/>
  <c r="N50"/>
  <c r="M50"/>
  <c r="K50"/>
  <c r="H50"/>
  <c r="N49"/>
  <c r="M49"/>
  <c r="K49"/>
  <c r="H49"/>
  <c r="N48"/>
  <c r="M48"/>
  <c r="K48"/>
  <c r="H48"/>
  <c r="N47"/>
  <c r="M47"/>
  <c r="K47"/>
  <c r="H47"/>
  <c r="N46"/>
  <c r="M46"/>
  <c r="K46"/>
  <c r="H46"/>
  <c r="N45"/>
  <c r="M45"/>
  <c r="K45"/>
  <c r="H45"/>
  <c r="N44"/>
  <c r="M44"/>
  <c r="K44"/>
  <c r="H44"/>
  <c r="N43"/>
  <c r="M43"/>
  <c r="K43"/>
  <c r="H43"/>
  <c r="N42"/>
  <c r="M42"/>
  <c r="K42"/>
  <c r="H42"/>
  <c r="N41"/>
  <c r="M41"/>
  <c r="K41"/>
  <c r="H41"/>
  <c r="N40"/>
  <c r="M40"/>
  <c r="K40"/>
  <c r="H40"/>
  <c r="N39"/>
  <c r="M39"/>
  <c r="K39"/>
  <c r="H39"/>
  <c r="N38"/>
  <c r="M38"/>
  <c r="K38"/>
  <c r="H38"/>
  <c r="N37"/>
  <c r="M37"/>
  <c r="K37"/>
  <c r="H37"/>
  <c r="N36"/>
  <c r="M36"/>
  <c r="K36"/>
  <c r="H36"/>
  <c r="N35"/>
  <c r="M35"/>
  <c r="K35"/>
  <c r="H35"/>
  <c r="N34"/>
  <c r="M34"/>
  <c r="K34"/>
  <c r="H34"/>
  <c r="N33"/>
  <c r="M33"/>
  <c r="K33"/>
  <c r="H33"/>
  <c r="N32"/>
  <c r="M32"/>
  <c r="K32"/>
  <c r="H32"/>
  <c r="N31"/>
  <c r="M31"/>
  <c r="K31"/>
  <c r="H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<sst xmlns="http://schemas.openxmlformats.org/spreadsheetml/2006/main" count="5117" uniqueCount="1079">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</sst>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21">
    <cellStyle name="常规" xfId="0" builtinId="0"/>
    <cellStyle name="常规 2" xfId="2"/>
    <cellStyle name="常规 2 2" xfId="5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8" xfId="10"/>
    <cellStyle name="常规 8 2" xfId="13"/>
    <cellStyle name="常规 8 3" xfId="19"/>
    <cellStyle name="常规 9" xfId="12"/>
    <cellStyle name="常规 9 2" xfId="20"/>
  </cellStyles>
  <dxfs count="214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89792896"/>
        <c:axId val="89794432"/>
      </c:barChart>
      <c:catAx>
        <c:axId val="89792896"/>
        <c:scaling>
          <c:orientation val="minMax"/>
        </c:scaling>
        <c:axPos val="b"/>
        <c:tickLblPos val="nextTo"/>
        <c:crossAx val="89794432"/>
        <c:crosses val="autoZero"/>
        <c:auto val="1"/>
        <c:lblAlgn val="ctr"/>
        <c:lblOffset val="100"/>
      </c:catAx>
      <c:valAx>
        <c:axId val="89794432"/>
        <c:scaling>
          <c:orientation val="minMax"/>
        </c:scaling>
        <c:axPos val="l"/>
        <c:majorGridlines/>
        <c:numFmt formatCode="General" sourceLinked="1"/>
        <c:tickLblPos val="nextTo"/>
        <c:crossAx val="89792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619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92170880"/>
        <c:axId val="92184960"/>
      </c:barChart>
      <c:catAx>
        <c:axId val="9217088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84960"/>
        <c:crosses val="autoZero"/>
        <c:auto val="1"/>
        <c:lblAlgn val="ctr"/>
        <c:lblOffset val="100"/>
      </c:catAx>
      <c:valAx>
        <c:axId val="921849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1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39" priority="23"/>
  </conditionalFormatting>
  <conditionalFormatting sqref="G132:H1048576 G1:H1">
    <cfRule type="duplicateValues" dxfId="138" priority="21"/>
    <cfRule type="duplicateValues" dxfId="137" priority="22"/>
  </conditionalFormatting>
  <conditionalFormatting sqref="G132:H1048576 G1:H1">
    <cfRule type="duplicateValues" dxfId="136" priority="19"/>
    <cfRule type="duplicateValues" dxfId="135" priority="20"/>
  </conditionalFormatting>
  <conditionalFormatting sqref="G1:G1048576">
    <cfRule type="duplicateValues" dxfId="134" priority="1"/>
    <cfRule type="duplicateValues" dxfId="133" priority="18"/>
  </conditionalFormatting>
  <conditionalFormatting sqref="G2:H131">
    <cfRule type="duplicateValues" dxfId="132" priority="16"/>
  </conditionalFormatting>
  <conditionalFormatting sqref="G2:H131">
    <cfRule type="duplicateValues" dxfId="131" priority="14"/>
    <cfRule type="duplicateValues" dxfId="130" priority="15"/>
  </conditionalFormatting>
  <conditionalFormatting sqref="G2:H131">
    <cfRule type="duplicateValues" dxfId="129" priority="12"/>
    <cfRule type="duplicateValues" dxfId="128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728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729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730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731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732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733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734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735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736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737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738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739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740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741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742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743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744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745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746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747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748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749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750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751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752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753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754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755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756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757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758</v>
      </c>
      <c r="H32" s="5" t="s">
        <v>724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759</v>
      </c>
      <c r="H33" s="5" t="s">
        <v>725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760</v>
      </c>
      <c r="H34" s="5" t="s">
        <v>726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27" priority="12"/>
  </conditionalFormatting>
  <conditionalFormatting sqref="G113:H1048576 G1:H1">
    <cfRule type="duplicateValues" dxfId="126" priority="10"/>
    <cfRule type="duplicateValues" dxfId="125" priority="11"/>
  </conditionalFormatting>
  <conditionalFormatting sqref="G113:H1048576 G1:H1">
    <cfRule type="duplicateValues" dxfId="124" priority="8"/>
    <cfRule type="duplicateValues" dxfId="123" priority="9"/>
  </conditionalFormatting>
  <conditionalFormatting sqref="G1:G1048576">
    <cfRule type="duplicateValues" dxfId="122" priority="6"/>
    <cfRule type="duplicateValues" dxfId="121" priority="7"/>
  </conditionalFormatting>
  <conditionalFormatting sqref="G2:H112">
    <cfRule type="duplicateValues" dxfId="120" priority="113"/>
  </conditionalFormatting>
  <conditionalFormatting sqref="G2:H112">
    <cfRule type="duplicateValues" dxfId="119" priority="115"/>
    <cfRule type="duplicateValues" dxfId="118" priority="116"/>
  </conditionalFormatting>
  <conditionalFormatting sqref="G2:H112">
    <cfRule type="duplicateValues" dxfId="117" priority="119"/>
    <cfRule type="duplicateValues" dxfId="116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6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791</v>
      </c>
      <c r="H2" s="5" t="s">
        <v>761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792</v>
      </c>
      <c r="H3" s="5" t="s">
        <v>762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793</v>
      </c>
      <c r="H4" s="5" t="s">
        <v>763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794</v>
      </c>
      <c r="H5" s="5" t="s">
        <v>764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795</v>
      </c>
      <c r="H6" s="5" t="s">
        <v>765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796</v>
      </c>
      <c r="H7" s="5" t="s">
        <v>766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767</v>
      </c>
      <c r="G8" s="7" t="s">
        <v>797</v>
      </c>
      <c r="H8" s="5" t="s">
        <v>768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798</v>
      </c>
      <c r="H9" s="5" t="s">
        <v>769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799</v>
      </c>
      <c r="H10" s="5" t="s">
        <v>770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800</v>
      </c>
      <c r="H11" s="5" t="s">
        <v>771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801</v>
      </c>
      <c r="H12" s="5" t="s">
        <v>772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802</v>
      </c>
      <c r="H13" s="5" t="s">
        <v>773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803</v>
      </c>
      <c r="H14" s="5" t="s">
        <v>774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804</v>
      </c>
      <c r="H15" s="5" t="s">
        <v>775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805</v>
      </c>
      <c r="H16" s="5" t="s">
        <v>776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806</v>
      </c>
      <c r="H17" s="5" t="s">
        <v>777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782</v>
      </c>
      <c r="E18" s="4" t="s">
        <v>55</v>
      </c>
      <c r="F18" s="4" t="s">
        <v>46</v>
      </c>
      <c r="G18" s="7" t="s">
        <v>810</v>
      </c>
      <c r="H18" s="5" t="s">
        <v>781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783</v>
      </c>
      <c r="G19" s="7" t="s">
        <v>811</v>
      </c>
      <c r="H19" s="5" t="s">
        <v>784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812</v>
      </c>
      <c r="H20" s="5" t="s">
        <v>785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813</v>
      </c>
      <c r="H21" s="5" t="s">
        <v>786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814</v>
      </c>
      <c r="H22" s="5" t="s">
        <v>787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816</v>
      </c>
      <c r="H23" s="5" t="s">
        <v>790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789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817</v>
      </c>
      <c r="G24" s="5" t="s">
        <v>818</v>
      </c>
      <c r="H24" s="5"/>
      <c r="I24" s="2" t="str">
        <f t="shared" si="52"/>
        <v>武汉威伟机械</v>
      </c>
      <c r="J24" s="17"/>
      <c r="K24" s="17" t="s">
        <v>98</v>
      </c>
      <c r="L24" s="4" t="s">
        <v>819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807</v>
      </c>
      <c r="H25" s="5" t="s">
        <v>778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808</v>
      </c>
      <c r="H26" s="5" t="s">
        <v>779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809</v>
      </c>
      <c r="H27" s="5" t="s">
        <v>780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815</v>
      </c>
      <c r="H28" s="5" t="s">
        <v>788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789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820</v>
      </c>
      <c r="H29" s="5"/>
      <c r="I29" s="2" t="str">
        <f>IF(A29&lt;&gt;"","武汉威伟机械","------")</f>
        <v>武汉威伟机械</v>
      </c>
      <c r="J29" s="17"/>
      <c r="K29" s="17" t="s">
        <v>821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15" priority="11"/>
  </conditionalFormatting>
  <conditionalFormatting sqref="G80:H1048576 G1:H1">
    <cfRule type="duplicateValues" dxfId="114" priority="9"/>
    <cfRule type="duplicateValues" dxfId="113" priority="10"/>
  </conditionalFormatting>
  <conditionalFormatting sqref="G80:H1048576 G1:H1">
    <cfRule type="duplicateValues" dxfId="112" priority="7"/>
    <cfRule type="duplicateValues" dxfId="111" priority="8"/>
  </conditionalFormatting>
  <conditionalFormatting sqref="G1:G1048576">
    <cfRule type="duplicateValues" dxfId="110" priority="4"/>
    <cfRule type="duplicateValues" dxfId="109" priority="5"/>
    <cfRule type="duplicateValues" dxfId="108" priority="6"/>
  </conditionalFormatting>
  <conditionalFormatting sqref="G2:H79">
    <cfRule type="duplicateValues" dxfId="107" priority="138"/>
  </conditionalFormatting>
  <conditionalFormatting sqref="G2:H79">
    <cfRule type="duplicateValues" dxfId="106" priority="139"/>
    <cfRule type="duplicateValues" dxfId="105" priority="140"/>
  </conditionalFormatting>
  <conditionalFormatting sqref="G2:H79">
    <cfRule type="duplicateValues" dxfId="104" priority="141"/>
    <cfRule type="duplicateValues" dxfId="103" priority="142"/>
  </conditionalFormatting>
  <conditionalFormatting sqref="H2:H23 H25:H28">
    <cfRule type="duplicateValues" dxfId="102" priority="1"/>
    <cfRule type="duplicateValues" dxfId="101" priority="2"/>
    <cfRule type="duplicateValues" dxfId="100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860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848</v>
      </c>
      <c r="E2" s="4" t="s">
        <v>48</v>
      </c>
      <c r="F2" s="4" t="s">
        <v>279</v>
      </c>
      <c r="G2" s="5" t="s">
        <v>822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849</v>
      </c>
      <c r="E3" s="4" t="s">
        <v>48</v>
      </c>
      <c r="F3" s="4" t="s">
        <v>279</v>
      </c>
      <c r="G3" s="5" t="s">
        <v>840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850</v>
      </c>
      <c r="E4" s="4" t="s">
        <v>48</v>
      </c>
      <c r="F4" s="4" t="s">
        <v>279</v>
      </c>
      <c r="G4" s="5" t="s">
        <v>841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850</v>
      </c>
      <c r="E5" s="4" t="s">
        <v>48</v>
      </c>
      <c r="F5" s="4" t="s">
        <v>279</v>
      </c>
      <c r="G5" s="5" t="s">
        <v>842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851</v>
      </c>
      <c r="E6" s="4" t="s">
        <v>48</v>
      </c>
      <c r="F6" s="4" t="s">
        <v>279</v>
      </c>
      <c r="G6" s="5" t="s">
        <v>859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851</v>
      </c>
      <c r="E7" s="4" t="s">
        <v>213</v>
      </c>
      <c r="F7" s="4" t="s">
        <v>279</v>
      </c>
      <c r="G7" s="5" t="s">
        <v>846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847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852</v>
      </c>
      <c r="E8" s="4" t="s">
        <v>66</v>
      </c>
      <c r="F8" s="4" t="s">
        <v>372</v>
      </c>
      <c r="G8" s="5" t="s">
        <v>823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853</v>
      </c>
      <c r="E9" s="4" t="s">
        <v>61</v>
      </c>
      <c r="F9" s="4" t="s">
        <v>368</v>
      </c>
      <c r="G9" s="5" t="s">
        <v>824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854</v>
      </c>
      <c r="E10" s="4" t="s">
        <v>59</v>
      </c>
      <c r="F10" s="4" t="s">
        <v>559</v>
      </c>
      <c r="G10" s="5" t="s">
        <v>825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850</v>
      </c>
      <c r="E11" s="4" t="s">
        <v>55</v>
      </c>
      <c r="F11" s="4" t="s">
        <v>826</v>
      </c>
      <c r="G11" s="5" t="s">
        <v>827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853</v>
      </c>
      <c r="E12" s="4" t="s">
        <v>61</v>
      </c>
      <c r="F12" s="4" t="s">
        <v>371</v>
      </c>
      <c r="G12" s="5" t="s">
        <v>828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849</v>
      </c>
      <c r="E13" s="4" t="s">
        <v>66</v>
      </c>
      <c r="F13" s="4" t="s">
        <v>456</v>
      </c>
      <c r="G13" s="5" t="s">
        <v>829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843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850</v>
      </c>
      <c r="E14" s="4" t="s">
        <v>55</v>
      </c>
      <c r="F14" s="4" t="s">
        <v>826</v>
      </c>
      <c r="G14" s="5" t="s">
        <v>830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849</v>
      </c>
      <c r="E15" s="4" t="s">
        <v>66</v>
      </c>
      <c r="F15" s="4" t="s">
        <v>445</v>
      </c>
      <c r="G15" s="5" t="s">
        <v>831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849</v>
      </c>
      <c r="E16" s="4" t="s">
        <v>66</v>
      </c>
      <c r="F16" s="4" t="s">
        <v>468</v>
      </c>
      <c r="G16" s="5" t="s">
        <v>832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855</v>
      </c>
      <c r="E17" s="4" t="s">
        <v>61</v>
      </c>
      <c r="F17" s="4" t="s">
        <v>368</v>
      </c>
      <c r="G17" s="5" t="s">
        <v>833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856</v>
      </c>
      <c r="G18" s="5" t="s">
        <v>834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857</v>
      </c>
      <c r="G19" s="5" t="s">
        <v>835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858</v>
      </c>
      <c r="G20" s="5" t="s">
        <v>836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837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838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839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99" priority="11"/>
  </conditionalFormatting>
  <conditionalFormatting sqref="G52:H1048576 G1:H1">
    <cfRule type="duplicateValues" dxfId="98" priority="9"/>
    <cfRule type="duplicateValues" dxfId="97" priority="10"/>
  </conditionalFormatting>
  <conditionalFormatting sqref="G52:H1048576 G1:H1">
    <cfRule type="duplicateValues" dxfId="96" priority="7"/>
    <cfRule type="duplicateValues" dxfId="95" priority="8"/>
  </conditionalFormatting>
  <conditionalFormatting sqref="G1:G1048576">
    <cfRule type="duplicateValues" dxfId="94" priority="4"/>
    <cfRule type="duplicateValues" dxfId="93" priority="5"/>
    <cfRule type="duplicateValues" dxfId="92" priority="6"/>
  </conditionalFormatting>
  <conditionalFormatting sqref="G2:H51">
    <cfRule type="duplicateValues" dxfId="91" priority="176"/>
  </conditionalFormatting>
  <conditionalFormatting sqref="G2:H51">
    <cfRule type="duplicateValues" dxfId="90" priority="178"/>
    <cfRule type="duplicateValues" dxfId="89" priority="179"/>
  </conditionalFormatting>
  <conditionalFormatting sqref="G2:H51">
    <cfRule type="duplicateValues" dxfId="88" priority="182"/>
    <cfRule type="duplicateValues" dxfId="87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workbookViewId="0">
      <selection sqref="A1:XFD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hidden="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919</v>
      </c>
      <c r="H1" s="10" t="s">
        <v>920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861</v>
      </c>
      <c r="C2" s="2" t="s">
        <v>161</v>
      </c>
      <c r="D2" s="2" t="s">
        <v>862</v>
      </c>
      <c r="E2" s="4" t="s">
        <v>61</v>
      </c>
      <c r="F2" s="4" t="s">
        <v>371</v>
      </c>
      <c r="G2" s="7"/>
      <c r="H2" s="7" t="s">
        <v>887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863</v>
      </c>
      <c r="E3" s="4" t="s">
        <v>61</v>
      </c>
      <c r="F3" s="4" t="s">
        <v>388</v>
      </c>
      <c r="G3" s="7"/>
      <c r="H3" s="7" t="s">
        <v>888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864</v>
      </c>
      <c r="E4" s="4" t="s">
        <v>66</v>
      </c>
      <c r="F4" s="4" t="s">
        <v>370</v>
      </c>
      <c r="G4" s="7"/>
      <c r="H4" s="7" t="s">
        <v>889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864</v>
      </c>
      <c r="E5" s="4" t="s">
        <v>66</v>
      </c>
      <c r="F5" s="4" t="s">
        <v>372</v>
      </c>
      <c r="G5" s="7"/>
      <c r="H5" s="7" t="s">
        <v>890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864</v>
      </c>
      <c r="E6" s="4" t="s">
        <v>66</v>
      </c>
      <c r="F6" s="4" t="s">
        <v>372</v>
      </c>
      <c r="G6" s="7"/>
      <c r="H6" s="7" t="s">
        <v>891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865</v>
      </c>
      <c r="E7" s="4" t="s">
        <v>66</v>
      </c>
      <c r="F7" s="4" t="s">
        <v>468</v>
      </c>
      <c r="G7" s="7"/>
      <c r="H7" s="7" t="s">
        <v>892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862</v>
      </c>
      <c r="E8" s="4" t="s">
        <v>61</v>
      </c>
      <c r="F8" s="4" t="s">
        <v>371</v>
      </c>
      <c r="G8" s="7"/>
      <c r="H8" s="7" t="s">
        <v>893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864</v>
      </c>
      <c r="E9" s="4" t="s">
        <v>66</v>
      </c>
      <c r="F9" s="4" t="s">
        <v>370</v>
      </c>
      <c r="G9" s="7"/>
      <c r="H9" s="7" t="s">
        <v>894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864</v>
      </c>
      <c r="E10" s="4" t="s">
        <v>66</v>
      </c>
      <c r="F10" s="4" t="s">
        <v>468</v>
      </c>
      <c r="G10" s="7"/>
      <c r="H10" s="7" t="s">
        <v>895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862</v>
      </c>
      <c r="E11" s="4" t="s">
        <v>61</v>
      </c>
      <c r="F11" s="4" t="s">
        <v>368</v>
      </c>
      <c r="G11" s="7"/>
      <c r="H11" s="7" t="s">
        <v>896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866</v>
      </c>
      <c r="C12" s="2" t="s">
        <v>161</v>
      </c>
      <c r="D12" s="2" t="s">
        <v>862</v>
      </c>
      <c r="E12" s="4" t="s">
        <v>61</v>
      </c>
      <c r="F12" s="4" t="s">
        <v>368</v>
      </c>
      <c r="G12" s="7"/>
      <c r="H12" s="7" t="s">
        <v>897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862</v>
      </c>
      <c r="E13" s="4" t="s">
        <v>61</v>
      </c>
      <c r="F13" s="4" t="s">
        <v>388</v>
      </c>
      <c r="G13" s="7"/>
      <c r="H13" s="7" t="s">
        <v>898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867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863</v>
      </c>
      <c r="E14" s="4" t="s">
        <v>61</v>
      </c>
      <c r="F14" s="4" t="s">
        <v>388</v>
      </c>
      <c r="G14" s="7"/>
      <c r="H14" s="7" t="s">
        <v>899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868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869</v>
      </c>
      <c r="E15" s="4" t="s">
        <v>161</v>
      </c>
      <c r="F15" s="4" t="s">
        <v>870</v>
      </c>
      <c r="G15" s="7"/>
      <c r="H15" s="7" t="s">
        <v>900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868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869</v>
      </c>
      <c r="E16" s="4" t="s">
        <v>161</v>
      </c>
      <c r="F16" s="4" t="s">
        <v>870</v>
      </c>
      <c r="G16" s="7"/>
      <c r="H16" s="7" t="s">
        <v>901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868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864</v>
      </c>
      <c r="E17" s="4" t="s">
        <v>66</v>
      </c>
      <c r="F17" s="4" t="s">
        <v>372</v>
      </c>
      <c r="G17" s="7"/>
      <c r="H17" s="7" t="s">
        <v>902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871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864</v>
      </c>
      <c r="E18" s="4" t="s">
        <v>66</v>
      </c>
      <c r="F18" s="4" t="s">
        <v>373</v>
      </c>
      <c r="G18" s="7"/>
      <c r="H18" s="7" t="s">
        <v>903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871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862</v>
      </c>
      <c r="E19" s="4" t="s">
        <v>161</v>
      </c>
      <c r="F19" s="4" t="s">
        <v>872</v>
      </c>
      <c r="G19" s="7"/>
      <c r="H19" s="7" t="s">
        <v>904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873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865</v>
      </c>
      <c r="E20" s="4" t="s">
        <v>66</v>
      </c>
      <c r="F20" s="4" t="s">
        <v>468</v>
      </c>
      <c r="G20" s="7"/>
      <c r="H20" s="7" t="s">
        <v>905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874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864</v>
      </c>
      <c r="E21" s="4" t="s">
        <v>66</v>
      </c>
      <c r="F21" s="4" t="s">
        <v>445</v>
      </c>
      <c r="G21" s="7"/>
      <c r="H21" s="7" t="s">
        <v>906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871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864</v>
      </c>
      <c r="E22" s="4" t="s">
        <v>66</v>
      </c>
      <c r="F22" s="4" t="s">
        <v>875</v>
      </c>
      <c r="G22" s="7"/>
      <c r="H22" s="7" t="s">
        <v>907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871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876</v>
      </c>
      <c r="G23" s="7"/>
      <c r="H23" s="7" t="s">
        <v>908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867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877</v>
      </c>
      <c r="G24" s="7"/>
      <c r="H24" s="7" t="s">
        <v>909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878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879</v>
      </c>
      <c r="C25" s="2" t="s">
        <v>61</v>
      </c>
      <c r="D25" s="2" t="s">
        <v>371</v>
      </c>
      <c r="E25" s="4" t="s">
        <v>161</v>
      </c>
      <c r="F25" s="4" t="s">
        <v>876</v>
      </c>
      <c r="G25" s="7"/>
      <c r="H25" s="7" t="s">
        <v>910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871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881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7" t="s">
        <v>911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882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7" t="s">
        <v>912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883</v>
      </c>
      <c r="C28" s="2" t="s">
        <v>66</v>
      </c>
      <c r="D28" s="2" t="s">
        <v>884</v>
      </c>
      <c r="E28" s="4" t="s">
        <v>161</v>
      </c>
      <c r="F28" s="4" t="s">
        <v>885</v>
      </c>
      <c r="G28" s="20"/>
      <c r="H28" s="7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864</v>
      </c>
      <c r="E29" s="4" t="s">
        <v>213</v>
      </c>
      <c r="F29" s="4" t="s">
        <v>279</v>
      </c>
      <c r="G29" s="7"/>
      <c r="H29" s="7" t="s">
        <v>913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869</v>
      </c>
      <c r="E30" s="4" t="s">
        <v>213</v>
      </c>
      <c r="F30" s="4" t="s">
        <v>279</v>
      </c>
      <c r="G30" s="7"/>
      <c r="H30" s="7" t="s">
        <v>914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869</v>
      </c>
      <c r="E31" s="4" t="s">
        <v>213</v>
      </c>
      <c r="F31" s="4" t="s">
        <v>279</v>
      </c>
      <c r="G31" s="7"/>
      <c r="H31" s="7" t="s">
        <v>915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869</v>
      </c>
      <c r="E32" s="4" t="s">
        <v>213</v>
      </c>
      <c r="F32" s="4" t="s">
        <v>279</v>
      </c>
      <c r="G32" s="7"/>
      <c r="H32" s="7" t="s">
        <v>916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865</v>
      </c>
      <c r="E33" s="4" t="s">
        <v>213</v>
      </c>
      <c r="F33" s="4" t="s">
        <v>279</v>
      </c>
      <c r="G33" s="7"/>
      <c r="H33" s="7" t="s">
        <v>917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880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863</v>
      </c>
      <c r="E34" s="4" t="s">
        <v>213</v>
      </c>
      <c r="F34" s="4" t="s">
        <v>886</v>
      </c>
      <c r="G34" s="7"/>
      <c r="H34" s="7" t="s">
        <v>918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921</v>
      </c>
      <c r="L34" s="4" t="s">
        <v>847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851</v>
      </c>
      <c r="E35" s="4" t="s">
        <v>213</v>
      </c>
      <c r="F35" s="4" t="s">
        <v>279</v>
      </c>
      <c r="G35" s="7"/>
      <c r="H35" s="20" t="s">
        <v>923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922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86" priority="31"/>
    <cfRule type="duplicateValues" dxfId="85" priority="32"/>
    <cfRule type="duplicateValues" dxfId="84" priority="33"/>
  </conditionalFormatting>
  <conditionalFormatting sqref="G29:G33 G2:G25">
    <cfRule type="duplicateValues" dxfId="83" priority="53"/>
  </conditionalFormatting>
  <conditionalFormatting sqref="G29:G33 G2:G25">
    <cfRule type="duplicateValues" dxfId="82" priority="54"/>
    <cfRule type="duplicateValues" dxfId="81" priority="55"/>
  </conditionalFormatting>
  <conditionalFormatting sqref="G2:G34">
    <cfRule type="duplicateValues" dxfId="80" priority="56"/>
    <cfRule type="duplicateValues" dxfId="79" priority="57"/>
  </conditionalFormatting>
  <conditionalFormatting sqref="G26:G27">
    <cfRule type="duplicateValues" dxfId="78" priority="25"/>
  </conditionalFormatting>
  <conditionalFormatting sqref="G26:G27">
    <cfRule type="duplicateValues" dxfId="77" priority="23"/>
    <cfRule type="duplicateValues" dxfId="76" priority="24"/>
  </conditionalFormatting>
  <conditionalFormatting sqref="G26:G27">
    <cfRule type="duplicateValues" dxfId="75" priority="21"/>
    <cfRule type="duplicateValues" dxfId="74" priority="22"/>
  </conditionalFormatting>
  <conditionalFormatting sqref="G28">
    <cfRule type="duplicateValues" dxfId="73" priority="20"/>
  </conditionalFormatting>
  <conditionalFormatting sqref="G28">
    <cfRule type="duplicateValues" dxfId="72" priority="18"/>
    <cfRule type="duplicateValues" dxfId="71" priority="19"/>
  </conditionalFormatting>
  <conditionalFormatting sqref="G28">
    <cfRule type="duplicateValues" dxfId="70" priority="16"/>
    <cfRule type="duplicateValues" dxfId="69" priority="17"/>
  </conditionalFormatting>
  <conditionalFormatting sqref="G34">
    <cfRule type="duplicateValues" dxfId="68" priority="15"/>
  </conditionalFormatting>
  <conditionalFormatting sqref="G34">
    <cfRule type="duplicateValues" dxfId="67" priority="13"/>
    <cfRule type="duplicateValues" dxfId="66" priority="14"/>
  </conditionalFormatting>
  <conditionalFormatting sqref="G34">
    <cfRule type="duplicateValues" dxfId="65" priority="11"/>
    <cfRule type="duplicateValues" dxfId="64" priority="12"/>
  </conditionalFormatting>
  <conditionalFormatting sqref="G26:G28 G1 G34:G1048576">
    <cfRule type="duplicateValues" dxfId="63" priority="58"/>
  </conditionalFormatting>
  <conditionalFormatting sqref="G26:G28 G1 G34:G1048576">
    <cfRule type="duplicateValues" dxfId="62" priority="61"/>
    <cfRule type="duplicateValues" dxfId="61" priority="62"/>
  </conditionalFormatting>
  <conditionalFormatting sqref="G26:G28 G1 G34:G1048576">
    <cfRule type="duplicateValues" dxfId="60" priority="67"/>
    <cfRule type="duplicateValues" dxfId="59" priority="68"/>
  </conditionalFormatting>
  <conditionalFormatting sqref="G35">
    <cfRule type="duplicateValues" dxfId="58" priority="6"/>
    <cfRule type="duplicateValues" dxfId="57" priority="7"/>
  </conditionalFormatting>
  <conditionalFormatting sqref="G35">
    <cfRule type="duplicateValues" dxfId="56" priority="5"/>
  </conditionalFormatting>
  <conditionalFormatting sqref="G35">
    <cfRule type="duplicateValues" dxfId="55" priority="3"/>
    <cfRule type="duplicateValues" dxfId="54" priority="4"/>
  </conditionalFormatting>
  <conditionalFormatting sqref="G35">
    <cfRule type="duplicateValues" dxfId="53" priority="1"/>
    <cfRule type="duplicateValues" dxfId="52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topLeftCell="H1" workbookViewId="0">
      <selection activeCell="J4" sqref="J4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919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924</v>
      </c>
      <c r="C2" s="44" t="s">
        <v>925</v>
      </c>
      <c r="D2" s="44" t="s">
        <v>926</v>
      </c>
      <c r="E2" s="44" t="s">
        <v>537</v>
      </c>
      <c r="F2" s="44" t="s">
        <v>927</v>
      </c>
      <c r="G2" s="44"/>
      <c r="H2" s="44" t="s">
        <v>928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963</v>
      </c>
      <c r="M2" s="44" t="s">
        <v>929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930</v>
      </c>
      <c r="C3" s="44" t="s">
        <v>925</v>
      </c>
      <c r="D3" s="44" t="s">
        <v>977</v>
      </c>
      <c r="E3" s="44" t="s">
        <v>558</v>
      </c>
      <c r="F3" s="44" t="s">
        <v>976</v>
      </c>
      <c r="G3" s="44"/>
      <c r="H3" s="44" t="s">
        <v>931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962</v>
      </c>
      <c r="M3" s="44" t="s">
        <v>929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932</v>
      </c>
      <c r="C4" s="44" t="s">
        <v>925</v>
      </c>
      <c r="D4" s="44" t="s">
        <v>864</v>
      </c>
      <c r="E4" s="44" t="s">
        <v>933</v>
      </c>
      <c r="F4" s="44" t="s">
        <v>934</v>
      </c>
      <c r="G4" s="44"/>
      <c r="H4" s="44" t="s">
        <v>935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964</v>
      </c>
      <c r="M4" s="44" t="s">
        <v>929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936</v>
      </c>
      <c r="C5" s="44" t="s">
        <v>925</v>
      </c>
      <c r="D5" s="44" t="s">
        <v>864</v>
      </c>
      <c r="E5" s="44" t="s">
        <v>933</v>
      </c>
      <c r="F5" s="44" t="s">
        <v>937</v>
      </c>
      <c r="G5" s="44"/>
      <c r="H5" s="44" t="s">
        <v>938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964</v>
      </c>
      <c r="M5" s="44" t="s">
        <v>929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930</v>
      </c>
      <c r="C6" s="44" t="s">
        <v>925</v>
      </c>
      <c r="D6" s="44" t="s">
        <v>939</v>
      </c>
      <c r="E6" s="44" t="s">
        <v>556</v>
      </c>
      <c r="F6" s="44" t="s">
        <v>1003</v>
      </c>
      <c r="G6" s="44"/>
      <c r="H6" s="44" t="s">
        <v>940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965</v>
      </c>
      <c r="M6" s="44" t="s">
        <v>929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941</v>
      </c>
      <c r="C7" s="44" t="s">
        <v>925</v>
      </c>
      <c r="D7" s="44" t="s">
        <v>926</v>
      </c>
      <c r="E7" s="44" t="s">
        <v>537</v>
      </c>
      <c r="F7" s="44" t="s">
        <v>942</v>
      </c>
      <c r="G7" s="44"/>
      <c r="H7" s="44" t="s">
        <v>427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965</v>
      </c>
      <c r="M7" s="44" t="s">
        <v>929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941</v>
      </c>
      <c r="C8" s="44" t="s">
        <v>925</v>
      </c>
      <c r="D8" s="44" t="s">
        <v>926</v>
      </c>
      <c r="E8" s="44" t="s">
        <v>558</v>
      </c>
      <c r="F8" s="44" t="s">
        <v>943</v>
      </c>
      <c r="G8" s="44"/>
      <c r="H8" s="44" t="s">
        <v>944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945</v>
      </c>
      <c r="M8" s="44" t="s">
        <v>929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946</v>
      </c>
      <c r="C9" s="44" t="s">
        <v>925</v>
      </c>
      <c r="D9" s="44" t="s">
        <v>947</v>
      </c>
      <c r="E9" s="44" t="s">
        <v>535</v>
      </c>
      <c r="F9" s="44" t="s">
        <v>948</v>
      </c>
      <c r="G9" s="44"/>
      <c r="H9" s="44" t="s">
        <v>949</v>
      </c>
      <c r="I9" s="44" t="s">
        <v>15</v>
      </c>
      <c r="J9" s="40" t="str">
        <f>VLOOKUP(L9,ch!$A$1:$B$33,2,0)</f>
        <v>粤BES791</v>
      </c>
      <c r="K9" s="44" t="s">
        <v>678</v>
      </c>
      <c r="L9" s="44" t="s">
        <v>950</v>
      </c>
      <c r="M9" s="44" t="s">
        <v>929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951</v>
      </c>
      <c r="C10" s="44" t="s">
        <v>925</v>
      </c>
      <c r="D10" s="44" t="s">
        <v>939</v>
      </c>
      <c r="E10" s="44" t="s">
        <v>537</v>
      </c>
      <c r="F10" s="44" t="s">
        <v>952</v>
      </c>
      <c r="G10" s="44"/>
      <c r="H10" s="44" t="s">
        <v>953</v>
      </c>
      <c r="I10" s="44" t="s">
        <v>15</v>
      </c>
      <c r="J10" s="40" t="str">
        <f>VLOOKUP(L10,ch!$A$1:$B$33,2,0)</f>
        <v>粤BES791</v>
      </c>
      <c r="K10" s="44" t="s">
        <v>678</v>
      </c>
      <c r="L10" s="44" t="s">
        <v>950</v>
      </c>
      <c r="M10" s="44" t="s">
        <v>929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954</v>
      </c>
      <c r="C11" s="44" t="s">
        <v>925</v>
      </c>
      <c r="D11" s="44" t="s">
        <v>864</v>
      </c>
      <c r="E11" s="44" t="s">
        <v>535</v>
      </c>
      <c r="F11" s="44" t="s">
        <v>955</v>
      </c>
      <c r="G11" s="44"/>
      <c r="H11" s="44" t="s">
        <v>956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929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924</v>
      </c>
      <c r="C12" s="44" t="s">
        <v>925</v>
      </c>
      <c r="D12" s="44" t="s">
        <v>926</v>
      </c>
      <c r="E12" s="44" t="s">
        <v>537</v>
      </c>
      <c r="F12" s="44" t="s">
        <v>927</v>
      </c>
      <c r="G12" s="44"/>
      <c r="H12" s="44" t="s">
        <v>957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929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930</v>
      </c>
      <c r="C13" s="44" t="s">
        <v>925</v>
      </c>
      <c r="D13" s="44" t="s">
        <v>958</v>
      </c>
      <c r="E13" s="44" t="s">
        <v>558</v>
      </c>
      <c r="F13" s="44" t="s">
        <v>959</v>
      </c>
      <c r="G13" s="44"/>
      <c r="H13" s="44" t="s">
        <v>960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962</v>
      </c>
      <c r="M13" s="44" t="s">
        <v>929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961</v>
      </c>
      <c r="C14" s="44" t="s">
        <v>925</v>
      </c>
      <c r="D14" s="44" t="s">
        <v>939</v>
      </c>
      <c r="E14" s="44" t="s">
        <v>537</v>
      </c>
      <c r="F14" s="44" t="s">
        <v>952</v>
      </c>
      <c r="G14" s="44"/>
      <c r="H14" s="44" t="s">
        <v>966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929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946</v>
      </c>
      <c r="C15" s="44" t="s">
        <v>925</v>
      </c>
      <c r="D15" s="44" t="s">
        <v>947</v>
      </c>
      <c r="E15" s="44" t="s">
        <v>535</v>
      </c>
      <c r="F15" s="44" t="s">
        <v>948</v>
      </c>
      <c r="G15" s="44"/>
      <c r="H15" s="44" t="s">
        <v>967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968</v>
      </c>
      <c r="M15" s="44" t="s">
        <v>929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969</v>
      </c>
      <c r="C16" s="44" t="s">
        <v>925</v>
      </c>
      <c r="D16" s="44" t="s">
        <v>939</v>
      </c>
      <c r="E16" s="44" t="s">
        <v>537</v>
      </c>
      <c r="F16" s="44" t="s">
        <v>952</v>
      </c>
      <c r="G16" s="44"/>
      <c r="H16" s="44" t="s">
        <v>970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968</v>
      </c>
      <c r="M16" s="44" t="s">
        <v>929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971</v>
      </c>
      <c r="C17" s="44" t="s">
        <v>972</v>
      </c>
      <c r="D17" s="44" t="s">
        <v>978</v>
      </c>
      <c r="E17" s="44" t="s">
        <v>973</v>
      </c>
      <c r="F17" s="44" t="s">
        <v>975</v>
      </c>
      <c r="G17" s="44"/>
      <c r="H17" s="44" t="s">
        <v>974</v>
      </c>
      <c r="I17" s="44" t="s">
        <v>983</v>
      </c>
      <c r="J17" s="40" t="str">
        <f>VLOOKUP(L17,ch!$A$1:$B$33,2,0)</f>
        <v>鄂ABY277</v>
      </c>
      <c r="K17" s="44" t="s">
        <v>97</v>
      </c>
      <c r="L17" s="44" t="s">
        <v>965</v>
      </c>
      <c r="M17" s="44" t="s">
        <v>929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979</v>
      </c>
      <c r="C18" s="44" t="s">
        <v>925</v>
      </c>
      <c r="D18" s="44" t="s">
        <v>958</v>
      </c>
      <c r="E18" s="44" t="s">
        <v>980</v>
      </c>
      <c r="F18" s="44" t="s">
        <v>981</v>
      </c>
      <c r="G18" s="44"/>
      <c r="H18" s="44" t="s">
        <v>982</v>
      </c>
      <c r="I18" s="44" t="s">
        <v>983</v>
      </c>
      <c r="J18" s="40" t="str">
        <f>VLOOKUP(L18,ch!$A$1:$B$33,2,0)</f>
        <v>鄂AHB101</v>
      </c>
      <c r="K18" s="44" t="s">
        <v>103</v>
      </c>
      <c r="L18" s="44" t="s">
        <v>984</v>
      </c>
      <c r="M18" s="44" t="s">
        <v>929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979</v>
      </c>
      <c r="C19" s="44" t="s">
        <v>925</v>
      </c>
      <c r="D19" s="44" t="s">
        <v>985</v>
      </c>
      <c r="E19" s="44" t="s">
        <v>980</v>
      </c>
      <c r="F19" s="44" t="s">
        <v>981</v>
      </c>
      <c r="G19" s="44"/>
      <c r="H19" s="44" t="s">
        <v>986</v>
      </c>
      <c r="I19" s="44" t="s">
        <v>983</v>
      </c>
      <c r="J19" s="40" t="str">
        <f>VLOOKUP(L19,ch!$A$1:$B$33,2,0)</f>
        <v>鄂AZR876</v>
      </c>
      <c r="K19" s="44" t="s">
        <v>128</v>
      </c>
      <c r="L19" s="44" t="s">
        <v>987</v>
      </c>
      <c r="M19" s="44" t="s">
        <v>929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979</v>
      </c>
      <c r="C20" s="44" t="s">
        <v>925</v>
      </c>
      <c r="D20" s="44" t="s">
        <v>985</v>
      </c>
      <c r="E20" s="44" t="s">
        <v>988</v>
      </c>
      <c r="F20" s="44" t="s">
        <v>989</v>
      </c>
      <c r="G20" s="44"/>
      <c r="H20" s="44" t="s">
        <v>990</v>
      </c>
      <c r="I20" s="44" t="s">
        <v>983</v>
      </c>
      <c r="J20" s="40" t="str">
        <f>VLOOKUP(L20,ch!$A$1:$B$33,2,0)</f>
        <v>鄂AFE237</v>
      </c>
      <c r="K20" s="44" t="s">
        <v>98</v>
      </c>
      <c r="L20" s="44" t="s">
        <v>991</v>
      </c>
      <c r="M20" s="44" t="s">
        <v>929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992</v>
      </c>
      <c r="C21" s="44" t="s">
        <v>925</v>
      </c>
      <c r="D21" s="44" t="s">
        <v>926</v>
      </c>
      <c r="E21" s="44" t="s">
        <v>988</v>
      </c>
      <c r="F21" s="44" t="s">
        <v>993</v>
      </c>
      <c r="G21" s="44"/>
      <c r="H21" s="44" t="s">
        <v>994</v>
      </c>
      <c r="I21" s="44" t="s">
        <v>983</v>
      </c>
      <c r="J21" s="40" t="str">
        <f>VLOOKUP(L21,ch!$A$1:$B$33,2,0)</f>
        <v>鄂ABY256</v>
      </c>
      <c r="K21" s="44" t="s">
        <v>99</v>
      </c>
      <c r="L21" s="44" t="s">
        <v>995</v>
      </c>
      <c r="M21" s="44" t="s">
        <v>929</v>
      </c>
      <c r="N21" s="44">
        <v>14</v>
      </c>
      <c r="O21" s="44" t="str">
        <f t="shared" si="0"/>
        <v xml:space="preserve"> 新地园区--弗兰西蒂</v>
      </c>
      <c r="P21" s="4" t="s">
        <v>1005</v>
      </c>
    </row>
    <row r="22" spans="1:16" ht="18.75">
      <c r="A22" s="46">
        <v>43205</v>
      </c>
      <c r="B22" s="44" t="s">
        <v>996</v>
      </c>
      <c r="C22" s="44" t="s">
        <v>925</v>
      </c>
      <c r="D22" s="44" t="s">
        <v>864</v>
      </c>
      <c r="E22" s="44" t="s">
        <v>988</v>
      </c>
      <c r="F22" s="44" t="s">
        <v>927</v>
      </c>
      <c r="G22" s="44"/>
      <c r="H22" s="44" t="s">
        <v>997</v>
      </c>
      <c r="I22" s="44" t="s">
        <v>983</v>
      </c>
      <c r="J22" s="40" t="str">
        <f>VLOOKUP(L22,ch!$A$1:$B$33,2,0)</f>
        <v>鄂AZV377</v>
      </c>
      <c r="K22" s="44" t="s">
        <v>105</v>
      </c>
      <c r="L22" s="44" t="s">
        <v>998</v>
      </c>
      <c r="M22" s="44" t="s">
        <v>929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925</v>
      </c>
      <c r="D23" s="44" t="s">
        <v>999</v>
      </c>
      <c r="E23" s="44" t="s">
        <v>988</v>
      </c>
      <c r="F23" s="44" t="s">
        <v>1004</v>
      </c>
      <c r="G23" s="44"/>
      <c r="H23" s="44" t="s">
        <v>1000</v>
      </c>
      <c r="I23" s="44" t="s">
        <v>983</v>
      </c>
      <c r="J23" s="44"/>
      <c r="K23" s="44" t="s">
        <v>1001</v>
      </c>
      <c r="L23" s="44" t="s">
        <v>1002</v>
      </c>
      <c r="M23" s="44" t="s">
        <v>929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51" priority="6"/>
    <cfRule type="duplicateValues" dxfId="50" priority="7"/>
    <cfRule type="duplicateValues" dxfId="49" priority="8"/>
  </conditionalFormatting>
  <conditionalFormatting sqref="G1">
    <cfRule type="duplicateValues" dxfId="48" priority="5"/>
  </conditionalFormatting>
  <conditionalFormatting sqref="G1">
    <cfRule type="duplicateValues" dxfId="47" priority="3"/>
    <cfRule type="duplicateValues" dxfId="46" priority="4"/>
  </conditionalFormatting>
  <conditionalFormatting sqref="G1">
    <cfRule type="duplicateValues" dxfId="45" priority="1"/>
    <cfRule type="duplicateValues" dxfId="44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Y46"/>
  <sheetViews>
    <sheetView workbookViewId="0">
      <selection activeCell="D23" sqref="D23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customWidth="1"/>
    <col min="11" max="11" width="12.125" style="39" hidden="1" customWidth="1"/>
    <col min="12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919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2">
        <v>43206</v>
      </c>
      <c r="B2" s="43" t="s">
        <v>324</v>
      </c>
      <c r="C2" s="44" t="s">
        <v>61</v>
      </c>
      <c r="D2" s="44" t="s">
        <v>371</v>
      </c>
      <c r="E2" s="44" t="s">
        <v>161</v>
      </c>
      <c r="F2" s="44" t="s">
        <v>1006</v>
      </c>
      <c r="G2" s="44"/>
      <c r="H2" s="44" t="s">
        <v>1007</v>
      </c>
      <c r="I2" s="44" t="s">
        <v>1008</v>
      </c>
      <c r="J2" s="44" t="s">
        <v>99</v>
      </c>
      <c r="K2" s="40" t="str">
        <f>VLOOKUP(L2,ch!$A$1:$B$33,2,0)</f>
        <v>鄂ABY256</v>
      </c>
      <c r="L2" s="44" t="s">
        <v>215</v>
      </c>
      <c r="M2" s="44" t="s">
        <v>1009</v>
      </c>
      <c r="N2" s="44">
        <v>7</v>
      </c>
      <c r="O2" s="44" t="str">
        <f>C2&amp;"--"&amp;E2</f>
        <v>丰树园区--新地园区</v>
      </c>
      <c r="P2" s="4">
        <f>IF(OR(C2="常福园区",C2="欣程园区",C2="弗兰西蒂",E2="常福园区",E2="欣程园区",E2="弗兰西蒂"),1250,165)</f>
        <v>165</v>
      </c>
    </row>
    <row r="3" spans="1:103" s="45" customFormat="1" ht="18.75">
      <c r="A3" s="46">
        <v>43206</v>
      </c>
      <c r="B3" s="44" t="s">
        <v>344</v>
      </c>
      <c r="C3" s="44" t="s">
        <v>59</v>
      </c>
      <c r="D3" s="44" t="s">
        <v>522</v>
      </c>
      <c r="E3" s="44" t="s">
        <v>161</v>
      </c>
      <c r="F3" s="44" t="s">
        <v>267</v>
      </c>
      <c r="G3" s="44"/>
      <c r="H3" s="44" t="s">
        <v>1010</v>
      </c>
      <c r="I3" s="44" t="s">
        <v>1008</v>
      </c>
      <c r="J3" s="44" t="s">
        <v>100</v>
      </c>
      <c r="K3" s="40" t="str">
        <f>VLOOKUP(L3,ch!$A$1:$B$33,2,0)</f>
        <v>鄂AZR992</v>
      </c>
      <c r="L3" s="44" t="s">
        <v>201</v>
      </c>
      <c r="M3" s="44" t="s">
        <v>1009</v>
      </c>
      <c r="N3" s="44">
        <v>9</v>
      </c>
      <c r="O3" s="44" t="str">
        <f t="shared" ref="O3:O45" si="0">C3&amp;"--"&amp;E3</f>
        <v>万纬园区--新地园区</v>
      </c>
      <c r="P3" s="4">
        <f t="shared" ref="P3:P23" si="1">IF(OR(C3="常福园区",C3="欣程园区",C3="弗兰西蒂",E3="常福园区",E3="欣程园区",E3="弗兰西蒂"),1250,165)</f>
        <v>165</v>
      </c>
    </row>
    <row r="4" spans="1:103" s="45" customFormat="1" ht="18.75">
      <c r="A4" s="46">
        <v>43206</v>
      </c>
      <c r="B4" s="44" t="s">
        <v>268</v>
      </c>
      <c r="C4" s="44" t="s">
        <v>161</v>
      </c>
      <c r="D4" s="44" t="s">
        <v>856</v>
      </c>
      <c r="E4" s="44" t="s">
        <v>161</v>
      </c>
      <c r="F4" s="44" t="s">
        <v>1011</v>
      </c>
      <c r="G4" s="44"/>
      <c r="H4" s="44" t="s">
        <v>1038</v>
      </c>
      <c r="I4" s="44" t="s">
        <v>1008</v>
      </c>
      <c r="J4" s="44" t="s">
        <v>97</v>
      </c>
      <c r="K4" s="40" t="str">
        <f>VLOOKUP(L4,ch!$A$1:$B$33,2,0)</f>
        <v>鄂ABY277</v>
      </c>
      <c r="L4" s="44" t="s">
        <v>260</v>
      </c>
      <c r="M4" s="44" t="s">
        <v>1009</v>
      </c>
      <c r="N4" s="44">
        <v>14</v>
      </c>
      <c r="O4" s="44" t="str">
        <f t="shared" ref="O4" si="2">C4&amp;"--"&amp;E4</f>
        <v>新地园区--新地园区</v>
      </c>
      <c r="P4" s="4">
        <f t="shared" si="1"/>
        <v>165</v>
      </c>
    </row>
    <row r="5" spans="1:103" s="45" customFormat="1" ht="18.75">
      <c r="A5" s="46">
        <v>43206</v>
      </c>
      <c r="B5" s="44" t="s">
        <v>1023</v>
      </c>
      <c r="C5" s="44" t="s">
        <v>161</v>
      </c>
      <c r="D5" s="44" t="s">
        <v>1024</v>
      </c>
      <c r="E5" s="44" t="s">
        <v>161</v>
      </c>
      <c r="F5" s="44" t="s">
        <v>1025</v>
      </c>
      <c r="G5" s="44"/>
      <c r="H5" s="44" t="s">
        <v>1026</v>
      </c>
      <c r="I5" s="44" t="s">
        <v>1008</v>
      </c>
      <c r="J5" s="44" t="s">
        <v>100</v>
      </c>
      <c r="K5" s="40" t="str">
        <f>VLOOKUP(L5,ch!$A$1:$B$33,2,0)</f>
        <v>鄂AZR992</v>
      </c>
      <c r="L5" s="44" t="s">
        <v>201</v>
      </c>
      <c r="M5" s="44" t="s">
        <v>1009</v>
      </c>
      <c r="N5" s="44">
        <v>14</v>
      </c>
      <c r="O5" s="44" t="str">
        <f>C5&amp;"--"&amp;E5</f>
        <v>新地园区--新地园区</v>
      </c>
      <c r="P5" s="4">
        <f>IF(OR(C5="常福园区",C5="欣程园区",C5="弗兰西蒂",E5="常福园区",E5="欣程园区",E5="弗兰西蒂"),1250,165)</f>
        <v>165</v>
      </c>
    </row>
    <row r="6" spans="1:103" s="45" customFormat="1" ht="18.75">
      <c r="A6" s="46">
        <v>43206</v>
      </c>
      <c r="B6" s="44" t="s">
        <v>1029</v>
      </c>
      <c r="C6" s="44" t="s">
        <v>161</v>
      </c>
      <c r="D6" s="44" t="s">
        <v>1017</v>
      </c>
      <c r="E6" s="44" t="s">
        <v>161</v>
      </c>
      <c r="F6" s="44" t="s">
        <v>1025</v>
      </c>
      <c r="G6" s="44"/>
      <c r="H6" s="44" t="s">
        <v>1030</v>
      </c>
      <c r="I6" s="44" t="s">
        <v>1008</v>
      </c>
      <c r="J6" s="44" t="s">
        <v>103</v>
      </c>
      <c r="K6" s="40" t="str">
        <f>VLOOKUP(L6,ch!$A$1:$B$33,2,0)</f>
        <v>鄂AHB101</v>
      </c>
      <c r="L6" s="44" t="s">
        <v>157</v>
      </c>
      <c r="M6" s="44" t="s">
        <v>1009</v>
      </c>
      <c r="N6" s="44">
        <v>14</v>
      </c>
      <c r="O6" s="44" t="str">
        <f>C6&amp;"--"&amp;E6</f>
        <v>新地园区--新地园区</v>
      </c>
      <c r="P6" s="4">
        <f>IF(OR(C6="常福园区",C6="欣程园区",C6="弗兰西蒂",E6="常福园区",E6="欣程园区",E6="弗兰西蒂"),1250,165)</f>
        <v>165</v>
      </c>
    </row>
    <row r="7" spans="1:103" s="45" customFormat="1" ht="18.75">
      <c r="A7" s="46">
        <v>43206</v>
      </c>
      <c r="B7" s="44" t="s">
        <v>1029</v>
      </c>
      <c r="C7" s="44" t="s">
        <v>161</v>
      </c>
      <c r="D7" s="44" t="s">
        <v>850</v>
      </c>
      <c r="E7" s="44" t="s">
        <v>161</v>
      </c>
      <c r="F7" s="44" t="s">
        <v>1031</v>
      </c>
      <c r="G7" s="44"/>
      <c r="H7" s="44" t="s">
        <v>1032</v>
      </c>
      <c r="I7" s="44" t="s">
        <v>1008</v>
      </c>
      <c r="J7" s="44" t="s">
        <v>103</v>
      </c>
      <c r="K7" s="40" t="str">
        <f>VLOOKUP(L7,ch!$A$1:$B$33,2,0)</f>
        <v>鄂AHB101</v>
      </c>
      <c r="L7" s="44" t="s">
        <v>157</v>
      </c>
      <c r="M7" s="44" t="s">
        <v>1009</v>
      </c>
      <c r="N7" s="44">
        <v>14</v>
      </c>
      <c r="O7" s="44" t="str">
        <f>C7&amp;"--"&amp;E7</f>
        <v>新地园区--新地园区</v>
      </c>
      <c r="P7" s="4">
        <f>IF(OR(C7="常福园区",C7="欣程园区",C7="弗兰西蒂",E7="常福园区",E7="欣程园区",E7="弗兰西蒂"),1250,165)</f>
        <v>165</v>
      </c>
    </row>
    <row r="8" spans="1:103" s="45" customFormat="1" ht="18.75">
      <c r="A8" s="46">
        <v>43206</v>
      </c>
      <c r="B8" s="44" t="s">
        <v>1029</v>
      </c>
      <c r="C8" s="44" t="s">
        <v>161</v>
      </c>
      <c r="D8" s="44" t="s">
        <v>850</v>
      </c>
      <c r="E8" s="44" t="s">
        <v>161</v>
      </c>
      <c r="F8" s="44" t="s">
        <v>1031</v>
      </c>
      <c r="G8" s="44"/>
      <c r="H8" s="44" t="s">
        <v>1039</v>
      </c>
      <c r="I8" s="44" t="s">
        <v>1008</v>
      </c>
      <c r="J8" s="44" t="s">
        <v>103</v>
      </c>
      <c r="K8" s="40" t="str">
        <f>VLOOKUP(L8,ch!$A$1:$B$33,2,0)</f>
        <v>鄂AHB101</v>
      </c>
      <c r="L8" s="44" t="s">
        <v>157</v>
      </c>
      <c r="M8" s="44" t="s">
        <v>1009</v>
      </c>
      <c r="N8" s="44">
        <v>14</v>
      </c>
      <c r="O8" s="44" t="str">
        <f>C8&amp;"--"&amp;E8</f>
        <v>新地园区--新地园区</v>
      </c>
      <c r="P8" s="4">
        <f>IF(OR(C8="常福园区",C8="欣程园区",C8="弗兰西蒂",E8="常福园区",E8="欣程园区",E8="弗兰西蒂"),1250,165)</f>
        <v>165</v>
      </c>
    </row>
    <row r="9" spans="1:103" s="45" customFormat="1" ht="18.75">
      <c r="A9" s="46">
        <v>43206</v>
      </c>
      <c r="B9" s="44" t="s">
        <v>203</v>
      </c>
      <c r="C9" s="44" t="s">
        <v>161</v>
      </c>
      <c r="D9" s="44" t="s">
        <v>856</v>
      </c>
      <c r="E9" s="44" t="s">
        <v>61</v>
      </c>
      <c r="F9" s="44" t="s">
        <v>1021</v>
      </c>
      <c r="G9" s="44"/>
      <c r="H9" s="44" t="s">
        <v>1022</v>
      </c>
      <c r="I9" s="44" t="s">
        <v>1008</v>
      </c>
      <c r="J9" s="44" t="s">
        <v>100</v>
      </c>
      <c r="K9" s="40" t="str">
        <f>VLOOKUP(L9,ch!$A$1:$B$33,2,0)</f>
        <v>鄂AZR992</v>
      </c>
      <c r="L9" s="44" t="s">
        <v>201</v>
      </c>
      <c r="M9" s="44" t="s">
        <v>1009</v>
      </c>
      <c r="N9" s="44">
        <v>14</v>
      </c>
      <c r="O9" s="44" t="str">
        <f t="shared" si="0"/>
        <v>新地园区--丰树园区</v>
      </c>
      <c r="P9" s="4">
        <f t="shared" si="1"/>
        <v>165</v>
      </c>
    </row>
    <row r="10" spans="1:103" s="45" customFormat="1" ht="18.75">
      <c r="A10" s="46">
        <v>43206</v>
      </c>
      <c r="B10" s="44" t="s">
        <v>63</v>
      </c>
      <c r="C10" s="44" t="s">
        <v>161</v>
      </c>
      <c r="D10" s="44" t="s">
        <v>856</v>
      </c>
      <c r="E10" s="44" t="s">
        <v>61</v>
      </c>
      <c r="F10" s="44" t="s">
        <v>1021</v>
      </c>
      <c r="G10" s="44"/>
      <c r="H10" s="44" t="s">
        <v>1027</v>
      </c>
      <c r="I10" s="44" t="s">
        <v>1008</v>
      </c>
      <c r="J10" s="44" t="s">
        <v>99</v>
      </c>
      <c r="K10" s="40" t="str">
        <f>VLOOKUP(L10,ch!$A$1:$B$33,2,0)</f>
        <v>鄂ABY256</v>
      </c>
      <c r="L10" s="44" t="s">
        <v>215</v>
      </c>
      <c r="M10" s="44" t="s">
        <v>1009</v>
      </c>
      <c r="N10" s="44">
        <v>14</v>
      </c>
      <c r="O10" s="44" t="str">
        <f t="shared" si="0"/>
        <v>新地园区--丰树园区</v>
      </c>
      <c r="P10" s="4">
        <f t="shared" si="1"/>
        <v>165</v>
      </c>
    </row>
    <row r="11" spans="1:103" s="45" customFormat="1" ht="18.75">
      <c r="A11" s="46">
        <v>43206</v>
      </c>
      <c r="B11" s="44" t="s">
        <v>203</v>
      </c>
      <c r="C11" s="44" t="s">
        <v>161</v>
      </c>
      <c r="D11" s="44" t="s">
        <v>856</v>
      </c>
      <c r="E11" s="44" t="s">
        <v>61</v>
      </c>
      <c r="F11" s="44" t="s">
        <v>368</v>
      </c>
      <c r="G11" s="44"/>
      <c r="H11" s="44" t="s">
        <v>1028</v>
      </c>
      <c r="I11" s="44" t="s">
        <v>1008</v>
      </c>
      <c r="J11" s="44" t="s">
        <v>99</v>
      </c>
      <c r="K11" s="40" t="str">
        <f>VLOOKUP(L11,ch!$A$1:$B$33,2,0)</f>
        <v>鄂ABY256</v>
      </c>
      <c r="L11" s="44" t="s">
        <v>215</v>
      </c>
      <c r="M11" s="44" t="s">
        <v>1009</v>
      </c>
      <c r="N11" s="44">
        <v>14</v>
      </c>
      <c r="O11" s="44" t="str">
        <f t="shared" si="0"/>
        <v>新地园区--丰树园区</v>
      </c>
      <c r="P11" s="4">
        <f t="shared" si="1"/>
        <v>165</v>
      </c>
    </row>
    <row r="12" spans="1:103" s="45" customFormat="1" ht="18.75">
      <c r="A12" s="46">
        <v>43206</v>
      </c>
      <c r="B12" s="44" t="s">
        <v>203</v>
      </c>
      <c r="C12" s="44" t="s">
        <v>161</v>
      </c>
      <c r="D12" s="44" t="s">
        <v>1024</v>
      </c>
      <c r="E12" s="44" t="s">
        <v>61</v>
      </c>
      <c r="F12" s="44" t="s">
        <v>368</v>
      </c>
      <c r="G12" s="44"/>
      <c r="H12" s="44" t="s">
        <v>595</v>
      </c>
      <c r="I12" s="44" t="s">
        <v>1008</v>
      </c>
      <c r="J12" s="44" t="s">
        <v>97</v>
      </c>
      <c r="K12" s="40" t="str">
        <f>VLOOKUP(L12,ch!$A$1:$B$33,2,0)</f>
        <v>鄂ABY277</v>
      </c>
      <c r="L12" s="44" t="s">
        <v>260</v>
      </c>
      <c r="M12" s="44" t="s">
        <v>1009</v>
      </c>
      <c r="N12" s="44">
        <v>14</v>
      </c>
      <c r="O12" s="44" t="str">
        <f t="shared" si="0"/>
        <v>新地园区--丰树园区</v>
      </c>
      <c r="P12" s="4">
        <f t="shared" si="1"/>
        <v>165</v>
      </c>
    </row>
    <row r="13" spans="1:103" s="45" customFormat="1" ht="18.75">
      <c r="A13" s="46">
        <v>43206</v>
      </c>
      <c r="B13" s="44" t="s">
        <v>181</v>
      </c>
      <c r="C13" s="44" t="s">
        <v>161</v>
      </c>
      <c r="D13" s="44" t="s">
        <v>851</v>
      </c>
      <c r="E13" s="44" t="s">
        <v>59</v>
      </c>
      <c r="F13" s="44" t="s">
        <v>1033</v>
      </c>
      <c r="G13" s="44"/>
      <c r="H13" s="44" t="s">
        <v>1034</v>
      </c>
      <c r="I13" s="44" t="s">
        <v>1008</v>
      </c>
      <c r="J13" s="44" t="s">
        <v>17</v>
      </c>
      <c r="K13" s="40" t="str">
        <f>VLOOKUP(L13,ch!$A$1:$B$33,2,0)</f>
        <v>鄂FJU350</v>
      </c>
      <c r="L13" s="44" t="s">
        <v>52</v>
      </c>
      <c r="M13" s="44" t="s">
        <v>1009</v>
      </c>
      <c r="N13" s="44">
        <v>14</v>
      </c>
      <c r="O13" s="44" t="str">
        <f t="shared" si="0"/>
        <v>新地园区--万纬园区</v>
      </c>
      <c r="P13" s="4">
        <f t="shared" si="1"/>
        <v>165</v>
      </c>
    </row>
    <row r="14" spans="1:103" s="45" customFormat="1" ht="18.75">
      <c r="A14" s="46">
        <v>43206</v>
      </c>
      <c r="B14" s="44" t="s">
        <v>164</v>
      </c>
      <c r="C14" s="44" t="s">
        <v>161</v>
      </c>
      <c r="D14" s="44" t="s">
        <v>1015</v>
      </c>
      <c r="E14" s="44" t="s">
        <v>66</v>
      </c>
      <c r="F14" s="44" t="s">
        <v>373</v>
      </c>
      <c r="G14" s="44"/>
      <c r="H14" s="44" t="s">
        <v>1012</v>
      </c>
      <c r="I14" s="44" t="s">
        <v>1008</v>
      </c>
      <c r="J14" s="44" t="s">
        <v>98</v>
      </c>
      <c r="K14" s="40" t="str">
        <f>VLOOKUP(L14,ch!$A$1:$B$33,2,0)</f>
        <v>鄂AFE237</v>
      </c>
      <c r="L14" s="44" t="s">
        <v>222</v>
      </c>
      <c r="M14" s="44" t="s">
        <v>1009</v>
      </c>
      <c r="N14" s="44">
        <v>11</v>
      </c>
      <c r="O14" s="44" t="str">
        <f t="shared" ref="O14:O21" si="3">C14&amp;"--"&amp;E14</f>
        <v>新地园区--亚洲一号园区</v>
      </c>
      <c r="P14" s="4">
        <f t="shared" ref="P14:P21" si="4">IF(OR(C14="常福园区",C14="欣程园区",C14="弗兰西蒂",E14="常福园区",E14="欣程园区",E14="弗兰西蒂"),1250,165)</f>
        <v>165</v>
      </c>
    </row>
    <row r="15" spans="1:103" s="45" customFormat="1" ht="18.75">
      <c r="A15" s="46">
        <v>43206</v>
      </c>
      <c r="B15" s="44" t="s">
        <v>1013</v>
      </c>
      <c r="C15" s="44" t="s">
        <v>161</v>
      </c>
      <c r="D15" s="44" t="s">
        <v>851</v>
      </c>
      <c r="E15" s="44" t="s">
        <v>66</v>
      </c>
      <c r="F15" s="44" t="s">
        <v>456</v>
      </c>
      <c r="G15" s="44"/>
      <c r="H15" s="44" t="s">
        <v>1014</v>
      </c>
      <c r="I15" s="44" t="s">
        <v>1008</v>
      </c>
      <c r="J15" s="44" t="s">
        <v>98</v>
      </c>
      <c r="K15" s="40" t="str">
        <f>VLOOKUP(L15,ch!$A$1:$B$33,2,0)</f>
        <v>鄂AFE237</v>
      </c>
      <c r="L15" s="44" t="s">
        <v>222</v>
      </c>
      <c r="M15" s="44" t="s">
        <v>1009</v>
      </c>
      <c r="N15" s="44">
        <v>14</v>
      </c>
      <c r="O15" s="44" t="str">
        <f t="shared" si="3"/>
        <v>新地园区--亚洲一号园区</v>
      </c>
      <c r="P15" s="4">
        <f t="shared" si="4"/>
        <v>165</v>
      </c>
    </row>
    <row r="16" spans="1:103" s="45" customFormat="1" ht="18.75">
      <c r="A16" s="46">
        <v>43206</v>
      </c>
      <c r="B16" s="44" t="s">
        <v>251</v>
      </c>
      <c r="C16" s="44" t="s">
        <v>161</v>
      </c>
      <c r="D16" s="44" t="s">
        <v>1015</v>
      </c>
      <c r="E16" s="44" t="s">
        <v>66</v>
      </c>
      <c r="F16" s="44" t="s">
        <v>372</v>
      </c>
      <c r="G16" s="44"/>
      <c r="H16" s="44" t="s">
        <v>1016</v>
      </c>
      <c r="I16" s="44" t="s">
        <v>1008</v>
      </c>
      <c r="J16" s="44" t="s">
        <v>105</v>
      </c>
      <c r="K16" s="40" t="str">
        <f>VLOOKUP(L16,ch!$A$1:$B$33,2,0)</f>
        <v>鄂AZV377</v>
      </c>
      <c r="L16" s="44" t="s">
        <v>54</v>
      </c>
      <c r="M16" s="44" t="s">
        <v>1009</v>
      </c>
      <c r="N16" s="44">
        <v>14</v>
      </c>
      <c r="O16" s="44" t="str">
        <f t="shared" si="3"/>
        <v>新地园区--亚洲一号园区</v>
      </c>
      <c r="P16" s="4">
        <f t="shared" si="4"/>
        <v>165</v>
      </c>
    </row>
    <row r="17" spans="1:16" s="45" customFormat="1" ht="18.75">
      <c r="A17" s="46">
        <v>43206</v>
      </c>
      <c r="B17" s="44" t="s">
        <v>257</v>
      </c>
      <c r="C17" s="44" t="s">
        <v>161</v>
      </c>
      <c r="D17" s="44" t="s">
        <v>1017</v>
      </c>
      <c r="E17" s="44" t="s">
        <v>66</v>
      </c>
      <c r="F17" s="44" t="s">
        <v>1018</v>
      </c>
      <c r="G17" s="44"/>
      <c r="H17" s="44" t="s">
        <v>1019</v>
      </c>
      <c r="I17" s="44" t="s">
        <v>1008</v>
      </c>
      <c r="J17" s="44" t="s">
        <v>105</v>
      </c>
      <c r="K17" s="40" t="str">
        <f>VLOOKUP(L17,ch!$A$1:$B$33,2,0)</f>
        <v>鄂AZV377</v>
      </c>
      <c r="L17" s="44" t="s">
        <v>54</v>
      </c>
      <c r="M17" s="44" t="s">
        <v>1009</v>
      </c>
      <c r="N17" s="44">
        <v>14</v>
      </c>
      <c r="O17" s="44" t="str">
        <f t="shared" si="3"/>
        <v>新地园区--亚洲一号园区</v>
      </c>
      <c r="P17" s="4">
        <f t="shared" si="4"/>
        <v>165</v>
      </c>
    </row>
    <row r="18" spans="1:16" s="45" customFormat="1" ht="18.75">
      <c r="A18" s="46">
        <v>43206</v>
      </c>
      <c r="B18" s="44" t="s">
        <v>164</v>
      </c>
      <c r="C18" s="44" t="s">
        <v>161</v>
      </c>
      <c r="D18" s="44" t="s">
        <v>1015</v>
      </c>
      <c r="E18" s="44" t="s">
        <v>66</v>
      </c>
      <c r="F18" s="44" t="s">
        <v>373</v>
      </c>
      <c r="G18" s="44"/>
      <c r="H18" s="44" t="s">
        <v>1020</v>
      </c>
      <c r="I18" s="44" t="s">
        <v>1008</v>
      </c>
      <c r="J18" s="44" t="s">
        <v>105</v>
      </c>
      <c r="K18" s="40" t="str">
        <f>VLOOKUP(L18,ch!$A$1:$B$33,2,0)</f>
        <v>鄂AZV377</v>
      </c>
      <c r="L18" s="44" t="s">
        <v>54</v>
      </c>
      <c r="M18" s="44" t="s">
        <v>1009</v>
      </c>
      <c r="N18" s="44">
        <v>14</v>
      </c>
      <c r="O18" s="44" t="str">
        <f t="shared" si="3"/>
        <v>新地园区--亚洲一号园区</v>
      </c>
      <c r="P18" s="4">
        <f t="shared" si="4"/>
        <v>165</v>
      </c>
    </row>
    <row r="19" spans="1:16" s="45" customFormat="1" ht="18.75">
      <c r="A19" s="46">
        <v>43206</v>
      </c>
      <c r="B19" s="44" t="s">
        <v>251</v>
      </c>
      <c r="C19" s="44" t="s">
        <v>161</v>
      </c>
      <c r="D19" s="44" t="s">
        <v>1015</v>
      </c>
      <c r="E19" s="44" t="s">
        <v>66</v>
      </c>
      <c r="F19" s="44" t="s">
        <v>372</v>
      </c>
      <c r="G19" s="44"/>
      <c r="H19" s="44" t="s">
        <v>1040</v>
      </c>
      <c r="I19" s="44" t="s">
        <v>1008</v>
      </c>
      <c r="J19" s="44" t="s">
        <v>100</v>
      </c>
      <c r="K19" s="40" t="str">
        <f>VLOOKUP(L19,ch!$A$1:$B$33,2,0)</f>
        <v>鄂AZR992</v>
      </c>
      <c r="L19" s="44" t="s">
        <v>201</v>
      </c>
      <c r="M19" s="44" t="s">
        <v>1009</v>
      </c>
      <c r="N19" s="44">
        <v>14</v>
      </c>
      <c r="O19" s="44" t="str">
        <f t="shared" si="3"/>
        <v>新地园区--亚洲一号园区</v>
      </c>
      <c r="P19" s="4">
        <f t="shared" si="4"/>
        <v>165</v>
      </c>
    </row>
    <row r="20" spans="1:16" s="45" customFormat="1" ht="18.75">
      <c r="A20" s="46">
        <v>43206</v>
      </c>
      <c r="B20" s="44" t="s">
        <v>434</v>
      </c>
      <c r="C20" s="44" t="s">
        <v>161</v>
      </c>
      <c r="D20" s="44" t="s">
        <v>850</v>
      </c>
      <c r="E20" s="44" t="s">
        <v>66</v>
      </c>
      <c r="F20" s="44" t="s">
        <v>456</v>
      </c>
      <c r="G20" s="44"/>
      <c r="H20" s="44" t="s">
        <v>596</v>
      </c>
      <c r="I20" s="44" t="s">
        <v>1008</v>
      </c>
      <c r="J20" s="44" t="s">
        <v>97</v>
      </c>
      <c r="K20" s="40" t="str">
        <f>VLOOKUP(L20,ch!$A$1:$B$33,2,0)</f>
        <v>鄂ABY277</v>
      </c>
      <c r="L20" s="44" t="s">
        <v>260</v>
      </c>
      <c r="M20" s="44" t="s">
        <v>1009</v>
      </c>
      <c r="N20" s="44">
        <v>14</v>
      </c>
      <c r="O20" s="44" t="str">
        <f t="shared" si="3"/>
        <v>新地园区--亚洲一号园区</v>
      </c>
      <c r="P20" s="4">
        <f t="shared" si="4"/>
        <v>165</v>
      </c>
    </row>
    <row r="21" spans="1:16" s="45" customFormat="1" ht="18.75">
      <c r="A21" s="46">
        <v>43206</v>
      </c>
      <c r="B21" s="44" t="s">
        <v>1013</v>
      </c>
      <c r="C21" s="44" t="s">
        <v>161</v>
      </c>
      <c r="D21" s="44" t="s">
        <v>850</v>
      </c>
      <c r="E21" s="44" t="s">
        <v>66</v>
      </c>
      <c r="F21" s="44" t="s">
        <v>456</v>
      </c>
      <c r="G21" s="44"/>
      <c r="H21" s="44" t="s">
        <v>1035</v>
      </c>
      <c r="I21" s="44" t="s">
        <v>1008</v>
      </c>
      <c r="J21" s="44" t="s">
        <v>17</v>
      </c>
      <c r="K21" s="40" t="str">
        <f>VLOOKUP(L21,ch!$A$1:$B$33,2,0)</f>
        <v>鄂FJU350</v>
      </c>
      <c r="L21" s="44" t="s">
        <v>52</v>
      </c>
      <c r="M21" s="44" t="s">
        <v>1009</v>
      </c>
      <c r="N21" s="44">
        <v>13</v>
      </c>
      <c r="O21" s="44" t="str">
        <f t="shared" si="3"/>
        <v>新地园区--亚洲一号园区</v>
      </c>
      <c r="P21" s="4">
        <f t="shared" si="4"/>
        <v>165</v>
      </c>
    </row>
    <row r="22" spans="1:16" s="45" customFormat="1" ht="18.75">
      <c r="A22" s="46">
        <v>43206</v>
      </c>
      <c r="B22" s="44" t="s">
        <v>212</v>
      </c>
      <c r="C22" s="44" t="s">
        <v>161</v>
      </c>
      <c r="D22" s="44" t="s">
        <v>850</v>
      </c>
      <c r="E22" s="44" t="s">
        <v>213</v>
      </c>
      <c r="F22" s="44" t="s">
        <v>279</v>
      </c>
      <c r="G22" s="44"/>
      <c r="H22" s="44" t="s">
        <v>1036</v>
      </c>
      <c r="I22" s="44" t="s">
        <v>1008</v>
      </c>
      <c r="J22" s="44" t="s">
        <v>128</v>
      </c>
      <c r="K22" s="40" t="str">
        <f>VLOOKUP(L22,ch!$A$1:$B$33,2,0)</f>
        <v>鄂AZR876</v>
      </c>
      <c r="L22" s="44" t="s">
        <v>281</v>
      </c>
      <c r="M22" s="44" t="s">
        <v>1009</v>
      </c>
      <c r="N22" s="44" t="s">
        <v>1037</v>
      </c>
      <c r="O22" s="44" t="str">
        <f t="shared" si="0"/>
        <v>新地园区--常福园区</v>
      </c>
      <c r="P22" s="4">
        <f t="shared" si="1"/>
        <v>1250</v>
      </c>
    </row>
    <row r="23" spans="1:16" s="45" customFormat="1" ht="18.75">
      <c r="A23" s="46">
        <v>43206</v>
      </c>
      <c r="B23" s="44" t="s">
        <v>212</v>
      </c>
      <c r="C23" s="44" t="s">
        <v>161</v>
      </c>
      <c r="D23" s="44" t="s">
        <v>850</v>
      </c>
      <c r="E23" s="44" t="s">
        <v>213</v>
      </c>
      <c r="F23" s="44" t="s">
        <v>279</v>
      </c>
      <c r="G23" s="44"/>
      <c r="H23" s="44" t="s">
        <v>1064</v>
      </c>
      <c r="I23" s="44" t="s">
        <v>1008</v>
      </c>
      <c r="J23" s="44" t="s">
        <v>102</v>
      </c>
      <c r="K23" s="40" t="str">
        <f>VLOOKUP(L23,ch!$A$1:$B$33,2,0)</f>
        <v>鄂ALU151</v>
      </c>
      <c r="L23" s="44" t="s">
        <v>220</v>
      </c>
      <c r="M23" s="44" t="s">
        <v>1009</v>
      </c>
      <c r="N23" s="44">
        <v>16</v>
      </c>
      <c r="O23" s="44" t="str">
        <f t="shared" si="0"/>
        <v>新地园区--常福园区</v>
      </c>
      <c r="P23" s="4">
        <f t="shared" si="1"/>
        <v>1250</v>
      </c>
    </row>
    <row r="24" spans="1:16" s="45" customFormat="1" ht="18.75">
      <c r="A24" s="46">
        <v>43206</v>
      </c>
      <c r="B24" s="44" t="s">
        <v>212</v>
      </c>
      <c r="C24" s="44" t="s">
        <v>161</v>
      </c>
      <c r="D24" s="44" t="s">
        <v>1065</v>
      </c>
      <c r="E24" s="44" t="s">
        <v>213</v>
      </c>
      <c r="F24" s="44" t="s">
        <v>279</v>
      </c>
      <c r="G24" s="44"/>
      <c r="H24" s="44" t="s">
        <v>1066</v>
      </c>
      <c r="I24" s="44" t="s">
        <v>1008</v>
      </c>
      <c r="J24" s="44" t="s">
        <v>921</v>
      </c>
      <c r="K24" s="40" t="str">
        <f>VLOOKUP(L24,ch!$A$1:$B$34,2,0)</f>
        <v>鄂AMR731</v>
      </c>
      <c r="L24" s="44" t="s">
        <v>847</v>
      </c>
      <c r="M24" s="44" t="s">
        <v>1009</v>
      </c>
      <c r="N24" s="44">
        <v>14</v>
      </c>
      <c r="O24" s="44" t="str">
        <f t="shared" ref="O24" si="5">C24&amp;"--"&amp;E24</f>
        <v>新地园区--常福园区</v>
      </c>
      <c r="P24" s="4">
        <f t="shared" ref="P24" si="6">IF(OR(C24="常福园区",C24="欣程园区",C24="弗兰西蒂",E24="常福园区",E24="欣程园区",E24="弗兰西蒂"),1250,165)</f>
        <v>1250</v>
      </c>
    </row>
    <row r="25" spans="1:16" s="45" customFormat="1" ht="18.75">
      <c r="A25" s="46">
        <v>43206</v>
      </c>
      <c r="B25" s="44" t="s">
        <v>1067</v>
      </c>
      <c r="C25" s="44" t="s">
        <v>161</v>
      </c>
      <c r="D25" s="44" t="s">
        <v>1068</v>
      </c>
      <c r="E25" s="44" t="s">
        <v>1075</v>
      </c>
      <c r="F25" s="44" t="s">
        <v>1076</v>
      </c>
      <c r="G25" s="44"/>
      <c r="H25" s="44" t="s">
        <v>1069</v>
      </c>
      <c r="I25" s="44" t="s">
        <v>1008</v>
      </c>
      <c r="J25" s="44" t="s">
        <v>95</v>
      </c>
      <c r="K25" s="40" t="str">
        <f>VLOOKUP(L25,ch!$A$1:$B$33,2,0)</f>
        <v>鄂AAW309</v>
      </c>
      <c r="L25" s="44" t="s">
        <v>167</v>
      </c>
      <c r="M25" s="44" t="s">
        <v>1009</v>
      </c>
      <c r="N25" s="44">
        <v>14</v>
      </c>
      <c r="O25" s="44" t="str">
        <f t="shared" ref="O25" si="7">C25&amp;"--"&amp;E25</f>
        <v>新地园区--弗兰西蒂</v>
      </c>
      <c r="P25" s="4">
        <f t="shared" ref="P25:P27" si="8">IF(OR(C25="常福园区",C25="欣程园区",C25="弗兰西蒂",E25="常福园区",E25="欣程园区",E25="弗兰西蒂"),1250,165)</f>
        <v>1250</v>
      </c>
    </row>
    <row r="26" spans="1:16" s="45" customFormat="1" ht="18.75">
      <c r="A26" s="46">
        <v>43206</v>
      </c>
      <c r="B26" s="44" t="s">
        <v>212</v>
      </c>
      <c r="C26" s="44" t="s">
        <v>161</v>
      </c>
      <c r="D26" s="44" t="s">
        <v>851</v>
      </c>
      <c r="E26" s="44" t="s">
        <v>213</v>
      </c>
      <c r="F26" s="44" t="s">
        <v>279</v>
      </c>
      <c r="G26" s="44" t="s">
        <v>279</v>
      </c>
      <c r="H26" s="47" t="s">
        <v>1077</v>
      </c>
      <c r="I26" s="44" t="s">
        <v>1008</v>
      </c>
      <c r="J26" s="44" t="s">
        <v>678</v>
      </c>
      <c r="K26" s="40" t="str">
        <f>VLOOKUP(L26,ch!$A$1:$B$33,2,0)</f>
        <v>粤BES791</v>
      </c>
      <c r="L26" s="44" t="s">
        <v>1070</v>
      </c>
      <c r="M26" s="44" t="s">
        <v>1009</v>
      </c>
      <c r="N26" s="44">
        <v>14</v>
      </c>
      <c r="O26" s="44" t="str">
        <f t="shared" si="0"/>
        <v>新地园区--常福园区</v>
      </c>
      <c r="P26" s="4">
        <f t="shared" si="8"/>
        <v>1250</v>
      </c>
    </row>
    <row r="27" spans="1:16" s="45" customFormat="1" ht="18.75">
      <c r="A27" s="46">
        <v>43206</v>
      </c>
      <c r="B27" s="44" t="s">
        <v>1071</v>
      </c>
      <c r="C27" s="44" t="s">
        <v>1072</v>
      </c>
      <c r="D27" s="44" t="s">
        <v>1073</v>
      </c>
      <c r="E27" s="44" t="s">
        <v>161</v>
      </c>
      <c r="F27" s="44" t="s">
        <v>1074</v>
      </c>
      <c r="G27" s="44"/>
      <c r="H27" s="47" t="s">
        <v>1078</v>
      </c>
      <c r="I27" s="44" t="s">
        <v>1008</v>
      </c>
      <c r="J27" s="44" t="s">
        <v>99</v>
      </c>
      <c r="K27" s="40" t="str">
        <f>VLOOKUP(L27,ch!$A$1:$B$33,2,0)</f>
        <v>鄂ABY256</v>
      </c>
      <c r="L27" s="44" t="s">
        <v>215</v>
      </c>
      <c r="M27" s="44" t="s">
        <v>1009</v>
      </c>
      <c r="N27" s="44">
        <v>14</v>
      </c>
      <c r="O27" s="44" t="str">
        <f t="shared" si="0"/>
        <v>亚洲一号园区--新地园区</v>
      </c>
      <c r="P27" s="4">
        <f t="shared" si="8"/>
        <v>165</v>
      </c>
    </row>
    <row r="28" spans="1:16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4" t="str">
        <f t="shared" si="0"/>
        <v>--</v>
      </c>
      <c r="P28" s="4"/>
    </row>
    <row r="29" spans="1:16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4" t="str">
        <f t="shared" si="0"/>
        <v>--</v>
      </c>
      <c r="P29" s="4"/>
    </row>
    <row r="30" spans="1:16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4" t="str">
        <f t="shared" si="0"/>
        <v>--</v>
      </c>
      <c r="P30" s="4"/>
    </row>
    <row r="31" spans="1:16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4" t="str">
        <f t="shared" si="0"/>
        <v>--</v>
      </c>
      <c r="P31" s="4"/>
    </row>
    <row r="32" spans="1:16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4" t="str">
        <f t="shared" si="0"/>
        <v>--</v>
      </c>
      <c r="P32" s="4"/>
    </row>
    <row r="33" spans="1:16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4" t="str">
        <f t="shared" si="0"/>
        <v>--</v>
      </c>
      <c r="P33" s="4"/>
    </row>
    <row r="34" spans="1:16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4" t="str">
        <f t="shared" si="0"/>
        <v>--</v>
      </c>
      <c r="P34" s="4"/>
    </row>
    <row r="35" spans="1:16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4" t="str">
        <f t="shared" si="0"/>
        <v>--</v>
      </c>
      <c r="P35" s="4"/>
    </row>
    <row r="36" spans="1:16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4" t="str">
        <f t="shared" si="0"/>
        <v>--</v>
      </c>
      <c r="P36" s="4"/>
    </row>
    <row r="37" spans="1:16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4" t="str">
        <f t="shared" si="0"/>
        <v>--</v>
      </c>
      <c r="P37" s="4"/>
    </row>
    <row r="38" spans="1:16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4" t="str">
        <f t="shared" si="0"/>
        <v>--</v>
      </c>
      <c r="P38" s="4"/>
    </row>
    <row r="39" spans="1:16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4" t="str">
        <f t="shared" si="0"/>
        <v>--</v>
      </c>
      <c r="P39" s="4"/>
    </row>
    <row r="40" spans="1:16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4" t="str">
        <f t="shared" si="0"/>
        <v>--</v>
      </c>
      <c r="P40" s="4"/>
    </row>
    <row r="41" spans="1:16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4" t="str">
        <f t="shared" si="0"/>
        <v>--</v>
      </c>
      <c r="P41" s="4"/>
    </row>
    <row r="42" spans="1:16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4" t="str">
        <f t="shared" si="0"/>
        <v>--</v>
      </c>
      <c r="P42" s="4"/>
    </row>
    <row r="43" spans="1:16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4" t="str">
        <f t="shared" si="0"/>
        <v>--</v>
      </c>
      <c r="P43" s="4"/>
    </row>
    <row r="44" spans="1:16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4" t="str">
        <f t="shared" si="0"/>
        <v>--</v>
      </c>
      <c r="P44" s="4"/>
    </row>
    <row r="45" spans="1:16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4" t="str">
        <f t="shared" si="0"/>
        <v>--</v>
      </c>
      <c r="P45" s="4"/>
    </row>
    <row r="46" spans="1:16">
      <c r="A46" s="41"/>
    </row>
  </sheetData>
  <phoneticPr fontId="7" type="noConversion"/>
  <conditionalFormatting sqref="G1">
    <cfRule type="duplicateValues" dxfId="43" priority="6"/>
    <cfRule type="duplicateValues" dxfId="42" priority="7"/>
    <cfRule type="duplicateValues" dxfId="41" priority="8"/>
  </conditionalFormatting>
  <conditionalFormatting sqref="G1">
    <cfRule type="duplicateValues" dxfId="40" priority="5"/>
  </conditionalFormatting>
  <conditionalFormatting sqref="G1">
    <cfRule type="duplicateValues" dxfId="39" priority="3"/>
    <cfRule type="duplicateValues" dxfId="38" priority="4"/>
  </conditionalFormatting>
  <conditionalFormatting sqref="G1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34"/>
  <sheetViews>
    <sheetView topLeftCell="A28" workbookViewId="0">
      <selection activeCell="A34" sqref="A34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844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845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12" priority="1"/>
    <cfRule type="duplicateValues" dxfId="211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W169"/>
  <sheetViews>
    <sheetView tabSelected="1" topLeftCell="G58" workbookViewId="0">
      <selection activeCell="I150" sqref="I150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tr">
        <f>IF(A31&lt;&gt;"","武汉威伟机械","------")</f>
        <v>武汉威伟机械</v>
      </c>
      <c r="I31" s="17" t="s">
        <v>103</v>
      </c>
      <c r="J31" s="4" t="s">
        <v>51</v>
      </c>
      <c r="K31" s="2" t="str">
        <f>IF(A31&lt;&gt;"","9.6米","---")</f>
        <v>9.6米</v>
      </c>
      <c r="L31" s="4">
        <v>14</v>
      </c>
      <c r="M31" s="2" t="str">
        <f t="shared" ref="M31:M77" si="3">C31&amp;"--"&amp;E31</f>
        <v>亚洲一号园区--新地园区</v>
      </c>
      <c r="N31" s="4">
        <f>IF(OR(C31="常福园区",C31="欣程园区",E31="常福园区",F31="欣程园区"),1250,165)</f>
        <v>165</v>
      </c>
    </row>
    <row r="32" spans="1:14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tr">
        <f t="shared" ref="H32:H77" si="4">IF(A32&lt;&gt;"","武汉威伟机械","------")</f>
        <v>武汉威伟机械</v>
      </c>
      <c r="I32" s="17" t="s">
        <v>95</v>
      </c>
      <c r="J32" s="4" t="s">
        <v>57</v>
      </c>
      <c r="K32" s="2" t="str">
        <f t="shared" ref="K32:K77" si="5">IF(A32&lt;&gt;"","9.6米","---")</f>
        <v>9.6米</v>
      </c>
      <c r="L32" s="4">
        <v>14</v>
      </c>
      <c r="M32" s="2" t="str">
        <f t="shared" si="3"/>
        <v>新地园区--亚洲一号园区</v>
      </c>
      <c r="N32" s="4">
        <f t="shared" ref="N32:N37" si="6">IF(OR(C32="常福园区",C32="欣程园区",E32="常福园区",F32="欣程园区"),1250,165)</f>
        <v>165</v>
      </c>
    </row>
    <row r="33" spans="1:14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tr">
        <f t="shared" si="4"/>
        <v>武汉威伟机械</v>
      </c>
      <c r="I33" s="17" t="s">
        <v>95</v>
      </c>
      <c r="J33" s="4" t="s">
        <v>57</v>
      </c>
      <c r="K33" s="2" t="str">
        <f t="shared" si="5"/>
        <v>9.6米</v>
      </c>
      <c r="L33" s="4">
        <v>14</v>
      </c>
      <c r="M33" s="2" t="str">
        <f t="shared" si="3"/>
        <v>新地园区--丰树园区</v>
      </c>
      <c r="N33" s="4">
        <f t="shared" si="6"/>
        <v>165</v>
      </c>
    </row>
    <row r="34" spans="1:14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tr">
        <f t="shared" si="4"/>
        <v>武汉威伟机械</v>
      </c>
      <c r="I34" s="17" t="s">
        <v>95</v>
      </c>
      <c r="J34" s="4" t="s">
        <v>57</v>
      </c>
      <c r="K34" s="2" t="str">
        <f t="shared" si="5"/>
        <v>9.6米</v>
      </c>
      <c r="L34" s="4">
        <v>14</v>
      </c>
      <c r="M34" s="2" t="str">
        <f t="shared" si="3"/>
        <v>新地园区--丰树园区</v>
      </c>
      <c r="N34" s="4">
        <f t="shared" si="6"/>
        <v>165</v>
      </c>
    </row>
    <row r="35" spans="1:14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tr">
        <f t="shared" si="4"/>
        <v>武汉威伟机械</v>
      </c>
      <c r="I35" s="17" t="s">
        <v>128</v>
      </c>
      <c r="J35" s="4" t="s">
        <v>180</v>
      </c>
      <c r="K35" s="2" t="str">
        <f t="shared" si="5"/>
        <v>9.6米</v>
      </c>
      <c r="L35" s="4">
        <v>14</v>
      </c>
      <c r="M35" s="2" t="str">
        <f t="shared" si="3"/>
        <v>新地园区--万纬园区</v>
      </c>
      <c r="N35" s="4">
        <f t="shared" si="6"/>
        <v>165</v>
      </c>
    </row>
    <row r="36" spans="1:14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tr">
        <f t="shared" si="4"/>
        <v>武汉威伟机械</v>
      </c>
      <c r="I36" s="17" t="s">
        <v>128</v>
      </c>
      <c r="J36" s="4" t="s">
        <v>180</v>
      </c>
      <c r="K36" s="2" t="str">
        <f t="shared" si="5"/>
        <v>9.6米</v>
      </c>
      <c r="L36" s="4">
        <v>14</v>
      </c>
      <c r="M36" s="2" t="str">
        <f t="shared" si="3"/>
        <v>新地园区--万纬园区</v>
      </c>
      <c r="N36" s="4">
        <f t="shared" si="6"/>
        <v>165</v>
      </c>
    </row>
    <row r="37" spans="1:14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tr">
        <f t="shared" si="4"/>
        <v>武汉威伟机械</v>
      </c>
      <c r="I37" s="17" t="s">
        <v>128</v>
      </c>
      <c r="J37" s="4" t="s">
        <v>180</v>
      </c>
      <c r="K37" s="2" t="str">
        <f t="shared" si="5"/>
        <v>9.6米</v>
      </c>
      <c r="L37" s="4">
        <v>10</v>
      </c>
      <c r="M37" s="2" t="str">
        <f t="shared" si="3"/>
        <v>新地园区--万纬园区</v>
      </c>
      <c r="N37" s="4">
        <f t="shared" si="6"/>
        <v>165</v>
      </c>
    </row>
    <row r="38" spans="1:14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tr">
        <f t="shared" si="4"/>
        <v>武汉威伟机械</v>
      </c>
      <c r="I38" s="17" t="s">
        <v>101</v>
      </c>
      <c r="J38" s="4" t="s">
        <v>39</v>
      </c>
      <c r="K38" s="2" t="str">
        <f t="shared" si="5"/>
        <v>9.6米</v>
      </c>
      <c r="L38" s="4">
        <v>14</v>
      </c>
      <c r="M38" s="2" t="str">
        <f t="shared" si="3"/>
        <v>新地园区--丰树园区</v>
      </c>
      <c r="N38" s="4">
        <f>IF(OR(C38="常福园区",C38="欣程园区",E38="常福园区",F31="欣程园区"),1250,165)</f>
        <v>165</v>
      </c>
    </row>
    <row r="39" spans="1:14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tr">
        <f t="shared" si="4"/>
        <v>武汉威伟机械</v>
      </c>
      <c r="I39" s="17" t="s">
        <v>109</v>
      </c>
      <c r="J39" s="4" t="s">
        <v>32</v>
      </c>
      <c r="K39" s="2" t="str">
        <f t="shared" si="5"/>
        <v>9.6米</v>
      </c>
      <c r="L39" s="4">
        <v>14</v>
      </c>
      <c r="M39" s="2" t="str">
        <f t="shared" si="3"/>
        <v>新地园区--亚洲一号园区</v>
      </c>
      <c r="N39" s="4">
        <f t="shared" ref="N39:N54" si="7">IF(OR(C39="常福园区",C39="欣程园区",E39="常福园区",F32="欣程园区"),1250,165)</f>
        <v>165</v>
      </c>
    </row>
    <row r="40" spans="1:14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tr">
        <f t="shared" si="4"/>
        <v>武汉威伟机械</v>
      </c>
      <c r="I40" s="17" t="s">
        <v>109</v>
      </c>
      <c r="J40" s="4" t="s">
        <v>32</v>
      </c>
      <c r="K40" s="2" t="str">
        <f t="shared" si="5"/>
        <v>9.6米</v>
      </c>
      <c r="L40" s="4">
        <v>14</v>
      </c>
      <c r="M40" s="2" t="str">
        <f t="shared" si="3"/>
        <v>新地园区--亚洲一号园区</v>
      </c>
      <c r="N40" s="4">
        <f t="shared" si="7"/>
        <v>165</v>
      </c>
    </row>
    <row r="41" spans="1:14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tr">
        <f t="shared" si="4"/>
        <v>武汉威伟机械</v>
      </c>
      <c r="I41" s="17" t="s">
        <v>110</v>
      </c>
      <c r="J41" s="4" t="s">
        <v>60</v>
      </c>
      <c r="K41" s="2" t="str">
        <f t="shared" si="5"/>
        <v>9.6米</v>
      </c>
      <c r="L41" s="4">
        <v>14</v>
      </c>
      <c r="M41" s="2" t="str">
        <f t="shared" si="3"/>
        <v>新地园区--万纬园区</v>
      </c>
      <c r="N41" s="4">
        <f t="shared" si="7"/>
        <v>165</v>
      </c>
    </row>
    <row r="42" spans="1:14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tr">
        <f t="shared" si="4"/>
        <v>武汉威伟机械</v>
      </c>
      <c r="I42" s="17" t="s">
        <v>110</v>
      </c>
      <c r="J42" s="4" t="s">
        <v>60</v>
      </c>
      <c r="K42" s="2" t="str">
        <f t="shared" si="5"/>
        <v>9.6米</v>
      </c>
      <c r="L42" s="4">
        <v>14</v>
      </c>
      <c r="M42" s="2" t="str">
        <f t="shared" si="3"/>
        <v>新地园区--万纬园区</v>
      </c>
      <c r="N42" s="4">
        <f t="shared" si="7"/>
        <v>165</v>
      </c>
    </row>
    <row r="43" spans="1:14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tr">
        <f t="shared" si="4"/>
        <v>武汉威伟机械</v>
      </c>
      <c r="I43" s="17" t="s">
        <v>103</v>
      </c>
      <c r="J43" s="4" t="s">
        <v>51</v>
      </c>
      <c r="K43" s="2" t="str">
        <f t="shared" si="5"/>
        <v>9.6米</v>
      </c>
      <c r="L43" s="4">
        <v>14</v>
      </c>
      <c r="M43" s="2" t="str">
        <f t="shared" si="3"/>
        <v>新地园区--新地园区</v>
      </c>
      <c r="N43" s="4">
        <f t="shared" si="7"/>
        <v>165</v>
      </c>
    </row>
    <row r="44" spans="1:14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tr">
        <f t="shared" si="4"/>
        <v>武汉威伟机械</v>
      </c>
      <c r="I44" s="17" t="s">
        <v>103</v>
      </c>
      <c r="J44" s="4" t="s">
        <v>51</v>
      </c>
      <c r="K44" s="2" t="str">
        <f t="shared" si="5"/>
        <v>9.6米</v>
      </c>
      <c r="L44" s="4">
        <v>14</v>
      </c>
      <c r="M44" s="2" t="str">
        <f t="shared" si="3"/>
        <v>新地园区--丰树园区</v>
      </c>
      <c r="N44" s="4">
        <f t="shared" si="7"/>
        <v>165</v>
      </c>
    </row>
    <row r="45" spans="1:14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tr">
        <f t="shared" si="4"/>
        <v>武汉威伟机械</v>
      </c>
      <c r="I45" s="17" t="s">
        <v>100</v>
      </c>
      <c r="J45" s="4" t="s">
        <v>35</v>
      </c>
      <c r="K45" s="2" t="str">
        <f t="shared" si="5"/>
        <v>9.6米</v>
      </c>
      <c r="L45" s="4">
        <v>14</v>
      </c>
      <c r="M45" s="2" t="str">
        <f t="shared" si="3"/>
        <v>新地园区--亚洲一号园区</v>
      </c>
      <c r="N45" s="4">
        <f t="shared" si="7"/>
        <v>165</v>
      </c>
    </row>
    <row r="46" spans="1:14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tr">
        <f t="shared" si="4"/>
        <v>武汉威伟机械</v>
      </c>
      <c r="I46" s="17" t="s">
        <v>100</v>
      </c>
      <c r="J46" s="4" t="s">
        <v>35</v>
      </c>
      <c r="K46" s="2" t="str">
        <f t="shared" si="5"/>
        <v>9.6米</v>
      </c>
      <c r="L46" s="4">
        <v>12</v>
      </c>
      <c r="M46" s="2" t="str">
        <f t="shared" si="3"/>
        <v>新地园区--新地园区</v>
      </c>
      <c r="N46" s="4">
        <f t="shared" si="7"/>
        <v>165</v>
      </c>
    </row>
    <row r="47" spans="1:14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tr">
        <f t="shared" si="4"/>
        <v>武汉威伟机械</v>
      </c>
      <c r="I47" s="17" t="s">
        <v>100</v>
      </c>
      <c r="J47" s="4" t="s">
        <v>35</v>
      </c>
      <c r="K47" s="2" t="str">
        <f t="shared" si="5"/>
        <v>9.6米</v>
      </c>
      <c r="L47" s="4">
        <v>14</v>
      </c>
      <c r="M47" s="2" t="str">
        <f t="shared" si="3"/>
        <v>新地园区--丰树园区</v>
      </c>
      <c r="N47" s="4">
        <f t="shared" si="7"/>
        <v>165</v>
      </c>
    </row>
    <row r="48" spans="1:14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tr">
        <f t="shared" si="4"/>
        <v>武汉威伟机械</v>
      </c>
      <c r="I48" s="17" t="s">
        <v>110</v>
      </c>
      <c r="J48" s="4" t="s">
        <v>60</v>
      </c>
      <c r="K48" s="2" t="str">
        <f t="shared" si="5"/>
        <v>9.6米</v>
      </c>
      <c r="L48" s="4">
        <v>14</v>
      </c>
      <c r="M48" s="2" t="str">
        <f t="shared" si="3"/>
        <v>新地园区--万纬园区</v>
      </c>
      <c r="N48" s="4">
        <f t="shared" si="7"/>
        <v>165</v>
      </c>
    </row>
    <row r="49" spans="1:14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tr">
        <f t="shared" si="4"/>
        <v>武汉威伟机械</v>
      </c>
      <c r="I49" s="17" t="s">
        <v>101</v>
      </c>
      <c r="J49" s="4" t="s">
        <v>39</v>
      </c>
      <c r="K49" s="2" t="str">
        <f t="shared" si="5"/>
        <v>9.6米</v>
      </c>
      <c r="L49" s="4">
        <v>14</v>
      </c>
      <c r="M49" s="2" t="str">
        <f t="shared" si="3"/>
        <v>新地园区--新地园区</v>
      </c>
      <c r="N49" s="4">
        <f t="shared" si="7"/>
        <v>165</v>
      </c>
    </row>
    <row r="50" spans="1:14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tr">
        <f t="shared" si="4"/>
        <v>武汉威伟机械</v>
      </c>
      <c r="I50" s="17" t="s">
        <v>110</v>
      </c>
      <c r="J50" s="4" t="s">
        <v>60</v>
      </c>
      <c r="K50" s="2" t="str">
        <f t="shared" si="5"/>
        <v>9.6米</v>
      </c>
      <c r="L50" s="4">
        <v>14</v>
      </c>
      <c r="M50" s="2" t="str">
        <f t="shared" si="3"/>
        <v>万纬园区--新地园区</v>
      </c>
      <c r="N50" s="4">
        <f t="shared" si="7"/>
        <v>165</v>
      </c>
    </row>
    <row r="51" spans="1:14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tr">
        <f t="shared" si="4"/>
        <v>武汉威伟机械</v>
      </c>
      <c r="I51" s="17" t="s">
        <v>99</v>
      </c>
      <c r="J51" s="4" t="s">
        <v>27</v>
      </c>
      <c r="K51" s="2" t="str">
        <f t="shared" si="5"/>
        <v>9.6米</v>
      </c>
      <c r="L51" s="4">
        <v>15</v>
      </c>
      <c r="M51" s="2" t="str">
        <f t="shared" si="3"/>
        <v>新地园区--常福园区</v>
      </c>
      <c r="N51" s="4">
        <f t="shared" si="7"/>
        <v>1250</v>
      </c>
    </row>
    <row r="52" spans="1:14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tr">
        <f t="shared" si="4"/>
        <v>武汉威伟机械</v>
      </c>
      <c r="I52" s="17" t="s">
        <v>134</v>
      </c>
      <c r="J52" s="4" t="s">
        <v>218</v>
      </c>
      <c r="K52" s="2" t="str">
        <f t="shared" si="5"/>
        <v>9.6米</v>
      </c>
      <c r="L52" s="4">
        <v>14</v>
      </c>
      <c r="M52" s="2" t="str">
        <f t="shared" si="3"/>
        <v>新地园区--常福园区</v>
      </c>
      <c r="N52" s="4">
        <f t="shared" si="7"/>
        <v>1250</v>
      </c>
    </row>
    <row r="53" spans="1:14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tr">
        <f t="shared" si="4"/>
        <v>武汉威伟机械</v>
      </c>
      <c r="I53" s="17" t="s">
        <v>102</v>
      </c>
      <c r="J53" s="4" t="s">
        <v>50</v>
      </c>
      <c r="K53" s="2" t="str">
        <f t="shared" si="5"/>
        <v>9.6米</v>
      </c>
      <c r="L53" s="4">
        <v>16</v>
      </c>
      <c r="M53" s="2" t="str">
        <f t="shared" si="3"/>
        <v>新地园区--常福园区</v>
      </c>
      <c r="N53" s="4">
        <f t="shared" si="7"/>
        <v>1250</v>
      </c>
    </row>
    <row r="54" spans="1:14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tr">
        <f t="shared" si="4"/>
        <v>武汉威伟机械</v>
      </c>
      <c r="I54" s="17" t="s">
        <v>98</v>
      </c>
      <c r="J54" s="4" t="s">
        <v>43</v>
      </c>
      <c r="K54" s="2" t="str">
        <f t="shared" si="5"/>
        <v>9.6米</v>
      </c>
      <c r="L54" s="4">
        <v>15</v>
      </c>
      <c r="M54" s="2" t="str">
        <f t="shared" si="3"/>
        <v>新地园区--常福园区</v>
      </c>
      <c r="N54" s="4">
        <f t="shared" si="7"/>
        <v>1250</v>
      </c>
    </row>
    <row r="55" spans="1:14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tr">
        <f t="shared" si="4"/>
        <v>武汉威伟机械</v>
      </c>
      <c r="I55" s="17" t="s">
        <v>105</v>
      </c>
      <c r="J55" s="4" t="s">
        <v>54</v>
      </c>
      <c r="K55" s="2" t="str">
        <f t="shared" si="5"/>
        <v>9.6米</v>
      </c>
      <c r="L55" s="4">
        <v>14</v>
      </c>
      <c r="M55" s="2" t="str">
        <f t="shared" si="3"/>
        <v>新地园区--亚洲一号园区</v>
      </c>
      <c r="N55" s="4">
        <f>IF(OR(C55="常福园区",C55="欣程园区",E55="常福园区",E55="欣程园区"),1250,165)</f>
        <v>165</v>
      </c>
    </row>
    <row r="56" spans="1:14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tr">
        <f t="shared" si="4"/>
        <v>武汉威伟机械</v>
      </c>
      <c r="I56" s="17" t="s">
        <v>105</v>
      </c>
      <c r="J56" s="4" t="s">
        <v>54</v>
      </c>
      <c r="K56" s="2" t="str">
        <f t="shared" si="5"/>
        <v>9.6米</v>
      </c>
      <c r="L56" s="4">
        <v>14</v>
      </c>
      <c r="M56" s="2" t="str">
        <f t="shared" si="3"/>
        <v>新地园区--亚洲一号园区</v>
      </c>
      <c r="N56" s="4">
        <f t="shared" ref="N56:N61" si="8">IF(OR(C56="常福园区",C56="欣程园区",E56="常福园区",E56="欣程园区"),1250,165)</f>
        <v>165</v>
      </c>
    </row>
    <row r="57" spans="1:14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tr">
        <f t="shared" si="4"/>
        <v>武汉威伟机械</v>
      </c>
      <c r="I57" s="17" t="s">
        <v>126</v>
      </c>
      <c r="J57" s="4" t="s">
        <v>259</v>
      </c>
      <c r="K57" s="2" t="str">
        <f t="shared" si="5"/>
        <v>9.6米</v>
      </c>
      <c r="L57" s="4">
        <v>14</v>
      </c>
      <c r="M57" s="2" t="str">
        <f t="shared" si="3"/>
        <v>新地园区--亚洲一号园区</v>
      </c>
      <c r="N57" s="4">
        <f t="shared" si="8"/>
        <v>165</v>
      </c>
    </row>
    <row r="58" spans="1:14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tr">
        <f t="shared" si="4"/>
        <v>武汉威伟机械</v>
      </c>
      <c r="I58" s="17" t="s">
        <v>97</v>
      </c>
      <c r="J58" s="4" t="s">
        <v>65</v>
      </c>
      <c r="K58" s="2" t="str">
        <f t="shared" si="5"/>
        <v>9.6米</v>
      </c>
      <c r="L58" s="4">
        <v>14</v>
      </c>
      <c r="M58" s="2" t="str">
        <f t="shared" si="3"/>
        <v>新地园区--亚洲一号园区</v>
      </c>
      <c r="N58" s="4">
        <f t="shared" si="8"/>
        <v>165</v>
      </c>
    </row>
    <row r="59" spans="1:14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tr">
        <f t="shared" si="4"/>
        <v>武汉威伟机械</v>
      </c>
      <c r="I59" s="17" t="s">
        <v>109</v>
      </c>
      <c r="J59" s="4" t="s">
        <v>32</v>
      </c>
      <c r="K59" s="2" t="str">
        <f t="shared" si="5"/>
        <v>9.6米</v>
      </c>
      <c r="L59" s="4">
        <v>14</v>
      </c>
      <c r="M59" s="2" t="str">
        <f t="shared" si="3"/>
        <v>新地园区--丰树园区</v>
      </c>
      <c r="N59" s="4">
        <f t="shared" si="8"/>
        <v>165</v>
      </c>
    </row>
    <row r="60" spans="1:14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tr">
        <f t="shared" si="4"/>
        <v>武汉威伟机械</v>
      </c>
      <c r="I60" s="17" t="s">
        <v>101</v>
      </c>
      <c r="J60" s="4" t="s">
        <v>39</v>
      </c>
      <c r="K60" s="2" t="str">
        <f t="shared" si="5"/>
        <v>9.6米</v>
      </c>
      <c r="L60" s="4">
        <v>14</v>
      </c>
      <c r="M60" s="2" t="str">
        <f t="shared" si="3"/>
        <v>新地园区--丰树园区</v>
      </c>
      <c r="N60" s="4">
        <f t="shared" si="8"/>
        <v>165</v>
      </c>
    </row>
    <row r="61" spans="1:14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tr">
        <f t="shared" si="4"/>
        <v>武汉威伟机械</v>
      </c>
      <c r="I61" s="17" t="s">
        <v>101</v>
      </c>
      <c r="J61" s="4" t="s">
        <v>39</v>
      </c>
      <c r="K61" s="2" t="str">
        <f t="shared" si="5"/>
        <v>9.6米</v>
      </c>
      <c r="L61" s="4">
        <v>14</v>
      </c>
      <c r="M61" s="2" t="str">
        <f t="shared" si="3"/>
        <v>新地园区--亚洲一号园区</v>
      </c>
      <c r="N61" s="4">
        <f t="shared" si="8"/>
        <v>165</v>
      </c>
    </row>
    <row r="62" spans="1:14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tr">
        <f t="shared" si="4"/>
        <v>武汉威伟机械</v>
      </c>
      <c r="I62" s="17" t="s">
        <v>17</v>
      </c>
      <c r="J62" s="4" t="s">
        <v>52</v>
      </c>
      <c r="K62" s="2" t="str">
        <f t="shared" si="5"/>
        <v>9.6米</v>
      </c>
      <c r="L62" s="4">
        <v>14</v>
      </c>
      <c r="M62" s="2" t="str">
        <f t="shared" si="3"/>
        <v>新地园区--亚洲一号园区</v>
      </c>
      <c r="N62" s="4">
        <f t="shared" ref="N62:N77" si="9">IF(OR(C62="常福园区",C62="欣程园区",E62="常福园区",F55="欣程园区"),1250,165)</f>
        <v>165</v>
      </c>
    </row>
    <row r="63" spans="1:14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tr">
        <f t="shared" si="4"/>
        <v>武汉威伟机械</v>
      </c>
      <c r="I63" s="17" t="s">
        <v>128</v>
      </c>
      <c r="J63" s="4" t="s">
        <v>180</v>
      </c>
      <c r="K63" s="2" t="str">
        <f t="shared" si="5"/>
        <v>9.6米</v>
      </c>
      <c r="L63" s="4">
        <v>14</v>
      </c>
      <c r="M63" s="2" t="str">
        <f t="shared" si="3"/>
        <v>新地园区--亚洲一号园区</v>
      </c>
      <c r="N63" s="4">
        <f t="shared" si="9"/>
        <v>165</v>
      </c>
    </row>
    <row r="64" spans="1:14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tr">
        <f t="shared" si="4"/>
        <v>武汉威伟机械</v>
      </c>
      <c r="I64" s="17" t="s">
        <v>128</v>
      </c>
      <c r="J64" s="4" t="s">
        <v>180</v>
      </c>
      <c r="K64" s="2" t="str">
        <f t="shared" si="5"/>
        <v>9.6米</v>
      </c>
      <c r="L64" s="4">
        <v>14</v>
      </c>
      <c r="M64" s="2" t="str">
        <f t="shared" si="3"/>
        <v>新地园区--亚洲一号园区</v>
      </c>
      <c r="N64" s="4">
        <f t="shared" si="9"/>
        <v>165</v>
      </c>
    </row>
    <row r="65" spans="1:14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tr">
        <f t="shared" si="4"/>
        <v>武汉威伟机械</v>
      </c>
      <c r="I65" s="17" t="s">
        <v>99</v>
      </c>
      <c r="J65" s="4" t="s">
        <v>27</v>
      </c>
      <c r="K65" s="2" t="str">
        <f t="shared" si="5"/>
        <v>9.6米</v>
      </c>
      <c r="L65" s="4">
        <v>14</v>
      </c>
      <c r="M65" s="2" t="str">
        <f t="shared" si="3"/>
        <v>新地园区--丰树园区</v>
      </c>
      <c r="N65" s="4">
        <f t="shared" si="9"/>
        <v>165</v>
      </c>
    </row>
    <row r="66" spans="1:14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tr">
        <f t="shared" si="4"/>
        <v>武汉威伟机械</v>
      </c>
      <c r="I66" s="17" t="s">
        <v>99</v>
      </c>
      <c r="J66" s="4" t="s">
        <v>27</v>
      </c>
      <c r="K66" s="2" t="str">
        <f t="shared" si="5"/>
        <v>9.6米</v>
      </c>
      <c r="L66" s="4">
        <v>14</v>
      </c>
      <c r="M66" s="2" t="str">
        <f t="shared" si="3"/>
        <v>新地园区--新地园区</v>
      </c>
      <c r="N66" s="4">
        <f t="shared" si="9"/>
        <v>165</v>
      </c>
    </row>
    <row r="67" spans="1:14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tr">
        <f t="shared" si="4"/>
        <v>武汉威伟机械</v>
      </c>
      <c r="I67" s="17" t="s">
        <v>99</v>
      </c>
      <c r="J67" s="4" t="s">
        <v>27</v>
      </c>
      <c r="K67" s="2" t="str">
        <f t="shared" si="5"/>
        <v>9.6米</v>
      </c>
      <c r="L67" s="4">
        <v>14</v>
      </c>
      <c r="M67" s="2" t="str">
        <f t="shared" si="3"/>
        <v>新地园区--丰树园区</v>
      </c>
      <c r="N67" s="4">
        <f t="shared" si="9"/>
        <v>165</v>
      </c>
    </row>
    <row r="68" spans="1:14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tr">
        <f t="shared" si="4"/>
        <v>武汉威伟机械</v>
      </c>
      <c r="I68" s="17" t="s">
        <v>100</v>
      </c>
      <c r="J68" s="4" t="s">
        <v>35</v>
      </c>
      <c r="K68" s="2" t="str">
        <f t="shared" si="5"/>
        <v>9.6米</v>
      </c>
      <c r="L68" s="4">
        <v>12</v>
      </c>
      <c r="M68" s="2" t="str">
        <f t="shared" si="3"/>
        <v>新地园区--丰树园区</v>
      </c>
      <c r="N68" s="4">
        <f t="shared" si="9"/>
        <v>165</v>
      </c>
    </row>
    <row r="69" spans="1:14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tr">
        <f t="shared" si="4"/>
        <v>武汉威伟机械</v>
      </c>
      <c r="I69" s="17" t="s">
        <v>95</v>
      </c>
      <c r="J69" s="4" t="s">
        <v>57</v>
      </c>
      <c r="K69" s="2" t="str">
        <f t="shared" si="5"/>
        <v>9.6米</v>
      </c>
      <c r="L69" s="4">
        <v>14</v>
      </c>
      <c r="M69" s="2" t="str">
        <f t="shared" si="3"/>
        <v>新地园区--丰树园区</v>
      </c>
      <c r="N69" s="4">
        <f t="shared" si="9"/>
        <v>165</v>
      </c>
    </row>
    <row r="70" spans="1:14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tr">
        <f t="shared" si="4"/>
        <v>武汉威伟机械</v>
      </c>
      <c r="I70" s="17" t="s">
        <v>95</v>
      </c>
      <c r="J70" s="4" t="s">
        <v>57</v>
      </c>
      <c r="K70" s="2" t="str">
        <f t="shared" si="5"/>
        <v>9.6米</v>
      </c>
      <c r="L70" s="4">
        <v>14</v>
      </c>
      <c r="M70" s="2" t="str">
        <f t="shared" si="3"/>
        <v>新地园区--亚洲一号园区</v>
      </c>
      <c r="N70" s="4">
        <f t="shared" si="9"/>
        <v>165</v>
      </c>
    </row>
    <row r="71" spans="1:14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tr">
        <f t="shared" si="4"/>
        <v>武汉威伟机械</v>
      </c>
      <c r="I71" s="17" t="s">
        <v>103</v>
      </c>
      <c r="J71" s="4" t="s">
        <v>51</v>
      </c>
      <c r="K71" s="2" t="str">
        <f t="shared" si="5"/>
        <v>9.6米</v>
      </c>
      <c r="L71" s="4">
        <v>14</v>
      </c>
      <c r="M71" s="2" t="str">
        <f t="shared" si="3"/>
        <v>新地园区--丰树园区</v>
      </c>
      <c r="N71" s="4">
        <f t="shared" si="9"/>
        <v>165</v>
      </c>
    </row>
    <row r="72" spans="1:14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tr">
        <f t="shared" si="4"/>
        <v>武汉威伟机械</v>
      </c>
      <c r="I72" s="17" t="s">
        <v>103</v>
      </c>
      <c r="J72" s="4" t="s">
        <v>51</v>
      </c>
      <c r="K72" s="2" t="str">
        <f t="shared" si="5"/>
        <v>9.6米</v>
      </c>
      <c r="L72" s="4">
        <v>14</v>
      </c>
      <c r="M72" s="2" t="str">
        <f t="shared" si="3"/>
        <v>新地园区--万纬园区</v>
      </c>
      <c r="N72" s="4">
        <f t="shared" si="9"/>
        <v>165</v>
      </c>
    </row>
    <row r="73" spans="1:14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tr">
        <f t="shared" si="4"/>
        <v>武汉威伟机械</v>
      </c>
      <c r="I73" s="17" t="s">
        <v>103</v>
      </c>
      <c r="J73" s="4" t="s">
        <v>51</v>
      </c>
      <c r="K73" s="2" t="str">
        <f t="shared" si="5"/>
        <v>9.6米</v>
      </c>
      <c r="L73" s="4">
        <v>10</v>
      </c>
      <c r="M73" s="2" t="str">
        <f t="shared" si="3"/>
        <v>新地园区--亚洲一号园区</v>
      </c>
      <c r="N73" s="4">
        <f t="shared" si="9"/>
        <v>165</v>
      </c>
    </row>
    <row r="74" spans="1:14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tr">
        <f t="shared" si="4"/>
        <v>武汉威伟机械</v>
      </c>
      <c r="I74" s="17" t="s">
        <v>103</v>
      </c>
      <c r="J74" s="4" t="s">
        <v>51</v>
      </c>
      <c r="K74" s="2" t="str">
        <f t="shared" si="5"/>
        <v>9.6米</v>
      </c>
      <c r="L74" s="4">
        <v>14</v>
      </c>
      <c r="M74" s="2" t="str">
        <f t="shared" si="3"/>
        <v>亚洲一号园区--新地园区</v>
      </c>
      <c r="N74" s="4">
        <f t="shared" si="9"/>
        <v>165</v>
      </c>
    </row>
    <row r="75" spans="1:14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tr">
        <f t="shared" si="4"/>
        <v>武汉威伟机械</v>
      </c>
      <c r="I75" s="17" t="s">
        <v>110</v>
      </c>
      <c r="J75" s="4" t="s">
        <v>60</v>
      </c>
      <c r="K75" s="2" t="str">
        <f t="shared" si="5"/>
        <v>9.6米</v>
      </c>
      <c r="L75" s="4">
        <v>10</v>
      </c>
      <c r="M75" s="2" t="str">
        <f t="shared" si="3"/>
        <v>亚洲一号园区--新地园区</v>
      </c>
      <c r="N75" s="4">
        <f t="shared" si="9"/>
        <v>165</v>
      </c>
    </row>
    <row r="76" spans="1:14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tr">
        <f t="shared" si="4"/>
        <v>武汉威伟机械</v>
      </c>
      <c r="I76" s="17" t="s">
        <v>136</v>
      </c>
      <c r="J76" s="4" t="s">
        <v>280</v>
      </c>
      <c r="K76" s="2" t="str">
        <f t="shared" si="5"/>
        <v>9.6米</v>
      </c>
      <c r="L76" s="4">
        <v>15</v>
      </c>
      <c r="M76" s="2" t="str">
        <f t="shared" si="3"/>
        <v>新地园区--常福园区</v>
      </c>
      <c r="N76" s="4">
        <f t="shared" si="9"/>
        <v>1250</v>
      </c>
    </row>
    <row r="77" spans="1:14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tr">
        <f t="shared" si="4"/>
        <v>武汉威伟机械</v>
      </c>
      <c r="I77" s="17" t="s">
        <v>110</v>
      </c>
      <c r="J77" s="4" t="s">
        <v>60</v>
      </c>
      <c r="K77" s="2" t="str">
        <f t="shared" si="5"/>
        <v>9.6米</v>
      </c>
      <c r="L77" s="4">
        <v>16</v>
      </c>
      <c r="M77" s="2" t="str">
        <f t="shared" si="3"/>
        <v>新地园区--常福园区</v>
      </c>
      <c r="N77" s="4">
        <f t="shared" si="9"/>
        <v>1250</v>
      </c>
    </row>
    <row r="78" spans="1:14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7" t="s">
        <v>351</v>
      </c>
      <c r="I78" s="17" t="s">
        <v>126</v>
      </c>
      <c r="J78" s="4" t="s">
        <v>259</v>
      </c>
      <c r="K78" s="2" t="str">
        <f t="shared" ref="K78:K94" si="10">IF(A78&lt;&gt;"","9.6米","---")</f>
        <v>9.6米</v>
      </c>
      <c r="L78" s="4">
        <v>14</v>
      </c>
      <c r="M78" s="2" t="str">
        <f t="shared" ref="M78:M94" si="11">C78&amp;"--"&amp;E78</f>
        <v>新地园区--亚洲一号园区</v>
      </c>
      <c r="N78" s="4">
        <f>IF(OR(C78="常福园区",C78="欣程园区",E78="常福园区",E78="欣程园区"),1250,165)</f>
        <v>165</v>
      </c>
    </row>
    <row r="79" spans="1:14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7" t="s">
        <v>352</v>
      </c>
      <c r="I79" s="17" t="s">
        <v>105</v>
      </c>
      <c r="J79" s="4" t="s">
        <v>54</v>
      </c>
      <c r="K79" s="2" t="str">
        <f t="shared" si="10"/>
        <v>9.6米</v>
      </c>
      <c r="L79" s="4">
        <v>14</v>
      </c>
      <c r="M79" s="2" t="str">
        <f t="shared" si="11"/>
        <v>新地园区--亚洲一号园区</v>
      </c>
      <c r="N79" s="4">
        <f t="shared" ref="N79:N85" si="12">IF(OR(C79="常福园区",C79="欣程园区",E79="常福园区",E79="欣程园区"),1250,165)</f>
        <v>165</v>
      </c>
    </row>
    <row r="80" spans="1:14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7" t="s">
        <v>353</v>
      </c>
      <c r="I80" s="17" t="s">
        <v>105</v>
      </c>
      <c r="J80" s="4" t="s">
        <v>54</v>
      </c>
      <c r="K80" s="2" t="str">
        <f t="shared" si="10"/>
        <v>9.6米</v>
      </c>
      <c r="L80" s="4">
        <v>14</v>
      </c>
      <c r="M80" s="2" t="str">
        <f t="shared" si="11"/>
        <v>新地园区--亚洲一号园区</v>
      </c>
      <c r="N80" s="4">
        <f t="shared" si="12"/>
        <v>165</v>
      </c>
    </row>
    <row r="81" spans="1:14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7" t="s">
        <v>354</v>
      </c>
      <c r="I81" s="17" t="s">
        <v>102</v>
      </c>
      <c r="J81" s="4" t="s">
        <v>50</v>
      </c>
      <c r="K81" s="2" t="str">
        <f t="shared" si="10"/>
        <v>9.6米</v>
      </c>
      <c r="L81" s="4">
        <v>14</v>
      </c>
      <c r="M81" s="2" t="str">
        <f t="shared" si="11"/>
        <v>新地园区--丰树园区</v>
      </c>
      <c r="N81" s="4">
        <f t="shared" si="12"/>
        <v>165</v>
      </c>
    </row>
    <row r="82" spans="1:14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7" t="s">
        <v>355</v>
      </c>
      <c r="I82" s="17" t="s">
        <v>102</v>
      </c>
      <c r="J82" s="4" t="s">
        <v>50</v>
      </c>
      <c r="K82" s="2" t="str">
        <f t="shared" si="10"/>
        <v>9.6米</v>
      </c>
      <c r="L82" s="4">
        <v>14</v>
      </c>
      <c r="M82" s="2" t="str">
        <f t="shared" si="11"/>
        <v>新地园区--亚洲一号园区</v>
      </c>
      <c r="N82" s="4">
        <f t="shared" si="12"/>
        <v>165</v>
      </c>
    </row>
    <row r="83" spans="1:14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7" t="s">
        <v>356</v>
      </c>
      <c r="I83" s="17" t="s">
        <v>110</v>
      </c>
      <c r="J83" s="4" t="s">
        <v>60</v>
      </c>
      <c r="K83" s="2" t="str">
        <f t="shared" si="10"/>
        <v>9.6米</v>
      </c>
      <c r="L83" s="4">
        <v>14</v>
      </c>
      <c r="M83" s="2" t="str">
        <f t="shared" si="11"/>
        <v>新地园区--万纬园区</v>
      </c>
      <c r="N83" s="4">
        <f t="shared" si="12"/>
        <v>165</v>
      </c>
    </row>
    <row r="84" spans="1:14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7" t="s">
        <v>357</v>
      </c>
      <c r="I84" s="17" t="s">
        <v>101</v>
      </c>
      <c r="J84" s="4" t="s">
        <v>39</v>
      </c>
      <c r="K84" s="2" t="str">
        <f t="shared" si="10"/>
        <v>9.6米</v>
      </c>
      <c r="L84" s="4">
        <v>14</v>
      </c>
      <c r="M84" s="2" t="str">
        <f t="shared" si="11"/>
        <v>新地园区--丰树园区</v>
      </c>
      <c r="N84" s="4">
        <f t="shared" si="12"/>
        <v>165</v>
      </c>
    </row>
    <row r="85" spans="1:14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7" t="s">
        <v>358</v>
      </c>
      <c r="I85" s="17" t="s">
        <v>109</v>
      </c>
      <c r="J85" s="4" t="s">
        <v>281</v>
      </c>
      <c r="K85" s="2" t="str">
        <f t="shared" si="10"/>
        <v>9.6米</v>
      </c>
      <c r="L85" s="4">
        <v>14</v>
      </c>
      <c r="M85" s="2" t="str">
        <f t="shared" si="11"/>
        <v>新地园区--亚洲一号园区</v>
      </c>
      <c r="N85" s="4">
        <f t="shared" si="12"/>
        <v>165</v>
      </c>
    </row>
    <row r="86" spans="1:14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7" t="s">
        <v>359</v>
      </c>
      <c r="I86" s="17" t="s">
        <v>109</v>
      </c>
      <c r="J86" s="4" t="s">
        <v>281</v>
      </c>
      <c r="K86" s="2" t="str">
        <f t="shared" si="10"/>
        <v>9.6米</v>
      </c>
      <c r="L86" s="4">
        <v>14</v>
      </c>
      <c r="M86" s="2" t="str">
        <f t="shared" si="11"/>
        <v>新地园区--新地园区</v>
      </c>
      <c r="N86" s="4">
        <f t="shared" ref="N86:N94" si="13">IF(OR(C86="常福园区",C86="欣程园区",E86="常福园区",F79="欣程园区"),1250,165)</f>
        <v>165</v>
      </c>
    </row>
    <row r="87" spans="1:14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7" t="s">
        <v>360</v>
      </c>
      <c r="I87" s="17" t="s">
        <v>98</v>
      </c>
      <c r="J87" s="4" t="s">
        <v>43</v>
      </c>
      <c r="K87" s="2" t="str">
        <f t="shared" si="10"/>
        <v>9.6米</v>
      </c>
      <c r="L87" s="4">
        <v>14</v>
      </c>
      <c r="M87" s="2" t="str">
        <f t="shared" si="11"/>
        <v>新地园区--丰树园区</v>
      </c>
      <c r="N87" s="4">
        <f t="shared" si="13"/>
        <v>165</v>
      </c>
    </row>
    <row r="88" spans="1:14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7" t="s">
        <v>361</v>
      </c>
      <c r="I88" s="17" t="s">
        <v>109</v>
      </c>
      <c r="J88" s="4" t="s">
        <v>281</v>
      </c>
      <c r="K88" s="2" t="str">
        <f t="shared" si="10"/>
        <v>9.6米</v>
      </c>
      <c r="L88" s="4">
        <v>14</v>
      </c>
      <c r="M88" s="2" t="str">
        <f t="shared" si="11"/>
        <v>丰树园区--新地园区</v>
      </c>
      <c r="N88" s="4">
        <f t="shared" si="13"/>
        <v>165</v>
      </c>
    </row>
    <row r="89" spans="1:14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7" t="s">
        <v>362</v>
      </c>
      <c r="I89" s="17" t="s">
        <v>110</v>
      </c>
      <c r="J89" s="4" t="s">
        <v>60</v>
      </c>
      <c r="K89" s="2" t="str">
        <f t="shared" si="10"/>
        <v>9.6米</v>
      </c>
      <c r="L89" s="4">
        <v>14</v>
      </c>
      <c r="M89" s="2" t="str">
        <f t="shared" si="11"/>
        <v>亚洲一号园区--新地园区</v>
      </c>
      <c r="N89" s="4">
        <f t="shared" si="13"/>
        <v>165</v>
      </c>
    </row>
    <row r="90" spans="1:14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7" t="s">
        <v>363</v>
      </c>
      <c r="I90" s="17" t="s">
        <v>128</v>
      </c>
      <c r="J90" s="4" t="s">
        <v>180</v>
      </c>
      <c r="K90" s="2" t="str">
        <f t="shared" si="10"/>
        <v>9.6米</v>
      </c>
      <c r="L90" s="4">
        <v>14</v>
      </c>
      <c r="M90" s="2" t="str">
        <f t="shared" si="11"/>
        <v>亚洲一号园区--新地园区</v>
      </c>
      <c r="N90" s="4">
        <f t="shared" si="13"/>
        <v>165</v>
      </c>
    </row>
    <row r="91" spans="1:14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7" t="s">
        <v>364</v>
      </c>
      <c r="I91" s="17" t="s">
        <v>105</v>
      </c>
      <c r="J91" s="4" t="s">
        <v>54</v>
      </c>
      <c r="K91" s="2" t="str">
        <f t="shared" si="10"/>
        <v>9.6米</v>
      </c>
      <c r="L91" s="4">
        <v>14</v>
      </c>
      <c r="M91" s="2" t="str">
        <f t="shared" si="11"/>
        <v>万纬园区--新地园区</v>
      </c>
      <c r="N91" s="4">
        <f t="shared" si="13"/>
        <v>165</v>
      </c>
    </row>
    <row r="92" spans="1:14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7" t="s">
        <v>365</v>
      </c>
      <c r="I92" s="17" t="s">
        <v>105</v>
      </c>
      <c r="J92" s="4" t="s">
        <v>54</v>
      </c>
      <c r="K92" s="2" t="str">
        <f t="shared" si="10"/>
        <v>9.6米</v>
      </c>
      <c r="L92" s="4">
        <v>8</v>
      </c>
      <c r="M92" s="2" t="str">
        <f t="shared" si="11"/>
        <v>万纬园区--新地园区</v>
      </c>
      <c r="N92" s="4">
        <f t="shared" si="13"/>
        <v>165</v>
      </c>
    </row>
    <row r="93" spans="1:14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7" t="s">
        <v>366</v>
      </c>
      <c r="I93" s="17" t="s">
        <v>103</v>
      </c>
      <c r="J93" s="4" t="s">
        <v>51</v>
      </c>
      <c r="K93" s="2" t="str">
        <f t="shared" si="10"/>
        <v>9.6米</v>
      </c>
      <c r="L93" s="4">
        <v>15</v>
      </c>
      <c r="M93" s="2" t="str">
        <f t="shared" si="11"/>
        <v>新地园区--常福园区</v>
      </c>
      <c r="N93" s="4">
        <f t="shared" si="13"/>
        <v>1250</v>
      </c>
    </row>
    <row r="94" spans="1:14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7" t="s">
        <v>367</v>
      </c>
      <c r="I94" s="17" t="s">
        <v>95</v>
      </c>
      <c r="J94" s="4" t="s">
        <v>57</v>
      </c>
      <c r="K94" s="2" t="str">
        <f t="shared" si="10"/>
        <v>9.6米</v>
      </c>
      <c r="L94" s="4">
        <v>14</v>
      </c>
      <c r="M94" s="2" t="str">
        <f t="shared" si="11"/>
        <v>新地园区--常福园区</v>
      </c>
      <c r="N94" s="4">
        <f t="shared" si="13"/>
        <v>1250</v>
      </c>
    </row>
    <row r="95" spans="1:14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7" t="s">
        <v>437</v>
      </c>
      <c r="H95" s="2" t="str">
        <f>IF(A95&lt;&gt;"","武汉威伟机械","------")</f>
        <v>武汉威伟机械</v>
      </c>
      <c r="I95" s="17" t="s">
        <v>98</v>
      </c>
      <c r="J95" s="4" t="s">
        <v>43</v>
      </c>
      <c r="K95" s="2" t="str">
        <f t="shared" ref="K95:K146" si="14">IF(A95&lt;&gt;"","9.6米","---")</f>
        <v>9.6米</v>
      </c>
      <c r="L95" s="4">
        <v>14</v>
      </c>
      <c r="M95" s="2" t="str">
        <f t="shared" ref="M95:M146" si="15">C95&amp;"--"&amp;E95</f>
        <v>新地园区--新地园区</v>
      </c>
      <c r="N95" s="4">
        <f>IF(OR(C95="常福园区",C95="欣程园区",E95="常福园区",E95="欣程园区"),1250,165)</f>
        <v>165</v>
      </c>
    </row>
    <row r="96" spans="1:14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7" t="s">
        <v>439</v>
      </c>
      <c r="H96" s="2" t="str">
        <f t="shared" ref="H96:H107" si="16">IF(A96&lt;&gt;"","武汉威伟机械","------")</f>
        <v>武汉威伟机械</v>
      </c>
      <c r="I96" s="17" t="s">
        <v>98</v>
      </c>
      <c r="J96" s="4" t="s">
        <v>43</v>
      </c>
      <c r="K96" s="2" t="str">
        <f t="shared" si="14"/>
        <v>9.6米</v>
      </c>
      <c r="L96" s="4">
        <v>14</v>
      </c>
      <c r="M96" s="2" t="str">
        <f t="shared" si="15"/>
        <v>新地园区--丰树园区</v>
      </c>
      <c r="N96" s="4">
        <f t="shared" ref="N96:N102" si="17">IF(OR(C96="常福园区",C96="欣程园区",E96="常福园区",E96="欣程园区"),1250,165)</f>
        <v>165</v>
      </c>
    </row>
    <row r="97" spans="1:14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7" t="s">
        <v>441</v>
      </c>
      <c r="H97" s="2" t="str">
        <f t="shared" si="16"/>
        <v>武汉威伟机械</v>
      </c>
      <c r="I97" s="17" t="s">
        <v>98</v>
      </c>
      <c r="J97" s="4" t="s">
        <v>43</v>
      </c>
      <c r="K97" s="2" t="str">
        <f t="shared" si="14"/>
        <v>9.6米</v>
      </c>
      <c r="L97" s="4">
        <v>14</v>
      </c>
      <c r="M97" s="2" t="str">
        <f t="shared" si="15"/>
        <v>新地园区--亚洲一号园区</v>
      </c>
      <c r="N97" s="4">
        <f t="shared" si="17"/>
        <v>165</v>
      </c>
    </row>
    <row r="98" spans="1:14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7" t="s">
        <v>444</v>
      </c>
      <c r="H98" s="2" t="str">
        <f t="shared" si="16"/>
        <v>武汉威伟机械</v>
      </c>
      <c r="I98" s="17" t="s">
        <v>101</v>
      </c>
      <c r="J98" s="4" t="s">
        <v>39</v>
      </c>
      <c r="K98" s="2" t="str">
        <f t="shared" si="14"/>
        <v>9.6米</v>
      </c>
      <c r="L98" s="4">
        <v>12</v>
      </c>
      <c r="M98" s="2" t="str">
        <f t="shared" si="15"/>
        <v>新地园区--亚洲一号园区</v>
      </c>
      <c r="N98" s="4">
        <f t="shared" si="17"/>
        <v>165</v>
      </c>
    </row>
    <row r="99" spans="1:14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7" t="s">
        <v>447</v>
      </c>
      <c r="H99" s="2" t="str">
        <f t="shared" si="16"/>
        <v>武汉威伟机械</v>
      </c>
      <c r="I99" s="17" t="s">
        <v>101</v>
      </c>
      <c r="J99" s="4" t="s">
        <v>39</v>
      </c>
      <c r="K99" s="2" t="str">
        <f t="shared" si="14"/>
        <v>9.6米</v>
      </c>
      <c r="L99" s="4">
        <v>14</v>
      </c>
      <c r="M99" s="2" t="str">
        <f t="shared" si="15"/>
        <v>新地园区--亚洲一号园区</v>
      </c>
      <c r="N99" s="4">
        <f t="shared" si="17"/>
        <v>165</v>
      </c>
    </row>
    <row r="100" spans="1:14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7" t="s">
        <v>449</v>
      </c>
      <c r="H100" s="2" t="str">
        <f t="shared" si="16"/>
        <v>武汉威伟机械</v>
      </c>
      <c r="I100" s="17" t="s">
        <v>101</v>
      </c>
      <c r="J100" s="4" t="s">
        <v>39</v>
      </c>
      <c r="K100" s="2" t="str">
        <f t="shared" si="14"/>
        <v>9.6米</v>
      </c>
      <c r="L100" s="4">
        <v>14</v>
      </c>
      <c r="M100" s="2" t="str">
        <f t="shared" si="15"/>
        <v>新地园区--丰树园区</v>
      </c>
      <c r="N100" s="4">
        <f t="shared" si="17"/>
        <v>165</v>
      </c>
    </row>
    <row r="101" spans="1:14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7" t="s">
        <v>451</v>
      </c>
      <c r="H101" s="2" t="str">
        <f t="shared" si="16"/>
        <v>武汉威伟机械</v>
      </c>
      <c r="I101" s="17" t="s">
        <v>103</v>
      </c>
      <c r="J101" s="4" t="s">
        <v>51</v>
      </c>
      <c r="K101" s="2" t="str">
        <f t="shared" si="14"/>
        <v>9.6米</v>
      </c>
      <c r="L101" s="4">
        <v>14</v>
      </c>
      <c r="M101" s="2" t="str">
        <f t="shared" si="15"/>
        <v>新地园区--亚洲一号园区</v>
      </c>
      <c r="N101" s="4">
        <f t="shared" si="17"/>
        <v>165</v>
      </c>
    </row>
    <row r="102" spans="1:14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7" t="s">
        <v>453</v>
      </c>
      <c r="H102" s="2" t="str">
        <f t="shared" si="16"/>
        <v>武汉威伟机械</v>
      </c>
      <c r="I102" s="17" t="s">
        <v>103</v>
      </c>
      <c r="J102" s="4" t="s">
        <v>51</v>
      </c>
      <c r="K102" s="2" t="str">
        <f t="shared" si="14"/>
        <v>9.6米</v>
      </c>
      <c r="L102" s="4">
        <v>14</v>
      </c>
      <c r="M102" s="2" t="str">
        <f t="shared" si="15"/>
        <v>新地园区--丰树园区</v>
      </c>
      <c r="N102" s="4">
        <f t="shared" si="17"/>
        <v>165</v>
      </c>
    </row>
    <row r="103" spans="1:14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7" t="s">
        <v>455</v>
      </c>
      <c r="H103" s="2" t="str">
        <f t="shared" si="16"/>
        <v>武汉威伟机械</v>
      </c>
      <c r="I103" s="17" t="s">
        <v>103</v>
      </c>
      <c r="J103" s="4" t="s">
        <v>51</v>
      </c>
      <c r="K103" s="2" t="str">
        <f t="shared" si="14"/>
        <v>9.6米</v>
      </c>
      <c r="L103" s="4">
        <v>14</v>
      </c>
      <c r="M103" s="2" t="str">
        <f t="shared" si="15"/>
        <v>新地园区--丰树园区</v>
      </c>
      <c r="N103" s="4">
        <f t="shared" ref="N103:N107" si="18">IF(OR(C103="常福园区",C103="欣程园区",E103="常福园区",F96="欣程园区"),1250,165)</f>
        <v>165</v>
      </c>
    </row>
    <row r="104" spans="1:14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7" t="s">
        <v>458</v>
      </c>
      <c r="H104" s="2" t="str">
        <f t="shared" si="16"/>
        <v>武汉威伟机械</v>
      </c>
      <c r="I104" s="17" t="s">
        <v>109</v>
      </c>
      <c r="J104" s="4" t="s">
        <v>281</v>
      </c>
      <c r="K104" s="2" t="str">
        <f t="shared" si="14"/>
        <v>9.6米</v>
      </c>
      <c r="L104" s="4">
        <v>14</v>
      </c>
      <c r="M104" s="2" t="str">
        <f t="shared" si="15"/>
        <v>新地园区--亚洲一号园区</v>
      </c>
      <c r="N104" s="4">
        <f t="shared" si="18"/>
        <v>165</v>
      </c>
    </row>
    <row r="105" spans="1:14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7" t="s">
        <v>460</v>
      </c>
      <c r="H105" s="2" t="str">
        <f t="shared" si="16"/>
        <v>武汉威伟机械</v>
      </c>
      <c r="I105" s="17" t="s">
        <v>109</v>
      </c>
      <c r="J105" s="4" t="s">
        <v>281</v>
      </c>
      <c r="K105" s="2" t="str">
        <f t="shared" si="14"/>
        <v>9.6米</v>
      </c>
      <c r="L105" s="4">
        <v>14</v>
      </c>
      <c r="M105" s="2" t="str">
        <f t="shared" si="15"/>
        <v>新地园区--亚洲一号园区</v>
      </c>
      <c r="N105" s="4">
        <f t="shared" si="18"/>
        <v>165</v>
      </c>
    </row>
    <row r="106" spans="1:14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7" t="s">
        <v>463</v>
      </c>
      <c r="H106" s="2" t="str">
        <f t="shared" si="16"/>
        <v>武汉威伟机械</v>
      </c>
      <c r="I106" s="17" t="s">
        <v>109</v>
      </c>
      <c r="J106" s="4" t="s">
        <v>281</v>
      </c>
      <c r="K106" s="2" t="str">
        <f t="shared" si="14"/>
        <v>9.6米</v>
      </c>
      <c r="L106" s="4">
        <v>14</v>
      </c>
      <c r="M106" s="2" t="str">
        <f t="shared" si="15"/>
        <v>新地园区--亚洲一号园区</v>
      </c>
      <c r="N106" s="4">
        <f t="shared" si="18"/>
        <v>165</v>
      </c>
    </row>
    <row r="107" spans="1:14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7" t="s">
        <v>465</v>
      </c>
      <c r="H107" s="2" t="str">
        <f t="shared" si="16"/>
        <v>武汉威伟机械</v>
      </c>
      <c r="I107" s="17" t="s">
        <v>105</v>
      </c>
      <c r="J107" s="4" t="s">
        <v>54</v>
      </c>
      <c r="K107" s="2" t="str">
        <f t="shared" si="14"/>
        <v>9.6米</v>
      </c>
      <c r="L107" s="4">
        <v>14</v>
      </c>
      <c r="M107" s="2" t="str">
        <f t="shared" si="15"/>
        <v>新地园区--亚洲一号园区</v>
      </c>
      <c r="N107" s="4">
        <f t="shared" si="18"/>
        <v>165</v>
      </c>
    </row>
    <row r="108" spans="1:14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7" t="s">
        <v>467</v>
      </c>
      <c r="H108" s="2" t="str">
        <f>IF(A108&lt;&gt;"","武汉威伟机械","------")</f>
        <v>武汉威伟机械</v>
      </c>
      <c r="I108" s="17" t="s">
        <v>105</v>
      </c>
      <c r="J108" s="4" t="s">
        <v>54</v>
      </c>
      <c r="K108" s="2" t="str">
        <f t="shared" si="14"/>
        <v>9.6米</v>
      </c>
      <c r="L108" s="4">
        <v>14</v>
      </c>
      <c r="M108" s="2" t="str">
        <f t="shared" si="15"/>
        <v>新地园区--亚洲一号园区</v>
      </c>
      <c r="N108" s="4">
        <f>IF(OR(C108="常福园区",C108="欣程园区",E108="常福园区",F101="欣程园区"),1250,165)</f>
        <v>165</v>
      </c>
    </row>
    <row r="109" spans="1:14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7" t="s">
        <v>470</v>
      </c>
      <c r="H109" s="2" t="str">
        <f t="shared" ref="H109:H146" si="19">IF(A109&lt;&gt;"","武汉威伟机械","------")</f>
        <v>武汉威伟机械</v>
      </c>
      <c r="I109" s="17" t="s">
        <v>105</v>
      </c>
      <c r="J109" s="4" t="s">
        <v>54</v>
      </c>
      <c r="K109" s="2" t="str">
        <f t="shared" si="14"/>
        <v>9.6米</v>
      </c>
      <c r="L109" s="4">
        <v>14</v>
      </c>
      <c r="M109" s="2" t="str">
        <f t="shared" si="15"/>
        <v>新地园区--亚洲一号园区</v>
      </c>
      <c r="N109" s="4">
        <f t="shared" ref="N109:N124" si="20">IF(OR(C109="常福园区",C109="欣程园区",E109="常福园区",F102="欣程园区"),1250,165)</f>
        <v>165</v>
      </c>
    </row>
    <row r="110" spans="1:14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7" t="s">
        <v>472</v>
      </c>
      <c r="H110" s="2" t="str">
        <f t="shared" si="19"/>
        <v>武汉威伟机械</v>
      </c>
      <c r="I110" s="17" t="s">
        <v>105</v>
      </c>
      <c r="J110" s="4" t="s">
        <v>54</v>
      </c>
      <c r="K110" s="2" t="str">
        <f t="shared" si="14"/>
        <v>9.6米</v>
      </c>
      <c r="L110" s="4">
        <v>14</v>
      </c>
      <c r="M110" s="2" t="str">
        <f t="shared" si="15"/>
        <v>新地园区--亚洲一号园区</v>
      </c>
      <c r="N110" s="4">
        <f t="shared" si="20"/>
        <v>165</v>
      </c>
    </row>
    <row r="111" spans="1:14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7" t="s">
        <v>474</v>
      </c>
      <c r="H111" s="2" t="str">
        <f t="shared" si="19"/>
        <v>武汉威伟机械</v>
      </c>
      <c r="I111" s="17" t="s">
        <v>105</v>
      </c>
      <c r="J111" s="4" t="s">
        <v>54</v>
      </c>
      <c r="K111" s="2" t="str">
        <f t="shared" si="14"/>
        <v>9.6米</v>
      </c>
      <c r="L111" s="4">
        <v>14</v>
      </c>
      <c r="M111" s="2" t="str">
        <f t="shared" si="15"/>
        <v>新地园区--新地园区</v>
      </c>
      <c r="N111" s="4">
        <f t="shared" si="20"/>
        <v>165</v>
      </c>
    </row>
    <row r="112" spans="1:14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7" t="s">
        <v>476</v>
      </c>
      <c r="H112" s="2" t="str">
        <f t="shared" si="19"/>
        <v>武汉威伟机械</v>
      </c>
      <c r="I112" s="17" t="s">
        <v>103</v>
      </c>
      <c r="J112" s="4" t="s">
        <v>51</v>
      </c>
      <c r="K112" s="2" t="str">
        <f t="shared" si="14"/>
        <v>9.6米</v>
      </c>
      <c r="L112" s="4">
        <v>14</v>
      </c>
      <c r="M112" s="2" t="str">
        <f t="shared" si="15"/>
        <v>新地园区--万纬园区</v>
      </c>
      <c r="N112" s="4">
        <f t="shared" si="20"/>
        <v>165</v>
      </c>
    </row>
    <row r="113" spans="1:14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7" t="s">
        <v>478</v>
      </c>
      <c r="H113" s="2" t="str">
        <f t="shared" si="19"/>
        <v>武汉威伟机械</v>
      </c>
      <c r="I113" s="17" t="s">
        <v>101</v>
      </c>
      <c r="J113" s="4" t="s">
        <v>39</v>
      </c>
      <c r="K113" s="2" t="str">
        <f t="shared" si="14"/>
        <v>9.6米</v>
      </c>
      <c r="L113" s="4">
        <v>14</v>
      </c>
      <c r="M113" s="2" t="str">
        <f t="shared" si="15"/>
        <v>新地园区--亚洲一号园区</v>
      </c>
      <c r="N113" s="4">
        <f t="shared" si="20"/>
        <v>165</v>
      </c>
    </row>
    <row r="114" spans="1:14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7" t="s">
        <v>480</v>
      </c>
      <c r="H114" s="2" t="str">
        <f t="shared" si="19"/>
        <v>武汉威伟机械</v>
      </c>
      <c r="I114" s="17" t="s">
        <v>105</v>
      </c>
      <c r="J114" s="4" t="s">
        <v>54</v>
      </c>
      <c r="K114" s="2" t="str">
        <f t="shared" si="14"/>
        <v>9.6米</v>
      </c>
      <c r="L114" s="4">
        <v>14</v>
      </c>
      <c r="M114" s="2" t="str">
        <f t="shared" si="15"/>
        <v>亚洲一号园区--新地园区</v>
      </c>
      <c r="N114" s="4">
        <f t="shared" si="20"/>
        <v>165</v>
      </c>
    </row>
    <row r="115" spans="1:14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7" t="s">
        <v>483</v>
      </c>
      <c r="H115" s="2" t="str">
        <f t="shared" si="19"/>
        <v>武汉威伟机械</v>
      </c>
      <c r="I115" s="17" t="s">
        <v>103</v>
      </c>
      <c r="J115" s="4" t="s">
        <v>51</v>
      </c>
      <c r="K115" s="2" t="str">
        <f t="shared" si="14"/>
        <v>9.6米</v>
      </c>
      <c r="L115" s="4">
        <v>14</v>
      </c>
      <c r="M115" s="2" t="str">
        <f t="shared" si="15"/>
        <v>新地园区--万纬园区</v>
      </c>
      <c r="N115" s="4">
        <f t="shared" si="20"/>
        <v>165</v>
      </c>
    </row>
    <row r="116" spans="1:14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7" t="s">
        <v>487</v>
      </c>
      <c r="H116" s="2" t="str">
        <f t="shared" si="19"/>
        <v>武汉威伟机械</v>
      </c>
      <c r="I116" s="17" t="s">
        <v>17</v>
      </c>
      <c r="J116" s="4" t="s">
        <v>52</v>
      </c>
      <c r="K116" s="2" t="str">
        <f t="shared" si="14"/>
        <v>9.6米</v>
      </c>
      <c r="L116" s="4">
        <v>14</v>
      </c>
      <c r="M116" s="2" t="str">
        <f t="shared" si="15"/>
        <v>丰树园区--新地园区</v>
      </c>
      <c r="N116" s="4">
        <f t="shared" si="20"/>
        <v>165</v>
      </c>
    </row>
    <row r="117" spans="1:14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7" t="s">
        <v>489</v>
      </c>
      <c r="H117" s="2" t="str">
        <f t="shared" si="19"/>
        <v>武汉威伟机械</v>
      </c>
      <c r="I117" s="17" t="s">
        <v>17</v>
      </c>
      <c r="J117" s="4" t="s">
        <v>52</v>
      </c>
      <c r="K117" s="2" t="str">
        <f t="shared" si="14"/>
        <v>9.6米</v>
      </c>
      <c r="L117" s="4">
        <v>14</v>
      </c>
      <c r="M117" s="2" t="str">
        <f t="shared" si="15"/>
        <v>亚洲一号园区--新地园区</v>
      </c>
      <c r="N117" s="4">
        <f t="shared" si="20"/>
        <v>165</v>
      </c>
    </row>
    <row r="118" spans="1:14" ht="18.75">
      <c r="A118" s="9">
        <v>43195</v>
      </c>
      <c r="B118" s="8" t="s">
        <v>47</v>
      </c>
      <c r="C118" s="2" t="s">
        <v>55</v>
      </c>
      <c r="D118" s="2" t="s">
        <v>490</v>
      </c>
      <c r="E118" s="4" t="s">
        <v>48</v>
      </c>
      <c r="F118" s="4" t="s">
        <v>279</v>
      </c>
      <c r="G118" s="7" t="s">
        <v>492</v>
      </c>
      <c r="H118" s="2" t="str">
        <f t="shared" si="19"/>
        <v>武汉威伟机械</v>
      </c>
      <c r="I118" s="17" t="s">
        <v>97</v>
      </c>
      <c r="J118" s="4" t="s">
        <v>65</v>
      </c>
      <c r="K118" s="2" t="str">
        <f t="shared" si="14"/>
        <v>9.6米</v>
      </c>
      <c r="L118" s="4">
        <v>14</v>
      </c>
      <c r="M118" s="2" t="str">
        <f t="shared" si="15"/>
        <v>新地园区--常福园区</v>
      </c>
      <c r="N118" s="4">
        <f t="shared" si="20"/>
        <v>1250</v>
      </c>
    </row>
    <row r="119" spans="1:14" ht="18.75">
      <c r="A119" s="9">
        <v>43195</v>
      </c>
      <c r="B119" s="8" t="s">
        <v>47</v>
      </c>
      <c r="C119" s="2" t="s">
        <v>55</v>
      </c>
      <c r="D119" s="2" t="s">
        <v>493</v>
      </c>
      <c r="E119" s="4" t="s">
        <v>48</v>
      </c>
      <c r="F119" s="4" t="s">
        <v>279</v>
      </c>
      <c r="G119" s="7" t="s">
        <v>495</v>
      </c>
      <c r="H119" s="2" t="str">
        <f t="shared" si="19"/>
        <v>武汉威伟机械</v>
      </c>
      <c r="I119" s="17" t="s">
        <v>128</v>
      </c>
      <c r="J119" s="4" t="s">
        <v>180</v>
      </c>
      <c r="K119" s="2" t="str">
        <f t="shared" si="14"/>
        <v>9.6米</v>
      </c>
      <c r="L119" s="4">
        <v>14</v>
      </c>
      <c r="M119" s="2" t="str">
        <f t="shared" si="15"/>
        <v>新地园区--常福园区</v>
      </c>
      <c r="N119" s="4">
        <f t="shared" si="20"/>
        <v>1250</v>
      </c>
    </row>
    <row r="120" spans="1:14" ht="18.75">
      <c r="A120" s="9">
        <v>43195</v>
      </c>
      <c r="B120" s="8" t="s">
        <v>47</v>
      </c>
      <c r="C120" s="2" t="s">
        <v>55</v>
      </c>
      <c r="D120" s="2" t="s">
        <v>490</v>
      </c>
      <c r="E120" s="4" t="s">
        <v>48</v>
      </c>
      <c r="F120" s="4" t="s">
        <v>279</v>
      </c>
      <c r="G120" s="7" t="s">
        <v>497</v>
      </c>
      <c r="H120" s="2" t="str">
        <f t="shared" si="19"/>
        <v>武汉威伟机械</v>
      </c>
      <c r="I120" s="17" t="s">
        <v>136</v>
      </c>
      <c r="J120" s="4" t="s">
        <v>280</v>
      </c>
      <c r="K120" s="2" t="str">
        <f t="shared" si="14"/>
        <v>9.6米</v>
      </c>
      <c r="L120" s="4">
        <v>15</v>
      </c>
      <c r="M120" s="2" t="str">
        <f t="shared" si="15"/>
        <v>新地园区--常福园区</v>
      </c>
      <c r="N120" s="4">
        <f t="shared" si="20"/>
        <v>1250</v>
      </c>
    </row>
    <row r="121" spans="1:14" ht="18.75">
      <c r="A121" s="9">
        <v>43195</v>
      </c>
      <c r="B121" s="8" t="s">
        <v>274</v>
      </c>
      <c r="C121" s="2" t="s">
        <v>66</v>
      </c>
      <c r="D121" s="2" t="s">
        <v>468</v>
      </c>
      <c r="E121" s="4" t="s">
        <v>55</v>
      </c>
      <c r="F121" s="4" t="s">
        <v>30</v>
      </c>
      <c r="G121" s="7" t="s">
        <v>499</v>
      </c>
      <c r="H121" s="2" t="str">
        <f t="shared" si="19"/>
        <v>武汉威伟机械</v>
      </c>
      <c r="I121" s="17" t="s">
        <v>103</v>
      </c>
      <c r="J121" s="4" t="s">
        <v>51</v>
      </c>
      <c r="K121" s="2" t="str">
        <f t="shared" si="14"/>
        <v>9.6米</v>
      </c>
      <c r="L121" s="4">
        <v>12</v>
      </c>
      <c r="M121" s="2" t="str">
        <f t="shared" si="15"/>
        <v>亚洲一号园区--新地园区</v>
      </c>
      <c r="N121" s="4">
        <f t="shared" si="20"/>
        <v>165</v>
      </c>
    </row>
    <row r="122" spans="1:14" ht="18.75">
      <c r="A122" s="9">
        <v>43195</v>
      </c>
      <c r="B122" s="8" t="s">
        <v>47</v>
      </c>
      <c r="C122" s="2" t="s">
        <v>55</v>
      </c>
      <c r="D122" s="2" t="s">
        <v>375</v>
      </c>
      <c r="E122" s="4" t="s">
        <v>48</v>
      </c>
      <c r="F122" s="4" t="s">
        <v>279</v>
      </c>
      <c r="G122" s="7" t="s">
        <v>501</v>
      </c>
      <c r="H122" s="2" t="str">
        <f t="shared" si="19"/>
        <v>武汉威伟机械</v>
      </c>
      <c r="I122" s="17" t="s">
        <v>110</v>
      </c>
      <c r="J122" s="4" t="s">
        <v>60</v>
      </c>
      <c r="K122" s="2" t="str">
        <f t="shared" si="14"/>
        <v>9.6米</v>
      </c>
      <c r="L122" s="4">
        <v>14</v>
      </c>
      <c r="M122" s="2" t="str">
        <f t="shared" si="15"/>
        <v>新地园区--常福园区</v>
      </c>
      <c r="N122" s="4">
        <f t="shared" si="20"/>
        <v>1250</v>
      </c>
    </row>
    <row r="123" spans="1:14" ht="18.75">
      <c r="A123" s="9">
        <v>43195</v>
      </c>
      <c r="B123" s="8" t="s">
        <v>347</v>
      </c>
      <c r="C123" s="2" t="s">
        <v>55</v>
      </c>
      <c r="D123" s="2" t="s">
        <v>252</v>
      </c>
      <c r="E123" s="4" t="s">
        <v>59</v>
      </c>
      <c r="F123" s="4" t="s">
        <v>374</v>
      </c>
      <c r="G123" s="7" t="s">
        <v>503</v>
      </c>
      <c r="H123" s="2" t="str">
        <f t="shared" si="19"/>
        <v>武汉威伟机械</v>
      </c>
      <c r="I123" s="17" t="s">
        <v>110</v>
      </c>
      <c r="J123" s="4" t="s">
        <v>60</v>
      </c>
      <c r="K123" s="2" t="str">
        <f t="shared" si="14"/>
        <v>9.6米</v>
      </c>
      <c r="L123" s="4">
        <v>14</v>
      </c>
      <c r="M123" s="2" t="str">
        <f t="shared" si="15"/>
        <v>新地园区--万纬园区</v>
      </c>
      <c r="N123" s="4">
        <f t="shared" si="20"/>
        <v>165</v>
      </c>
    </row>
    <row r="124" spans="1:14" ht="18.75">
      <c r="A124" s="9">
        <v>43195</v>
      </c>
      <c r="B124" s="8" t="s">
        <v>45</v>
      </c>
      <c r="C124" s="2" t="s">
        <v>59</v>
      </c>
      <c r="D124" s="2" t="s">
        <v>374</v>
      </c>
      <c r="E124" s="4" t="s">
        <v>55</v>
      </c>
      <c r="F124" s="4" t="s">
        <v>30</v>
      </c>
      <c r="G124" s="7" t="s">
        <v>505</v>
      </c>
      <c r="H124" s="2" t="str">
        <f t="shared" si="19"/>
        <v>武汉威伟机械</v>
      </c>
      <c r="I124" s="17" t="s">
        <v>110</v>
      </c>
      <c r="J124" s="4" t="s">
        <v>60</v>
      </c>
      <c r="K124" s="2" t="str">
        <f t="shared" si="14"/>
        <v>9.6米</v>
      </c>
      <c r="L124" s="4">
        <v>14</v>
      </c>
      <c r="M124" s="2" t="str">
        <f t="shared" si="15"/>
        <v>万纬园区--新地园区</v>
      </c>
      <c r="N124" s="4">
        <f t="shared" si="20"/>
        <v>165</v>
      </c>
    </row>
    <row r="125" spans="1:14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5" t="s">
        <v>378</v>
      </c>
      <c r="H125" s="2" t="str">
        <f t="shared" si="19"/>
        <v>武汉威伟机械</v>
      </c>
      <c r="I125" s="17" t="s">
        <v>103</v>
      </c>
      <c r="J125" s="4" t="s">
        <v>51</v>
      </c>
      <c r="K125" s="2" t="str">
        <f t="shared" si="14"/>
        <v>9.6米</v>
      </c>
      <c r="L125" s="4">
        <v>14</v>
      </c>
      <c r="M125" s="2" t="str">
        <f t="shared" si="15"/>
        <v>新地园区--万科园区</v>
      </c>
      <c r="N125" s="4">
        <f>IF(OR(C125="常福园区",C125="欣程园区",E125="常福园区",E125="欣程园区"),1250,165)</f>
        <v>165</v>
      </c>
    </row>
    <row r="126" spans="1:14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5" t="s">
        <v>380</v>
      </c>
      <c r="H126" s="2" t="str">
        <f t="shared" si="19"/>
        <v>武汉威伟机械</v>
      </c>
      <c r="I126" s="17" t="s">
        <v>99</v>
      </c>
      <c r="J126" s="4" t="s">
        <v>27</v>
      </c>
      <c r="K126" s="2" t="str">
        <f t="shared" si="14"/>
        <v>9.6米</v>
      </c>
      <c r="L126" s="4">
        <v>14</v>
      </c>
      <c r="M126" s="2" t="str">
        <f t="shared" si="15"/>
        <v>新地园区--万科园区</v>
      </c>
      <c r="N126" s="4">
        <f t="shared" ref="N126:N133" si="21">IF(OR(C126="常福园区",C126="欣程园区",E126="常福园区",E126="欣程园区"),1250,165)</f>
        <v>165</v>
      </c>
    </row>
    <row r="127" spans="1:14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5" t="s">
        <v>381</v>
      </c>
      <c r="H127" s="2" t="str">
        <f t="shared" si="19"/>
        <v>武汉威伟机械</v>
      </c>
      <c r="I127" s="17" t="s">
        <v>95</v>
      </c>
      <c r="J127" s="4" t="s">
        <v>57</v>
      </c>
      <c r="K127" s="2" t="str">
        <f t="shared" si="14"/>
        <v>9.6米</v>
      </c>
      <c r="L127" s="4">
        <v>14</v>
      </c>
      <c r="M127" s="2" t="str">
        <f t="shared" si="15"/>
        <v>新地园区--丰树园区</v>
      </c>
      <c r="N127" s="4">
        <f t="shared" si="21"/>
        <v>165</v>
      </c>
    </row>
    <row r="128" spans="1:14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5" t="s">
        <v>382</v>
      </c>
      <c r="H128" s="2" t="str">
        <f t="shared" si="19"/>
        <v>武汉威伟机械</v>
      </c>
      <c r="I128" s="17" t="s">
        <v>95</v>
      </c>
      <c r="J128" s="4" t="s">
        <v>57</v>
      </c>
      <c r="K128" s="2" t="str">
        <f t="shared" si="14"/>
        <v>9.6米</v>
      </c>
      <c r="L128" s="4">
        <v>14</v>
      </c>
      <c r="M128" s="2" t="str">
        <f t="shared" si="15"/>
        <v>新地园区--丰树园区</v>
      </c>
      <c r="N128" s="4">
        <f t="shared" si="21"/>
        <v>165</v>
      </c>
    </row>
    <row r="129" spans="1:14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5" t="s">
        <v>384</v>
      </c>
      <c r="H129" s="2" t="str">
        <f t="shared" si="19"/>
        <v>武汉威伟机械</v>
      </c>
      <c r="I129" s="17" t="s">
        <v>95</v>
      </c>
      <c r="J129" s="4" t="s">
        <v>57</v>
      </c>
      <c r="K129" s="2" t="str">
        <f t="shared" si="14"/>
        <v>9.6米</v>
      </c>
      <c r="L129" s="4">
        <v>14</v>
      </c>
      <c r="M129" s="2" t="str">
        <f t="shared" si="15"/>
        <v>新地园区--丰树园区</v>
      </c>
      <c r="N129" s="4">
        <f t="shared" si="21"/>
        <v>165</v>
      </c>
    </row>
    <row r="130" spans="1:14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5" t="s">
        <v>386</v>
      </c>
      <c r="H130" s="2" t="str">
        <f t="shared" si="19"/>
        <v>武汉威伟机械</v>
      </c>
      <c r="I130" s="17" t="s">
        <v>95</v>
      </c>
      <c r="J130" s="4" t="s">
        <v>57</v>
      </c>
      <c r="K130" s="2" t="str">
        <f t="shared" si="14"/>
        <v>9.6米</v>
      </c>
      <c r="L130" s="4">
        <v>14</v>
      </c>
      <c r="M130" s="2" t="str">
        <f t="shared" si="15"/>
        <v>新地园区--亚洲一号园区</v>
      </c>
      <c r="N130" s="4">
        <f t="shared" si="21"/>
        <v>165</v>
      </c>
    </row>
    <row r="131" spans="1:14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5" t="s">
        <v>387</v>
      </c>
      <c r="H131" s="2" t="str">
        <f t="shared" si="19"/>
        <v>武汉威伟机械</v>
      </c>
      <c r="I131" s="17" t="s">
        <v>109</v>
      </c>
      <c r="J131" s="4" t="s">
        <v>281</v>
      </c>
      <c r="K131" s="2" t="str">
        <f t="shared" si="14"/>
        <v>9.6米</v>
      </c>
      <c r="L131" s="4">
        <v>14</v>
      </c>
      <c r="M131" s="2" t="str">
        <f t="shared" si="15"/>
        <v>新地园区--亚洲一号园区</v>
      </c>
      <c r="N131" s="4">
        <f t="shared" si="21"/>
        <v>165</v>
      </c>
    </row>
    <row r="132" spans="1:14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5" t="s">
        <v>389</v>
      </c>
      <c r="H132" s="2" t="str">
        <f t="shared" si="19"/>
        <v>武汉威伟机械</v>
      </c>
      <c r="I132" s="17" t="s">
        <v>109</v>
      </c>
      <c r="J132" s="4" t="s">
        <v>281</v>
      </c>
      <c r="K132" s="2" t="str">
        <f t="shared" si="14"/>
        <v>9.6米</v>
      </c>
      <c r="L132" s="4">
        <v>14</v>
      </c>
      <c r="M132" s="2" t="str">
        <f t="shared" si="15"/>
        <v>新地园区--丰树园区</v>
      </c>
      <c r="N132" s="4">
        <f t="shared" si="21"/>
        <v>165</v>
      </c>
    </row>
    <row r="133" spans="1:14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5" t="s">
        <v>391</v>
      </c>
      <c r="H133" s="2" t="str">
        <f t="shared" si="19"/>
        <v>武汉威伟机械</v>
      </c>
      <c r="I133" s="17" t="s">
        <v>109</v>
      </c>
      <c r="J133" s="4" t="s">
        <v>281</v>
      </c>
      <c r="K133" s="2" t="str">
        <f t="shared" si="14"/>
        <v>9.6米</v>
      </c>
      <c r="L133" s="4">
        <v>14</v>
      </c>
      <c r="M133" s="2" t="str">
        <f t="shared" si="15"/>
        <v>新地园区--丰树园区</v>
      </c>
      <c r="N133" s="4">
        <f t="shared" si="21"/>
        <v>165</v>
      </c>
    </row>
    <row r="134" spans="1:14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5" t="s">
        <v>392</v>
      </c>
      <c r="H134" s="2" t="str">
        <f t="shared" si="19"/>
        <v>武汉威伟机械</v>
      </c>
      <c r="I134" s="17" t="s">
        <v>109</v>
      </c>
      <c r="J134" s="4" t="s">
        <v>281</v>
      </c>
      <c r="K134" s="2" t="str">
        <f t="shared" si="14"/>
        <v>9.6米</v>
      </c>
      <c r="L134" s="4">
        <v>14</v>
      </c>
      <c r="M134" s="2" t="str">
        <f t="shared" si="15"/>
        <v>新地园区--亚洲一号园区</v>
      </c>
      <c r="N134" s="4">
        <f t="shared" ref="N134:N146" si="22">IF(OR(C134="常福园区",C134="欣程园区",E134="常福园区",F127="欣程园区"),1250,165)</f>
        <v>165</v>
      </c>
    </row>
    <row r="135" spans="1:14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5" t="s">
        <v>394</v>
      </c>
      <c r="H135" s="2" t="str">
        <f t="shared" si="19"/>
        <v>武汉威伟机械</v>
      </c>
      <c r="I135" s="17" t="s">
        <v>103</v>
      </c>
      <c r="J135" s="4" t="s">
        <v>51</v>
      </c>
      <c r="K135" s="2" t="str">
        <f t="shared" si="14"/>
        <v>9.6米</v>
      </c>
      <c r="L135" s="4">
        <v>14</v>
      </c>
      <c r="M135" s="2" t="str">
        <f t="shared" si="15"/>
        <v>新地园区--亚洲一号园区</v>
      </c>
      <c r="N135" s="4">
        <f t="shared" si="22"/>
        <v>165</v>
      </c>
    </row>
    <row r="136" spans="1:14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5" t="s">
        <v>395</v>
      </c>
      <c r="H136" s="2" t="str">
        <f t="shared" si="19"/>
        <v>武汉威伟机械</v>
      </c>
      <c r="I136" s="17" t="s">
        <v>103</v>
      </c>
      <c r="J136" s="4" t="s">
        <v>51</v>
      </c>
      <c r="K136" s="2" t="str">
        <f t="shared" si="14"/>
        <v>9.6米</v>
      </c>
      <c r="L136" s="4">
        <v>14</v>
      </c>
      <c r="M136" s="2" t="str">
        <f t="shared" si="15"/>
        <v>新地园区--丰树园区</v>
      </c>
      <c r="N136" s="4">
        <f t="shared" si="22"/>
        <v>165</v>
      </c>
    </row>
    <row r="137" spans="1:14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5" t="s">
        <v>396</v>
      </c>
      <c r="H137" s="2" t="str">
        <f t="shared" si="19"/>
        <v>武汉威伟机械</v>
      </c>
      <c r="I137" s="17" t="s">
        <v>103</v>
      </c>
      <c r="J137" s="4" t="s">
        <v>51</v>
      </c>
      <c r="K137" s="2" t="str">
        <f t="shared" si="14"/>
        <v>9.6米</v>
      </c>
      <c r="L137" s="4">
        <v>14</v>
      </c>
      <c r="M137" s="2" t="str">
        <f t="shared" si="15"/>
        <v>新地园区--丰树园区</v>
      </c>
      <c r="N137" s="4">
        <f t="shared" si="22"/>
        <v>165</v>
      </c>
    </row>
    <row r="138" spans="1:14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5" t="s">
        <v>398</v>
      </c>
      <c r="H138" s="2" t="str">
        <f t="shared" si="19"/>
        <v>武汉威伟机械</v>
      </c>
      <c r="I138" s="17" t="s">
        <v>97</v>
      </c>
      <c r="J138" s="4" t="s">
        <v>65</v>
      </c>
      <c r="K138" s="2" t="str">
        <f t="shared" si="14"/>
        <v>9.6米</v>
      </c>
      <c r="L138" s="4">
        <v>14</v>
      </c>
      <c r="M138" s="2" t="str">
        <f t="shared" si="15"/>
        <v>新地园区--新地园区</v>
      </c>
      <c r="N138" s="4">
        <f t="shared" si="22"/>
        <v>165</v>
      </c>
    </row>
    <row r="139" spans="1:14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5" t="s">
        <v>399</v>
      </c>
      <c r="H139" s="2" t="str">
        <f t="shared" si="19"/>
        <v>武汉威伟机械</v>
      </c>
      <c r="I139" s="17" t="s">
        <v>101</v>
      </c>
      <c r="J139" s="4" t="s">
        <v>39</v>
      </c>
      <c r="K139" s="2" t="str">
        <f t="shared" si="14"/>
        <v>9.6米</v>
      </c>
      <c r="L139" s="4">
        <v>14</v>
      </c>
      <c r="M139" s="2" t="str">
        <f t="shared" si="15"/>
        <v>新地园区--丰树园区</v>
      </c>
      <c r="N139" s="4">
        <f t="shared" si="22"/>
        <v>165</v>
      </c>
    </row>
    <row r="140" spans="1:14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5" t="s">
        <v>400</v>
      </c>
      <c r="H140" s="2" t="str">
        <f t="shared" si="19"/>
        <v>武汉威伟机械</v>
      </c>
      <c r="I140" s="17" t="s">
        <v>97</v>
      </c>
      <c r="J140" s="4" t="s">
        <v>65</v>
      </c>
      <c r="K140" s="2" t="str">
        <f t="shared" si="14"/>
        <v>9.6米</v>
      </c>
      <c r="L140" s="4">
        <v>14</v>
      </c>
      <c r="M140" s="2" t="str">
        <f t="shared" si="15"/>
        <v>新地园区--亚洲一号园区</v>
      </c>
      <c r="N140" s="4">
        <f t="shared" si="22"/>
        <v>165</v>
      </c>
    </row>
    <row r="141" spans="1:14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5" t="s">
        <v>401</v>
      </c>
      <c r="H141" s="2" t="str">
        <f t="shared" si="19"/>
        <v>武汉威伟机械</v>
      </c>
      <c r="I141" s="17" t="s">
        <v>101</v>
      </c>
      <c r="J141" s="4" t="s">
        <v>39</v>
      </c>
      <c r="K141" s="2" t="str">
        <f t="shared" si="14"/>
        <v>9.6米</v>
      </c>
      <c r="L141" s="4">
        <v>14</v>
      </c>
      <c r="M141" s="2" t="str">
        <f t="shared" si="15"/>
        <v>新地园区--丰树园区</v>
      </c>
      <c r="N141" s="4">
        <f t="shared" si="22"/>
        <v>165</v>
      </c>
    </row>
    <row r="142" spans="1:14" ht="18.75">
      <c r="A142" s="9">
        <v>43196</v>
      </c>
      <c r="B142" s="8" t="s">
        <v>47</v>
      </c>
      <c r="C142" s="2" t="s">
        <v>55</v>
      </c>
      <c r="D142" s="2" t="s">
        <v>402</v>
      </c>
      <c r="E142" s="4" t="s">
        <v>48</v>
      </c>
      <c r="F142" s="4" t="s">
        <v>279</v>
      </c>
      <c r="G142" s="5" t="s">
        <v>403</v>
      </c>
      <c r="H142" s="2" t="str">
        <f t="shared" si="19"/>
        <v>武汉威伟机械</v>
      </c>
      <c r="I142" s="17" t="s">
        <v>17</v>
      </c>
      <c r="J142" s="4" t="s">
        <v>52</v>
      </c>
      <c r="K142" s="2" t="str">
        <f t="shared" si="14"/>
        <v>9.6米</v>
      </c>
      <c r="L142" s="4">
        <v>14</v>
      </c>
      <c r="M142" s="2" t="str">
        <f t="shared" si="15"/>
        <v>新地园区--常福园区</v>
      </c>
      <c r="N142" s="4">
        <f t="shared" si="22"/>
        <v>1250</v>
      </c>
    </row>
    <row r="143" spans="1:14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5" t="s">
        <v>404</v>
      </c>
      <c r="H143" s="2" t="str">
        <f t="shared" si="19"/>
        <v>武汉威伟机械</v>
      </c>
      <c r="I143" s="17" t="s">
        <v>110</v>
      </c>
      <c r="J143" s="4" t="s">
        <v>60</v>
      </c>
      <c r="K143" s="2" t="str">
        <f t="shared" si="14"/>
        <v>9.6米</v>
      </c>
      <c r="L143" s="4">
        <v>14</v>
      </c>
      <c r="M143" s="2" t="str">
        <f t="shared" si="15"/>
        <v>新地园区--常福园区</v>
      </c>
      <c r="N143" s="4">
        <f t="shared" si="22"/>
        <v>1250</v>
      </c>
    </row>
    <row r="144" spans="1:14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5" t="s">
        <v>406</v>
      </c>
      <c r="H144" s="2" t="str">
        <f t="shared" si="19"/>
        <v>武汉威伟机械</v>
      </c>
      <c r="I144" s="17" t="s">
        <v>99</v>
      </c>
      <c r="J144" s="4" t="s">
        <v>27</v>
      </c>
      <c r="K144" s="2" t="str">
        <f t="shared" si="14"/>
        <v>9.6米</v>
      </c>
      <c r="L144" s="4">
        <v>12</v>
      </c>
      <c r="M144" s="2" t="str">
        <f t="shared" si="15"/>
        <v>新地园区--常福园区</v>
      </c>
      <c r="N144" s="4">
        <f t="shared" si="22"/>
        <v>1250</v>
      </c>
    </row>
    <row r="145" spans="1:14" ht="18.75">
      <c r="A145" s="9">
        <v>43196</v>
      </c>
      <c r="B145" s="8" t="s">
        <v>47</v>
      </c>
      <c r="C145" s="2" t="s">
        <v>55</v>
      </c>
      <c r="D145" s="2" t="s">
        <v>375</v>
      </c>
      <c r="E145" s="4" t="s">
        <v>48</v>
      </c>
      <c r="F145" s="4" t="s">
        <v>279</v>
      </c>
      <c r="G145" s="5" t="s">
        <v>407</v>
      </c>
      <c r="H145" s="2" t="str">
        <f t="shared" si="19"/>
        <v>武汉威伟机械</v>
      </c>
      <c r="I145" s="17" t="s">
        <v>98</v>
      </c>
      <c r="J145" s="4" t="s">
        <v>43</v>
      </c>
      <c r="K145" s="2" t="str">
        <f t="shared" si="14"/>
        <v>9.6米</v>
      </c>
      <c r="L145" s="4">
        <v>15</v>
      </c>
      <c r="M145" s="2" t="str">
        <f t="shared" si="15"/>
        <v>新地园区--常福园区</v>
      </c>
      <c r="N145" s="4">
        <f t="shared" si="22"/>
        <v>1250</v>
      </c>
    </row>
    <row r="146" spans="1:14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5" t="s">
        <v>408</v>
      </c>
      <c r="H146" s="2" t="str">
        <f t="shared" si="19"/>
        <v>武汉威伟机械</v>
      </c>
      <c r="I146" s="17" t="s">
        <v>105</v>
      </c>
      <c r="J146" s="4" t="s">
        <v>54</v>
      </c>
      <c r="K146" s="2" t="str">
        <f t="shared" si="14"/>
        <v>9.6米</v>
      </c>
      <c r="L146" s="4">
        <v>15</v>
      </c>
      <c r="M146" s="2" t="str">
        <f t="shared" si="15"/>
        <v>新地园区--常福园区</v>
      </c>
      <c r="N146" s="4">
        <f t="shared" si="22"/>
        <v>1250</v>
      </c>
    </row>
    <row r="147" spans="1:14" ht="18.75">
      <c r="A147" s="9">
        <v>43196</v>
      </c>
      <c r="B147" s="8" t="s">
        <v>369</v>
      </c>
      <c r="C147" s="2" t="s">
        <v>55</v>
      </c>
      <c r="D147" s="2" t="s">
        <v>19</v>
      </c>
      <c r="E147" s="4" t="s">
        <v>66</v>
      </c>
      <c r="F147" s="4" t="s">
        <v>372</v>
      </c>
      <c r="G147" s="7" t="s">
        <v>1041</v>
      </c>
      <c r="H147" s="2" t="str">
        <f t="shared" ref="H147:H169" si="23">IF(A147&lt;&gt;"","武汉威伟机械","------")</f>
        <v>武汉威伟机械</v>
      </c>
      <c r="I147" s="17" t="s">
        <v>104</v>
      </c>
      <c r="J147" s="4" t="s">
        <v>53</v>
      </c>
      <c r="K147" s="2" t="str">
        <f t="shared" ref="K147:K168" si="24">IF(A147&lt;&gt;"","9.6米","---")</f>
        <v>9.6米</v>
      </c>
      <c r="L147" s="4">
        <v>14</v>
      </c>
      <c r="M147" s="2" t="str">
        <f t="shared" ref="M147:M168" si="25">C147&amp;"--"&amp;E147</f>
        <v>新地园区--亚洲一号园区</v>
      </c>
      <c r="N147" s="4">
        <f>IF(OR(C147="常福园区",C147="欣程园区",E147="常福园区",F140="欣程园区"),1250,165)</f>
        <v>165</v>
      </c>
    </row>
    <row r="148" spans="1:14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388</v>
      </c>
      <c r="G148" s="7" t="s">
        <v>1042</v>
      </c>
      <c r="H148" s="2" t="str">
        <f t="shared" si="23"/>
        <v>武汉威伟机械</v>
      </c>
      <c r="I148" s="40" t="s">
        <v>128</v>
      </c>
      <c r="J148" s="4" t="s">
        <v>180</v>
      </c>
      <c r="K148" s="2" t="str">
        <f t="shared" si="24"/>
        <v>9.6米</v>
      </c>
      <c r="L148" s="4">
        <v>14</v>
      </c>
      <c r="M148" s="2" t="str">
        <f t="shared" si="25"/>
        <v>新地园区--丰树园区</v>
      </c>
      <c r="N148" s="4">
        <f>IF(OR(C148="常福园区",C148="欣程园区",E148="常福园区",E148="欣程园区"),1250,165)</f>
        <v>165</v>
      </c>
    </row>
    <row r="149" spans="1:14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374</v>
      </c>
      <c r="G149" s="7" t="s">
        <v>1043</v>
      </c>
      <c r="H149" s="2" t="str">
        <f t="shared" si="23"/>
        <v>武汉威伟机械</v>
      </c>
      <c r="I149" s="40" t="str">
        <f>VLOOKUP(J149,ch!$A$1:$B$31,2,0)</f>
        <v>鄂AHB101</v>
      </c>
      <c r="J149" s="4" t="s">
        <v>51</v>
      </c>
      <c r="K149" s="2" t="str">
        <f t="shared" si="24"/>
        <v>9.6米</v>
      </c>
      <c r="L149" s="4">
        <v>12</v>
      </c>
      <c r="M149" s="2" t="str">
        <f t="shared" si="25"/>
        <v>新地园区--新地园区</v>
      </c>
      <c r="N149" s="4">
        <f t="shared" ref="N149:N155" si="26">IF(OR(C149="常福园区",C149="欣程园区",E149="常福园区",E149="欣程园区"),1250,165)</f>
        <v>165</v>
      </c>
    </row>
    <row r="150" spans="1:14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445</v>
      </c>
      <c r="G150" s="7" t="s">
        <v>1044</v>
      </c>
      <c r="H150" s="2" t="str">
        <f t="shared" si="23"/>
        <v>武汉威伟机械</v>
      </c>
      <c r="I150" s="40" t="s">
        <v>128</v>
      </c>
      <c r="J150" s="4" t="s">
        <v>180</v>
      </c>
      <c r="K150" s="2" t="str">
        <f t="shared" si="24"/>
        <v>9.6米</v>
      </c>
      <c r="L150" s="4">
        <v>14</v>
      </c>
      <c r="M150" s="2" t="str">
        <f t="shared" si="25"/>
        <v>新地园区--亚洲一号园区</v>
      </c>
      <c r="N150" s="4">
        <f t="shared" si="26"/>
        <v>165</v>
      </c>
    </row>
    <row r="151" spans="1:14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445</v>
      </c>
      <c r="G151" s="7" t="s">
        <v>1045</v>
      </c>
      <c r="H151" s="2" t="str">
        <f t="shared" si="23"/>
        <v>武汉威伟机械</v>
      </c>
      <c r="I151" s="40" t="str">
        <f>VLOOKUP(J151,ch!$A$1:$B$31,2,0)</f>
        <v>鄂AZR876</v>
      </c>
      <c r="J151" s="4" t="s">
        <v>281</v>
      </c>
      <c r="K151" s="2" t="str">
        <f t="shared" si="24"/>
        <v>9.6米</v>
      </c>
      <c r="L151" s="4">
        <v>14</v>
      </c>
      <c r="M151" s="2" t="str">
        <f t="shared" si="25"/>
        <v>新地园区--亚洲一号园区</v>
      </c>
      <c r="N151" s="4">
        <f t="shared" si="26"/>
        <v>165</v>
      </c>
    </row>
    <row r="152" spans="1:14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388</v>
      </c>
      <c r="G152" s="7" t="s">
        <v>1046</v>
      </c>
      <c r="H152" s="2" t="str">
        <f t="shared" si="23"/>
        <v>武汉威伟机械</v>
      </c>
      <c r="I152" s="40" t="str">
        <f>VLOOKUP(J152,ch!$A$1:$B$31,2,0)</f>
        <v>鄂AHB101</v>
      </c>
      <c r="J152" s="4" t="s">
        <v>51</v>
      </c>
      <c r="K152" s="2" t="str">
        <f t="shared" si="24"/>
        <v>9.6米</v>
      </c>
      <c r="L152" s="4">
        <v>14</v>
      </c>
      <c r="M152" s="2" t="str">
        <f t="shared" si="25"/>
        <v>新地园区--丰树园区</v>
      </c>
      <c r="N152" s="4">
        <f t="shared" si="26"/>
        <v>165</v>
      </c>
    </row>
    <row r="153" spans="1:14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388</v>
      </c>
      <c r="G153" s="7" t="s">
        <v>1047</v>
      </c>
      <c r="H153" s="2" t="str">
        <f t="shared" si="23"/>
        <v>武汉威伟机械</v>
      </c>
      <c r="I153" s="40" t="str">
        <f>VLOOKUP(J153,ch!$A$1:$B$31,2,0)</f>
        <v>鄂ABY277</v>
      </c>
      <c r="J153" s="4" t="s">
        <v>65</v>
      </c>
      <c r="K153" s="2" t="str">
        <f t="shared" si="24"/>
        <v>9.6米</v>
      </c>
      <c r="L153" s="4">
        <v>14</v>
      </c>
      <c r="M153" s="2" t="str">
        <f t="shared" si="25"/>
        <v>新地园区--丰树园区</v>
      </c>
      <c r="N153" s="4">
        <f t="shared" si="26"/>
        <v>165</v>
      </c>
    </row>
    <row r="154" spans="1:14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371</v>
      </c>
      <c r="G154" s="7" t="s">
        <v>1048</v>
      </c>
      <c r="H154" s="2" t="str">
        <f t="shared" si="23"/>
        <v>武汉威伟机械</v>
      </c>
      <c r="I154" s="40" t="str">
        <f>VLOOKUP(J154,ch!$A$1:$B$31,2,0)</f>
        <v>鄂AF1588</v>
      </c>
      <c r="J154" s="4" t="s">
        <v>39</v>
      </c>
      <c r="K154" s="2" t="str">
        <f t="shared" si="24"/>
        <v>9.6米</v>
      </c>
      <c r="L154" s="4">
        <v>14</v>
      </c>
      <c r="M154" s="2" t="str">
        <f t="shared" si="25"/>
        <v>新地园区--丰树园区</v>
      </c>
      <c r="N154" s="4">
        <f t="shared" si="26"/>
        <v>165</v>
      </c>
    </row>
    <row r="155" spans="1:14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456</v>
      </c>
      <c r="G155" s="7" t="s">
        <v>1049</v>
      </c>
      <c r="H155" s="2" t="str">
        <f t="shared" si="23"/>
        <v>武汉威伟机械</v>
      </c>
      <c r="I155" s="40" t="str">
        <f>VLOOKUP(J155,ch!$A$1:$B$31,2,0)</f>
        <v>鄂AF1588</v>
      </c>
      <c r="J155" s="4" t="s">
        <v>39</v>
      </c>
      <c r="K155" s="2" t="str">
        <f t="shared" si="24"/>
        <v>9.6米</v>
      </c>
      <c r="L155" s="4">
        <v>14</v>
      </c>
      <c r="M155" s="2" t="str">
        <f t="shared" si="25"/>
        <v>新地园区--亚洲一号园区</v>
      </c>
      <c r="N155" s="4">
        <f t="shared" si="26"/>
        <v>165</v>
      </c>
    </row>
    <row r="156" spans="1:14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373</v>
      </c>
      <c r="G156" s="7" t="s">
        <v>1050</v>
      </c>
      <c r="H156" s="2" t="str">
        <f t="shared" si="23"/>
        <v>武汉威伟机械</v>
      </c>
      <c r="I156" s="40" t="str">
        <f>VLOOKUP(J156,ch!$A$1:$B$31,2,0)</f>
        <v>鄂AZV377</v>
      </c>
      <c r="J156" s="4" t="s">
        <v>54</v>
      </c>
      <c r="K156" s="2" t="str">
        <f t="shared" si="24"/>
        <v>9.6米</v>
      </c>
      <c r="L156" s="4">
        <v>14</v>
      </c>
      <c r="M156" s="2" t="str">
        <f t="shared" si="25"/>
        <v>新地园区--亚洲一号园区</v>
      </c>
      <c r="N156" s="4">
        <f t="shared" ref="N156:N168" si="27">IF(OR(C156="常福园区",C156="欣程园区",E156="常福园区",F149="欣程园区"),1250,165)</f>
        <v>165</v>
      </c>
    </row>
    <row r="157" spans="1:14" ht="18.75">
      <c r="A157" s="9">
        <v>43197</v>
      </c>
      <c r="B157" s="8" t="s">
        <v>369</v>
      </c>
      <c r="C157" s="2" t="s">
        <v>55</v>
      </c>
      <c r="D157" s="2" t="s">
        <v>252</v>
      </c>
      <c r="E157" s="4" t="s">
        <v>66</v>
      </c>
      <c r="F157" s="4" t="s">
        <v>370</v>
      </c>
      <c r="G157" s="7" t="s">
        <v>1051</v>
      </c>
      <c r="H157" s="2" t="str">
        <f t="shared" si="23"/>
        <v>武汉威伟机械</v>
      </c>
      <c r="I157" s="40" t="str">
        <f>VLOOKUP(J157,ch!$A$1:$B$31,2,0)</f>
        <v>鄂AFE237</v>
      </c>
      <c r="J157" s="4" t="s">
        <v>43</v>
      </c>
      <c r="K157" s="2" t="str">
        <f t="shared" si="24"/>
        <v>9.6米</v>
      </c>
      <c r="L157" s="4">
        <v>14</v>
      </c>
      <c r="M157" s="2" t="str">
        <f t="shared" si="25"/>
        <v>新地园区--亚洲一号园区</v>
      </c>
      <c r="N157" s="4">
        <f t="shared" si="27"/>
        <v>165</v>
      </c>
    </row>
    <row r="158" spans="1:14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372</v>
      </c>
      <c r="G158" s="7" t="s">
        <v>1052</v>
      </c>
      <c r="H158" s="2" t="str">
        <f t="shared" si="23"/>
        <v>武汉威伟机械</v>
      </c>
      <c r="I158" s="40" t="str">
        <f>VLOOKUP(J158,ch!$A$1:$B$31,2,0)</f>
        <v>鄂AHB101</v>
      </c>
      <c r="J158" s="4" t="s">
        <v>51</v>
      </c>
      <c r="K158" s="2" t="str">
        <f t="shared" si="24"/>
        <v>9.6米</v>
      </c>
      <c r="L158" s="4">
        <v>14</v>
      </c>
      <c r="M158" s="2" t="str">
        <f t="shared" si="25"/>
        <v>新地园区--亚洲一号园区</v>
      </c>
      <c r="N158" s="4">
        <f t="shared" si="27"/>
        <v>165</v>
      </c>
    </row>
    <row r="159" spans="1:14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519</v>
      </c>
      <c r="G159" s="7" t="s">
        <v>1053</v>
      </c>
      <c r="H159" s="2" t="str">
        <f t="shared" si="23"/>
        <v>武汉威伟机械</v>
      </c>
      <c r="I159" s="40" t="str">
        <f>VLOOKUP(J159,ch!$A$1:$B$31,2,0)</f>
        <v>鄂FJU350</v>
      </c>
      <c r="J159" s="4" t="s">
        <v>52</v>
      </c>
      <c r="K159" s="2" t="str">
        <f t="shared" si="24"/>
        <v>9.6米</v>
      </c>
      <c r="L159" s="4">
        <v>14</v>
      </c>
      <c r="M159" s="2" t="str">
        <f t="shared" si="25"/>
        <v>新地园区--亚洲一号园区</v>
      </c>
      <c r="N159" s="4">
        <f t="shared" si="27"/>
        <v>165</v>
      </c>
    </row>
    <row r="160" spans="1:14" ht="18.75">
      <c r="A160" s="9">
        <v>43197</v>
      </c>
      <c r="B160" s="8" t="s">
        <v>369</v>
      </c>
      <c r="C160" s="2" t="s">
        <v>55</v>
      </c>
      <c r="D160" s="2" t="s">
        <v>252</v>
      </c>
      <c r="E160" s="4" t="s">
        <v>66</v>
      </c>
      <c r="F160" s="4" t="s">
        <v>370</v>
      </c>
      <c r="G160" s="7" t="s">
        <v>1054</v>
      </c>
      <c r="H160" s="2" t="str">
        <f t="shared" si="23"/>
        <v>武汉威伟机械</v>
      </c>
      <c r="I160" s="40" t="str">
        <f>VLOOKUP(J160,ch!$A$1:$B$31,2,0)</f>
        <v>鄂AZR876</v>
      </c>
      <c r="J160" s="4" t="s">
        <v>281</v>
      </c>
      <c r="K160" s="2" t="str">
        <f t="shared" si="24"/>
        <v>9.6米</v>
      </c>
      <c r="L160" s="4">
        <v>14</v>
      </c>
      <c r="M160" s="2" t="str">
        <f t="shared" si="25"/>
        <v>新地园区--亚洲一号园区</v>
      </c>
      <c r="N160" s="4">
        <f t="shared" si="27"/>
        <v>165</v>
      </c>
    </row>
    <row r="161" spans="1:14" ht="18.75">
      <c r="A161" s="9">
        <v>43197</v>
      </c>
      <c r="B161" s="8" t="s">
        <v>41</v>
      </c>
      <c r="C161" s="2" t="s">
        <v>55</v>
      </c>
      <c r="D161" s="2" t="s">
        <v>375</v>
      </c>
      <c r="E161" s="4" t="s">
        <v>377</v>
      </c>
      <c r="F161" s="4" t="s">
        <v>522</v>
      </c>
      <c r="G161" s="7" t="s">
        <v>1055</v>
      </c>
      <c r="H161" s="2" t="str">
        <f t="shared" si="23"/>
        <v>武汉威伟机械</v>
      </c>
      <c r="I161" s="40" t="s">
        <v>110</v>
      </c>
      <c r="J161" s="4" t="s">
        <v>60</v>
      </c>
      <c r="K161" s="2" t="str">
        <f t="shared" si="24"/>
        <v>9.6米</v>
      </c>
      <c r="L161" s="4">
        <v>14</v>
      </c>
      <c r="M161" s="2" t="str">
        <f t="shared" si="25"/>
        <v>新地园区--万科园区</v>
      </c>
      <c r="N161" s="4">
        <f t="shared" si="27"/>
        <v>165</v>
      </c>
    </row>
    <row r="162" spans="1:14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377</v>
      </c>
      <c r="F162" s="4" t="s">
        <v>374</v>
      </c>
      <c r="G162" s="7" t="s">
        <v>1056</v>
      </c>
      <c r="H162" s="2" t="str">
        <f t="shared" si="23"/>
        <v>武汉威伟机械</v>
      </c>
      <c r="I162" s="40" t="s">
        <v>110</v>
      </c>
      <c r="J162" s="4" t="s">
        <v>60</v>
      </c>
      <c r="K162" s="2" t="str">
        <f t="shared" si="24"/>
        <v>9.6米</v>
      </c>
      <c r="L162" s="4">
        <v>14</v>
      </c>
      <c r="M162" s="2" t="str">
        <f t="shared" si="25"/>
        <v>新地园区--万科园区</v>
      </c>
      <c r="N162" s="4">
        <f t="shared" si="27"/>
        <v>165</v>
      </c>
    </row>
    <row r="163" spans="1:14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397</v>
      </c>
      <c r="G163" s="7" t="s">
        <v>1057</v>
      </c>
      <c r="H163" s="2" t="str">
        <f t="shared" si="23"/>
        <v>武汉威伟机械</v>
      </c>
      <c r="I163" s="40" t="s">
        <v>110</v>
      </c>
      <c r="J163" s="4" t="s">
        <v>60</v>
      </c>
      <c r="K163" s="2" t="str">
        <f t="shared" si="24"/>
        <v>9.6米</v>
      </c>
      <c r="L163" s="4">
        <v>12</v>
      </c>
      <c r="M163" s="2" t="str">
        <f t="shared" si="25"/>
        <v>新地园区--新地园区</v>
      </c>
      <c r="N163" s="4">
        <f t="shared" si="27"/>
        <v>165</v>
      </c>
    </row>
    <row r="164" spans="1:14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372</v>
      </c>
      <c r="G164" s="7" t="s">
        <v>1058</v>
      </c>
      <c r="H164" s="2" t="str">
        <f t="shared" si="23"/>
        <v>武汉威伟机械</v>
      </c>
      <c r="I164" s="40" t="str">
        <f>VLOOKUP(J164,ch!$A$1:$B$31,2,0)</f>
        <v>鄂AZV377</v>
      </c>
      <c r="J164" s="4" t="s">
        <v>54</v>
      </c>
      <c r="K164" s="2" t="str">
        <f t="shared" si="24"/>
        <v>9.6米</v>
      </c>
      <c r="L164" s="4">
        <v>14</v>
      </c>
      <c r="M164" s="2" t="str">
        <f t="shared" si="25"/>
        <v>新地园区--亚洲一号园区</v>
      </c>
      <c r="N164" s="4">
        <f t="shared" si="27"/>
        <v>165</v>
      </c>
    </row>
    <row r="165" spans="1:14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368</v>
      </c>
      <c r="G165" s="7" t="s">
        <v>1059</v>
      </c>
      <c r="H165" s="2" t="str">
        <f t="shared" si="23"/>
        <v>武汉威伟机械</v>
      </c>
      <c r="I165" s="40" t="str">
        <f>VLOOKUP(J165,ch!$A$1:$B$31,2,0)</f>
        <v>鄂AZV377</v>
      </c>
      <c r="J165" s="4" t="s">
        <v>54</v>
      </c>
      <c r="K165" s="2" t="str">
        <f t="shared" si="24"/>
        <v>9.6米</v>
      </c>
      <c r="L165" s="4">
        <v>14</v>
      </c>
      <c r="M165" s="2" t="str">
        <f t="shared" si="25"/>
        <v>新地园区--丰树园区</v>
      </c>
      <c r="N165" s="4">
        <f t="shared" si="27"/>
        <v>165</v>
      </c>
    </row>
    <row r="166" spans="1:14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1060</v>
      </c>
      <c r="H166" s="2" t="str">
        <f t="shared" si="23"/>
        <v>武汉威伟机械</v>
      </c>
      <c r="I166" s="40" t="str">
        <f>VLOOKUP(J166,ch!$A$1:$B$31,2,0)</f>
        <v>鄂AZV373</v>
      </c>
      <c r="J166" s="4" t="s">
        <v>259</v>
      </c>
      <c r="K166" s="2" t="str">
        <f t="shared" si="24"/>
        <v>9.6米</v>
      </c>
      <c r="L166" s="4">
        <v>14</v>
      </c>
      <c r="M166" s="2" t="str">
        <f t="shared" si="25"/>
        <v>新地园区--常福园区</v>
      </c>
      <c r="N166" s="4">
        <f t="shared" si="27"/>
        <v>1250</v>
      </c>
    </row>
    <row r="167" spans="1:14" ht="18.75">
      <c r="A167" s="9">
        <v>43197</v>
      </c>
      <c r="B167" s="8" t="s">
        <v>47</v>
      </c>
      <c r="C167" s="2" t="s">
        <v>55</v>
      </c>
      <c r="D167" s="2" t="s">
        <v>375</v>
      </c>
      <c r="E167" s="4" t="s">
        <v>48</v>
      </c>
      <c r="F167" s="4" t="s">
        <v>279</v>
      </c>
      <c r="G167" s="7" t="s">
        <v>1061</v>
      </c>
      <c r="H167" s="2" t="str">
        <f t="shared" si="23"/>
        <v>武汉威伟机械</v>
      </c>
      <c r="I167" s="40" t="str">
        <f>VLOOKUP(J167,ch!$A$1:$B$31,2,0)</f>
        <v>鄂ABY256</v>
      </c>
      <c r="J167" s="4" t="s">
        <v>27</v>
      </c>
      <c r="K167" s="2" t="str">
        <f t="shared" si="24"/>
        <v>9.6米</v>
      </c>
      <c r="L167" s="4">
        <v>15</v>
      </c>
      <c r="M167" s="2" t="str">
        <f t="shared" si="25"/>
        <v>新地园区--常福园区</v>
      </c>
      <c r="N167" s="4">
        <f t="shared" si="27"/>
        <v>1250</v>
      </c>
    </row>
    <row r="168" spans="1:14" ht="18.75">
      <c r="A168" s="9">
        <v>43197</v>
      </c>
      <c r="B168" s="8" t="s">
        <v>47</v>
      </c>
      <c r="C168" s="2" t="s">
        <v>55</v>
      </c>
      <c r="D168" s="2" t="s">
        <v>375</v>
      </c>
      <c r="E168" s="4" t="s">
        <v>48</v>
      </c>
      <c r="F168" s="4" t="s">
        <v>279</v>
      </c>
      <c r="G168" s="7" t="s">
        <v>1062</v>
      </c>
      <c r="H168" s="2" t="str">
        <f t="shared" si="23"/>
        <v>武汉威伟机械</v>
      </c>
      <c r="I168" s="40" t="str">
        <f>VLOOKUP(J168,ch!$A$1:$B$31,2,0)</f>
        <v>鄂AAW309</v>
      </c>
      <c r="J168" s="4" t="s">
        <v>57</v>
      </c>
      <c r="K168" s="2" t="str">
        <f t="shared" si="24"/>
        <v>9.6米</v>
      </c>
      <c r="L168" s="4">
        <v>14</v>
      </c>
      <c r="M168" s="2" t="str">
        <f t="shared" si="25"/>
        <v>新地园区--常福园区</v>
      </c>
      <c r="N168" s="4">
        <f t="shared" si="27"/>
        <v>1250</v>
      </c>
    </row>
    <row r="169" spans="1:14" ht="18.75">
      <c r="A169" s="9">
        <v>43197</v>
      </c>
      <c r="B169" s="8" t="s">
        <v>47</v>
      </c>
      <c r="C169" s="2" t="s">
        <v>55</v>
      </c>
      <c r="D169" s="2" t="s">
        <v>375</v>
      </c>
      <c r="E169" s="4" t="s">
        <v>48</v>
      </c>
      <c r="F169" s="4" t="s">
        <v>279</v>
      </c>
      <c r="G169" s="7" t="s">
        <v>1063</v>
      </c>
      <c r="H169" s="2" t="str">
        <f t="shared" si="23"/>
        <v>武汉威伟机械</v>
      </c>
      <c r="I169" s="40" t="str">
        <f>VLOOKUP(J169,ch!$A$1:$B$32,2,0)</f>
        <v>粤BGR032</v>
      </c>
      <c r="J169" s="4" t="s">
        <v>53</v>
      </c>
      <c r="K169" s="2" t="str">
        <f t="shared" ref="K169" si="28">IF(A169&lt;&gt;"","9.6米","---")</f>
        <v>9.6米</v>
      </c>
      <c r="L169" s="4">
        <v>14</v>
      </c>
      <c r="M169" s="2" t="str">
        <f t="shared" ref="M169" si="29">C169&amp;"--"&amp;E169</f>
        <v>新地园区--常福园区</v>
      </c>
      <c r="N169" s="4">
        <f t="shared" ref="N169" si="30">IF(OR(C169="常福园区",C169="欣程园区",E169="常福园区",F162="欣程园区"),1250,165)</f>
        <v>1250</v>
      </c>
    </row>
  </sheetData>
  <phoneticPr fontId="7" type="noConversion"/>
  <conditionalFormatting sqref="G31:G54">
    <cfRule type="duplicateValues" dxfId="35" priority="27"/>
    <cfRule type="duplicateValues" dxfId="34" priority="28"/>
  </conditionalFormatting>
  <conditionalFormatting sqref="G55:G77">
    <cfRule type="duplicateValues" dxfId="33" priority="24"/>
    <cfRule type="duplicateValues" dxfId="32" priority="25"/>
  </conditionalFormatting>
  <conditionalFormatting sqref="G55:G77">
    <cfRule type="duplicateValues" dxfId="31" priority="26"/>
  </conditionalFormatting>
  <conditionalFormatting sqref="G95:G124">
    <cfRule type="duplicateValues" dxfId="30" priority="11"/>
  </conditionalFormatting>
  <conditionalFormatting sqref="G95:G107">
    <cfRule type="duplicateValues" dxfId="29" priority="12"/>
    <cfRule type="duplicateValues" dxfId="28" priority="13"/>
  </conditionalFormatting>
  <conditionalFormatting sqref="G108:G124">
    <cfRule type="duplicateValues" dxfId="27" priority="14"/>
    <cfRule type="duplicateValues" dxfId="26" priority="15"/>
  </conditionalFormatting>
  <conditionalFormatting sqref="G95:G107">
    <cfRule type="duplicateValues" dxfId="25" priority="16"/>
    <cfRule type="duplicateValues" dxfId="24" priority="17"/>
  </conditionalFormatting>
  <conditionalFormatting sqref="G108:G124">
    <cfRule type="duplicateValues" dxfId="23" priority="18"/>
    <cfRule type="duplicateValues" dxfId="22" priority="19"/>
  </conditionalFormatting>
  <conditionalFormatting sqref="G125:G147">
    <cfRule type="duplicateValues" dxfId="21" priority="6"/>
  </conditionalFormatting>
  <conditionalFormatting sqref="G125:G147">
    <cfRule type="duplicateValues" dxfId="20" priority="7"/>
    <cfRule type="duplicateValues" dxfId="19" priority="8"/>
  </conditionalFormatting>
  <conditionalFormatting sqref="G125:G147">
    <cfRule type="duplicateValues" dxfId="18" priority="9"/>
    <cfRule type="duplicateValues" dxfId="17" priority="10"/>
  </conditionalFormatting>
  <conditionalFormatting sqref="G1:G30 G170:G1048576">
    <cfRule type="duplicateValues" dxfId="16" priority="30"/>
  </conditionalFormatting>
  <conditionalFormatting sqref="G148:G169">
    <cfRule type="duplicateValues" dxfId="15" priority="60"/>
  </conditionalFormatting>
  <conditionalFormatting sqref="G148:G169">
    <cfRule type="duplicateValues" dxfId="14" priority="61"/>
    <cfRule type="duplicateValues" dxfId="13" priority="62"/>
  </conditionalFormatting>
  <conditionalFormatting sqref="G148:G169">
    <cfRule type="duplicateValues" dxfId="12" priority="63"/>
    <cfRule type="duplicateValues" dxfId="11" priority="64"/>
  </conditionalFormatting>
  <conditionalFormatting sqref="G78:H94">
    <cfRule type="duplicateValues" dxfId="10" priority="65"/>
    <cfRule type="duplicateValues" dxfId="9" priority="66"/>
  </conditionalFormatting>
  <conditionalFormatting sqref="G78:H94">
    <cfRule type="duplicateValues" dxfId="8" priority="69"/>
    <cfRule type="duplicateValues" dxfId="7" priority="70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selection activeCell="F20" sqref="F20"/>
    </sheetView>
  </sheetViews>
  <sheetFormatPr defaultRowHeight="13.5"/>
  <cols>
    <col min="7" max="8" width="13.25" bestFit="1" customWidth="1"/>
    <col min="9" max="9" width="16.625" bestFit="1" customWidth="1"/>
    <col min="10" max="10" width="11.75" bestFit="1" customWidth="1"/>
  </cols>
  <sheetData>
    <row r="1" spans="1:16" s="18" customFormat="1" ht="18.75">
      <c r="A1" s="9">
        <v>43201</v>
      </c>
      <c r="B1" s="8" t="s">
        <v>623</v>
      </c>
      <c r="C1" s="2" t="s">
        <v>66</v>
      </c>
      <c r="D1" s="2" t="s">
        <v>727</v>
      </c>
      <c r="E1" s="4" t="s">
        <v>161</v>
      </c>
      <c r="F1" s="4" t="s">
        <v>722</v>
      </c>
      <c r="G1" s="7" t="s">
        <v>672</v>
      </c>
      <c r="H1" s="5" t="s">
        <v>723</v>
      </c>
      <c r="I1" s="2" t="str">
        <f>IF(A1&lt;&gt;"","武汉威伟机械","------")</f>
        <v>武汉威伟机械</v>
      </c>
      <c r="J1" s="17" t="str">
        <f>VLOOKUP(L1,ch!$A$1:$B$33,2,0)</f>
        <v>鄂AHB101</v>
      </c>
      <c r="K1" s="17" t="s">
        <v>103</v>
      </c>
      <c r="L1" s="4" t="s">
        <v>157</v>
      </c>
      <c r="M1" s="2" t="str">
        <f>IF(A1&lt;&gt;"","9.6米","---")</f>
        <v>9.6米</v>
      </c>
      <c r="N1" s="4">
        <v>14</v>
      </c>
      <c r="O1" s="2" t="str">
        <f>C1&amp;"--"&amp;E1</f>
        <v>亚洲一号园区--新地园区</v>
      </c>
      <c r="P1" s="4">
        <f>IF(OR(C1="常福园区",C1="欣程园区",E1="常福园区",E1="欣程园区"),1250,165)</f>
        <v>165</v>
      </c>
    </row>
  </sheetData>
  <phoneticPr fontId="7" type="noConversion"/>
  <conditionalFormatting sqref="G1">
    <cfRule type="duplicateValues" dxfId="6" priority="1"/>
    <cfRule type="duplicateValues" dxfId="5" priority="2"/>
  </conditionalFormatting>
  <conditionalFormatting sqref="G1:H1">
    <cfRule type="duplicateValues" dxfId="4" priority="3"/>
  </conditionalFormatting>
  <conditionalFormatting sqref="G1:H1">
    <cfRule type="duplicateValues" dxfId="3" priority="4"/>
    <cfRule type="duplicateValues" dxfId="2" priority="5"/>
  </conditionalFormatting>
  <conditionalFormatting sqref="G1:H1">
    <cfRule type="duplicateValues" dxfId="1" priority="6"/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10" priority="4"/>
    <cfRule type="duplicateValues" dxfId="209" priority="5"/>
  </conditionalFormatting>
  <conditionalFormatting sqref="H1:H1048576">
    <cfRule type="duplicateValues" dxfId="208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07" priority="3"/>
    <cfRule type="duplicateValues" dxfId="206" priority="4"/>
  </conditionalFormatting>
  <conditionalFormatting sqref="H1:I1048576">
    <cfRule type="duplicateValues" dxfId="205" priority="1"/>
    <cfRule type="duplicateValues" dxfId="204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03" priority="1"/>
  </conditionalFormatting>
  <conditionalFormatting sqref="G1:H14">
    <cfRule type="duplicateValues" dxfId="202" priority="2"/>
    <cfRule type="duplicateValues" dxfId="201" priority="3"/>
  </conditionalFormatting>
  <conditionalFormatting sqref="G15:H31">
    <cfRule type="duplicateValues" dxfId="200" priority="4"/>
    <cfRule type="duplicateValues" dxfId="199" priority="5"/>
  </conditionalFormatting>
  <conditionalFormatting sqref="G1:H14">
    <cfRule type="duplicateValues" dxfId="198" priority="6"/>
    <cfRule type="duplicateValues" dxfId="197" priority="7"/>
  </conditionalFormatting>
  <conditionalFormatting sqref="G15:H31">
    <cfRule type="duplicateValues" dxfId="196" priority="8"/>
    <cfRule type="duplicateValues" dxfId="195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94" priority="1"/>
  </conditionalFormatting>
  <conditionalFormatting sqref="G50:H1048576 G1:H1">
    <cfRule type="duplicateValues" dxfId="193" priority="18"/>
    <cfRule type="duplicateValues" dxfId="192" priority="19"/>
  </conditionalFormatting>
  <conditionalFormatting sqref="G50:H1048576 G1:H1">
    <cfRule type="duplicateValues" dxfId="191" priority="24"/>
    <cfRule type="duplicateValues" dxfId="190" priority="25"/>
  </conditionalFormatting>
  <conditionalFormatting sqref="G2:H49">
    <cfRule type="duplicateValues" dxfId="189" priority="35"/>
    <cfRule type="duplicateValues" dxfId="188" priority="36"/>
  </conditionalFormatting>
  <conditionalFormatting sqref="G2:H49">
    <cfRule type="duplicateValues" dxfId="187" priority="39"/>
    <cfRule type="duplicateValues" dxfId="186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0" workbookViewId="0">
      <selection activeCell="F2" sqref="A2:XFD23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85" priority="1"/>
  </conditionalFormatting>
  <conditionalFormatting sqref="G27:H1048576 G1:H1">
    <cfRule type="duplicateValues" dxfId="184" priority="2"/>
    <cfRule type="duplicateValues" dxfId="183" priority="3"/>
  </conditionalFormatting>
  <conditionalFormatting sqref="G27:H1048576 G1:H1">
    <cfRule type="duplicateValues" dxfId="182" priority="4"/>
    <cfRule type="duplicateValues" dxfId="181" priority="5"/>
  </conditionalFormatting>
  <conditionalFormatting sqref="G2:H26">
    <cfRule type="duplicateValues" dxfId="180" priority="58"/>
    <cfRule type="duplicateValues" dxfId="179" priority="59"/>
  </conditionalFormatting>
  <conditionalFormatting sqref="G2:H26">
    <cfRule type="duplicateValues" dxfId="178" priority="60"/>
    <cfRule type="duplicateValues" dxfId="177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76" priority="7"/>
  </conditionalFormatting>
  <conditionalFormatting sqref="G169:H1048576 G1:H1">
    <cfRule type="duplicateValues" dxfId="175" priority="8"/>
    <cfRule type="duplicateValues" dxfId="174" priority="9"/>
  </conditionalFormatting>
  <conditionalFormatting sqref="G169:H1048576 G1:H1">
    <cfRule type="duplicateValues" dxfId="173" priority="10"/>
    <cfRule type="duplicateValues" dxfId="172" priority="11"/>
  </conditionalFormatting>
  <conditionalFormatting sqref="G5:H168">
    <cfRule type="duplicateValues" dxfId="171" priority="2"/>
  </conditionalFormatting>
  <conditionalFormatting sqref="G5:H168">
    <cfRule type="duplicateValues" dxfId="170" priority="3"/>
    <cfRule type="duplicateValues" dxfId="169" priority="4"/>
  </conditionalFormatting>
  <conditionalFormatting sqref="G5:H168">
    <cfRule type="duplicateValues" dxfId="168" priority="5"/>
    <cfRule type="duplicateValues" dxfId="167" priority="6"/>
  </conditionalFormatting>
  <conditionalFormatting sqref="G2:H4">
    <cfRule type="duplicateValues" dxfId="166" priority="48"/>
    <cfRule type="duplicateValues" dxfId="165" priority="49"/>
  </conditionalFormatting>
  <conditionalFormatting sqref="G2:H4">
    <cfRule type="duplicateValues" dxfId="164" priority="50"/>
    <cfRule type="duplicateValues" dxfId="163" priority="51"/>
  </conditionalFormatting>
  <conditionalFormatting sqref="G1:G1048576">
    <cfRule type="duplicateValues" dxfId="16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61" priority="19"/>
  </conditionalFormatting>
  <conditionalFormatting sqref="G148:H1048576 G1:H1">
    <cfRule type="duplicateValues" dxfId="160" priority="20"/>
    <cfRule type="duplicateValues" dxfId="159" priority="21"/>
  </conditionalFormatting>
  <conditionalFormatting sqref="G148:H1048576 G1:H1">
    <cfRule type="duplicateValues" dxfId="158" priority="22"/>
    <cfRule type="duplicateValues" dxfId="157" priority="23"/>
  </conditionalFormatting>
  <conditionalFormatting sqref="G18:G1048576 H15:H17 G1 H2:H11">
    <cfRule type="duplicateValues" dxfId="156" priority="13"/>
  </conditionalFormatting>
  <conditionalFormatting sqref="H12:H14">
    <cfRule type="duplicateValues" dxfId="155" priority="7"/>
  </conditionalFormatting>
  <conditionalFormatting sqref="G18:H147 H15:H17 H2:H11">
    <cfRule type="duplicateValues" dxfId="154" priority="78"/>
  </conditionalFormatting>
  <conditionalFormatting sqref="G18:H147 H15:H17 H2:H11">
    <cfRule type="duplicateValues" dxfId="153" priority="81"/>
    <cfRule type="duplicateValues" dxfId="152" priority="82"/>
  </conditionalFormatting>
  <conditionalFormatting sqref="G18:H147 H15:H17 H2:H11">
    <cfRule type="duplicateValues" dxfId="151" priority="87"/>
    <cfRule type="duplicateValues" dxfId="150" priority="88"/>
  </conditionalFormatting>
  <conditionalFormatting sqref="H12:H14">
    <cfRule type="duplicateValues" dxfId="149" priority="98"/>
    <cfRule type="duplicateValues" dxfId="148" priority="99"/>
  </conditionalFormatting>
  <conditionalFormatting sqref="H12:H14">
    <cfRule type="duplicateValues" dxfId="147" priority="100"/>
    <cfRule type="duplicateValues" dxfId="146" priority="101"/>
  </conditionalFormatting>
  <conditionalFormatting sqref="G2:G17">
    <cfRule type="duplicateValues" dxfId="145" priority="1"/>
  </conditionalFormatting>
  <conditionalFormatting sqref="G2:G17">
    <cfRule type="duplicateValues" dxfId="144" priority="2"/>
  </conditionalFormatting>
  <conditionalFormatting sqref="G2:G17">
    <cfRule type="duplicateValues" dxfId="143" priority="3"/>
    <cfRule type="duplicateValues" dxfId="142" priority="4"/>
  </conditionalFormatting>
  <conditionalFormatting sqref="G2:G17">
    <cfRule type="duplicateValues" dxfId="141" priority="5"/>
    <cfRule type="duplicateValues" dxfId="14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ch</vt:lpstr>
      <vt:lpstr>分析图</vt:lpstr>
      <vt:lpstr>汇总明细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2018-04-17T04:16:45Z</dcterms:modified>
</cp:coreProperties>
</file>