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tonyang/Downloads/SOA Past Exams Review/Advanced Long Term Actuarial Model (ALTAM)/ALTAM Notes/"/>
    </mc:Choice>
  </mc:AlternateContent>
  <xr:revisionPtr revIDLastSave="0" documentId="8_{7E0EC268-67B4-2542-AC56-EACE777B4064}" xr6:coauthVersionLast="47" xr6:coauthVersionMax="47" xr10:uidLastSave="{00000000-0000-0000-0000-000000000000}"/>
  <bookViews>
    <workbookView xWindow="240" yWindow="500" windowWidth="14140" windowHeight="19100" firstSheet="6" activeTab="7" xr2:uid="{F3FBCB1F-DC44-A241-88BC-3D3917A0F1D1}"/>
  </bookViews>
  <sheets>
    <sheet name="Valuing GMMBs Options" sheetId="8" r:id="rId1"/>
    <sheet name="Equity Basic Question 5" sheetId="1" r:id="rId2"/>
    <sheet name="Equity Basic Question 6" sheetId="2" r:id="rId3"/>
    <sheet name="Enhancing GMDB and GMMB 4" sheetId="3" r:id="rId4"/>
    <sheet name="Enhancing GMDB and GMMB 5" sheetId="4" r:id="rId5"/>
    <sheet name="Enhancing GMDB and GMMB 6" sheetId="5" r:id="rId6"/>
    <sheet name="GMIB 2" sheetId="6" r:id="rId7"/>
    <sheet name="Valuing GMMBs as Embedded 5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7" l="1"/>
  <c r="E2" i="7"/>
  <c r="E7" i="7"/>
  <c r="E6" i="7"/>
  <c r="E5" i="7"/>
  <c r="E4" i="7"/>
  <c r="E3" i="7"/>
  <c r="E3" i="8"/>
  <c r="E1" i="7"/>
  <c r="G4" i="8"/>
  <c r="F6" i="8" s="1"/>
  <c r="E4" i="8"/>
  <c r="G3" i="8"/>
  <c r="E2" i="8"/>
  <c r="E1" i="8"/>
  <c r="G27" i="6"/>
  <c r="D4" i="6"/>
  <c r="D3" i="6"/>
  <c r="H12" i="4"/>
  <c r="H7" i="4"/>
  <c r="H17" i="3"/>
  <c r="G25" i="6"/>
  <c r="F4" i="6"/>
  <c r="F3" i="6"/>
  <c r="D5" i="6"/>
  <c r="F5" i="6" s="1"/>
  <c r="D6" i="6" s="1"/>
  <c r="E4" i="6"/>
  <c r="E5" i="6"/>
  <c r="E3" i="6"/>
  <c r="A21" i="6"/>
  <c r="A2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" i="6"/>
  <c r="E22" i="3"/>
  <c r="E24" i="5"/>
  <c r="H23" i="5"/>
  <c r="H18" i="5"/>
  <c r="H13" i="5"/>
  <c r="H8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D3" i="5"/>
  <c r="E3" i="5" s="1"/>
  <c r="D4" i="5" s="1"/>
  <c r="E4" i="5" s="1"/>
  <c r="D5" i="5" s="1"/>
  <c r="E5" i="5" s="1"/>
  <c r="D6" i="5" s="1"/>
  <c r="E6" i="5" s="1"/>
  <c r="D7" i="5" s="1"/>
  <c r="E7" i="5" s="1"/>
  <c r="A3" i="5"/>
  <c r="A2" i="5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D3" i="4"/>
  <c r="E3" i="4" s="1"/>
  <c r="D4" i="4" s="1"/>
  <c r="E4" i="4" s="1"/>
  <c r="D5" i="4" s="1"/>
  <c r="E5" i="4" s="1"/>
  <c r="D6" i="4" s="1"/>
  <c r="E6" i="4" s="1"/>
  <c r="D7" i="4" s="1"/>
  <c r="E7" i="4" s="1"/>
  <c r="D8" i="4" s="1"/>
  <c r="E8" i="4" s="1"/>
  <c r="D9" i="4" s="1"/>
  <c r="E9" i="4" s="1"/>
  <c r="D10" i="4" s="1"/>
  <c r="E10" i="4" s="1"/>
  <c r="D11" i="4" s="1"/>
  <c r="E11" i="4" s="1"/>
  <c r="D12" i="4" s="1"/>
  <c r="E12" i="4" s="1"/>
  <c r="D13" i="4" s="1"/>
  <c r="E13" i="4" s="1"/>
  <c r="D14" i="4" s="1"/>
  <c r="E14" i="4" s="1"/>
  <c r="D15" i="4" s="1"/>
  <c r="E15" i="4" s="1"/>
  <c r="D16" i="4" s="1"/>
  <c r="E16" i="4" s="1"/>
  <c r="D17" i="4" s="1"/>
  <c r="E17" i="4" s="1"/>
  <c r="A3" i="4"/>
  <c r="A2" i="4"/>
  <c r="E24" i="3"/>
  <c r="D22" i="3"/>
  <c r="E4" i="3"/>
  <c r="E3" i="3"/>
  <c r="D5" i="3"/>
  <c r="E5" i="3" s="1"/>
  <c r="D6" i="3" s="1"/>
  <c r="D4" i="3"/>
  <c r="D3" i="3"/>
  <c r="A2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" i="3"/>
  <c r="F3" i="2"/>
  <c r="D3" i="2"/>
  <c r="L5" i="2"/>
  <c r="L4" i="2"/>
  <c r="J3" i="2"/>
  <c r="E3" i="2"/>
  <c r="C4" i="2"/>
  <c r="B3" i="2"/>
  <c r="N24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" i="2"/>
  <c r="N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" i="2"/>
  <c r="L6" i="2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7" i="1"/>
  <c r="L4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3" i="2"/>
  <c r="K2" i="2"/>
  <c r="K3" i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1"/>
  <c r="J5" i="1"/>
  <c r="J4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3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4" i="2"/>
  <c r="H4" i="1"/>
  <c r="H2" i="2"/>
  <c r="H2" i="1"/>
  <c r="G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3" i="1"/>
  <c r="F4" i="2"/>
  <c r="E3" i="1"/>
  <c r="D4" i="2"/>
  <c r="E4" i="2" s="1"/>
  <c r="C5" i="2"/>
  <c r="C3" i="2"/>
  <c r="D5" i="1"/>
  <c r="D3" i="1"/>
  <c r="C6" i="1"/>
  <c r="C3" i="1"/>
  <c r="D4" i="1"/>
  <c r="C4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4" i="2"/>
  <c r="B3" i="1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" i="2"/>
  <c r="B8" i="1"/>
  <c r="B7" i="1"/>
  <c r="B5" i="1"/>
  <c r="B4" i="1"/>
  <c r="L5" i="1"/>
  <c r="L6" i="1" s="1"/>
  <c r="L8" i="1" s="1"/>
  <c r="L9" i="1" s="1"/>
  <c r="L10" i="1" s="1"/>
  <c r="I5" i="1"/>
  <c r="I11" i="1"/>
  <c r="I12" i="1"/>
  <c r="I13" i="1"/>
  <c r="I19" i="1"/>
  <c r="I20" i="1"/>
  <c r="I21" i="1"/>
  <c r="H5" i="1"/>
  <c r="H6" i="1"/>
  <c r="H7" i="1"/>
  <c r="I7" i="1" s="1"/>
  <c r="H8" i="1"/>
  <c r="H9" i="1"/>
  <c r="H10" i="1"/>
  <c r="H11" i="1"/>
  <c r="H12" i="1"/>
  <c r="H13" i="1"/>
  <c r="H14" i="1"/>
  <c r="H15" i="1"/>
  <c r="I15" i="1" s="1"/>
  <c r="H16" i="1"/>
  <c r="H17" i="1"/>
  <c r="H18" i="1"/>
  <c r="H19" i="1"/>
  <c r="H20" i="1"/>
  <c r="H21" i="1"/>
  <c r="H22" i="1"/>
  <c r="K2" i="1"/>
  <c r="M2" i="1" s="1"/>
  <c r="B6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A22" i="1"/>
  <c r="A19" i="1"/>
  <c r="A20" i="1"/>
  <c r="A2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3" i="1"/>
  <c r="E6" i="6" l="1"/>
  <c r="F6" i="6" s="1"/>
  <c r="D7" i="6" s="1"/>
  <c r="H7" i="5"/>
  <c r="D8" i="5"/>
  <c r="E8" i="5" s="1"/>
  <c r="D9" i="5" s="1"/>
  <c r="E9" i="5" s="1"/>
  <c r="D10" i="5" s="1"/>
  <c r="E10" i="5" s="1"/>
  <c r="D11" i="5" s="1"/>
  <c r="E11" i="5" s="1"/>
  <c r="D12" i="5" s="1"/>
  <c r="E12" i="5" s="1"/>
  <c r="H17" i="4"/>
  <c r="H22" i="4" s="1"/>
  <c r="E24" i="4" s="1"/>
  <c r="D18" i="4"/>
  <c r="E18" i="4" s="1"/>
  <c r="D19" i="4" s="1"/>
  <c r="E19" i="4" s="1"/>
  <c r="D20" i="4" s="1"/>
  <c r="E20" i="4" s="1"/>
  <c r="D21" i="4" s="1"/>
  <c r="E21" i="4" s="1"/>
  <c r="D22" i="4" s="1"/>
  <c r="E22" i="4" s="1"/>
  <c r="D7" i="3"/>
  <c r="E7" i="3" s="1"/>
  <c r="D8" i="3" s="1"/>
  <c r="E6" i="3"/>
  <c r="D5" i="2"/>
  <c r="M3" i="1"/>
  <c r="N3" i="1" s="1"/>
  <c r="I18" i="1"/>
  <c r="I10" i="1"/>
  <c r="I17" i="1"/>
  <c r="I9" i="1"/>
  <c r="I16" i="1"/>
  <c r="I8" i="1"/>
  <c r="I22" i="1"/>
  <c r="I14" i="1"/>
  <c r="I6" i="1"/>
  <c r="E7" i="6" l="1"/>
  <c r="F7" i="6" s="1"/>
  <c r="D8" i="6" s="1"/>
  <c r="H12" i="5"/>
  <c r="D13" i="5"/>
  <c r="E13" i="5" s="1"/>
  <c r="D14" i="5" s="1"/>
  <c r="E14" i="5" s="1"/>
  <c r="D15" i="5" s="1"/>
  <c r="E15" i="5" s="1"/>
  <c r="D16" i="5" s="1"/>
  <c r="E16" i="5" s="1"/>
  <c r="D17" i="5" s="1"/>
  <c r="E17" i="5" s="1"/>
  <c r="E8" i="3"/>
  <c r="D9" i="3" s="1"/>
  <c r="E9" i="3" s="1"/>
  <c r="D10" i="3" s="1"/>
  <c r="E10" i="3" s="1"/>
  <c r="E5" i="2"/>
  <c r="F5" i="2" s="1"/>
  <c r="C6" i="2" s="1"/>
  <c r="D6" i="2" s="1"/>
  <c r="F4" i="1"/>
  <c r="E4" i="1"/>
  <c r="L11" i="1"/>
  <c r="E8" i="6" l="1"/>
  <c r="F8" i="6" s="1"/>
  <c r="D9" i="6" s="1"/>
  <c r="H17" i="5"/>
  <c r="D18" i="5"/>
  <c r="E18" i="5" s="1"/>
  <c r="D19" i="5" s="1"/>
  <c r="E19" i="5" s="1"/>
  <c r="D20" i="5" s="1"/>
  <c r="E20" i="5" s="1"/>
  <c r="D21" i="5" s="1"/>
  <c r="E21" i="5" s="1"/>
  <c r="D22" i="5" s="1"/>
  <c r="E22" i="5" s="1"/>
  <c r="H22" i="5" s="1"/>
  <c r="D11" i="3"/>
  <c r="E11" i="3" s="1"/>
  <c r="E6" i="2"/>
  <c r="F6" i="2" s="1"/>
  <c r="C7" i="2" s="1"/>
  <c r="D7" i="2" s="1"/>
  <c r="C5" i="1"/>
  <c r="K4" i="1"/>
  <c r="M4" i="1" s="1"/>
  <c r="N4" i="1" s="1"/>
  <c r="L12" i="1"/>
  <c r="E9" i="6" l="1"/>
  <c r="F9" i="6"/>
  <c r="D10" i="6" s="1"/>
  <c r="D12" i="3"/>
  <c r="E12" i="3" s="1"/>
  <c r="E7" i="2"/>
  <c r="F7" i="2" s="1"/>
  <c r="C8" i="2" s="1"/>
  <c r="D8" i="2" s="1"/>
  <c r="E5" i="1"/>
  <c r="L13" i="1"/>
  <c r="E10" i="6" l="1"/>
  <c r="F10" i="6" s="1"/>
  <c r="D11" i="6" s="1"/>
  <c r="D13" i="3"/>
  <c r="E13" i="3" s="1"/>
  <c r="E8" i="2"/>
  <c r="F8" i="2" s="1"/>
  <c r="C9" i="2" s="1"/>
  <c r="D9" i="2" s="1"/>
  <c r="F5" i="1"/>
  <c r="L14" i="1"/>
  <c r="E11" i="6" l="1"/>
  <c r="F11" i="6" s="1"/>
  <c r="D12" i="6" s="1"/>
  <c r="D14" i="3"/>
  <c r="E14" i="3" s="1"/>
  <c r="E9" i="2"/>
  <c r="F9" i="2"/>
  <c r="C10" i="2" s="1"/>
  <c r="D10" i="2" s="1"/>
  <c r="D6" i="1"/>
  <c r="E6" i="1" s="1"/>
  <c r="K5" i="1"/>
  <c r="M5" i="1" s="1"/>
  <c r="N5" i="1" s="1"/>
  <c r="L15" i="1"/>
  <c r="E12" i="6" l="1"/>
  <c r="F12" i="6" s="1"/>
  <c r="D13" i="6" s="1"/>
  <c r="D15" i="3"/>
  <c r="E15" i="3" s="1"/>
  <c r="E10" i="2"/>
  <c r="F10" i="2"/>
  <c r="C11" i="2" s="1"/>
  <c r="D11" i="2" s="1"/>
  <c r="F6" i="1"/>
  <c r="L16" i="1"/>
  <c r="E13" i="6" l="1"/>
  <c r="F13" i="6" s="1"/>
  <c r="D14" i="6" s="1"/>
  <c r="D16" i="3"/>
  <c r="E16" i="3" s="1"/>
  <c r="E11" i="2"/>
  <c r="F11" i="2"/>
  <c r="C12" i="2" s="1"/>
  <c r="D12" i="2" s="1"/>
  <c r="C7" i="1"/>
  <c r="D7" i="1" s="1"/>
  <c r="E7" i="1" s="1"/>
  <c r="J6" i="1"/>
  <c r="K6" i="1" s="1"/>
  <c r="M6" i="1" s="1"/>
  <c r="N6" i="1" s="1"/>
  <c r="L17" i="1"/>
  <c r="E14" i="6" l="1"/>
  <c r="F14" i="6" s="1"/>
  <c r="D15" i="6" s="1"/>
  <c r="D17" i="3"/>
  <c r="E17" i="3" s="1"/>
  <c r="E12" i="2"/>
  <c r="F12" i="2" s="1"/>
  <c r="C13" i="2" s="1"/>
  <c r="D13" i="2" s="1"/>
  <c r="F7" i="1"/>
  <c r="L18" i="1"/>
  <c r="E15" i="6" l="1"/>
  <c r="F15" i="6"/>
  <c r="D16" i="6" s="1"/>
  <c r="D18" i="3"/>
  <c r="E18" i="3" s="1"/>
  <c r="E13" i="2"/>
  <c r="F13" i="2" s="1"/>
  <c r="C14" i="2" s="1"/>
  <c r="D14" i="2" s="1"/>
  <c r="C8" i="1"/>
  <c r="D8" i="1" s="1"/>
  <c r="E8" i="1" s="1"/>
  <c r="J7" i="1"/>
  <c r="K7" i="1" s="1"/>
  <c r="M7" i="1" s="1"/>
  <c r="N7" i="1" s="1"/>
  <c r="L19" i="1"/>
  <c r="E16" i="6" l="1"/>
  <c r="F16" i="6"/>
  <c r="D17" i="6" s="1"/>
  <c r="D19" i="3"/>
  <c r="E19" i="3" s="1"/>
  <c r="E14" i="2"/>
  <c r="F14" i="2" s="1"/>
  <c r="C15" i="2" s="1"/>
  <c r="D15" i="2" s="1"/>
  <c r="F8" i="1"/>
  <c r="L20" i="1"/>
  <c r="E17" i="6" l="1"/>
  <c r="F17" i="6" s="1"/>
  <c r="D18" i="6" s="1"/>
  <c r="D20" i="3"/>
  <c r="E20" i="3" s="1"/>
  <c r="E15" i="2"/>
  <c r="F15" i="2" s="1"/>
  <c r="C16" i="2" s="1"/>
  <c r="D16" i="2" s="1"/>
  <c r="C9" i="1"/>
  <c r="D9" i="1" s="1"/>
  <c r="E9" i="1" s="1"/>
  <c r="J8" i="1"/>
  <c r="K8" i="1" s="1"/>
  <c r="M8" i="1" s="1"/>
  <c r="N8" i="1" s="1"/>
  <c r="L21" i="1"/>
  <c r="L22" i="1" s="1"/>
  <c r="E18" i="6" l="1"/>
  <c r="F18" i="6"/>
  <c r="D19" i="6" s="1"/>
  <c r="D21" i="3"/>
  <c r="E21" i="3" s="1"/>
  <c r="E16" i="2"/>
  <c r="F16" i="2" s="1"/>
  <c r="C17" i="2" s="1"/>
  <c r="D17" i="2" s="1"/>
  <c r="F9" i="1"/>
  <c r="E19" i="6" l="1"/>
  <c r="F19" i="6"/>
  <c r="D20" i="6" s="1"/>
  <c r="E17" i="2"/>
  <c r="F17" i="2"/>
  <c r="C18" i="2" s="1"/>
  <c r="D18" i="2" s="1"/>
  <c r="C10" i="1"/>
  <c r="D10" i="1" s="1"/>
  <c r="E10" i="1" s="1"/>
  <c r="J9" i="1"/>
  <c r="K9" i="1" s="1"/>
  <c r="M9" i="1" s="1"/>
  <c r="N9" i="1" s="1"/>
  <c r="E20" i="6" l="1"/>
  <c r="F20" i="6" s="1"/>
  <c r="D21" i="6" s="1"/>
  <c r="E18" i="2"/>
  <c r="F18" i="2" s="1"/>
  <c r="C19" i="2" s="1"/>
  <c r="D19" i="2" s="1"/>
  <c r="F10" i="1"/>
  <c r="E21" i="6" l="1"/>
  <c r="F21" i="6"/>
  <c r="D22" i="6" s="1"/>
  <c r="E19" i="2"/>
  <c r="F19" i="2"/>
  <c r="C20" i="2" s="1"/>
  <c r="D20" i="2" s="1"/>
  <c r="C11" i="1"/>
  <c r="J10" i="1"/>
  <c r="K10" i="1" s="1"/>
  <c r="M10" i="1" s="1"/>
  <c r="N10" i="1" s="1"/>
  <c r="E22" i="6" l="1"/>
  <c r="F22" i="6" s="1"/>
  <c r="E20" i="2"/>
  <c r="F20" i="2" s="1"/>
  <c r="C21" i="2" s="1"/>
  <c r="D21" i="2" s="1"/>
  <c r="D11" i="1"/>
  <c r="E11" i="1" s="1"/>
  <c r="F11" i="1"/>
  <c r="E21" i="2" l="1"/>
  <c r="F21" i="2"/>
  <c r="C22" i="2" s="1"/>
  <c r="D22" i="2" s="1"/>
  <c r="C12" i="1"/>
  <c r="D12" i="1" s="1"/>
  <c r="E12" i="1" s="1"/>
  <c r="J11" i="1"/>
  <c r="K11" i="1" s="1"/>
  <c r="M11" i="1" s="1"/>
  <c r="N11" i="1" s="1"/>
  <c r="E22" i="2" l="1"/>
  <c r="F22" i="2" s="1"/>
  <c r="F12" i="1"/>
  <c r="C13" i="1" l="1"/>
  <c r="D13" i="1" s="1"/>
  <c r="E13" i="1" s="1"/>
  <c r="J12" i="1"/>
  <c r="K12" i="1" s="1"/>
  <c r="M12" i="1" s="1"/>
  <c r="N12" i="1" s="1"/>
  <c r="F13" i="1" l="1"/>
  <c r="C14" i="1" l="1"/>
  <c r="D14" i="1" s="1"/>
  <c r="E14" i="1" s="1"/>
  <c r="J13" i="1"/>
  <c r="K13" i="1" s="1"/>
  <c r="M13" i="1" s="1"/>
  <c r="N13" i="1" s="1"/>
  <c r="F14" i="1" l="1"/>
  <c r="C15" i="1" l="1"/>
  <c r="D15" i="1" s="1"/>
  <c r="E15" i="1" s="1"/>
  <c r="J14" i="1"/>
  <c r="K14" i="1" s="1"/>
  <c r="M14" i="1" s="1"/>
  <c r="N14" i="1" s="1"/>
  <c r="F15" i="1" l="1"/>
  <c r="C16" i="1" l="1"/>
  <c r="D16" i="1" s="1"/>
  <c r="E16" i="1" s="1"/>
  <c r="J15" i="1"/>
  <c r="K15" i="1" s="1"/>
  <c r="M15" i="1" s="1"/>
  <c r="N15" i="1" s="1"/>
  <c r="F16" i="1" l="1"/>
  <c r="C17" i="1" l="1"/>
  <c r="D17" i="1" s="1"/>
  <c r="E17" i="1" s="1"/>
  <c r="J16" i="1"/>
  <c r="K16" i="1" s="1"/>
  <c r="M16" i="1" s="1"/>
  <c r="N16" i="1" s="1"/>
  <c r="F17" i="1" l="1"/>
  <c r="C18" i="1" l="1"/>
  <c r="D18" i="1" s="1"/>
  <c r="E18" i="1" s="1"/>
  <c r="J17" i="1"/>
  <c r="K17" i="1" s="1"/>
  <c r="M17" i="1" s="1"/>
  <c r="N17" i="1" s="1"/>
  <c r="F18" i="1" l="1"/>
  <c r="C19" i="1" l="1"/>
  <c r="J18" i="1"/>
  <c r="K18" i="1" s="1"/>
  <c r="M18" i="1" s="1"/>
  <c r="N18" i="1" s="1"/>
  <c r="D19" i="1" l="1"/>
  <c r="E19" i="1" s="1"/>
  <c r="F19" i="1" l="1"/>
  <c r="C20" i="1" l="1"/>
  <c r="J19" i="1"/>
  <c r="K19" i="1" s="1"/>
  <c r="M19" i="1" s="1"/>
  <c r="N19" i="1" s="1"/>
  <c r="D20" i="1" l="1"/>
  <c r="E20" i="1" s="1"/>
  <c r="F20" i="1"/>
  <c r="C21" i="1" l="1"/>
  <c r="D21" i="1" s="1"/>
  <c r="E21" i="1" s="1"/>
  <c r="J20" i="1"/>
  <c r="K20" i="1"/>
  <c r="M20" i="1" s="1"/>
  <c r="N20" i="1" s="1"/>
  <c r="F21" i="1" l="1"/>
  <c r="C22" i="1" l="1"/>
  <c r="J21" i="1"/>
  <c r="K21" i="1" s="1"/>
  <c r="M21" i="1" s="1"/>
  <c r="N21" i="1" s="1"/>
  <c r="D22" i="1" l="1"/>
  <c r="E22" i="1" s="1"/>
  <c r="F22" i="1"/>
  <c r="J22" i="1" s="1"/>
  <c r="K22" i="1" l="1"/>
  <c r="M22" i="1" s="1"/>
  <c r="N22" i="1" s="1"/>
  <c r="N24" i="1" s="1"/>
</calcChain>
</file>

<file path=xl/sharedStrings.xml><?xml version="1.0" encoding="utf-8"?>
<sst xmlns="http://schemas.openxmlformats.org/spreadsheetml/2006/main" count="109" uniqueCount="54">
  <si>
    <t>t</t>
  </si>
  <si>
    <t>APt</t>
  </si>
  <si>
    <t>Ft-1</t>
  </si>
  <si>
    <t>Ft-</t>
  </si>
  <si>
    <t>MCt</t>
  </si>
  <si>
    <t>Ft</t>
  </si>
  <si>
    <t>UAPt</t>
  </si>
  <si>
    <t>Et</t>
  </si>
  <si>
    <t>It</t>
  </si>
  <si>
    <t>EDBt</t>
  </si>
  <si>
    <t>Prt</t>
  </si>
  <si>
    <t>Pst</t>
  </si>
  <si>
    <t>Prob</t>
  </si>
  <si>
    <t>NPV</t>
  </si>
  <si>
    <t>NPVt</t>
  </si>
  <si>
    <t>Premium</t>
  </si>
  <si>
    <t>Investment Outcome</t>
  </si>
  <si>
    <t>Investment Result</t>
  </si>
  <si>
    <t>Investment - MC</t>
  </si>
  <si>
    <t>Reset</t>
  </si>
  <si>
    <t>Cost to the Insurer</t>
  </si>
  <si>
    <t>GMMB</t>
  </si>
  <si>
    <t>Step-up</t>
  </si>
  <si>
    <t>Roll-Over</t>
  </si>
  <si>
    <t xml:space="preserve">Cost </t>
  </si>
  <si>
    <t>Returns</t>
  </si>
  <si>
    <t>Fund  Value</t>
  </si>
  <si>
    <t>Fund Value - MCt</t>
  </si>
  <si>
    <t>Notice that this is greater than the Benefit Base</t>
  </si>
  <si>
    <t>Benefit Base</t>
  </si>
  <si>
    <t>GMIB</t>
  </si>
  <si>
    <t>A</t>
  </si>
  <si>
    <t>B</t>
  </si>
  <si>
    <t>c</t>
  </si>
  <si>
    <t>e</t>
  </si>
  <si>
    <t>xi</t>
  </si>
  <si>
    <t>m</t>
  </si>
  <si>
    <t>10p60</t>
  </si>
  <si>
    <t>r</t>
  </si>
  <si>
    <t>d1(0)</t>
  </si>
  <si>
    <t>cumm(-d1(0))</t>
  </si>
  <si>
    <t>sigma</t>
  </si>
  <si>
    <t>d2(0)</t>
  </si>
  <si>
    <t>cumm(-d2(0))</t>
  </si>
  <si>
    <t>GMMB value</t>
  </si>
  <si>
    <t>as percentag of prem</t>
  </si>
  <si>
    <t>MC</t>
  </si>
  <si>
    <t>25p55</t>
  </si>
  <si>
    <t>d1</t>
  </si>
  <si>
    <t>d2</t>
  </si>
  <si>
    <t>cum(-d1)</t>
  </si>
  <si>
    <t>cum(-d2)</t>
  </si>
  <si>
    <t>BSP</t>
  </si>
  <si>
    <t>Cost as %prem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</si>
</sst>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93132</xdr:colOff>
      <xdr:row>7</xdr:row>
      <xdr:rowOff>76200</xdr:rowOff>
    </xdr:from>
    <xdr:to>
      <xdr:col>6</xdr:col>
      <xdr:colOff>660400</xdr:colOff>
      <xdr:row>10</xdr:row>
      <xdr:rowOff>48440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EAED71-9EC1-6C4D-92A3-9DE39B63D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32" y="1498600"/>
          <a:ext cx="5520268" cy="581840"/>
        </a:xfrm>
        <a:prstGeom prst="rect">
          <a:avLst/>
        </a:prstGeom>
      </xdr:spPr>
    </xdr:pic>
    <xdr:clientData/>
  </xdr:twoCellAnchor>
  <xdr:twoCellAnchor editAs="oneCell">
    <xdr:from>
      <xdr:col>0</xdr:col>
      <xdr:colOff>93134</xdr:colOff>
      <xdr:row>10</xdr:row>
      <xdr:rowOff>106017</xdr:rowOff>
    </xdr:from>
    <xdr:to>
      <xdr:col>7</xdr:col>
      <xdr:colOff>110067</xdr:colOff>
      <xdr:row>17</xdr:row>
      <xdr:rowOff>203199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BD8D1B-2808-B643-9023-182CC9339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134" y="2138017"/>
          <a:ext cx="5795433" cy="1519582"/>
        </a:xfrm>
        <a:prstGeom prst="rect">
          <a:avLst/>
        </a:prstGeom>
      </xdr:spPr>
    </xdr:pic>
    <xdr:clientData/>
  </xdr:twoCellAnchor>
  <xdr:twoCellAnchor editAs="oneCell">
    <xdr:from>
      <xdr:col>7</xdr:col>
      <xdr:colOff>64034</xdr:colOff>
      <xdr:row>10</xdr:row>
      <xdr:rowOff>67734</xdr:rowOff>
    </xdr:from>
    <xdr:to>
      <xdr:col>11</xdr:col>
      <xdr:colOff>444499</xdr:colOff>
      <xdr:row>14</xdr:row>
      <xdr:rowOff>182034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01C3F0-E08C-6740-8807-4FECF8E94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42534" y="2099734"/>
          <a:ext cx="3682465" cy="92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93132</xdr:colOff>
      <xdr:row>11</xdr:row>
      <xdr:rowOff>76200</xdr:rowOff>
    </xdr:from>
    <xdr:to>
      <xdr:col>6</xdr:col>
      <xdr:colOff>342900</xdr:colOff>
      <xdr:row>14</xdr:row>
      <xdr:rowOff>48440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1D169-15C0-0048-ACD6-EEC6ABBE2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32" y="1498600"/>
          <a:ext cx="5520268" cy="581840"/>
        </a:xfrm>
        <a:prstGeom prst="rect">
          <a:avLst/>
        </a:prstGeom>
      </xdr:spPr>
    </xdr:pic>
    <xdr:clientData/>
  </xdr:twoCellAnchor>
  <xdr:twoCellAnchor editAs="oneCell">
    <xdr:from>
      <xdr:col>0</xdr:col>
      <xdr:colOff>93134</xdr:colOff>
      <xdr:row>14</xdr:row>
      <xdr:rowOff>106017</xdr:rowOff>
    </xdr:from>
    <xdr:to>
      <xdr:col>6</xdr:col>
      <xdr:colOff>618067</xdr:colOff>
      <xdr:row>21</xdr:row>
      <xdr:rowOff>203199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B5711B-D952-5D43-B97C-1549C53F0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134" y="2138017"/>
          <a:ext cx="5795433" cy="1519582"/>
        </a:xfrm>
        <a:prstGeom prst="rect">
          <a:avLst/>
        </a:prstGeom>
      </xdr:spPr>
    </xdr:pic>
    <xdr:clientData/>
  </xdr:twoCellAnchor>
  <xdr:twoCellAnchor editAs="oneCell">
    <xdr:from>
      <xdr:col>7</xdr:col>
      <xdr:colOff>64034</xdr:colOff>
      <xdr:row>14</xdr:row>
      <xdr:rowOff>67734</xdr:rowOff>
    </xdr:from>
    <xdr:to>
      <xdr:col>11</xdr:col>
      <xdr:colOff>444499</xdr:colOff>
      <xdr:row>18</xdr:row>
      <xdr:rowOff>182034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4643D2-545D-5349-858E-1C2DD2F5C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42534" y="2099734"/>
          <a:ext cx="3682465" cy="92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079F-2C7D-6243-BC8C-48474E437D87}">
  <dimension ref="A1:G7"/>
  <sheetViews>
    <sheetView zoomScale="75" workbookViewId="0">
      <selection activeCell="L19" sqref="A8:L19"/>
    </sheetView>
  </sheetViews>
  <sheetFormatPr baseColWidth="10" defaultRowHeight="16" x14ac:dyDescent="0.2"/>
  <sheetData>
    <row r="1" spans="1:7" x14ac:dyDescent="0.2">
      <c r="A1" t="s">
        <v>34</v>
      </c>
      <c r="B1">
        <v>0.03</v>
      </c>
      <c r="D1" t="s">
        <v>35</v>
      </c>
      <c r="E1">
        <f>(1-B1)*(1-B2)^(10-1)</f>
        <v>0.92721289100683291</v>
      </c>
    </row>
    <row r="2" spans="1:7" x14ac:dyDescent="0.2">
      <c r="A2" t="s">
        <v>36</v>
      </c>
      <c r="B2">
        <v>5.0000000000000001E-3</v>
      </c>
      <c r="D2" t="s">
        <v>37</v>
      </c>
      <c r="E2">
        <f>EXP(-B5*10-B6/LN(B7)*B7^(60)*(B7^(10)-1))</f>
        <v>0.67395767512623428</v>
      </c>
    </row>
    <row r="3" spans="1:7" x14ac:dyDescent="0.2">
      <c r="A3" t="s">
        <v>38</v>
      </c>
      <c r="B3">
        <v>0.05</v>
      </c>
      <c r="D3" t="s">
        <v>39</v>
      </c>
      <c r="E3">
        <f>(LN(E1)+(B3+B4^2/2)*(10-0))/(B4*SQRT(10-0))</f>
        <v>0.93214827449927884</v>
      </c>
      <c r="F3" t="s">
        <v>40</v>
      </c>
      <c r="G3">
        <f>NORMDIST(-E3,0,1,TRUE)</f>
        <v>0.17562995138690446</v>
      </c>
    </row>
    <row r="4" spans="1:7" x14ac:dyDescent="0.2">
      <c r="A4" t="s">
        <v>41</v>
      </c>
      <c r="B4">
        <v>0.25</v>
      </c>
      <c r="D4" t="s">
        <v>42</v>
      </c>
      <c r="E4">
        <f>E3-B4*SQRT(10-0)</f>
        <v>0.14157885945718396</v>
      </c>
      <c r="F4" t="s">
        <v>43</v>
      </c>
      <c r="G4">
        <f>NORMDIST(-E4,0,1,TRUE)</f>
        <v>0.44370633320588793</v>
      </c>
    </row>
    <row r="5" spans="1:7" x14ac:dyDescent="0.2">
      <c r="A5" t="s">
        <v>31</v>
      </c>
      <c r="B5">
        <v>1E-4</v>
      </c>
      <c r="D5" t="s">
        <v>44</v>
      </c>
    </row>
    <row r="6" spans="1:7" x14ac:dyDescent="0.2">
      <c r="A6" t="s">
        <v>32</v>
      </c>
      <c r="B6">
        <v>3.5E-4</v>
      </c>
      <c r="D6" t="s">
        <v>45</v>
      </c>
      <c r="F6" s="3">
        <f>E2*(EXP(-B3*10)*G4-E1*G3)</f>
        <v>7.1624946295098524E-2</v>
      </c>
    </row>
    <row r="7" spans="1:7" x14ac:dyDescent="0.2">
      <c r="A7" t="s">
        <v>33</v>
      </c>
      <c r="B7">
        <v>1.075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2243-A714-F74C-B232-6834638E8002}">
  <dimension ref="A1:N24"/>
  <sheetViews>
    <sheetView topLeftCell="E1" zoomScale="113" workbookViewId="0">
      <selection activeCell="N3" sqref="N3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</row>
    <row r="2" spans="1:14" x14ac:dyDescent="0.2">
      <c r="A2">
        <v>0</v>
      </c>
      <c r="G2">
        <v>0</v>
      </c>
      <c r="H2">
        <f>0.1*8000+200</f>
        <v>1000</v>
      </c>
      <c r="K2">
        <f>G2-H2+I2+E2-J2</f>
        <v>-1000</v>
      </c>
      <c r="L2">
        <v>1</v>
      </c>
      <c r="M2">
        <f>K2*L2</f>
        <v>-1000</v>
      </c>
      <c r="N2">
        <f>M2*(1.06^(-A2))</f>
        <v>-1000</v>
      </c>
    </row>
    <row r="3" spans="1:14" x14ac:dyDescent="0.2">
      <c r="A3">
        <f>ROW(A1)</f>
        <v>1</v>
      </c>
      <c r="B3">
        <f>8000*0.96</f>
        <v>7680</v>
      </c>
      <c r="C3" s="1">
        <f>F2</f>
        <v>0</v>
      </c>
      <c r="D3" s="1">
        <f>(B3+C3)*1.07</f>
        <v>8217.6</v>
      </c>
      <c r="E3">
        <f>0.005*D3</f>
        <v>41.088000000000001</v>
      </c>
      <c r="F3">
        <f>(C3+B3)*1.07-E3</f>
        <v>8176.5120000000006</v>
      </c>
      <c r="G3">
        <v>320</v>
      </c>
      <c r="H3">
        <v>0</v>
      </c>
      <c r="I3">
        <f>0.06*(G3-H3)</f>
        <v>19.2</v>
      </c>
      <c r="J3">
        <f>0.01*(1.2*F3-F3)</f>
        <v>16.353024000000005</v>
      </c>
      <c r="K3">
        <f>G3-H3+I3+E3-J3</f>
        <v>363.93497600000001</v>
      </c>
      <c r="L3">
        <v>1</v>
      </c>
      <c r="M3">
        <f>K3*L3</f>
        <v>363.93497600000001</v>
      </c>
      <c r="N3">
        <f t="shared" ref="N3:N22" si="0">M3*(1.06^(-A3))</f>
        <v>343.33488301886791</v>
      </c>
    </row>
    <row r="4" spans="1:14" x14ac:dyDescent="0.2">
      <c r="A4">
        <f t="shared" ref="A4:A21" si="1">ROW(A2)</f>
        <v>2</v>
      </c>
      <c r="B4">
        <f>8000*0.99</f>
        <v>7920</v>
      </c>
      <c r="C4" s="1">
        <f>F3</f>
        <v>8176.5120000000006</v>
      </c>
      <c r="D4" s="1">
        <f>(B4+C4)*1.07</f>
        <v>17223.26784</v>
      </c>
      <c r="E4">
        <f t="shared" ref="E4:E22" si="2">0.005*D4</f>
        <v>86.116339199999999</v>
      </c>
      <c r="F4">
        <f t="shared" ref="F4:F22" si="3">(C4+B4)*1.07-E4</f>
        <v>17137.151500799999</v>
      </c>
      <c r="G4">
        <v>80</v>
      </c>
      <c r="H4">
        <f>0.0075*8000</f>
        <v>60</v>
      </c>
      <c r="I4">
        <f>0.06*(G4-H4)</f>
        <v>1.2</v>
      </c>
      <c r="J4">
        <f>0.01*(1.2*F4-F4)</f>
        <v>34.274303001599982</v>
      </c>
      <c r="K4">
        <f t="shared" ref="K4:K22" si="4">G4-H4+I4+E4-J4</f>
        <v>73.042036198400012</v>
      </c>
      <c r="L4">
        <f>L3*(1-0.15)*(1-0.01)</f>
        <v>0.84150000000000003</v>
      </c>
      <c r="M4">
        <f t="shared" ref="M4:M22" si="5">K4*L4</f>
        <v>61.464873460953612</v>
      </c>
      <c r="N4">
        <f t="shared" si="0"/>
        <v>54.703518566174445</v>
      </c>
    </row>
    <row r="5" spans="1:14" x14ac:dyDescent="0.2">
      <c r="A5">
        <f t="shared" si="1"/>
        <v>3</v>
      </c>
      <c r="B5">
        <f>8000*0.99</f>
        <v>7920</v>
      </c>
      <c r="C5" s="1">
        <f t="shared" ref="C5:C22" si="6">F4</f>
        <v>17137.151500799999</v>
      </c>
      <c r="D5" s="1">
        <f>(B5+C5)*1.07</f>
        <v>26811.152105855999</v>
      </c>
      <c r="E5">
        <f t="shared" si="2"/>
        <v>134.05576052928001</v>
      </c>
      <c r="F5">
        <f t="shared" si="3"/>
        <v>26677.096345326718</v>
      </c>
      <c r="G5">
        <v>80</v>
      </c>
      <c r="H5">
        <f t="shared" ref="H5:H22" si="7">0.0075*8000</f>
        <v>60</v>
      </c>
      <c r="I5">
        <f t="shared" ref="I5:I22" si="8">0.06*(G5-H5)</f>
        <v>1.2</v>
      </c>
      <c r="J5">
        <f>0.01*(1.2*F5-F5)</f>
        <v>53.354192690653434</v>
      </c>
      <c r="K5">
        <f t="shared" si="4"/>
        <v>101.90156783862656</v>
      </c>
      <c r="L5">
        <f>L4*(1-0.1)*(1-0.01)</f>
        <v>0.74977650000000007</v>
      </c>
      <c r="M5">
        <f t="shared" si="5"/>
        <v>76.403400878557989</v>
      </c>
      <c r="N5">
        <f t="shared" si="0"/>
        <v>64.149768666884384</v>
      </c>
    </row>
    <row r="6" spans="1:14" x14ac:dyDescent="0.2">
      <c r="A6">
        <f t="shared" si="1"/>
        <v>4</v>
      </c>
      <c r="B6">
        <f t="shared" ref="B6:B22" si="9">8000*0.99</f>
        <v>7920</v>
      </c>
      <c r="C6" s="1">
        <f>F5</f>
        <v>26677.096345326718</v>
      </c>
      <c r="D6" s="1">
        <f t="shared" ref="D6:D22" si="10">(B6+C6)*1.07</f>
        <v>37018.893089499586</v>
      </c>
      <c r="E6">
        <f t="shared" si="2"/>
        <v>185.09446544749792</v>
      </c>
      <c r="F6">
        <f t="shared" si="3"/>
        <v>36833.798624052091</v>
      </c>
      <c r="G6">
        <v>80</v>
      </c>
      <c r="H6">
        <f t="shared" si="7"/>
        <v>60</v>
      </c>
      <c r="I6">
        <f t="shared" si="8"/>
        <v>1.2</v>
      </c>
      <c r="J6">
        <f t="shared" ref="J6:J22" si="11">0.01*(1.2*F6-F6)</f>
        <v>73.667597248104144</v>
      </c>
      <c r="K6">
        <f t="shared" si="4"/>
        <v>132.62686819939375</v>
      </c>
      <c r="L6">
        <f t="shared" ref="L6:L21" si="12">L5*(1-0.1)*(1-0.01)</f>
        <v>0.66805086150000004</v>
      </c>
      <c r="M6">
        <f t="shared" si="5"/>
        <v>88.601493558651953</v>
      </c>
      <c r="N6">
        <f t="shared" si="0"/>
        <v>70.180681601232493</v>
      </c>
    </row>
    <row r="7" spans="1:14" x14ac:dyDescent="0.2">
      <c r="A7">
        <f t="shared" si="1"/>
        <v>5</v>
      </c>
      <c r="B7">
        <f>8000*0.99</f>
        <v>7920</v>
      </c>
      <c r="C7" s="1">
        <f t="shared" si="6"/>
        <v>36833.798624052091</v>
      </c>
      <c r="D7" s="1">
        <f t="shared" si="10"/>
        <v>47886.56452773574</v>
      </c>
      <c r="E7">
        <f t="shared" si="2"/>
        <v>239.43282263867872</v>
      </c>
      <c r="F7">
        <f t="shared" si="3"/>
        <v>47647.131705097061</v>
      </c>
      <c r="G7">
        <v>80</v>
      </c>
      <c r="H7">
        <f t="shared" si="7"/>
        <v>60</v>
      </c>
      <c r="I7">
        <f t="shared" si="8"/>
        <v>1.2</v>
      </c>
      <c r="J7">
        <f t="shared" si="11"/>
        <v>95.294263410194105</v>
      </c>
      <c r="K7">
        <f t="shared" si="4"/>
        <v>165.3385592284846</v>
      </c>
      <c r="L7">
        <f>L6*(1-0.1)*(1-0.01)</f>
        <v>0.5952333175965</v>
      </c>
      <c r="M7">
        <f t="shared" si="5"/>
        <v>98.415019136196292</v>
      </c>
      <c r="N7">
        <f t="shared" si="0"/>
        <v>73.541427382292071</v>
      </c>
    </row>
    <row r="8" spans="1:14" x14ac:dyDescent="0.2">
      <c r="A8">
        <f t="shared" si="1"/>
        <v>6</v>
      </c>
      <c r="B8">
        <f>8000*0.99</f>
        <v>7920</v>
      </c>
      <c r="C8" s="1">
        <f t="shared" si="6"/>
        <v>47647.131705097061</v>
      </c>
      <c r="D8" s="1">
        <f t="shared" si="10"/>
        <v>59456.830924453861</v>
      </c>
      <c r="E8">
        <f t="shared" si="2"/>
        <v>297.28415462226934</v>
      </c>
      <c r="F8">
        <f t="shared" si="3"/>
        <v>59159.546769831592</v>
      </c>
      <c r="G8">
        <v>80</v>
      </c>
      <c r="H8">
        <f t="shared" si="7"/>
        <v>60</v>
      </c>
      <c r="I8">
        <f t="shared" si="8"/>
        <v>1.2</v>
      </c>
      <c r="J8">
        <f t="shared" si="11"/>
        <v>118.31909353966316</v>
      </c>
      <c r="K8">
        <f t="shared" si="4"/>
        <v>200.16506108260617</v>
      </c>
      <c r="L8">
        <f t="shared" si="12"/>
        <v>0.53035288597848151</v>
      </c>
      <c r="M8">
        <f t="shared" si="5"/>
        <v>106.15811781721922</v>
      </c>
      <c r="N8">
        <f t="shared" si="0"/>
        <v>74.83728410848569</v>
      </c>
    </row>
    <row r="9" spans="1:14" x14ac:dyDescent="0.2">
      <c r="A9">
        <f t="shared" si="1"/>
        <v>7</v>
      </c>
      <c r="B9">
        <f t="shared" si="9"/>
        <v>7920</v>
      </c>
      <c r="C9" s="1">
        <f t="shared" si="6"/>
        <v>59159.546769831592</v>
      </c>
      <c r="D9" s="1">
        <f t="shared" si="10"/>
        <v>71775.115043719808</v>
      </c>
      <c r="E9">
        <f t="shared" si="2"/>
        <v>358.87557521859907</v>
      </c>
      <c r="F9">
        <f t="shared" si="3"/>
        <v>71416.239468501211</v>
      </c>
      <c r="G9">
        <v>80</v>
      </c>
      <c r="H9">
        <f t="shared" si="7"/>
        <v>60</v>
      </c>
      <c r="I9">
        <f t="shared" si="8"/>
        <v>1.2</v>
      </c>
      <c r="J9">
        <f t="shared" si="11"/>
        <v>142.83247893700246</v>
      </c>
      <c r="K9">
        <f t="shared" si="4"/>
        <v>237.24309628159659</v>
      </c>
      <c r="L9">
        <f t="shared" si="12"/>
        <v>0.47254442140682706</v>
      </c>
      <c r="M9">
        <f t="shared" si="5"/>
        <v>112.10790166515123</v>
      </c>
      <c r="N9">
        <f t="shared" si="0"/>
        <v>74.558157495682153</v>
      </c>
    </row>
    <row r="10" spans="1:14" x14ac:dyDescent="0.2">
      <c r="A10">
        <f t="shared" si="1"/>
        <v>8</v>
      </c>
      <c r="B10">
        <f t="shared" si="9"/>
        <v>7920</v>
      </c>
      <c r="C10" s="1">
        <f t="shared" si="6"/>
        <v>71416.239468501211</v>
      </c>
      <c r="D10" s="1">
        <f t="shared" si="10"/>
        <v>84889.776231296302</v>
      </c>
      <c r="E10">
        <f t="shared" si="2"/>
        <v>424.44888115648155</v>
      </c>
      <c r="F10">
        <f t="shared" si="3"/>
        <v>84465.327350139822</v>
      </c>
      <c r="G10">
        <v>80</v>
      </c>
      <c r="H10">
        <f t="shared" si="7"/>
        <v>60</v>
      </c>
      <c r="I10">
        <f t="shared" si="8"/>
        <v>1.2</v>
      </c>
      <c r="J10">
        <f t="shared" si="11"/>
        <v>168.93065470027955</v>
      </c>
      <c r="K10">
        <f t="shared" si="4"/>
        <v>276.71822645620199</v>
      </c>
      <c r="L10">
        <f>L9*(1-0.1)*(1-0.01)</f>
        <v>0.4210370794734829</v>
      </c>
      <c r="M10">
        <f t="shared" si="5"/>
        <v>116.50863390420116</v>
      </c>
      <c r="N10">
        <f t="shared" si="0"/>
        <v>73.098958279631574</v>
      </c>
    </row>
    <row r="11" spans="1:14" x14ac:dyDescent="0.2">
      <c r="A11">
        <f t="shared" si="1"/>
        <v>9</v>
      </c>
      <c r="B11">
        <f t="shared" si="9"/>
        <v>7920</v>
      </c>
      <c r="C11" s="1">
        <f t="shared" si="6"/>
        <v>84465.327350139822</v>
      </c>
      <c r="D11" s="1">
        <f t="shared" si="10"/>
        <v>98852.300264649617</v>
      </c>
      <c r="E11">
        <f t="shared" si="2"/>
        <v>494.26150132324807</v>
      </c>
      <c r="F11">
        <f t="shared" si="3"/>
        <v>98358.038763326374</v>
      </c>
      <c r="G11">
        <v>80</v>
      </c>
      <c r="H11">
        <f t="shared" si="7"/>
        <v>60</v>
      </c>
      <c r="I11">
        <f t="shared" si="8"/>
        <v>1.2</v>
      </c>
      <c r="J11">
        <f t="shared" si="11"/>
        <v>196.71607752665267</v>
      </c>
      <c r="K11">
        <f t="shared" si="4"/>
        <v>318.74542379659539</v>
      </c>
      <c r="L11">
        <f t="shared" si="12"/>
        <v>0.37514403781087324</v>
      </c>
      <c r="M11">
        <f t="shared" si="5"/>
        <v>119.57544531679279</v>
      </c>
      <c r="N11">
        <f t="shared" si="0"/>
        <v>70.776522358928176</v>
      </c>
    </row>
    <row r="12" spans="1:14" x14ac:dyDescent="0.2">
      <c r="A12">
        <f t="shared" si="1"/>
        <v>10</v>
      </c>
      <c r="B12">
        <f t="shared" si="9"/>
        <v>7920</v>
      </c>
      <c r="C12" s="1">
        <f t="shared" si="6"/>
        <v>98358.038763326374</v>
      </c>
      <c r="D12" s="1">
        <f t="shared" si="10"/>
        <v>113717.50147675922</v>
      </c>
      <c r="E12">
        <f t="shared" si="2"/>
        <v>568.58750738379615</v>
      </c>
      <c r="F12">
        <f t="shared" si="3"/>
        <v>113148.91396937543</v>
      </c>
      <c r="G12">
        <v>80</v>
      </c>
      <c r="H12">
        <f t="shared" si="7"/>
        <v>60</v>
      </c>
      <c r="I12">
        <f t="shared" si="8"/>
        <v>1.2</v>
      </c>
      <c r="J12">
        <f t="shared" si="11"/>
        <v>226.29782793875086</v>
      </c>
      <c r="K12">
        <f t="shared" si="4"/>
        <v>363.48967944504534</v>
      </c>
      <c r="L12">
        <f t="shared" si="12"/>
        <v>0.33425333768948806</v>
      </c>
      <c r="M12">
        <f t="shared" si="5"/>
        <v>121.49763857018851</v>
      </c>
      <c r="N12">
        <f t="shared" si="0"/>
        <v>67.843646785114032</v>
      </c>
    </row>
    <row r="13" spans="1:14" x14ac:dyDescent="0.2">
      <c r="A13">
        <f t="shared" si="1"/>
        <v>11</v>
      </c>
      <c r="B13">
        <f t="shared" si="9"/>
        <v>7920</v>
      </c>
      <c r="C13" s="1">
        <f t="shared" si="6"/>
        <v>113148.91396937543</v>
      </c>
      <c r="D13" s="1">
        <f t="shared" si="10"/>
        <v>129543.73794723171</v>
      </c>
      <c r="E13">
        <f t="shared" si="2"/>
        <v>647.71868973615858</v>
      </c>
      <c r="F13">
        <f t="shared" si="3"/>
        <v>128896.01925749556</v>
      </c>
      <c r="G13">
        <v>80</v>
      </c>
      <c r="H13">
        <f t="shared" si="7"/>
        <v>60</v>
      </c>
      <c r="I13">
        <f t="shared" si="8"/>
        <v>1.2</v>
      </c>
      <c r="J13">
        <f t="shared" si="11"/>
        <v>257.79203851499102</v>
      </c>
      <c r="K13">
        <f t="shared" si="4"/>
        <v>411.12665122116761</v>
      </c>
      <c r="L13">
        <f t="shared" si="12"/>
        <v>0.29781972388133388</v>
      </c>
      <c r="M13">
        <f t="shared" si="5"/>
        <v>122.44162574694559</v>
      </c>
      <c r="N13">
        <f t="shared" si="0"/>
        <v>64.500721032160399</v>
      </c>
    </row>
    <row r="14" spans="1:14" x14ac:dyDescent="0.2">
      <c r="A14">
        <f t="shared" si="1"/>
        <v>12</v>
      </c>
      <c r="B14">
        <f t="shared" si="9"/>
        <v>7920</v>
      </c>
      <c r="C14" s="1">
        <f t="shared" si="6"/>
        <v>128896.01925749556</v>
      </c>
      <c r="D14" s="1">
        <f t="shared" si="10"/>
        <v>146393.14060552025</v>
      </c>
      <c r="E14">
        <f t="shared" si="2"/>
        <v>731.96570302760131</v>
      </c>
      <c r="F14">
        <f t="shared" si="3"/>
        <v>145661.17490249264</v>
      </c>
      <c r="G14">
        <v>80</v>
      </c>
      <c r="H14">
        <f t="shared" si="7"/>
        <v>60</v>
      </c>
      <c r="I14">
        <f t="shared" si="8"/>
        <v>1.2</v>
      </c>
      <c r="J14">
        <f t="shared" si="11"/>
        <v>291.32234980498527</v>
      </c>
      <c r="K14">
        <f t="shared" si="4"/>
        <v>461.84335322261609</v>
      </c>
      <c r="L14">
        <f t="shared" si="12"/>
        <v>0.26535737397826847</v>
      </c>
      <c r="M14">
        <f t="shared" si="5"/>
        <v>122.55353940047128</v>
      </c>
      <c r="N14">
        <f t="shared" si="0"/>
        <v>60.905354479961069</v>
      </c>
    </row>
    <row r="15" spans="1:14" x14ac:dyDescent="0.2">
      <c r="A15">
        <f t="shared" si="1"/>
        <v>13</v>
      </c>
      <c r="B15">
        <f t="shared" si="9"/>
        <v>7920</v>
      </c>
      <c r="C15" s="1">
        <f t="shared" si="6"/>
        <v>145661.17490249264</v>
      </c>
      <c r="D15" s="1">
        <f t="shared" si="10"/>
        <v>164331.85714566713</v>
      </c>
      <c r="E15">
        <f t="shared" si="2"/>
        <v>821.6592857283357</v>
      </c>
      <c r="F15">
        <f t="shared" si="3"/>
        <v>163510.19785993881</v>
      </c>
      <c r="G15">
        <v>80</v>
      </c>
      <c r="H15">
        <f t="shared" si="7"/>
        <v>60</v>
      </c>
      <c r="I15">
        <f t="shared" si="8"/>
        <v>1.2</v>
      </c>
      <c r="J15">
        <f t="shared" si="11"/>
        <v>327.02039571987757</v>
      </c>
      <c r="K15">
        <f t="shared" si="4"/>
        <v>515.83889000845818</v>
      </c>
      <c r="L15">
        <f t="shared" si="12"/>
        <v>0.23643342021463723</v>
      </c>
      <c r="M15">
        <f t="shared" si="5"/>
        <v>121.96155304442183</v>
      </c>
      <c r="N15">
        <f t="shared" si="0"/>
        <v>57.180335280517831</v>
      </c>
    </row>
    <row r="16" spans="1:14" x14ac:dyDescent="0.2">
      <c r="A16">
        <f t="shared" si="1"/>
        <v>14</v>
      </c>
      <c r="B16">
        <f t="shared" si="9"/>
        <v>7920</v>
      </c>
      <c r="C16" s="1">
        <f t="shared" si="6"/>
        <v>163510.19785993881</v>
      </c>
      <c r="D16" s="1">
        <f t="shared" si="10"/>
        <v>183430.31171013453</v>
      </c>
      <c r="E16">
        <f t="shared" si="2"/>
        <v>917.15155855067269</v>
      </c>
      <c r="F16">
        <f t="shared" si="3"/>
        <v>182513.16015158384</v>
      </c>
      <c r="G16">
        <v>80</v>
      </c>
      <c r="H16">
        <f t="shared" si="7"/>
        <v>60</v>
      </c>
      <c r="I16">
        <f t="shared" si="8"/>
        <v>1.2</v>
      </c>
      <c r="J16">
        <f t="shared" si="11"/>
        <v>365.02632030316772</v>
      </c>
      <c r="K16">
        <f t="shared" si="4"/>
        <v>573.32523824750501</v>
      </c>
      <c r="L16">
        <f t="shared" si="12"/>
        <v>0.21066217741124177</v>
      </c>
      <c r="M16">
        <f t="shared" si="5"/>
        <v>120.77794305403836</v>
      </c>
      <c r="N16">
        <f t="shared" si="0"/>
        <v>53.420200688594385</v>
      </c>
    </row>
    <row r="17" spans="1:14" x14ac:dyDescent="0.2">
      <c r="A17">
        <f t="shared" si="1"/>
        <v>15</v>
      </c>
      <c r="B17">
        <f t="shared" si="9"/>
        <v>7920</v>
      </c>
      <c r="C17" s="1">
        <f t="shared" si="6"/>
        <v>182513.16015158384</v>
      </c>
      <c r="D17" s="1">
        <f t="shared" si="10"/>
        <v>203763.48136219473</v>
      </c>
      <c r="E17">
        <f t="shared" si="2"/>
        <v>1018.8174068109737</v>
      </c>
      <c r="F17">
        <f t="shared" si="3"/>
        <v>202744.66395538376</v>
      </c>
      <c r="G17">
        <v>80</v>
      </c>
      <c r="H17">
        <f t="shared" si="7"/>
        <v>60</v>
      </c>
      <c r="I17">
        <f t="shared" si="8"/>
        <v>1.2</v>
      </c>
      <c r="J17">
        <f t="shared" si="11"/>
        <v>405.48932791076749</v>
      </c>
      <c r="K17">
        <f t="shared" si="4"/>
        <v>634.52807890020608</v>
      </c>
      <c r="L17">
        <f t="shared" si="12"/>
        <v>0.18770000007341642</v>
      </c>
      <c r="M17">
        <f t="shared" si="5"/>
        <v>119.10092045615346</v>
      </c>
      <c r="N17">
        <f t="shared" si="0"/>
        <v>49.696652807795637</v>
      </c>
    </row>
    <row r="18" spans="1:14" x14ac:dyDescent="0.2">
      <c r="A18">
        <f t="shared" si="1"/>
        <v>16</v>
      </c>
      <c r="B18">
        <f t="shared" si="9"/>
        <v>7920</v>
      </c>
      <c r="C18" s="1">
        <f t="shared" si="6"/>
        <v>202744.66395538376</v>
      </c>
      <c r="D18" s="1">
        <f t="shared" si="10"/>
        <v>225411.19043226063</v>
      </c>
      <c r="E18">
        <f t="shared" si="2"/>
        <v>1127.0559521613031</v>
      </c>
      <c r="F18">
        <f t="shared" si="3"/>
        <v>224284.13448009931</v>
      </c>
      <c r="G18">
        <v>80</v>
      </c>
      <c r="H18">
        <f t="shared" si="7"/>
        <v>60</v>
      </c>
      <c r="I18">
        <f t="shared" si="8"/>
        <v>1.2</v>
      </c>
      <c r="J18">
        <f t="shared" si="11"/>
        <v>448.56826896019862</v>
      </c>
      <c r="K18">
        <f t="shared" si="4"/>
        <v>699.68768320110462</v>
      </c>
      <c r="L18">
        <f t="shared" si="12"/>
        <v>0.16724070006541403</v>
      </c>
      <c r="M18">
        <f t="shared" si="5"/>
        <v>117.01625796570036</v>
      </c>
      <c r="N18">
        <f t="shared" si="0"/>
        <v>46.063015082173244</v>
      </c>
    </row>
    <row r="19" spans="1:14" x14ac:dyDescent="0.2">
      <c r="A19">
        <f>ROW(A17)</f>
        <v>17</v>
      </c>
      <c r="B19">
        <f t="shared" si="9"/>
        <v>7920</v>
      </c>
      <c r="C19" s="1">
        <f t="shared" si="6"/>
        <v>224284.13448009931</v>
      </c>
      <c r="D19" s="1">
        <f t="shared" si="10"/>
        <v>248458.42389370626</v>
      </c>
      <c r="E19">
        <f t="shared" si="2"/>
        <v>1242.2921194685314</v>
      </c>
      <c r="F19">
        <f t="shared" si="3"/>
        <v>247216.13177423773</v>
      </c>
      <c r="G19">
        <v>80</v>
      </c>
      <c r="H19">
        <f t="shared" si="7"/>
        <v>60</v>
      </c>
      <c r="I19">
        <f t="shared" si="8"/>
        <v>1.2</v>
      </c>
      <c r="J19">
        <f t="shared" si="11"/>
        <v>494.43226354847548</v>
      </c>
      <c r="K19">
        <f t="shared" si="4"/>
        <v>769.05985592005595</v>
      </c>
      <c r="L19">
        <f t="shared" si="12"/>
        <v>0.14901146375828392</v>
      </c>
      <c r="M19">
        <f t="shared" si="5"/>
        <v>114.59873484838246</v>
      </c>
      <c r="N19">
        <f t="shared" si="0"/>
        <v>42.557892538916342</v>
      </c>
    </row>
    <row r="20" spans="1:14" x14ac:dyDescent="0.2">
      <c r="A20">
        <f t="shared" si="1"/>
        <v>18</v>
      </c>
      <c r="B20">
        <f t="shared" si="9"/>
        <v>7920</v>
      </c>
      <c r="C20" s="1">
        <f t="shared" si="6"/>
        <v>247216.13177423773</v>
      </c>
      <c r="D20" s="1">
        <f t="shared" si="10"/>
        <v>272995.66099843441</v>
      </c>
      <c r="E20">
        <f t="shared" si="2"/>
        <v>1364.9783049921721</v>
      </c>
      <c r="F20">
        <f t="shared" si="3"/>
        <v>271630.68269344221</v>
      </c>
      <c r="G20">
        <v>80</v>
      </c>
      <c r="H20">
        <f t="shared" si="7"/>
        <v>60</v>
      </c>
      <c r="I20">
        <f t="shared" si="8"/>
        <v>1.2</v>
      </c>
      <c r="J20">
        <f t="shared" si="11"/>
        <v>543.26136538688445</v>
      </c>
      <c r="K20">
        <f t="shared" si="4"/>
        <v>842.91693960528767</v>
      </c>
      <c r="L20">
        <f t="shared" si="12"/>
        <v>0.13276921420863097</v>
      </c>
      <c r="M20">
        <f t="shared" si="5"/>
        <v>111.91341971453809</v>
      </c>
      <c r="N20">
        <f t="shared" si="0"/>
        <v>39.208171741025112</v>
      </c>
    </row>
    <row r="21" spans="1:14" x14ac:dyDescent="0.2">
      <c r="A21">
        <f t="shared" si="1"/>
        <v>19</v>
      </c>
      <c r="B21">
        <f t="shared" si="9"/>
        <v>7920</v>
      </c>
      <c r="C21" s="1">
        <f t="shared" si="6"/>
        <v>271630.68269344221</v>
      </c>
      <c r="D21" s="1">
        <f t="shared" si="10"/>
        <v>299119.23048198316</v>
      </c>
      <c r="E21">
        <f t="shared" si="2"/>
        <v>1495.5961524099159</v>
      </c>
      <c r="F21">
        <f t="shared" si="3"/>
        <v>297623.63432957325</v>
      </c>
      <c r="G21">
        <v>80</v>
      </c>
      <c r="H21">
        <f t="shared" si="7"/>
        <v>60</v>
      </c>
      <c r="I21">
        <f t="shared" si="8"/>
        <v>1.2</v>
      </c>
      <c r="J21">
        <f t="shared" si="11"/>
        <v>595.24726865914647</v>
      </c>
      <c r="K21">
        <f t="shared" si="4"/>
        <v>921.54888375076951</v>
      </c>
      <c r="L21">
        <f t="shared" si="12"/>
        <v>0.1182973698598902</v>
      </c>
      <c r="M21">
        <f t="shared" si="5"/>
        <v>109.01680914503373</v>
      </c>
      <c r="N21">
        <f t="shared" si="0"/>
        <v>36.031473785547192</v>
      </c>
    </row>
    <row r="22" spans="1:14" x14ac:dyDescent="0.2">
      <c r="A22">
        <f>ROW(A20)</f>
        <v>20</v>
      </c>
      <c r="B22">
        <f t="shared" si="9"/>
        <v>7920</v>
      </c>
      <c r="C22" s="1">
        <f t="shared" si="6"/>
        <v>297623.63432957325</v>
      </c>
      <c r="D22" s="1">
        <f t="shared" si="10"/>
        <v>326931.68873264338</v>
      </c>
      <c r="E22">
        <f t="shared" si="2"/>
        <v>1634.658443663217</v>
      </c>
      <c r="F22">
        <f t="shared" si="3"/>
        <v>325297.03028898017</v>
      </c>
      <c r="G22">
        <v>80</v>
      </c>
      <c r="H22">
        <f t="shared" si="7"/>
        <v>60</v>
      </c>
      <c r="I22">
        <f t="shared" si="8"/>
        <v>1.2</v>
      </c>
      <c r="J22">
        <f t="shared" si="11"/>
        <v>650.59406057796036</v>
      </c>
      <c r="K22">
        <f t="shared" si="4"/>
        <v>1005.2643830852567</v>
      </c>
      <c r="L22">
        <f>L21*(1-0.1)*(1-0.01)</f>
        <v>0.10540295654516217</v>
      </c>
      <c r="M22">
        <f t="shared" si="5"/>
        <v>105.95783808673457</v>
      </c>
      <c r="N22">
        <f t="shared" si="0"/>
        <v>33.038154766074214</v>
      </c>
    </row>
    <row r="24" spans="1:14" x14ac:dyDescent="0.2">
      <c r="M24" t="s">
        <v>13</v>
      </c>
      <c r="N24">
        <f>SUM(N2:N22)</f>
        <v>449.62682046605835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CEC3-7F0F-0F4B-AC7B-A9456657476D}">
  <dimension ref="A1:N24"/>
  <sheetViews>
    <sheetView zoomScale="88" workbookViewId="0">
      <selection activeCell="F4" sqref="F4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14</v>
      </c>
    </row>
    <row r="2" spans="1:14" x14ac:dyDescent="0.2">
      <c r="A2">
        <f>ROW(A1)-1</f>
        <v>0</v>
      </c>
      <c r="G2">
        <f>B2</f>
        <v>0</v>
      </c>
      <c r="H2">
        <f>0.1*8000+200</f>
        <v>1000</v>
      </c>
      <c r="K2">
        <f>G2-H2+E2+I2-J2</f>
        <v>-1000</v>
      </c>
      <c r="L2">
        <v>1</v>
      </c>
      <c r="M2">
        <f>K2*L2</f>
        <v>-1000</v>
      </c>
      <c r="N2">
        <f>M2*(1.06)^(-A2)</f>
        <v>-1000</v>
      </c>
    </row>
    <row r="3" spans="1:14" x14ac:dyDescent="0.2">
      <c r="A3">
        <f t="shared" ref="A3:A21" si="0">ROW(A2)-1</f>
        <v>1</v>
      </c>
      <c r="B3">
        <f>8000*0.96</f>
        <v>7680</v>
      </c>
      <c r="C3">
        <f>F2</f>
        <v>0</v>
      </c>
      <c r="D3">
        <f>(B3+C3)*1.07</f>
        <v>8217.6</v>
      </c>
      <c r="E3">
        <f>0.005*D3</f>
        <v>41.088000000000001</v>
      </c>
      <c r="F3">
        <f>D3-E3</f>
        <v>8176.5120000000006</v>
      </c>
      <c r="G3">
        <f>8000-B3</f>
        <v>320</v>
      </c>
      <c r="H3">
        <v>0</v>
      </c>
      <c r="I3">
        <f>0.06*(G3-H3)</f>
        <v>19.2</v>
      </c>
      <c r="J3">
        <f>0.01*(1.2*F3-F3)</f>
        <v>16.353024000000005</v>
      </c>
      <c r="K3">
        <f>G3-H3+E3+I3-J3</f>
        <v>363.93497600000001</v>
      </c>
      <c r="L3">
        <v>1</v>
      </c>
      <c r="M3">
        <f t="shared" ref="M3:M22" si="1">K3*L3</f>
        <v>363.93497600000001</v>
      </c>
      <c r="N3">
        <f t="shared" ref="N3:N22" si="2">M3*(1.06)^(-A3)</f>
        <v>343.33488301886791</v>
      </c>
    </row>
    <row r="4" spans="1:14" x14ac:dyDescent="0.2">
      <c r="A4">
        <f t="shared" si="0"/>
        <v>2</v>
      </c>
      <c r="B4">
        <f>8000*0.99</f>
        <v>7920</v>
      </c>
      <c r="C4">
        <f>F3</f>
        <v>8176.5120000000006</v>
      </c>
      <c r="D4">
        <f t="shared" ref="D4:D22" si="3">(B4+C4)*1.07</f>
        <v>17223.26784</v>
      </c>
      <c r="E4">
        <f t="shared" ref="E4:E22" si="4">0.005*D4</f>
        <v>86.116339199999999</v>
      </c>
      <c r="F4">
        <f t="shared" ref="F4:F22" si="5">D4-E4</f>
        <v>17137.151500799999</v>
      </c>
      <c r="G4">
        <f t="shared" ref="G4:G22" si="6">8000-B4</f>
        <v>80</v>
      </c>
      <c r="H4">
        <f>0.0075*8000</f>
        <v>60</v>
      </c>
      <c r="I4">
        <f t="shared" ref="I4:I22" si="7">0.06*(G4-H4)</f>
        <v>1.2</v>
      </c>
      <c r="J4">
        <f t="shared" ref="J4:J22" si="8">0.01*(1.2*F4-F4)</f>
        <v>34.274303001599982</v>
      </c>
      <c r="K4">
        <f t="shared" ref="K4:K22" si="9">G4-H4+E4+I4-J4</f>
        <v>73.042036198400012</v>
      </c>
      <c r="L4">
        <f>L3*(1-0.15)*(1-0.01)</f>
        <v>0.84150000000000003</v>
      </c>
      <c r="M4">
        <f t="shared" si="1"/>
        <v>61.464873460953612</v>
      </c>
      <c r="N4">
        <f t="shared" si="2"/>
        <v>54.703518566174445</v>
      </c>
    </row>
    <row r="5" spans="1:14" x14ac:dyDescent="0.2">
      <c r="A5">
        <f t="shared" si="0"/>
        <v>3</v>
      </c>
      <c r="B5">
        <f t="shared" ref="B5:B22" si="10">8000*0.99</f>
        <v>7920</v>
      </c>
      <c r="C5">
        <f t="shared" ref="C5:C22" si="11">F4</f>
        <v>17137.151500799999</v>
      </c>
      <c r="D5">
        <f t="shared" si="3"/>
        <v>26811.152105855999</v>
      </c>
      <c r="E5">
        <f t="shared" si="4"/>
        <v>134.05576052928001</v>
      </c>
      <c r="F5">
        <f t="shared" si="5"/>
        <v>26677.096345326718</v>
      </c>
      <c r="G5">
        <f t="shared" si="6"/>
        <v>80</v>
      </c>
      <c r="H5">
        <f t="shared" ref="H5:H22" si="12">0.0075*8000</f>
        <v>60</v>
      </c>
      <c r="I5">
        <f t="shared" si="7"/>
        <v>1.2</v>
      </c>
      <c r="J5">
        <f t="shared" si="8"/>
        <v>53.354192690653434</v>
      </c>
      <c r="K5">
        <f t="shared" si="9"/>
        <v>101.90156783862656</v>
      </c>
      <c r="L5">
        <f>L4*(1-0.1)*(1-0.01)</f>
        <v>0.74977650000000007</v>
      </c>
      <c r="M5">
        <f t="shared" si="1"/>
        <v>76.403400878557989</v>
      </c>
      <c r="N5">
        <f t="shared" si="2"/>
        <v>64.149768666884384</v>
      </c>
    </row>
    <row r="6" spans="1:14" x14ac:dyDescent="0.2">
      <c r="A6">
        <f t="shared" si="0"/>
        <v>4</v>
      </c>
      <c r="B6">
        <f t="shared" si="10"/>
        <v>7920</v>
      </c>
      <c r="C6">
        <f t="shared" si="11"/>
        <v>26677.096345326718</v>
      </c>
      <c r="D6">
        <f t="shared" si="3"/>
        <v>37018.893089499586</v>
      </c>
      <c r="E6">
        <f t="shared" si="4"/>
        <v>185.09446544749792</v>
      </c>
      <c r="F6">
        <f t="shared" si="5"/>
        <v>36833.798624052091</v>
      </c>
      <c r="G6">
        <f t="shared" si="6"/>
        <v>80</v>
      </c>
      <c r="H6">
        <f t="shared" si="12"/>
        <v>60</v>
      </c>
      <c r="I6">
        <f t="shared" si="7"/>
        <v>1.2</v>
      </c>
      <c r="J6">
        <f t="shared" si="8"/>
        <v>73.667597248104144</v>
      </c>
      <c r="K6">
        <f t="shared" si="9"/>
        <v>132.62686819939375</v>
      </c>
      <c r="L6">
        <f t="shared" ref="L6:L22" si="13">L5*(1-0.1)*(1-0.01)</f>
        <v>0.66805086150000004</v>
      </c>
      <c r="M6">
        <f t="shared" si="1"/>
        <v>88.601493558651953</v>
      </c>
      <c r="N6">
        <f t="shared" si="2"/>
        <v>70.180681601232493</v>
      </c>
    </row>
    <row r="7" spans="1:14" x14ac:dyDescent="0.2">
      <c r="A7">
        <f t="shared" si="0"/>
        <v>5</v>
      </c>
      <c r="B7">
        <f t="shared" si="10"/>
        <v>7920</v>
      </c>
      <c r="C7">
        <f t="shared" si="11"/>
        <v>36833.798624052091</v>
      </c>
      <c r="D7">
        <f t="shared" si="3"/>
        <v>47886.56452773574</v>
      </c>
      <c r="E7">
        <f t="shared" si="4"/>
        <v>239.43282263867872</v>
      </c>
      <c r="F7">
        <f t="shared" si="5"/>
        <v>47647.131705097061</v>
      </c>
      <c r="G7">
        <f t="shared" si="6"/>
        <v>80</v>
      </c>
      <c r="H7">
        <f t="shared" si="12"/>
        <v>60</v>
      </c>
      <c r="I7">
        <f t="shared" si="7"/>
        <v>1.2</v>
      </c>
      <c r="J7">
        <f t="shared" si="8"/>
        <v>95.294263410194105</v>
      </c>
      <c r="K7">
        <f t="shared" si="9"/>
        <v>165.3385592284846</v>
      </c>
      <c r="L7">
        <f t="shared" si="13"/>
        <v>0.5952333175965</v>
      </c>
      <c r="M7">
        <f t="shared" si="1"/>
        <v>98.415019136196292</v>
      </c>
      <c r="N7">
        <f t="shared" si="2"/>
        <v>73.541427382292071</v>
      </c>
    </row>
    <row r="8" spans="1:14" x14ac:dyDescent="0.2">
      <c r="A8">
        <f t="shared" si="0"/>
        <v>6</v>
      </c>
      <c r="B8">
        <f t="shared" si="10"/>
        <v>7920</v>
      </c>
      <c r="C8">
        <f t="shared" si="11"/>
        <v>47647.131705097061</v>
      </c>
      <c r="D8">
        <f t="shared" si="3"/>
        <v>59456.830924453861</v>
      </c>
      <c r="E8">
        <f t="shared" si="4"/>
        <v>297.28415462226934</v>
      </c>
      <c r="F8">
        <f t="shared" si="5"/>
        <v>59159.546769831592</v>
      </c>
      <c r="G8">
        <f t="shared" si="6"/>
        <v>80</v>
      </c>
      <c r="H8">
        <f t="shared" si="12"/>
        <v>60</v>
      </c>
      <c r="I8">
        <f t="shared" si="7"/>
        <v>1.2</v>
      </c>
      <c r="J8">
        <f t="shared" si="8"/>
        <v>118.31909353966316</v>
      </c>
      <c r="K8">
        <f t="shared" si="9"/>
        <v>200.16506108260617</v>
      </c>
      <c r="L8">
        <f t="shared" si="13"/>
        <v>0.53035288597848151</v>
      </c>
      <c r="M8">
        <f t="shared" si="1"/>
        <v>106.15811781721922</v>
      </c>
      <c r="N8">
        <f t="shared" si="2"/>
        <v>74.83728410848569</v>
      </c>
    </row>
    <row r="9" spans="1:14" x14ac:dyDescent="0.2">
      <c r="A9">
        <f t="shared" si="0"/>
        <v>7</v>
      </c>
      <c r="B9">
        <f t="shared" si="10"/>
        <v>7920</v>
      </c>
      <c r="C9">
        <f t="shared" si="11"/>
        <v>59159.546769831592</v>
      </c>
      <c r="D9">
        <f t="shared" si="3"/>
        <v>71775.115043719808</v>
      </c>
      <c r="E9">
        <f t="shared" si="4"/>
        <v>358.87557521859907</v>
      </c>
      <c r="F9">
        <f t="shared" si="5"/>
        <v>71416.239468501211</v>
      </c>
      <c r="G9">
        <f t="shared" si="6"/>
        <v>80</v>
      </c>
      <c r="H9">
        <f t="shared" si="12"/>
        <v>60</v>
      </c>
      <c r="I9">
        <f t="shared" si="7"/>
        <v>1.2</v>
      </c>
      <c r="J9">
        <f t="shared" si="8"/>
        <v>142.83247893700246</v>
      </c>
      <c r="K9">
        <f t="shared" si="9"/>
        <v>237.24309628159659</v>
      </c>
      <c r="L9">
        <f t="shared" si="13"/>
        <v>0.47254442140682706</v>
      </c>
      <c r="M9">
        <f t="shared" si="1"/>
        <v>112.10790166515123</v>
      </c>
      <c r="N9">
        <f t="shared" si="2"/>
        <v>74.558157495682153</v>
      </c>
    </row>
    <row r="10" spans="1:14" x14ac:dyDescent="0.2">
      <c r="A10">
        <f t="shared" si="0"/>
        <v>8</v>
      </c>
      <c r="B10">
        <f t="shared" si="10"/>
        <v>7920</v>
      </c>
      <c r="C10">
        <f t="shared" si="11"/>
        <v>71416.239468501211</v>
      </c>
      <c r="D10">
        <f t="shared" si="3"/>
        <v>84889.776231296302</v>
      </c>
      <c r="E10">
        <f t="shared" si="4"/>
        <v>424.44888115648155</v>
      </c>
      <c r="F10">
        <f t="shared" si="5"/>
        <v>84465.327350139822</v>
      </c>
      <c r="G10">
        <f t="shared" si="6"/>
        <v>80</v>
      </c>
      <c r="H10">
        <f t="shared" si="12"/>
        <v>60</v>
      </c>
      <c r="I10">
        <f t="shared" si="7"/>
        <v>1.2</v>
      </c>
      <c r="J10">
        <f t="shared" si="8"/>
        <v>168.93065470027955</v>
      </c>
      <c r="K10">
        <f t="shared" si="9"/>
        <v>276.71822645620199</v>
      </c>
      <c r="L10">
        <f t="shared" si="13"/>
        <v>0.4210370794734829</v>
      </c>
      <c r="M10">
        <f t="shared" si="1"/>
        <v>116.50863390420116</v>
      </c>
      <c r="N10">
        <f t="shared" si="2"/>
        <v>73.098958279631574</v>
      </c>
    </row>
    <row r="11" spans="1:14" x14ac:dyDescent="0.2">
      <c r="A11">
        <f t="shared" si="0"/>
        <v>9</v>
      </c>
      <c r="B11">
        <f t="shared" si="10"/>
        <v>7920</v>
      </c>
      <c r="C11">
        <f t="shared" si="11"/>
        <v>84465.327350139822</v>
      </c>
      <c r="D11">
        <f t="shared" si="3"/>
        <v>98852.300264649617</v>
      </c>
      <c r="E11">
        <f t="shared" si="4"/>
        <v>494.26150132324807</v>
      </c>
      <c r="F11">
        <f t="shared" si="5"/>
        <v>98358.038763326374</v>
      </c>
      <c r="G11">
        <f t="shared" si="6"/>
        <v>80</v>
      </c>
      <c r="H11">
        <f t="shared" si="12"/>
        <v>60</v>
      </c>
      <c r="I11">
        <f t="shared" si="7"/>
        <v>1.2</v>
      </c>
      <c r="J11">
        <f t="shared" si="8"/>
        <v>196.71607752665267</v>
      </c>
      <c r="K11">
        <f t="shared" si="9"/>
        <v>318.74542379659539</v>
      </c>
      <c r="L11">
        <f t="shared" si="13"/>
        <v>0.37514403781087324</v>
      </c>
      <c r="M11">
        <f t="shared" si="1"/>
        <v>119.57544531679279</v>
      </c>
      <c r="N11">
        <f t="shared" si="2"/>
        <v>70.776522358928176</v>
      </c>
    </row>
    <row r="12" spans="1:14" x14ac:dyDescent="0.2">
      <c r="A12">
        <f t="shared" si="0"/>
        <v>10</v>
      </c>
      <c r="B12">
        <f t="shared" si="10"/>
        <v>7920</v>
      </c>
      <c r="C12">
        <f t="shared" si="11"/>
        <v>98358.038763326374</v>
      </c>
      <c r="D12">
        <f t="shared" si="3"/>
        <v>113717.50147675922</v>
      </c>
      <c r="E12">
        <f t="shared" si="4"/>
        <v>568.58750738379615</v>
      </c>
      <c r="F12">
        <f t="shared" si="5"/>
        <v>113148.91396937543</v>
      </c>
      <c r="G12">
        <f t="shared" si="6"/>
        <v>80</v>
      </c>
      <c r="H12">
        <f t="shared" si="12"/>
        <v>60</v>
      </c>
      <c r="I12">
        <f t="shared" si="7"/>
        <v>1.2</v>
      </c>
      <c r="J12">
        <f t="shared" si="8"/>
        <v>226.29782793875086</v>
      </c>
      <c r="K12">
        <f t="shared" si="9"/>
        <v>363.48967944504534</v>
      </c>
      <c r="L12">
        <f t="shared" si="13"/>
        <v>0.33425333768948806</v>
      </c>
      <c r="M12">
        <f t="shared" si="1"/>
        <v>121.49763857018851</v>
      </c>
      <c r="N12">
        <f t="shared" si="2"/>
        <v>67.843646785114032</v>
      </c>
    </row>
    <row r="13" spans="1:14" x14ac:dyDescent="0.2">
      <c r="A13">
        <f t="shared" si="0"/>
        <v>11</v>
      </c>
      <c r="B13">
        <f t="shared" si="10"/>
        <v>7920</v>
      </c>
      <c r="C13">
        <f t="shared" si="11"/>
        <v>113148.91396937543</v>
      </c>
      <c r="D13">
        <f t="shared" si="3"/>
        <v>129543.73794723171</v>
      </c>
      <c r="E13">
        <f t="shared" si="4"/>
        <v>647.71868973615858</v>
      </c>
      <c r="F13">
        <f t="shared" si="5"/>
        <v>128896.01925749556</v>
      </c>
      <c r="G13">
        <f t="shared" si="6"/>
        <v>80</v>
      </c>
      <c r="H13">
        <f t="shared" si="12"/>
        <v>60</v>
      </c>
      <c r="I13">
        <f t="shared" si="7"/>
        <v>1.2</v>
      </c>
      <c r="J13">
        <f t="shared" si="8"/>
        <v>257.79203851499102</v>
      </c>
      <c r="K13">
        <f t="shared" si="9"/>
        <v>411.12665122116761</v>
      </c>
      <c r="L13">
        <f t="shared" si="13"/>
        <v>0.29781972388133388</v>
      </c>
      <c r="M13">
        <f t="shared" si="1"/>
        <v>122.44162574694559</v>
      </c>
      <c r="N13">
        <f t="shared" si="2"/>
        <v>64.500721032160399</v>
      </c>
    </row>
    <row r="14" spans="1:14" x14ac:dyDescent="0.2">
      <c r="A14">
        <f t="shared" si="0"/>
        <v>12</v>
      </c>
      <c r="B14">
        <f t="shared" si="10"/>
        <v>7920</v>
      </c>
      <c r="C14">
        <f t="shared" si="11"/>
        <v>128896.01925749556</v>
      </c>
      <c r="D14">
        <f t="shared" si="3"/>
        <v>146393.14060552025</v>
      </c>
      <c r="E14">
        <f t="shared" si="4"/>
        <v>731.96570302760131</v>
      </c>
      <c r="F14">
        <f t="shared" si="5"/>
        <v>145661.17490249264</v>
      </c>
      <c r="G14">
        <f t="shared" si="6"/>
        <v>80</v>
      </c>
      <c r="H14">
        <f t="shared" si="12"/>
        <v>60</v>
      </c>
      <c r="I14">
        <f t="shared" si="7"/>
        <v>1.2</v>
      </c>
      <c r="J14">
        <f t="shared" si="8"/>
        <v>291.32234980498527</v>
      </c>
      <c r="K14">
        <f t="shared" si="9"/>
        <v>461.84335322261609</v>
      </c>
      <c r="L14">
        <f t="shared" si="13"/>
        <v>0.26535737397826847</v>
      </c>
      <c r="M14">
        <f t="shared" si="1"/>
        <v>122.55353940047128</v>
      </c>
      <c r="N14">
        <f t="shared" si="2"/>
        <v>60.905354479961069</v>
      </c>
    </row>
    <row r="15" spans="1:14" x14ac:dyDescent="0.2">
      <c r="A15">
        <f t="shared" si="0"/>
        <v>13</v>
      </c>
      <c r="B15">
        <f t="shared" si="10"/>
        <v>7920</v>
      </c>
      <c r="C15">
        <f t="shared" si="11"/>
        <v>145661.17490249264</v>
      </c>
      <c r="D15">
        <f t="shared" si="3"/>
        <v>164331.85714566713</v>
      </c>
      <c r="E15">
        <f t="shared" si="4"/>
        <v>821.6592857283357</v>
      </c>
      <c r="F15">
        <f t="shared" si="5"/>
        <v>163510.19785993881</v>
      </c>
      <c r="G15">
        <f t="shared" si="6"/>
        <v>80</v>
      </c>
      <c r="H15">
        <f t="shared" si="12"/>
        <v>60</v>
      </c>
      <c r="I15">
        <f t="shared" si="7"/>
        <v>1.2</v>
      </c>
      <c r="J15">
        <f t="shared" si="8"/>
        <v>327.02039571987757</v>
      </c>
      <c r="K15">
        <f t="shared" si="9"/>
        <v>515.83889000845818</v>
      </c>
      <c r="L15">
        <f t="shared" si="13"/>
        <v>0.23643342021463723</v>
      </c>
      <c r="M15">
        <f t="shared" si="1"/>
        <v>121.96155304442183</v>
      </c>
      <c r="N15">
        <f t="shared" si="2"/>
        <v>57.180335280517831</v>
      </c>
    </row>
    <row r="16" spans="1:14" x14ac:dyDescent="0.2">
      <c r="A16">
        <f t="shared" si="0"/>
        <v>14</v>
      </c>
      <c r="B16">
        <f t="shared" si="10"/>
        <v>7920</v>
      </c>
      <c r="C16">
        <f t="shared" si="11"/>
        <v>163510.19785993881</v>
      </c>
      <c r="D16">
        <f t="shared" si="3"/>
        <v>183430.31171013453</v>
      </c>
      <c r="E16">
        <f t="shared" si="4"/>
        <v>917.15155855067269</v>
      </c>
      <c r="F16">
        <f t="shared" si="5"/>
        <v>182513.16015158384</v>
      </c>
      <c r="G16">
        <f t="shared" si="6"/>
        <v>80</v>
      </c>
      <c r="H16">
        <f t="shared" si="12"/>
        <v>60</v>
      </c>
      <c r="I16">
        <f t="shared" si="7"/>
        <v>1.2</v>
      </c>
      <c r="J16">
        <f t="shared" si="8"/>
        <v>365.02632030316772</v>
      </c>
      <c r="K16">
        <f t="shared" si="9"/>
        <v>573.32523824750501</v>
      </c>
      <c r="L16">
        <f t="shared" si="13"/>
        <v>0.21066217741124177</v>
      </c>
      <c r="M16">
        <f t="shared" si="1"/>
        <v>120.77794305403836</v>
      </c>
      <c r="N16">
        <f t="shared" si="2"/>
        <v>53.420200688594385</v>
      </c>
    </row>
    <row r="17" spans="1:14" x14ac:dyDescent="0.2">
      <c r="A17">
        <f t="shared" si="0"/>
        <v>15</v>
      </c>
      <c r="B17">
        <f t="shared" si="10"/>
        <v>7920</v>
      </c>
      <c r="C17">
        <f t="shared" si="11"/>
        <v>182513.16015158384</v>
      </c>
      <c r="D17">
        <f t="shared" si="3"/>
        <v>203763.48136219473</v>
      </c>
      <c r="E17">
        <f t="shared" si="4"/>
        <v>1018.8174068109737</v>
      </c>
      <c r="F17">
        <f t="shared" si="5"/>
        <v>202744.66395538376</v>
      </c>
      <c r="G17">
        <f t="shared" si="6"/>
        <v>80</v>
      </c>
      <c r="H17">
        <f t="shared" si="12"/>
        <v>60</v>
      </c>
      <c r="I17">
        <f t="shared" si="7"/>
        <v>1.2</v>
      </c>
      <c r="J17">
        <f t="shared" si="8"/>
        <v>405.48932791076749</v>
      </c>
      <c r="K17">
        <f t="shared" si="9"/>
        <v>634.52807890020631</v>
      </c>
      <c r="L17">
        <f t="shared" si="13"/>
        <v>0.18770000007341642</v>
      </c>
      <c r="M17">
        <f t="shared" si="1"/>
        <v>119.1009204561535</v>
      </c>
      <c r="N17">
        <f t="shared" si="2"/>
        <v>49.696652807795651</v>
      </c>
    </row>
    <row r="18" spans="1:14" x14ac:dyDescent="0.2">
      <c r="A18">
        <f t="shared" si="0"/>
        <v>16</v>
      </c>
      <c r="B18">
        <f t="shared" si="10"/>
        <v>7920</v>
      </c>
      <c r="C18">
        <f t="shared" si="11"/>
        <v>202744.66395538376</v>
      </c>
      <c r="D18">
        <f t="shared" si="3"/>
        <v>225411.19043226063</v>
      </c>
      <c r="E18">
        <f t="shared" si="4"/>
        <v>1127.0559521613031</v>
      </c>
      <c r="F18">
        <f t="shared" si="5"/>
        <v>224284.13448009931</v>
      </c>
      <c r="G18">
        <f t="shared" si="6"/>
        <v>80</v>
      </c>
      <c r="H18">
        <f t="shared" si="12"/>
        <v>60</v>
      </c>
      <c r="I18">
        <f t="shared" si="7"/>
        <v>1.2</v>
      </c>
      <c r="J18">
        <f t="shared" si="8"/>
        <v>448.56826896019862</v>
      </c>
      <c r="K18">
        <f t="shared" si="9"/>
        <v>699.68768320110462</v>
      </c>
      <c r="L18">
        <f t="shared" si="13"/>
        <v>0.16724070006541403</v>
      </c>
      <c r="M18">
        <f t="shared" si="1"/>
        <v>117.01625796570036</v>
      </c>
      <c r="N18">
        <f t="shared" si="2"/>
        <v>46.063015082173244</v>
      </c>
    </row>
    <row r="19" spans="1:14" x14ac:dyDescent="0.2">
      <c r="A19">
        <f t="shared" si="0"/>
        <v>17</v>
      </c>
      <c r="B19">
        <f t="shared" si="10"/>
        <v>7920</v>
      </c>
      <c r="C19">
        <f t="shared" si="11"/>
        <v>224284.13448009931</v>
      </c>
      <c r="D19">
        <f t="shared" si="3"/>
        <v>248458.42389370626</v>
      </c>
      <c r="E19">
        <f t="shared" si="4"/>
        <v>1242.2921194685314</v>
      </c>
      <c r="F19">
        <f t="shared" si="5"/>
        <v>247216.13177423773</v>
      </c>
      <c r="G19">
        <f t="shared" si="6"/>
        <v>80</v>
      </c>
      <c r="H19">
        <f t="shared" si="12"/>
        <v>60</v>
      </c>
      <c r="I19">
        <f t="shared" si="7"/>
        <v>1.2</v>
      </c>
      <c r="J19">
        <f t="shared" si="8"/>
        <v>494.43226354847548</v>
      </c>
      <c r="K19">
        <f t="shared" si="9"/>
        <v>769.05985592005595</v>
      </c>
      <c r="L19">
        <f t="shared" si="13"/>
        <v>0.14901146375828392</v>
      </c>
      <c r="M19">
        <f t="shared" si="1"/>
        <v>114.59873484838246</v>
      </c>
      <c r="N19">
        <f t="shared" si="2"/>
        <v>42.557892538916342</v>
      </c>
    </row>
    <row r="20" spans="1:14" x14ac:dyDescent="0.2">
      <c r="A20">
        <f t="shared" si="0"/>
        <v>18</v>
      </c>
      <c r="B20">
        <f t="shared" si="10"/>
        <v>7920</v>
      </c>
      <c r="C20">
        <f t="shared" si="11"/>
        <v>247216.13177423773</v>
      </c>
      <c r="D20">
        <f t="shared" si="3"/>
        <v>272995.66099843441</v>
      </c>
      <c r="E20">
        <f t="shared" si="4"/>
        <v>1364.9783049921721</v>
      </c>
      <c r="F20">
        <f t="shared" si="5"/>
        <v>271630.68269344221</v>
      </c>
      <c r="G20">
        <f t="shared" si="6"/>
        <v>80</v>
      </c>
      <c r="H20">
        <f t="shared" si="12"/>
        <v>60</v>
      </c>
      <c r="I20">
        <f t="shared" si="7"/>
        <v>1.2</v>
      </c>
      <c r="J20">
        <f t="shared" si="8"/>
        <v>543.26136538688445</v>
      </c>
      <c r="K20">
        <f t="shared" si="9"/>
        <v>842.91693960528767</v>
      </c>
      <c r="L20">
        <f t="shared" si="13"/>
        <v>0.13276921420863097</v>
      </c>
      <c r="M20">
        <f t="shared" si="1"/>
        <v>111.91341971453809</v>
      </c>
      <c r="N20">
        <f t="shared" si="2"/>
        <v>39.208171741025112</v>
      </c>
    </row>
    <row r="21" spans="1:14" x14ac:dyDescent="0.2">
      <c r="A21">
        <f t="shared" si="0"/>
        <v>19</v>
      </c>
      <c r="B21">
        <f t="shared" si="10"/>
        <v>7920</v>
      </c>
      <c r="C21">
        <f t="shared" si="11"/>
        <v>271630.68269344221</v>
      </c>
      <c r="D21">
        <f t="shared" si="3"/>
        <v>299119.23048198316</v>
      </c>
      <c r="E21">
        <f t="shared" si="4"/>
        <v>1495.5961524099159</v>
      </c>
      <c r="F21">
        <f t="shared" si="5"/>
        <v>297623.63432957325</v>
      </c>
      <c r="G21">
        <f t="shared" si="6"/>
        <v>80</v>
      </c>
      <c r="H21">
        <f t="shared" si="12"/>
        <v>60</v>
      </c>
      <c r="I21">
        <f t="shared" si="7"/>
        <v>1.2</v>
      </c>
      <c r="J21">
        <f t="shared" si="8"/>
        <v>595.24726865914647</v>
      </c>
      <c r="K21">
        <f t="shared" si="9"/>
        <v>921.54888375076951</v>
      </c>
      <c r="L21">
        <f t="shared" si="13"/>
        <v>0.1182973698598902</v>
      </c>
      <c r="M21">
        <f t="shared" si="1"/>
        <v>109.01680914503373</v>
      </c>
      <c r="N21">
        <f t="shared" si="2"/>
        <v>36.031473785547192</v>
      </c>
    </row>
    <row r="22" spans="1:14" x14ac:dyDescent="0.2">
      <c r="A22">
        <f>ROW(A21)-1</f>
        <v>20</v>
      </c>
      <c r="B22">
        <f t="shared" si="10"/>
        <v>7920</v>
      </c>
      <c r="C22">
        <f t="shared" si="11"/>
        <v>297623.63432957325</v>
      </c>
      <c r="D22">
        <f t="shared" si="3"/>
        <v>326931.68873264338</v>
      </c>
      <c r="E22">
        <f t="shared" si="4"/>
        <v>1634.658443663217</v>
      </c>
      <c r="F22">
        <f t="shared" si="5"/>
        <v>325297.03028898017</v>
      </c>
      <c r="G22">
        <f t="shared" si="6"/>
        <v>80</v>
      </c>
      <c r="H22">
        <f t="shared" si="12"/>
        <v>60</v>
      </c>
      <c r="I22">
        <f t="shared" si="7"/>
        <v>1.2</v>
      </c>
      <c r="J22">
        <f t="shared" si="8"/>
        <v>650.59406057796036</v>
      </c>
      <c r="K22">
        <f t="shared" si="9"/>
        <v>1005.2643830852567</v>
      </c>
      <c r="L22">
        <f t="shared" si="13"/>
        <v>0.10540295654516217</v>
      </c>
      <c r="M22">
        <f t="shared" si="1"/>
        <v>105.95783808673457</v>
      </c>
      <c r="N22">
        <f t="shared" si="2"/>
        <v>33.038154766074214</v>
      </c>
    </row>
    <row r="24" spans="1:14" x14ac:dyDescent="0.2">
      <c r="M24" t="s">
        <v>13</v>
      </c>
      <c r="N24">
        <f>SUM(N2:N22)</f>
        <v>449.62682046605835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C257E-4385-5A44-8D3C-2CBCA465313F}">
  <dimension ref="A1:H24"/>
  <sheetViews>
    <sheetView workbookViewId="0">
      <selection activeCell="H18" sqref="H18"/>
    </sheetView>
  </sheetViews>
  <sheetFormatPr baseColWidth="10" defaultRowHeight="16" x14ac:dyDescent="0.2"/>
  <cols>
    <col min="3" max="3" width="18.1640625" bestFit="1" customWidth="1"/>
    <col min="4" max="4" width="15.6640625" bestFit="1" customWidth="1"/>
    <col min="5" max="5" width="14.33203125" bestFit="1" customWidth="1"/>
  </cols>
  <sheetData>
    <row r="1" spans="1:5" x14ac:dyDescent="0.2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">
      <c r="A2">
        <f>ROW(A1)-1</f>
        <v>0</v>
      </c>
    </row>
    <row r="3" spans="1:5" x14ac:dyDescent="0.2">
      <c r="A3">
        <f t="shared" ref="A3:A21" si="0">ROW(A2)-1</f>
        <v>1</v>
      </c>
      <c r="B3">
        <v>250000</v>
      </c>
      <c r="C3">
        <v>0.03</v>
      </c>
      <c r="D3">
        <f>$B$3*(1+C3)</f>
        <v>257500</v>
      </c>
      <c r="E3">
        <f>0.99*D3</f>
        <v>254925</v>
      </c>
    </row>
    <row r="4" spans="1:5" x14ac:dyDescent="0.2">
      <c r="A4">
        <f t="shared" si="0"/>
        <v>2</v>
      </c>
      <c r="B4">
        <v>0</v>
      </c>
      <c r="C4">
        <v>0.03</v>
      </c>
      <c r="D4">
        <f>E3*(1+C4)</f>
        <v>262572.75</v>
      </c>
      <c r="E4">
        <f t="shared" ref="E4:E21" si="1">0.99*D4</f>
        <v>259947.02249999999</v>
      </c>
    </row>
    <row r="5" spans="1:5" x14ac:dyDescent="0.2">
      <c r="A5">
        <f t="shared" si="0"/>
        <v>3</v>
      </c>
      <c r="B5">
        <v>0</v>
      </c>
      <c r="C5">
        <v>0.03</v>
      </c>
      <c r="D5">
        <f t="shared" ref="D5:D21" si="2">E4*(1+C5)</f>
        <v>267745.43317500001</v>
      </c>
      <c r="E5">
        <f t="shared" si="1"/>
        <v>265067.97884325002</v>
      </c>
    </row>
    <row r="6" spans="1:5" x14ac:dyDescent="0.2">
      <c r="A6">
        <f t="shared" si="0"/>
        <v>4</v>
      </c>
      <c r="B6">
        <v>0</v>
      </c>
      <c r="C6">
        <v>0.03</v>
      </c>
      <c r="D6">
        <f t="shared" si="2"/>
        <v>273020.01820854755</v>
      </c>
      <c r="E6">
        <f t="shared" si="1"/>
        <v>270289.8180264621</v>
      </c>
    </row>
    <row r="7" spans="1:5" x14ac:dyDescent="0.2">
      <c r="A7">
        <f t="shared" si="0"/>
        <v>5</v>
      </c>
      <c r="B7">
        <v>0</v>
      </c>
      <c r="C7">
        <v>0.03</v>
      </c>
      <c r="D7">
        <f t="shared" si="2"/>
        <v>278398.512567256</v>
      </c>
      <c r="E7">
        <f t="shared" si="1"/>
        <v>275614.52744158346</v>
      </c>
    </row>
    <row r="8" spans="1:5" x14ac:dyDescent="0.2">
      <c r="A8">
        <f t="shared" si="0"/>
        <v>6</v>
      </c>
      <c r="B8">
        <v>0</v>
      </c>
      <c r="C8">
        <v>-0.05</v>
      </c>
      <c r="D8">
        <f t="shared" si="2"/>
        <v>261833.80106950426</v>
      </c>
      <c r="E8">
        <f t="shared" si="1"/>
        <v>259215.46305880923</v>
      </c>
    </row>
    <row r="9" spans="1:5" x14ac:dyDescent="0.2">
      <c r="A9">
        <f t="shared" si="0"/>
        <v>7</v>
      </c>
      <c r="B9">
        <v>0</v>
      </c>
      <c r="C9">
        <v>-0.05</v>
      </c>
      <c r="D9">
        <f t="shared" si="2"/>
        <v>246254.68990586876</v>
      </c>
      <c r="E9">
        <f t="shared" si="1"/>
        <v>243792.14300681007</v>
      </c>
    </row>
    <row r="10" spans="1:5" x14ac:dyDescent="0.2">
      <c r="A10">
        <f t="shared" si="0"/>
        <v>8</v>
      </c>
      <c r="B10">
        <v>0</v>
      </c>
      <c r="C10">
        <v>-0.05</v>
      </c>
      <c r="D10">
        <f>E9*(1+C10)</f>
        <v>231602.53585646956</v>
      </c>
      <c r="E10">
        <f t="shared" si="1"/>
        <v>229286.51049790488</v>
      </c>
    </row>
    <row r="11" spans="1:5" x14ac:dyDescent="0.2">
      <c r="A11">
        <f t="shared" si="0"/>
        <v>9</v>
      </c>
      <c r="B11">
        <v>0</v>
      </c>
      <c r="C11">
        <v>-0.05</v>
      </c>
      <c r="D11">
        <f t="shared" si="2"/>
        <v>217822.18497300963</v>
      </c>
      <c r="E11">
        <f t="shared" si="1"/>
        <v>215643.96312327954</v>
      </c>
    </row>
    <row r="12" spans="1:5" x14ac:dyDescent="0.2">
      <c r="A12">
        <f t="shared" si="0"/>
        <v>10</v>
      </c>
      <c r="B12">
        <v>0</v>
      </c>
      <c r="C12">
        <v>-0.05</v>
      </c>
      <c r="D12">
        <f t="shared" si="2"/>
        <v>204861.76496711554</v>
      </c>
      <c r="E12">
        <f t="shared" si="1"/>
        <v>202813.14731744438</v>
      </c>
    </row>
    <row r="13" spans="1:5" x14ac:dyDescent="0.2">
      <c r="A13">
        <f t="shared" si="0"/>
        <v>11</v>
      </c>
      <c r="B13">
        <v>0</v>
      </c>
      <c r="C13">
        <v>7.0000000000000007E-2</v>
      </c>
      <c r="D13">
        <f t="shared" si="2"/>
        <v>217010.06762966551</v>
      </c>
      <c r="E13">
        <f t="shared" si="1"/>
        <v>214839.96695336886</v>
      </c>
    </row>
    <row r="14" spans="1:5" x14ac:dyDescent="0.2">
      <c r="A14">
        <f t="shared" si="0"/>
        <v>12</v>
      </c>
      <c r="B14">
        <v>0</v>
      </c>
      <c r="C14">
        <v>7.0000000000000007E-2</v>
      </c>
      <c r="D14">
        <f t="shared" si="2"/>
        <v>229878.76464010469</v>
      </c>
      <c r="E14">
        <f t="shared" si="1"/>
        <v>227579.97699370363</v>
      </c>
    </row>
    <row r="15" spans="1:5" x14ac:dyDescent="0.2">
      <c r="A15">
        <f t="shared" si="0"/>
        <v>13</v>
      </c>
      <c r="B15">
        <v>0</v>
      </c>
      <c r="C15">
        <v>7.0000000000000007E-2</v>
      </c>
      <c r="D15">
        <f t="shared" si="2"/>
        <v>243510.57538326291</v>
      </c>
      <c r="E15">
        <f t="shared" si="1"/>
        <v>241075.46962943027</v>
      </c>
    </row>
    <row r="16" spans="1:5" x14ac:dyDescent="0.2">
      <c r="A16">
        <f t="shared" si="0"/>
        <v>14</v>
      </c>
      <c r="B16">
        <v>0</v>
      </c>
      <c r="C16">
        <v>7.0000000000000007E-2</v>
      </c>
      <c r="D16">
        <f t="shared" si="2"/>
        <v>257950.7525034904</v>
      </c>
      <c r="E16">
        <f t="shared" si="1"/>
        <v>255371.24497845548</v>
      </c>
    </row>
    <row r="17" spans="1:8" x14ac:dyDescent="0.2">
      <c r="A17">
        <f t="shared" si="0"/>
        <v>15</v>
      </c>
      <c r="B17">
        <v>0</v>
      </c>
      <c r="C17">
        <v>7.0000000000000007E-2</v>
      </c>
      <c r="D17">
        <f t="shared" si="2"/>
        <v>273247.23212694738</v>
      </c>
      <c r="E17">
        <f t="shared" si="1"/>
        <v>270514.75980567792</v>
      </c>
      <c r="F17" s="2" t="s">
        <v>19</v>
      </c>
      <c r="G17" t="s">
        <v>21</v>
      </c>
      <c r="H17">
        <f>E17</f>
        <v>270514.75980567792</v>
      </c>
    </row>
    <row r="18" spans="1:8" x14ac:dyDescent="0.2">
      <c r="A18">
        <f t="shared" si="0"/>
        <v>16</v>
      </c>
      <c r="B18">
        <v>0</v>
      </c>
      <c r="C18">
        <v>-0.05</v>
      </c>
      <c r="D18">
        <f t="shared" si="2"/>
        <v>256989.02181539402</v>
      </c>
      <c r="E18">
        <f t="shared" si="1"/>
        <v>254419.13159724008</v>
      </c>
    </row>
    <row r="19" spans="1:8" x14ac:dyDescent="0.2">
      <c r="A19">
        <f t="shared" si="0"/>
        <v>17</v>
      </c>
      <c r="B19">
        <v>0</v>
      </c>
      <c r="C19">
        <v>-0.05</v>
      </c>
      <c r="D19">
        <f t="shared" si="2"/>
        <v>241698.17501737806</v>
      </c>
      <c r="E19">
        <f t="shared" si="1"/>
        <v>239281.19326720427</v>
      </c>
    </row>
    <row r="20" spans="1:8" x14ac:dyDescent="0.2">
      <c r="A20">
        <f t="shared" si="0"/>
        <v>18</v>
      </c>
      <c r="B20">
        <v>0</v>
      </c>
      <c r="C20">
        <v>-0.05</v>
      </c>
      <c r="D20">
        <f t="shared" si="2"/>
        <v>227317.13360384406</v>
      </c>
      <c r="E20">
        <f t="shared" si="1"/>
        <v>225043.96226780562</v>
      </c>
    </row>
    <row r="21" spans="1:8" x14ac:dyDescent="0.2">
      <c r="A21">
        <f t="shared" si="0"/>
        <v>19</v>
      </c>
      <c r="B21">
        <v>0</v>
      </c>
      <c r="C21">
        <v>-0.05</v>
      </c>
      <c r="D21">
        <f t="shared" si="2"/>
        <v>213791.76415441532</v>
      </c>
      <c r="E21">
        <f t="shared" si="1"/>
        <v>211653.84651287115</v>
      </c>
    </row>
    <row r="22" spans="1:8" x14ac:dyDescent="0.2">
      <c r="A22">
        <f>ROW(A21)-1</f>
        <v>20</v>
      </c>
      <c r="B22">
        <v>0</v>
      </c>
      <c r="C22">
        <v>-0.05</v>
      </c>
      <c r="D22">
        <f>E21*(1+C22)</f>
        <v>201071.1541872276</v>
      </c>
      <c r="E22">
        <f>0.99*D22</f>
        <v>199060.44264535533</v>
      </c>
    </row>
    <row r="24" spans="1:8" x14ac:dyDescent="0.2">
      <c r="D24" t="s">
        <v>20</v>
      </c>
      <c r="E24">
        <f>H17-E22</f>
        <v>71454.317160322593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7A59-5703-564A-809C-9D46D59FFA66}">
  <dimension ref="A1:H24"/>
  <sheetViews>
    <sheetView workbookViewId="0">
      <selection activeCell="H13" sqref="H13"/>
    </sheetView>
  </sheetViews>
  <sheetFormatPr baseColWidth="10" defaultRowHeight="16" x14ac:dyDescent="0.2"/>
  <cols>
    <col min="4" max="4" width="16" bestFit="1" customWidth="1"/>
  </cols>
  <sheetData>
    <row r="1" spans="1:8" x14ac:dyDescent="0.2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8" x14ac:dyDescent="0.2">
      <c r="A2">
        <f>ROW(A1)-1</f>
        <v>0</v>
      </c>
    </row>
    <row r="3" spans="1:8" x14ac:dyDescent="0.2">
      <c r="A3">
        <f t="shared" ref="A3:A21" si="0">ROW(A2)-1</f>
        <v>1</v>
      </c>
      <c r="B3">
        <v>250000</v>
      </c>
      <c r="C3">
        <v>-0.02</v>
      </c>
      <c r="D3">
        <f>$B$3*(1+C3)</f>
        <v>245000</v>
      </c>
      <c r="E3">
        <f>0.99*D3</f>
        <v>242550</v>
      </c>
    </row>
    <row r="4" spans="1:8" x14ac:dyDescent="0.2">
      <c r="A4">
        <f t="shared" si="0"/>
        <v>2</v>
      </c>
      <c r="B4">
        <v>0</v>
      </c>
      <c r="C4">
        <v>-0.02</v>
      </c>
      <c r="D4">
        <f>E3*(1+C4)</f>
        <v>237699</v>
      </c>
      <c r="E4">
        <f t="shared" ref="E4:E22" si="1">0.99*D4</f>
        <v>235322.01</v>
      </c>
    </row>
    <row r="5" spans="1:8" x14ac:dyDescent="0.2">
      <c r="A5">
        <f t="shared" si="0"/>
        <v>3</v>
      </c>
      <c r="B5">
        <v>0</v>
      </c>
      <c r="C5">
        <v>-0.02</v>
      </c>
      <c r="D5">
        <f t="shared" ref="D5:D21" si="2">E4*(1+C5)</f>
        <v>230615.5698</v>
      </c>
      <c r="E5">
        <f t="shared" si="1"/>
        <v>228309.41410200001</v>
      </c>
    </row>
    <row r="6" spans="1:8" x14ac:dyDescent="0.2">
      <c r="A6">
        <f t="shared" si="0"/>
        <v>4</v>
      </c>
      <c r="B6">
        <v>0</v>
      </c>
      <c r="C6">
        <v>-0.02</v>
      </c>
      <c r="D6">
        <f t="shared" si="2"/>
        <v>223743.22581996</v>
      </c>
      <c r="E6">
        <f t="shared" si="1"/>
        <v>221505.79356176039</v>
      </c>
    </row>
    <row r="7" spans="1:8" x14ac:dyDescent="0.2">
      <c r="A7">
        <f t="shared" si="0"/>
        <v>5</v>
      </c>
      <c r="B7">
        <v>0</v>
      </c>
      <c r="C7">
        <v>-0.02</v>
      </c>
      <c r="D7">
        <f t="shared" si="2"/>
        <v>217075.67769052519</v>
      </c>
      <c r="E7">
        <f t="shared" si="1"/>
        <v>214904.92091361995</v>
      </c>
      <c r="F7" s="2" t="s">
        <v>22</v>
      </c>
      <c r="G7" t="s">
        <v>21</v>
      </c>
      <c r="H7">
        <f>MAX(E7,B3)</f>
        <v>250000</v>
      </c>
    </row>
    <row r="8" spans="1:8" x14ac:dyDescent="0.2">
      <c r="A8">
        <f t="shared" si="0"/>
        <v>6</v>
      </c>
      <c r="B8">
        <v>0</v>
      </c>
      <c r="C8">
        <v>0.06</v>
      </c>
      <c r="D8">
        <f t="shared" si="2"/>
        <v>227799.21616843715</v>
      </c>
      <c r="E8">
        <f t="shared" si="1"/>
        <v>225521.22400675277</v>
      </c>
    </row>
    <row r="9" spans="1:8" x14ac:dyDescent="0.2">
      <c r="A9">
        <f t="shared" si="0"/>
        <v>7</v>
      </c>
      <c r="B9">
        <v>0</v>
      </c>
      <c r="C9">
        <v>0.06</v>
      </c>
      <c r="D9">
        <f t="shared" si="2"/>
        <v>239052.49744715795</v>
      </c>
      <c r="E9">
        <f t="shared" si="1"/>
        <v>236661.97247268638</v>
      </c>
    </row>
    <row r="10" spans="1:8" x14ac:dyDescent="0.2">
      <c r="A10">
        <f t="shared" si="0"/>
        <v>8</v>
      </c>
      <c r="B10">
        <v>0</v>
      </c>
      <c r="C10">
        <v>0.06</v>
      </c>
      <c r="D10">
        <f>E9*(1+C10)</f>
        <v>250861.69082104758</v>
      </c>
      <c r="E10">
        <f t="shared" si="1"/>
        <v>248353.07391283711</v>
      </c>
    </row>
    <row r="11" spans="1:8" x14ac:dyDescent="0.2">
      <c r="A11">
        <f t="shared" si="0"/>
        <v>9</v>
      </c>
      <c r="B11">
        <v>0</v>
      </c>
      <c r="C11">
        <v>0.06</v>
      </c>
      <c r="D11">
        <f t="shared" si="2"/>
        <v>263254.25834760733</v>
      </c>
      <c r="E11">
        <f t="shared" si="1"/>
        <v>260621.71576413125</v>
      </c>
    </row>
    <row r="12" spans="1:8" x14ac:dyDescent="0.2">
      <c r="A12">
        <f t="shared" si="0"/>
        <v>10</v>
      </c>
      <c r="B12">
        <v>0</v>
      </c>
      <c r="C12">
        <v>0.06</v>
      </c>
      <c r="D12">
        <f t="shared" si="2"/>
        <v>276259.01870997914</v>
      </c>
      <c r="E12">
        <f t="shared" si="1"/>
        <v>273496.42852287932</v>
      </c>
      <c r="F12" s="2" t="s">
        <v>22</v>
      </c>
      <c r="G12" t="s">
        <v>21</v>
      </c>
      <c r="H12">
        <f>MAX(E12,H7)</f>
        <v>273496.42852287932</v>
      </c>
    </row>
    <row r="13" spans="1:8" x14ac:dyDescent="0.2">
      <c r="A13">
        <f t="shared" si="0"/>
        <v>11</v>
      </c>
      <c r="B13">
        <v>0</v>
      </c>
      <c r="C13">
        <v>-0.04</v>
      </c>
      <c r="D13">
        <f t="shared" si="2"/>
        <v>262556.57138196414</v>
      </c>
      <c r="E13">
        <f t="shared" si="1"/>
        <v>259931.0056681445</v>
      </c>
    </row>
    <row r="14" spans="1:8" x14ac:dyDescent="0.2">
      <c r="A14">
        <f t="shared" si="0"/>
        <v>12</v>
      </c>
      <c r="B14">
        <v>0</v>
      </c>
      <c r="C14">
        <v>-0.04</v>
      </c>
      <c r="D14">
        <f t="shared" si="2"/>
        <v>249533.76544141871</v>
      </c>
      <c r="E14">
        <f t="shared" si="1"/>
        <v>247038.42778700453</v>
      </c>
    </row>
    <row r="15" spans="1:8" x14ac:dyDescent="0.2">
      <c r="A15">
        <f t="shared" si="0"/>
        <v>13</v>
      </c>
      <c r="B15">
        <v>0</v>
      </c>
      <c r="C15">
        <v>-0.04</v>
      </c>
      <c r="D15">
        <f t="shared" si="2"/>
        <v>237156.89067552434</v>
      </c>
      <c r="E15">
        <f t="shared" si="1"/>
        <v>234785.32176876909</v>
      </c>
    </row>
    <row r="16" spans="1:8" x14ac:dyDescent="0.2">
      <c r="A16">
        <f t="shared" si="0"/>
        <v>14</v>
      </c>
      <c r="B16">
        <v>0</v>
      </c>
      <c r="C16">
        <v>-0.04</v>
      </c>
      <c r="D16">
        <f t="shared" si="2"/>
        <v>225393.90889801833</v>
      </c>
      <c r="E16">
        <f t="shared" si="1"/>
        <v>223139.96980903816</v>
      </c>
    </row>
    <row r="17" spans="1:8" x14ac:dyDescent="0.2">
      <c r="A17">
        <f t="shared" si="0"/>
        <v>15</v>
      </c>
      <c r="B17">
        <v>0</v>
      </c>
      <c r="C17">
        <v>-0.04</v>
      </c>
      <c r="D17">
        <f t="shared" si="2"/>
        <v>214214.37101667663</v>
      </c>
      <c r="E17">
        <f t="shared" si="1"/>
        <v>212072.22730650986</v>
      </c>
      <c r="F17" s="2" t="s">
        <v>22</v>
      </c>
      <c r="G17" t="s">
        <v>21</v>
      </c>
      <c r="H17">
        <f>MAX(E17,H12)</f>
        <v>273496.42852287932</v>
      </c>
    </row>
    <row r="18" spans="1:8" x14ac:dyDescent="0.2">
      <c r="A18">
        <f t="shared" si="0"/>
        <v>16</v>
      </c>
      <c r="B18">
        <v>0</v>
      </c>
      <c r="C18">
        <v>0.03</v>
      </c>
      <c r="D18">
        <f t="shared" si="2"/>
        <v>218434.39412570515</v>
      </c>
      <c r="E18">
        <f t="shared" si="1"/>
        <v>216250.0501844481</v>
      </c>
    </row>
    <row r="19" spans="1:8" x14ac:dyDescent="0.2">
      <c r="A19">
        <f t="shared" si="0"/>
        <v>17</v>
      </c>
      <c r="B19">
        <v>0</v>
      </c>
      <c r="C19">
        <v>0.03</v>
      </c>
      <c r="D19">
        <f t="shared" si="2"/>
        <v>222737.55168998154</v>
      </c>
      <c r="E19">
        <f t="shared" si="1"/>
        <v>220510.17617308174</v>
      </c>
    </row>
    <row r="20" spans="1:8" x14ac:dyDescent="0.2">
      <c r="A20">
        <f t="shared" si="0"/>
        <v>18</v>
      </c>
      <c r="B20">
        <v>0</v>
      </c>
      <c r="C20">
        <v>0.03</v>
      </c>
      <c r="D20">
        <f t="shared" si="2"/>
        <v>227125.48145827418</v>
      </c>
      <c r="E20">
        <f t="shared" si="1"/>
        <v>224854.22664369145</v>
      </c>
    </row>
    <row r="21" spans="1:8" x14ac:dyDescent="0.2">
      <c r="A21">
        <f t="shared" si="0"/>
        <v>19</v>
      </c>
      <c r="B21">
        <v>0</v>
      </c>
      <c r="C21">
        <v>0.03</v>
      </c>
      <c r="D21">
        <f t="shared" si="2"/>
        <v>231599.85344300221</v>
      </c>
      <c r="E21">
        <f t="shared" si="1"/>
        <v>229283.85490857219</v>
      </c>
    </row>
    <row r="22" spans="1:8" x14ac:dyDescent="0.2">
      <c r="A22">
        <f>ROW(A21)-1</f>
        <v>20</v>
      </c>
      <c r="B22">
        <v>0</v>
      </c>
      <c r="C22">
        <v>0.03</v>
      </c>
      <c r="D22">
        <f>E21*(1+C22)</f>
        <v>236162.37055582937</v>
      </c>
      <c r="E22">
        <f t="shared" si="1"/>
        <v>233800.74685027107</v>
      </c>
      <c r="F22" s="2" t="s">
        <v>22</v>
      </c>
      <c r="G22" t="s">
        <v>21</v>
      </c>
      <c r="H22">
        <f>MAX(E22,H17)</f>
        <v>273496.42852287932</v>
      </c>
    </row>
    <row r="24" spans="1:8" x14ac:dyDescent="0.2">
      <c r="D24" t="s">
        <v>20</v>
      </c>
      <c r="E24">
        <f>H22-E22</f>
        <v>39695.681672608247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22585-AAAE-6D4B-9969-5960C2764DD1}">
  <dimension ref="A1:H24"/>
  <sheetViews>
    <sheetView workbookViewId="0">
      <selection activeCell="H8" sqref="H8"/>
    </sheetView>
  </sheetViews>
  <sheetFormatPr baseColWidth="10" defaultRowHeight="16" x14ac:dyDescent="0.2"/>
  <cols>
    <col min="1" max="1" width="3.1640625" bestFit="1" customWidth="1"/>
    <col min="2" max="2" width="8.33203125" bestFit="1" customWidth="1"/>
    <col min="3" max="3" width="18.1640625" bestFit="1" customWidth="1"/>
    <col min="4" max="4" width="16" bestFit="1" customWidth="1"/>
    <col min="5" max="5" width="14.33203125" bestFit="1" customWidth="1"/>
    <col min="6" max="6" width="8.83203125" bestFit="1" customWidth="1"/>
    <col min="7" max="7" width="6.6640625" bestFit="1" customWidth="1"/>
    <col min="8" max="8" width="12.1640625" bestFit="1" customWidth="1"/>
  </cols>
  <sheetData>
    <row r="1" spans="1:8" x14ac:dyDescent="0.2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8" x14ac:dyDescent="0.2">
      <c r="A2">
        <f>ROW(A1)-1</f>
        <v>0</v>
      </c>
    </row>
    <row r="3" spans="1:8" x14ac:dyDescent="0.2">
      <c r="A3">
        <f t="shared" ref="A3:A21" si="0">ROW(A2)-1</f>
        <v>1</v>
      </c>
      <c r="B3">
        <v>250000</v>
      </c>
      <c r="C3">
        <v>-0.02</v>
      </c>
      <c r="D3">
        <f>$B$3*(1+C3)</f>
        <v>245000</v>
      </c>
      <c r="E3">
        <f>0.99*D3</f>
        <v>242550</v>
      </c>
    </row>
    <row r="4" spans="1:8" x14ac:dyDescent="0.2">
      <c r="A4">
        <f t="shared" si="0"/>
        <v>2</v>
      </c>
      <c r="B4">
        <v>0</v>
      </c>
      <c r="C4">
        <v>-0.02</v>
      </c>
      <c r="D4">
        <f>E3*(1+C4)</f>
        <v>237699</v>
      </c>
      <c r="E4">
        <f t="shared" ref="E4:E22" si="1">0.99*D4</f>
        <v>235322.01</v>
      </c>
    </row>
    <row r="5" spans="1:8" x14ac:dyDescent="0.2">
      <c r="A5">
        <f t="shared" si="0"/>
        <v>3</v>
      </c>
      <c r="B5">
        <v>0</v>
      </c>
      <c r="C5">
        <v>-0.02</v>
      </c>
      <c r="D5">
        <f t="shared" ref="D5:D21" si="2">E4*(1+C5)</f>
        <v>230615.5698</v>
      </c>
      <c r="E5">
        <f t="shared" si="1"/>
        <v>228309.41410200001</v>
      </c>
    </row>
    <row r="6" spans="1:8" x14ac:dyDescent="0.2">
      <c r="A6">
        <f t="shared" si="0"/>
        <v>4</v>
      </c>
      <c r="B6">
        <v>0</v>
      </c>
      <c r="C6">
        <v>-0.02</v>
      </c>
      <c r="D6">
        <f t="shared" si="2"/>
        <v>223743.22581996</v>
      </c>
      <c r="E6">
        <f t="shared" si="1"/>
        <v>221505.79356176039</v>
      </c>
    </row>
    <row r="7" spans="1:8" x14ac:dyDescent="0.2">
      <c r="A7">
        <f t="shared" si="0"/>
        <v>5</v>
      </c>
      <c r="B7">
        <v>0</v>
      </c>
      <c r="C7">
        <v>-0.02</v>
      </c>
      <c r="D7">
        <f t="shared" si="2"/>
        <v>217075.67769052519</v>
      </c>
      <c r="E7">
        <f t="shared" si="1"/>
        <v>214904.92091361995</v>
      </c>
      <c r="F7" s="2" t="s">
        <v>23</v>
      </c>
      <c r="G7" t="s">
        <v>21</v>
      </c>
      <c r="H7">
        <f>MAX(E7,B3)</f>
        <v>250000</v>
      </c>
    </row>
    <row r="8" spans="1:8" x14ac:dyDescent="0.2">
      <c r="A8">
        <f t="shared" si="0"/>
        <v>6</v>
      </c>
      <c r="B8">
        <v>0</v>
      </c>
      <c r="C8">
        <v>0.06</v>
      </c>
      <c r="D8">
        <f t="shared" si="2"/>
        <v>227799.21616843715</v>
      </c>
      <c r="E8">
        <f t="shared" si="1"/>
        <v>225521.22400675277</v>
      </c>
      <c r="G8" t="s">
        <v>24</v>
      </c>
      <c r="H8">
        <f>H7-E7</f>
        <v>35095.07908638005</v>
      </c>
    </row>
    <row r="9" spans="1:8" x14ac:dyDescent="0.2">
      <c r="A9">
        <f t="shared" si="0"/>
        <v>7</v>
      </c>
      <c r="B9">
        <v>0</v>
      </c>
      <c r="C9">
        <v>0.06</v>
      </c>
      <c r="D9">
        <f t="shared" si="2"/>
        <v>239052.49744715795</v>
      </c>
      <c r="E9">
        <f t="shared" si="1"/>
        <v>236661.97247268638</v>
      </c>
    </row>
    <row r="10" spans="1:8" x14ac:dyDescent="0.2">
      <c r="A10">
        <f t="shared" si="0"/>
        <v>8</v>
      </c>
      <c r="B10">
        <v>0</v>
      </c>
      <c r="C10">
        <v>0.06</v>
      </c>
      <c r="D10">
        <f>E9*(1+C10)</f>
        <v>250861.69082104758</v>
      </c>
      <c r="E10">
        <f t="shared" si="1"/>
        <v>248353.07391283711</v>
      </c>
    </row>
    <row r="11" spans="1:8" x14ac:dyDescent="0.2">
      <c r="A11">
        <f t="shared" si="0"/>
        <v>9</v>
      </c>
      <c r="B11">
        <v>0</v>
      </c>
      <c r="C11">
        <v>0.06</v>
      </c>
      <c r="D11">
        <f t="shared" si="2"/>
        <v>263254.25834760733</v>
      </c>
      <c r="E11">
        <f t="shared" si="1"/>
        <v>260621.71576413125</v>
      </c>
    </row>
    <row r="12" spans="1:8" x14ac:dyDescent="0.2">
      <c r="A12">
        <f t="shared" si="0"/>
        <v>10</v>
      </c>
      <c r="B12">
        <v>0</v>
      </c>
      <c r="C12">
        <v>0.06</v>
      </c>
      <c r="D12">
        <f t="shared" si="2"/>
        <v>276259.01870997914</v>
      </c>
      <c r="E12">
        <f t="shared" si="1"/>
        <v>273496.42852287932</v>
      </c>
      <c r="F12" s="2" t="s">
        <v>23</v>
      </c>
      <c r="G12" t="s">
        <v>21</v>
      </c>
      <c r="H12">
        <f>MAX(E12,H7)</f>
        <v>273496.42852287932</v>
      </c>
    </row>
    <row r="13" spans="1:8" x14ac:dyDescent="0.2">
      <c r="A13">
        <f t="shared" si="0"/>
        <v>11</v>
      </c>
      <c r="B13">
        <v>0</v>
      </c>
      <c r="C13">
        <v>0.05</v>
      </c>
      <c r="D13">
        <f t="shared" si="2"/>
        <v>287171.2499490233</v>
      </c>
      <c r="E13">
        <f t="shared" si="1"/>
        <v>284299.53744953306</v>
      </c>
      <c r="G13" t="s">
        <v>24</v>
      </c>
      <c r="H13">
        <f>H12-E12</f>
        <v>0</v>
      </c>
    </row>
    <row r="14" spans="1:8" x14ac:dyDescent="0.2">
      <c r="A14">
        <f t="shared" si="0"/>
        <v>12</v>
      </c>
      <c r="B14">
        <v>0</v>
      </c>
      <c r="C14">
        <v>0.05</v>
      </c>
      <c r="D14">
        <f t="shared" si="2"/>
        <v>298514.51432200975</v>
      </c>
      <c r="E14">
        <f t="shared" si="1"/>
        <v>295529.36917878967</v>
      </c>
    </row>
    <row r="15" spans="1:8" x14ac:dyDescent="0.2">
      <c r="A15">
        <f t="shared" si="0"/>
        <v>13</v>
      </c>
      <c r="B15">
        <v>0</v>
      </c>
      <c r="C15">
        <v>0.05</v>
      </c>
      <c r="D15">
        <f t="shared" si="2"/>
        <v>310305.83763772919</v>
      </c>
      <c r="E15">
        <f t="shared" si="1"/>
        <v>307202.77926135191</v>
      </c>
    </row>
    <row r="16" spans="1:8" x14ac:dyDescent="0.2">
      <c r="A16">
        <f t="shared" si="0"/>
        <v>14</v>
      </c>
      <c r="B16">
        <v>0</v>
      </c>
      <c r="C16">
        <v>0.05</v>
      </c>
      <c r="D16">
        <f t="shared" si="2"/>
        <v>322562.91822441953</v>
      </c>
      <c r="E16">
        <f t="shared" si="1"/>
        <v>319337.28904217534</v>
      </c>
    </row>
    <row r="17" spans="1:8" x14ac:dyDescent="0.2">
      <c r="A17">
        <f t="shared" si="0"/>
        <v>15</v>
      </c>
      <c r="B17">
        <v>0</v>
      </c>
      <c r="C17">
        <v>0.05</v>
      </c>
      <c r="D17">
        <f t="shared" si="2"/>
        <v>335304.15349428414</v>
      </c>
      <c r="E17">
        <f t="shared" si="1"/>
        <v>331951.11195934127</v>
      </c>
      <c r="F17" s="2" t="s">
        <v>23</v>
      </c>
      <c r="G17" t="s">
        <v>21</v>
      </c>
      <c r="H17">
        <f>MAX(E17,H12)</f>
        <v>331951.11195934127</v>
      </c>
    </row>
    <row r="18" spans="1:8" x14ac:dyDescent="0.2">
      <c r="A18">
        <f t="shared" si="0"/>
        <v>16</v>
      </c>
      <c r="B18">
        <v>0</v>
      </c>
      <c r="C18">
        <v>-0.02</v>
      </c>
      <c r="D18">
        <f t="shared" si="2"/>
        <v>325312.08972015441</v>
      </c>
      <c r="E18">
        <f t="shared" si="1"/>
        <v>322058.96882295288</v>
      </c>
      <c r="G18" t="s">
        <v>24</v>
      </c>
      <c r="H18">
        <f>H17-E17</f>
        <v>0</v>
      </c>
    </row>
    <row r="19" spans="1:8" x14ac:dyDescent="0.2">
      <c r="A19">
        <f t="shared" si="0"/>
        <v>17</v>
      </c>
      <c r="B19">
        <v>0</v>
      </c>
      <c r="C19">
        <v>-0.02</v>
      </c>
      <c r="D19">
        <f t="shared" si="2"/>
        <v>315617.78944649384</v>
      </c>
      <c r="E19">
        <f t="shared" si="1"/>
        <v>312461.61155202892</v>
      </c>
    </row>
    <row r="20" spans="1:8" x14ac:dyDescent="0.2">
      <c r="A20">
        <f t="shared" si="0"/>
        <v>18</v>
      </c>
      <c r="B20">
        <v>0</v>
      </c>
      <c r="C20">
        <v>-0.02</v>
      </c>
      <c r="D20">
        <f t="shared" si="2"/>
        <v>306212.37932098832</v>
      </c>
      <c r="E20">
        <f t="shared" si="1"/>
        <v>303150.25552777841</v>
      </c>
    </row>
    <row r="21" spans="1:8" x14ac:dyDescent="0.2">
      <c r="A21">
        <f t="shared" si="0"/>
        <v>19</v>
      </c>
      <c r="B21">
        <v>0</v>
      </c>
      <c r="C21">
        <v>-0.02</v>
      </c>
      <c r="D21">
        <f t="shared" si="2"/>
        <v>297087.25041722285</v>
      </c>
      <c r="E21">
        <f t="shared" si="1"/>
        <v>294116.37791305064</v>
      </c>
    </row>
    <row r="22" spans="1:8" x14ac:dyDescent="0.2">
      <c r="A22">
        <f>ROW(A21)-1</f>
        <v>20</v>
      </c>
      <c r="B22">
        <v>0</v>
      </c>
      <c r="C22">
        <v>-0.02</v>
      </c>
      <c r="D22">
        <f>E21*(1+C22)</f>
        <v>288234.05035478965</v>
      </c>
      <c r="E22">
        <f t="shared" si="1"/>
        <v>285351.70985124173</v>
      </c>
      <c r="F22" s="2" t="s">
        <v>23</v>
      </c>
      <c r="G22" t="s">
        <v>21</v>
      </c>
      <c r="H22">
        <f>MAX(E22,H17)</f>
        <v>331951.11195934127</v>
      </c>
    </row>
    <row r="23" spans="1:8" x14ac:dyDescent="0.2">
      <c r="G23" t="s">
        <v>24</v>
      </c>
      <c r="H23">
        <f>H22-E22</f>
        <v>46599.402108099544</v>
      </c>
    </row>
    <row r="24" spans="1:8" x14ac:dyDescent="0.2">
      <c r="D24" t="s">
        <v>20</v>
      </c>
      <c r="E24">
        <f>SUM(H8,H13,H18,H23)</f>
        <v>81694.481194479595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AC7D-2EB0-234A-9925-670AD81A6E42}">
  <dimension ref="A1:G27"/>
  <sheetViews>
    <sheetView workbookViewId="0">
      <selection activeCell="G28" sqref="G28"/>
    </sheetView>
  </sheetViews>
  <sheetFormatPr baseColWidth="10" defaultRowHeight="16" x14ac:dyDescent="0.2"/>
  <cols>
    <col min="4" max="4" width="12.6640625" bestFit="1" customWidth="1"/>
    <col min="6" max="6" width="14.83203125" bestFit="1" customWidth="1"/>
  </cols>
  <sheetData>
    <row r="1" spans="1:6" x14ac:dyDescent="0.2">
      <c r="A1" t="s">
        <v>0</v>
      </c>
      <c r="B1" t="s">
        <v>15</v>
      </c>
      <c r="C1" t="s">
        <v>25</v>
      </c>
      <c r="D1" t="s">
        <v>26</v>
      </c>
      <c r="E1" t="s">
        <v>4</v>
      </c>
      <c r="F1" t="s">
        <v>27</v>
      </c>
    </row>
    <row r="2" spans="1:6" x14ac:dyDescent="0.2">
      <c r="A2">
        <f>ROW(A1)-1</f>
        <v>0</v>
      </c>
    </row>
    <row r="3" spans="1:6" x14ac:dyDescent="0.2">
      <c r="A3">
        <f t="shared" ref="A3:A22" si="0">ROW(A2)-1</f>
        <v>1</v>
      </c>
      <c r="B3">
        <v>150000</v>
      </c>
      <c r="C3">
        <v>0.09</v>
      </c>
      <c r="D3">
        <f>B3*(1+C3)</f>
        <v>163500</v>
      </c>
      <c r="E3">
        <f>0.015*D3</f>
        <v>2452.5</v>
      </c>
      <c r="F3">
        <f>D3-E3</f>
        <v>161047.5</v>
      </c>
    </row>
    <row r="4" spans="1:6" x14ac:dyDescent="0.2">
      <c r="A4">
        <f t="shared" si="0"/>
        <v>2</v>
      </c>
      <c r="B4">
        <v>0</v>
      </c>
      <c r="C4">
        <v>0.09</v>
      </c>
      <c r="D4">
        <f>F3*(1+C4)</f>
        <v>175541.77500000002</v>
      </c>
      <c r="E4">
        <f t="shared" ref="E4:E22" si="1">0.015*D4</f>
        <v>2633.1266250000003</v>
      </c>
      <c r="F4">
        <f t="shared" ref="F4:F22" si="2">D4-E4</f>
        <v>172908.64837500002</v>
      </c>
    </row>
    <row r="5" spans="1:6" x14ac:dyDescent="0.2">
      <c r="A5">
        <f t="shared" si="0"/>
        <v>3</v>
      </c>
      <c r="B5">
        <v>0</v>
      </c>
      <c r="C5">
        <v>0.09</v>
      </c>
      <c r="D5">
        <f>F4*(1+C5)</f>
        <v>188470.42672875003</v>
      </c>
      <c r="E5">
        <f t="shared" si="1"/>
        <v>2827.0564009312502</v>
      </c>
      <c r="F5">
        <f t="shared" si="2"/>
        <v>185643.37032781879</v>
      </c>
    </row>
    <row r="6" spans="1:6" x14ac:dyDescent="0.2">
      <c r="A6">
        <f t="shared" si="0"/>
        <v>4</v>
      </c>
      <c r="B6">
        <v>0</v>
      </c>
      <c r="C6">
        <v>0.09</v>
      </c>
      <c r="D6">
        <f t="shared" ref="D6:D22" si="3">F5*(1+C6)</f>
        <v>202351.27365732248</v>
      </c>
      <c r="E6">
        <f t="shared" si="1"/>
        <v>3035.2691048598372</v>
      </c>
      <c r="F6">
        <f t="shared" si="2"/>
        <v>199316.00455246263</v>
      </c>
    </row>
    <row r="7" spans="1:6" x14ac:dyDescent="0.2">
      <c r="A7">
        <f t="shared" si="0"/>
        <v>5</v>
      </c>
      <c r="B7">
        <v>0</v>
      </c>
      <c r="C7">
        <v>0.09</v>
      </c>
      <c r="D7">
        <f t="shared" si="3"/>
        <v>217254.44496218429</v>
      </c>
      <c r="E7">
        <f t="shared" si="1"/>
        <v>3258.8166744327641</v>
      </c>
      <c r="F7">
        <f t="shared" si="2"/>
        <v>213995.62828775152</v>
      </c>
    </row>
    <row r="8" spans="1:6" x14ac:dyDescent="0.2">
      <c r="A8">
        <f t="shared" si="0"/>
        <v>6</v>
      </c>
      <c r="B8">
        <v>0</v>
      </c>
      <c r="C8">
        <v>0.11</v>
      </c>
      <c r="D8">
        <f t="shared" si="3"/>
        <v>237535.1473994042</v>
      </c>
      <c r="E8">
        <f t="shared" si="1"/>
        <v>3563.0272109910629</v>
      </c>
      <c r="F8">
        <f t="shared" si="2"/>
        <v>233972.12018841313</v>
      </c>
    </row>
    <row r="9" spans="1:6" x14ac:dyDescent="0.2">
      <c r="A9">
        <f t="shared" si="0"/>
        <v>7</v>
      </c>
      <c r="B9">
        <v>0</v>
      </c>
      <c r="C9">
        <v>0.11</v>
      </c>
      <c r="D9">
        <f t="shared" si="3"/>
        <v>259709.05340913861</v>
      </c>
      <c r="E9">
        <f t="shared" si="1"/>
        <v>3895.6358011370789</v>
      </c>
      <c r="F9">
        <f t="shared" si="2"/>
        <v>255813.41760800153</v>
      </c>
    </row>
    <row r="10" spans="1:6" x14ac:dyDescent="0.2">
      <c r="A10">
        <f t="shared" si="0"/>
        <v>8</v>
      </c>
      <c r="B10">
        <v>0</v>
      </c>
      <c r="C10">
        <v>0.11</v>
      </c>
      <c r="D10">
        <f t="shared" si="3"/>
        <v>283952.89354488172</v>
      </c>
      <c r="E10">
        <f t="shared" si="1"/>
        <v>4259.2934031732257</v>
      </c>
      <c r="F10">
        <f t="shared" si="2"/>
        <v>279693.60014170851</v>
      </c>
    </row>
    <row r="11" spans="1:6" x14ac:dyDescent="0.2">
      <c r="A11">
        <f t="shared" si="0"/>
        <v>9</v>
      </c>
      <c r="B11">
        <v>0</v>
      </c>
      <c r="C11">
        <v>0.11</v>
      </c>
      <c r="D11">
        <f t="shared" si="3"/>
        <v>310459.89615729649</v>
      </c>
      <c r="E11">
        <f t="shared" si="1"/>
        <v>4656.8984423594475</v>
      </c>
      <c r="F11">
        <f t="shared" si="2"/>
        <v>305802.99771493702</v>
      </c>
    </row>
    <row r="12" spans="1:6" x14ac:dyDescent="0.2">
      <c r="A12">
        <f t="shared" si="0"/>
        <v>10</v>
      </c>
      <c r="B12">
        <v>0</v>
      </c>
      <c r="C12">
        <v>0.11</v>
      </c>
      <c r="D12">
        <f t="shared" si="3"/>
        <v>339441.32746358012</v>
      </c>
      <c r="E12">
        <f t="shared" si="1"/>
        <v>5091.6199119537014</v>
      </c>
      <c r="F12">
        <f t="shared" si="2"/>
        <v>334349.70755162643</v>
      </c>
    </row>
    <row r="13" spans="1:6" x14ac:dyDescent="0.2">
      <c r="A13">
        <f t="shared" si="0"/>
        <v>11</v>
      </c>
      <c r="B13">
        <v>0</v>
      </c>
      <c r="C13">
        <v>0.1</v>
      </c>
      <c r="D13">
        <f t="shared" si="3"/>
        <v>367784.67830678908</v>
      </c>
      <c r="E13">
        <f t="shared" si="1"/>
        <v>5516.7701746018356</v>
      </c>
      <c r="F13">
        <f t="shared" si="2"/>
        <v>362267.90813218727</v>
      </c>
    </row>
    <row r="14" spans="1:6" x14ac:dyDescent="0.2">
      <c r="A14">
        <f t="shared" si="0"/>
        <v>12</v>
      </c>
      <c r="B14">
        <v>0</v>
      </c>
      <c r="C14">
        <v>0.1</v>
      </c>
      <c r="D14">
        <f t="shared" si="3"/>
        <v>398494.69894540601</v>
      </c>
      <c r="E14">
        <f t="shared" si="1"/>
        <v>5977.4204841810897</v>
      </c>
      <c r="F14">
        <f t="shared" si="2"/>
        <v>392517.27846122492</v>
      </c>
    </row>
    <row r="15" spans="1:6" x14ac:dyDescent="0.2">
      <c r="A15">
        <f t="shared" si="0"/>
        <v>13</v>
      </c>
      <c r="B15">
        <v>0</v>
      </c>
      <c r="C15">
        <v>0.1</v>
      </c>
      <c r="D15">
        <f t="shared" si="3"/>
        <v>431769.00630734744</v>
      </c>
      <c r="E15">
        <f t="shared" si="1"/>
        <v>6476.5350946102117</v>
      </c>
      <c r="F15">
        <f t="shared" si="2"/>
        <v>425292.47121273726</v>
      </c>
    </row>
    <row r="16" spans="1:6" x14ac:dyDescent="0.2">
      <c r="A16">
        <f t="shared" si="0"/>
        <v>14</v>
      </c>
      <c r="B16">
        <v>0</v>
      </c>
      <c r="C16">
        <v>0.1</v>
      </c>
      <c r="D16">
        <f t="shared" si="3"/>
        <v>467821.71833401104</v>
      </c>
      <c r="E16">
        <f t="shared" si="1"/>
        <v>7017.3257750101657</v>
      </c>
      <c r="F16">
        <f t="shared" si="2"/>
        <v>460804.39255900087</v>
      </c>
    </row>
    <row r="17" spans="1:7" x14ac:dyDescent="0.2">
      <c r="A17">
        <f t="shared" si="0"/>
        <v>15</v>
      </c>
      <c r="B17">
        <v>0</v>
      </c>
      <c r="C17">
        <v>0.1</v>
      </c>
      <c r="D17">
        <f t="shared" si="3"/>
        <v>506884.83181490103</v>
      </c>
      <c r="E17">
        <f t="shared" si="1"/>
        <v>7603.2724772235151</v>
      </c>
      <c r="F17">
        <f t="shared" si="2"/>
        <v>499281.55933767749</v>
      </c>
    </row>
    <row r="18" spans="1:7" x14ac:dyDescent="0.2">
      <c r="A18">
        <f t="shared" si="0"/>
        <v>16</v>
      </c>
      <c r="B18">
        <v>0</v>
      </c>
      <c r="C18">
        <v>-0.02</v>
      </c>
      <c r="D18">
        <f t="shared" si="3"/>
        <v>489295.92815092392</v>
      </c>
      <c r="E18">
        <f t="shared" si="1"/>
        <v>7339.4389222638583</v>
      </c>
      <c r="F18">
        <f t="shared" si="2"/>
        <v>481956.48922866007</v>
      </c>
    </row>
    <row r="19" spans="1:7" x14ac:dyDescent="0.2">
      <c r="A19">
        <f t="shared" si="0"/>
        <v>17</v>
      </c>
      <c r="B19">
        <v>0</v>
      </c>
      <c r="C19">
        <v>-0.02</v>
      </c>
      <c r="D19">
        <f t="shared" si="3"/>
        <v>472317.35944408685</v>
      </c>
      <c r="E19">
        <f t="shared" si="1"/>
        <v>7084.7603916613025</v>
      </c>
      <c r="F19">
        <f t="shared" si="2"/>
        <v>465232.59905242553</v>
      </c>
    </row>
    <row r="20" spans="1:7" x14ac:dyDescent="0.2">
      <c r="A20">
        <f t="shared" si="0"/>
        <v>18</v>
      </c>
      <c r="B20">
        <v>0</v>
      </c>
      <c r="C20">
        <v>-0.02</v>
      </c>
      <c r="D20">
        <f t="shared" si="3"/>
        <v>455927.94707137701</v>
      </c>
      <c r="E20">
        <f t="shared" si="1"/>
        <v>6838.9192060706546</v>
      </c>
      <c r="F20">
        <f t="shared" si="2"/>
        <v>449089.02786530636</v>
      </c>
    </row>
    <row r="21" spans="1:7" x14ac:dyDescent="0.2">
      <c r="A21">
        <f t="shared" si="0"/>
        <v>19</v>
      </c>
      <c r="B21">
        <v>0</v>
      </c>
      <c r="C21">
        <v>-0.02</v>
      </c>
      <c r="D21">
        <f t="shared" si="3"/>
        <v>440107.24730800022</v>
      </c>
      <c r="E21">
        <f t="shared" si="1"/>
        <v>6601.6087096200035</v>
      </c>
      <c r="F21">
        <f t="shared" si="2"/>
        <v>433505.6385983802</v>
      </c>
    </row>
    <row r="22" spans="1:7" x14ac:dyDescent="0.2">
      <c r="A22">
        <f t="shared" si="0"/>
        <v>20</v>
      </c>
      <c r="B22">
        <v>0</v>
      </c>
      <c r="C22">
        <v>-0.02</v>
      </c>
      <c r="D22">
        <f t="shared" si="3"/>
        <v>424835.5258264126</v>
      </c>
      <c r="E22">
        <f t="shared" si="1"/>
        <v>6372.5328873961889</v>
      </c>
      <c r="F22">
        <f t="shared" si="2"/>
        <v>418462.99293901643</v>
      </c>
    </row>
    <row r="24" spans="1:7" x14ac:dyDescent="0.2">
      <c r="F24" t="s">
        <v>28</v>
      </c>
    </row>
    <row r="25" spans="1:7" x14ac:dyDescent="0.2">
      <c r="F25" t="s">
        <v>29</v>
      </c>
      <c r="G25">
        <f>150000*1.03^30</f>
        <v>364089.37067844887</v>
      </c>
    </row>
    <row r="27" spans="1:7" x14ac:dyDescent="0.2">
      <c r="F27" t="s">
        <v>30</v>
      </c>
      <c r="G27">
        <f>MAX(G25,F22)/11.59723</f>
        <v>36083.012317511719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DBAC6-E3A9-7F40-B715-B20F2E496CC7}">
  <dimension ref="A1:E8"/>
  <sheetViews>
    <sheetView tabSelected="1" zoomScale="125" workbookViewId="0">
      <selection activeCell="F23" sqref="F23"/>
    </sheetView>
  </sheetViews>
  <sheetFormatPr baseColWidth="10" defaultRowHeight="16" x14ac:dyDescent="0.2"/>
  <cols>
    <col min="3" max="3" width="12.6640625" customWidth="1"/>
    <col min="4" max="4" width="13.1640625" bestFit="1" customWidth="1"/>
  </cols>
  <sheetData>
    <row r="1" spans="1:5" x14ac:dyDescent="0.2">
      <c r="A1" t="s">
        <v>34</v>
      </c>
      <c r="B1">
        <v>1.4999999999999999E-2</v>
      </c>
      <c r="D1" t="s">
        <v>47</v>
      </c>
      <c r="E1">
        <f>EXP(-B5*25-(B6/LN(B7))*B7^55*(B7^25-1))</f>
        <v>0.80492905714665197</v>
      </c>
    </row>
    <row r="2" spans="1:5" x14ac:dyDescent="0.2">
      <c r="A2" t="s">
        <v>46</v>
      </c>
      <c r="B2">
        <v>3.0000000000000001E-3</v>
      </c>
      <c r="D2" t="s">
        <v>35</v>
      </c>
      <c r="E2">
        <f>(1-B1)*(1-B2)^24</f>
        <v>0.91647374943777316</v>
      </c>
    </row>
    <row r="3" spans="1:5" x14ac:dyDescent="0.2">
      <c r="A3" t="s">
        <v>38</v>
      </c>
      <c r="B3">
        <v>0.02</v>
      </c>
      <c r="D3" t="s">
        <v>48</v>
      </c>
      <c r="E3">
        <f>(LN(E2)+(B3+B4^2/2)*25)/(B4*SQRT(25))</f>
        <v>0.95522251656222623</v>
      </c>
    </row>
    <row r="4" spans="1:5" x14ac:dyDescent="0.2">
      <c r="A4" t="s">
        <v>41</v>
      </c>
      <c r="B4">
        <v>0.25</v>
      </c>
      <c r="D4" t="s">
        <v>49</v>
      </c>
      <c r="E4">
        <f>E3-B4*SQRT(25)</f>
        <v>-0.29477748343777377</v>
      </c>
    </row>
    <row r="5" spans="1:5" x14ac:dyDescent="0.2">
      <c r="A5" t="s">
        <v>31</v>
      </c>
      <c r="B5">
        <v>9.0000000000000006E-5</v>
      </c>
      <c r="D5" t="s">
        <v>50</v>
      </c>
      <c r="E5">
        <f>_xlfn.NORM.DIST(-E3,0,1,TRUE)</f>
        <v>0.16973259070583252</v>
      </c>
    </row>
    <row r="6" spans="1:5" x14ac:dyDescent="0.2">
      <c r="A6" t="s">
        <v>32</v>
      </c>
      <c r="B6">
        <v>2.9999999999999997E-4</v>
      </c>
      <c r="D6" t="s">
        <v>51</v>
      </c>
      <c r="E6">
        <f>_xlfn.NORM.DIST(-E4,0,1,TRUE)</f>
        <v>0.61591806592123444</v>
      </c>
    </row>
    <row r="7" spans="1:5" x14ac:dyDescent="0.2">
      <c r="A7" t="s">
        <v>33</v>
      </c>
      <c r="B7">
        <v>1.05</v>
      </c>
      <c r="D7" t="s">
        <v>52</v>
      </c>
      <c r="E7">
        <f>EXP(-B3*25)*E6-E2*1*E5</f>
        <v>0.21801772704617434</v>
      </c>
    </row>
    <row r="8" spans="1:5" x14ac:dyDescent="0.2">
      <c r="D8" t="s">
        <v>53</v>
      </c>
      <c r="E8">
        <f>E1*E7</f>
        <v>0.17548880347253323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Valuing GMMBs Options</vt:lpstr>
      <vt:lpstr>Equity Basic Question 5</vt:lpstr>
      <vt:lpstr>Equity Basic Question 6</vt:lpstr>
      <vt:lpstr>Enhancing GMDB and GMMB 4</vt:lpstr>
      <vt:lpstr>Enhancing GMDB and GMMB 5</vt:lpstr>
      <vt:lpstr>Enhancing GMDB and GMMB 6</vt:lpstr>
      <vt:lpstr>GMIB 2</vt:lpstr>
      <vt:lpstr>Valuing GMMBs as Embedded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Anton (MU-Student)</dc:creator>
  <cp:lastModifiedBy>Yang, Anton</cp:lastModifiedBy>
  <dcterms:created xsi:type="dcterms:W3CDTF">2025-01-12T01:40:14Z</dcterms:created>
  <dcterms:modified xsi:type="dcterms:W3CDTF">2025-02-03T03:59:07Z</dcterms:modified>
</cp:coreProperties>
</file>