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yang/Downloads/SOA Past Exams Review/Advanced Long Term Actuarial Model (ALTAM)/ALTAM Notes/ALTAM Excel Note/"/>
    </mc:Choice>
  </mc:AlternateContent>
  <xr:revisionPtr revIDLastSave="0" documentId="13_ncr:1_{F2D82933-6CF4-2145-A33C-D0C406F5C2D5}" xr6:coauthVersionLast="47" xr6:coauthVersionMax="47" xr10:uidLastSave="{00000000-0000-0000-0000-000000000000}"/>
  <bookViews>
    <workbookView xWindow="0" yWindow="500" windowWidth="16520" windowHeight="19100" firstSheet="1" activeTab="4" xr2:uid="{9A5E6202-9FD1-7E4C-97A5-DCA54FB9F29C}"/>
  </bookViews>
  <sheets>
    <sheet name="GMMB Reserving EX1" sheetId="1" r:id="rId1"/>
    <sheet name="GMMB Reserving EX2" sheetId="2" r:id="rId2"/>
    <sheet name="GMMB Reserving EX3" sheetId="5" r:id="rId3"/>
    <sheet name="Reserving GMMB 1" sheetId="6" r:id="rId4"/>
    <sheet name="Sheet2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E1" i="6"/>
  <c r="B9" i="6"/>
  <c r="F14" i="1"/>
  <c r="B11" i="6"/>
  <c r="B10" i="6"/>
  <c r="B12" i="6" s="1"/>
  <c r="B14" i="1"/>
  <c r="E3" i="6"/>
  <c r="E2" i="6"/>
  <c r="B10" i="1"/>
  <c r="K2" i="5"/>
  <c r="K2" i="2"/>
  <c r="K6" i="2"/>
  <c r="I6" i="2"/>
  <c r="J6" i="2" s="1"/>
  <c r="H6" i="2"/>
  <c r="F6" i="2"/>
  <c r="E6" i="2"/>
  <c r="D6" i="2"/>
  <c r="C6" i="2"/>
  <c r="F15" i="1"/>
  <c r="B11" i="1"/>
  <c r="B9" i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6" i="5"/>
  <c r="A7" i="5"/>
  <c r="B7" i="5" s="1"/>
  <c r="B6" i="5"/>
  <c r="C7" i="2"/>
  <c r="B6" i="2"/>
  <c r="A7" i="2"/>
  <c r="B7" i="2" s="1"/>
  <c r="B13" i="6" l="1"/>
  <c r="F6" i="5"/>
  <c r="G6" i="5" s="1"/>
  <c r="H6" i="5" s="1"/>
  <c r="J6" i="5"/>
  <c r="J7" i="5"/>
  <c r="F7" i="5"/>
  <c r="G7" i="5" s="1"/>
  <c r="H7" i="5" s="1"/>
  <c r="A8" i="5"/>
  <c r="E7" i="2"/>
  <c r="D7" i="2"/>
  <c r="F7" i="2" s="1"/>
  <c r="G7" i="2" s="1"/>
  <c r="H7" i="2" s="1"/>
  <c r="I7" i="2"/>
  <c r="G6" i="2"/>
  <c r="A8" i="2"/>
  <c r="K7" i="5" l="1"/>
  <c r="K6" i="5"/>
  <c r="B8" i="5"/>
  <c r="A9" i="5"/>
  <c r="J7" i="2"/>
  <c r="K7" i="2"/>
  <c r="A9" i="2"/>
  <c r="B8" i="2"/>
  <c r="B9" i="5" l="1"/>
  <c r="A10" i="5"/>
  <c r="D8" i="2"/>
  <c r="E8" i="2"/>
  <c r="I8" i="2"/>
  <c r="C8" i="2"/>
  <c r="F8" i="2" s="1"/>
  <c r="G8" i="2" s="1"/>
  <c r="H8" i="2" s="1"/>
  <c r="A10" i="2"/>
  <c r="B9" i="2"/>
  <c r="J8" i="5" l="1"/>
  <c r="F8" i="5"/>
  <c r="B10" i="5"/>
  <c r="A11" i="5"/>
  <c r="E9" i="2"/>
  <c r="D9" i="2"/>
  <c r="C9" i="2"/>
  <c r="F9" i="2" s="1"/>
  <c r="G9" i="2" s="1"/>
  <c r="H9" i="2" s="1"/>
  <c r="I9" i="2"/>
  <c r="J9" i="2"/>
  <c r="J8" i="2"/>
  <c r="K8" i="2" s="1"/>
  <c r="A11" i="2"/>
  <c r="B10" i="2"/>
  <c r="G8" i="5" l="1"/>
  <c r="H8" i="5" s="1"/>
  <c r="K8" i="5" s="1"/>
  <c r="F9" i="5"/>
  <c r="G9" i="5" s="1"/>
  <c r="H9" i="5" s="1"/>
  <c r="J10" i="5"/>
  <c r="B11" i="5"/>
  <c r="A12" i="5"/>
  <c r="J9" i="5"/>
  <c r="D10" i="2"/>
  <c r="C10" i="2"/>
  <c r="I10" i="2"/>
  <c r="E10" i="2"/>
  <c r="J10" i="2"/>
  <c r="K9" i="2"/>
  <c r="A12" i="2"/>
  <c r="B11" i="2"/>
  <c r="B12" i="5" l="1"/>
  <c r="A13" i="5"/>
  <c r="J11" i="5"/>
  <c r="F10" i="5"/>
  <c r="K9" i="5"/>
  <c r="I11" i="2"/>
  <c r="E11" i="2"/>
  <c r="C11" i="2"/>
  <c r="D11" i="2"/>
  <c r="J11" i="2"/>
  <c r="F10" i="2"/>
  <c r="G10" i="2" s="1"/>
  <c r="H10" i="2" s="1"/>
  <c r="K10" i="2" s="1"/>
  <c r="A13" i="2"/>
  <c r="B12" i="2"/>
  <c r="G10" i="5" l="1"/>
  <c r="H10" i="5" s="1"/>
  <c r="K10" i="5" s="1"/>
  <c r="F11" i="5"/>
  <c r="B13" i="5"/>
  <c r="A14" i="5"/>
  <c r="C12" i="2"/>
  <c r="I12" i="2"/>
  <c r="E12" i="2"/>
  <c r="D12" i="2"/>
  <c r="F11" i="2"/>
  <c r="G11" i="2" s="1"/>
  <c r="H11" i="2" s="1"/>
  <c r="K11" i="2" s="1"/>
  <c r="A14" i="2"/>
  <c r="B13" i="2"/>
  <c r="G11" i="5" l="1"/>
  <c r="H11" i="5" s="1"/>
  <c r="K11" i="5" s="1"/>
  <c r="F12" i="5"/>
  <c r="G12" i="5" s="1"/>
  <c r="H12" i="5" s="1"/>
  <c r="A15" i="5"/>
  <c r="B14" i="5"/>
  <c r="J12" i="5"/>
  <c r="C13" i="2"/>
  <c r="I13" i="2"/>
  <c r="E13" i="2"/>
  <c r="D13" i="2"/>
  <c r="J13" i="2"/>
  <c r="F12" i="2"/>
  <c r="G12" i="2" s="1"/>
  <c r="H12" i="2" s="1"/>
  <c r="J12" i="2"/>
  <c r="A15" i="2"/>
  <c r="B14" i="2"/>
  <c r="F13" i="5" l="1"/>
  <c r="G13" i="5" s="1"/>
  <c r="H13" i="5" s="1"/>
  <c r="B15" i="5"/>
  <c r="A16" i="5"/>
  <c r="K12" i="5"/>
  <c r="J13" i="5"/>
  <c r="C14" i="2"/>
  <c r="D14" i="2"/>
  <c r="I14" i="2"/>
  <c r="E14" i="2"/>
  <c r="K12" i="2"/>
  <c r="J14" i="2"/>
  <c r="F13" i="2"/>
  <c r="G13" i="2" s="1"/>
  <c r="H13" i="2" s="1"/>
  <c r="K13" i="2" s="1"/>
  <c r="A16" i="2"/>
  <c r="B15" i="2"/>
  <c r="B16" i="5" l="1"/>
  <c r="A17" i="5"/>
  <c r="J15" i="5"/>
  <c r="F14" i="5"/>
  <c r="G14" i="5" s="1"/>
  <c r="H14" i="5" s="1"/>
  <c r="K13" i="5"/>
  <c r="J14" i="5"/>
  <c r="I15" i="2"/>
  <c r="D15" i="2"/>
  <c r="E15" i="2"/>
  <c r="C15" i="2"/>
  <c r="F15" i="2" s="1"/>
  <c r="G15" i="2" s="1"/>
  <c r="H15" i="2" s="1"/>
  <c r="K15" i="2" s="1"/>
  <c r="J15" i="2"/>
  <c r="F14" i="2"/>
  <c r="G14" i="2" s="1"/>
  <c r="H14" i="2" s="1"/>
  <c r="K14" i="2" s="1"/>
  <c r="A17" i="2"/>
  <c r="B16" i="2"/>
  <c r="K14" i="5" l="1"/>
  <c r="F15" i="5"/>
  <c r="A18" i="5"/>
  <c r="B17" i="5"/>
  <c r="I16" i="2"/>
  <c r="D16" i="2"/>
  <c r="E16" i="2"/>
  <c r="C16" i="2"/>
  <c r="F16" i="2" s="1"/>
  <c r="G16" i="2" s="1"/>
  <c r="H16" i="2" s="1"/>
  <c r="B17" i="2"/>
  <c r="A18" i="2"/>
  <c r="J16" i="2"/>
  <c r="G15" i="5" l="1"/>
  <c r="H15" i="5" s="1"/>
  <c r="K15" i="5" s="1"/>
  <c r="F16" i="5"/>
  <c r="G16" i="5" s="1"/>
  <c r="H16" i="5" s="1"/>
  <c r="B18" i="5"/>
  <c r="A19" i="5"/>
  <c r="J16" i="5"/>
  <c r="K16" i="2"/>
  <c r="A19" i="2"/>
  <c r="B18" i="2"/>
  <c r="E17" i="2"/>
  <c r="I17" i="2"/>
  <c r="D17" i="2"/>
  <c r="C17" i="2"/>
  <c r="F17" i="2" s="1"/>
  <c r="G17" i="2" s="1"/>
  <c r="H17" i="2" s="1"/>
  <c r="K17" i="2" s="1"/>
  <c r="J17" i="2"/>
  <c r="B19" i="5" l="1"/>
  <c r="A20" i="5"/>
  <c r="J18" i="5"/>
  <c r="F17" i="5"/>
  <c r="G17" i="5" s="1"/>
  <c r="H17" i="5" s="1"/>
  <c r="K16" i="5"/>
  <c r="J17" i="5"/>
  <c r="E18" i="2"/>
  <c r="I18" i="2"/>
  <c r="C18" i="2"/>
  <c r="D18" i="2"/>
  <c r="A20" i="2"/>
  <c r="B19" i="2"/>
  <c r="K17" i="5" l="1"/>
  <c r="F18" i="5"/>
  <c r="B20" i="5"/>
  <c r="A21" i="5"/>
  <c r="I19" i="2"/>
  <c r="C19" i="2"/>
  <c r="E19" i="2"/>
  <c r="D19" i="2"/>
  <c r="A21" i="2"/>
  <c r="B20" i="2"/>
  <c r="F18" i="2"/>
  <c r="G18" i="2" s="1"/>
  <c r="H18" i="2" s="1"/>
  <c r="K18" i="2" s="1"/>
  <c r="J18" i="2"/>
  <c r="G18" i="5" l="1"/>
  <c r="H18" i="5" s="1"/>
  <c r="K18" i="5" s="1"/>
  <c r="F19" i="5"/>
  <c r="G19" i="5" s="1"/>
  <c r="H19" i="5" s="1"/>
  <c r="J19" i="5"/>
  <c r="B21" i="5"/>
  <c r="A22" i="5"/>
  <c r="C20" i="2"/>
  <c r="I20" i="2"/>
  <c r="D20" i="2"/>
  <c r="E20" i="2"/>
  <c r="A22" i="2"/>
  <c r="B21" i="2"/>
  <c r="J20" i="2"/>
  <c r="F19" i="2"/>
  <c r="G19" i="2" s="1"/>
  <c r="H19" i="2" s="1"/>
  <c r="K19" i="2" s="1"/>
  <c r="J19" i="2"/>
  <c r="F20" i="5" l="1"/>
  <c r="G20" i="5" s="1"/>
  <c r="H20" i="5" s="1"/>
  <c r="B22" i="5"/>
  <c r="A23" i="5"/>
  <c r="F21" i="5"/>
  <c r="G21" i="5" s="1"/>
  <c r="H21" i="5" s="1"/>
  <c r="K19" i="5"/>
  <c r="J20" i="5"/>
  <c r="D21" i="2"/>
  <c r="C21" i="2"/>
  <c r="E21" i="2"/>
  <c r="I21" i="2"/>
  <c r="A23" i="2"/>
  <c r="B22" i="2"/>
  <c r="F20" i="2"/>
  <c r="G20" i="2" s="1"/>
  <c r="H20" i="2" s="1"/>
  <c r="K20" i="2" s="1"/>
  <c r="B23" i="5" l="1"/>
  <c r="F22" i="5"/>
  <c r="G22" i="5" s="1"/>
  <c r="H22" i="5" s="1"/>
  <c r="K20" i="5"/>
  <c r="J21" i="5"/>
  <c r="K21" i="5" s="1"/>
  <c r="D22" i="2"/>
  <c r="C22" i="2"/>
  <c r="E22" i="2"/>
  <c r="I22" i="2"/>
  <c r="A24" i="2"/>
  <c r="B23" i="2"/>
  <c r="F21" i="2"/>
  <c r="G21" i="2" s="1"/>
  <c r="H21" i="2" s="1"/>
  <c r="K21" i="2" s="1"/>
  <c r="J21" i="2"/>
  <c r="J22" i="5" l="1"/>
  <c r="K22" i="5" s="1"/>
  <c r="A25" i="2"/>
  <c r="B24" i="2"/>
  <c r="E23" i="2"/>
  <c r="I23" i="2"/>
  <c r="D23" i="2"/>
  <c r="C23" i="2"/>
  <c r="F23" i="2" s="1"/>
  <c r="G23" i="2" s="1"/>
  <c r="H23" i="2" s="1"/>
  <c r="F22" i="2"/>
  <c r="G22" i="2" s="1"/>
  <c r="H22" i="2" s="1"/>
  <c r="J22" i="2"/>
  <c r="F23" i="5" l="1"/>
  <c r="G23" i="5" s="1"/>
  <c r="H23" i="5" s="1"/>
  <c r="J23" i="5"/>
  <c r="K22" i="2"/>
  <c r="J23" i="2"/>
  <c r="K23" i="2" s="1"/>
  <c r="I24" i="2"/>
  <c r="D24" i="2"/>
  <c r="E24" i="2"/>
  <c r="C24" i="2"/>
  <c r="F24" i="2" s="1"/>
  <c r="G24" i="2" s="1"/>
  <c r="H24" i="2" s="1"/>
  <c r="A26" i="2"/>
  <c r="B25" i="2"/>
  <c r="K23" i="5" l="1"/>
  <c r="C25" i="2"/>
  <c r="I25" i="2"/>
  <c r="D25" i="2"/>
  <c r="E25" i="2"/>
  <c r="A27" i="2"/>
  <c r="B26" i="2"/>
  <c r="J25" i="2"/>
  <c r="J24" i="2"/>
  <c r="K24" i="2"/>
  <c r="B15" i="1"/>
  <c r="D15" i="1" l="1"/>
  <c r="E15" i="1" s="1"/>
  <c r="C15" i="1"/>
  <c r="D26" i="2"/>
  <c r="I26" i="2"/>
  <c r="C26" i="2"/>
  <c r="E26" i="2"/>
  <c r="A28" i="2"/>
  <c r="B27" i="2"/>
  <c r="F25" i="2"/>
  <c r="G25" i="2" s="1"/>
  <c r="H25" i="2" s="1"/>
  <c r="K25" i="2" s="1"/>
  <c r="C14" i="1" l="1"/>
  <c r="D14" i="1"/>
  <c r="E14" i="1" s="1"/>
  <c r="D27" i="2"/>
  <c r="C27" i="2"/>
  <c r="I27" i="2"/>
  <c r="E27" i="2"/>
  <c r="J27" i="2"/>
  <c r="A29" i="2"/>
  <c r="B28" i="2"/>
  <c r="F26" i="2"/>
  <c r="G26" i="2" s="1"/>
  <c r="H26" i="2" s="1"/>
  <c r="K26" i="2" s="1"/>
  <c r="J26" i="2"/>
  <c r="E28" i="2" l="1"/>
  <c r="I28" i="2"/>
  <c r="C28" i="2"/>
  <c r="F28" i="2" s="1"/>
  <c r="G28" i="2" s="1"/>
  <c r="H28" i="2" s="1"/>
  <c r="K28" i="2" s="1"/>
  <c r="D28" i="2"/>
  <c r="A30" i="2"/>
  <c r="B29" i="2"/>
  <c r="J28" i="2"/>
  <c r="F27" i="2"/>
  <c r="G27" i="2" s="1"/>
  <c r="H27" i="2" s="1"/>
  <c r="K27" i="2" s="1"/>
  <c r="I29" i="2" l="1"/>
  <c r="C29" i="2"/>
  <c r="E29" i="2"/>
  <c r="D29" i="2"/>
  <c r="A31" i="2"/>
  <c r="B30" i="2"/>
  <c r="J29" i="2"/>
  <c r="C30" i="2" l="1"/>
  <c r="I30" i="2"/>
  <c r="D30" i="2"/>
  <c r="E30" i="2"/>
  <c r="A32" i="2"/>
  <c r="B31" i="2"/>
  <c r="F29" i="2"/>
  <c r="G29" i="2" s="1"/>
  <c r="H29" i="2" s="1"/>
  <c r="K29" i="2" s="1"/>
  <c r="J30" i="2"/>
  <c r="D31" i="2" l="1"/>
  <c r="C31" i="2"/>
  <c r="E31" i="2"/>
  <c r="I31" i="2"/>
  <c r="A33" i="2"/>
  <c r="B32" i="2"/>
  <c r="J31" i="2"/>
  <c r="F30" i="2"/>
  <c r="G30" i="2" s="1"/>
  <c r="H30" i="2" s="1"/>
  <c r="K30" i="2" s="1"/>
  <c r="D32" i="2" l="1"/>
  <c r="C32" i="2"/>
  <c r="F32" i="2" s="1"/>
  <c r="G32" i="2" s="1"/>
  <c r="H32" i="2" s="1"/>
  <c r="K32" i="2" s="1"/>
  <c r="E32" i="2"/>
  <c r="I32" i="2"/>
  <c r="A34" i="2"/>
  <c r="B33" i="2"/>
  <c r="J32" i="2"/>
  <c r="F31" i="2"/>
  <c r="G31" i="2" s="1"/>
  <c r="H31" i="2" s="1"/>
  <c r="K31" i="2" s="1"/>
  <c r="E33" i="2" l="1"/>
  <c r="I33" i="2"/>
  <c r="D33" i="2"/>
  <c r="C33" i="2"/>
  <c r="F33" i="2" s="1"/>
  <c r="G33" i="2" s="1"/>
  <c r="H33" i="2" s="1"/>
  <c r="K33" i="2" s="1"/>
  <c r="A35" i="2"/>
  <c r="B34" i="2"/>
  <c r="J33" i="2"/>
  <c r="I34" i="2" l="1"/>
  <c r="D34" i="2"/>
  <c r="E34" i="2"/>
  <c r="C34" i="2"/>
  <c r="F34" i="2" s="1"/>
  <c r="G34" i="2" s="1"/>
  <c r="H34" i="2" s="1"/>
  <c r="K34" i="2" s="1"/>
  <c r="A36" i="2"/>
  <c r="B35" i="2"/>
  <c r="J34" i="2"/>
  <c r="C35" i="2" l="1"/>
  <c r="I35" i="2"/>
  <c r="D35" i="2"/>
  <c r="E35" i="2"/>
  <c r="A37" i="2"/>
  <c r="B36" i="2"/>
  <c r="J35" i="2"/>
  <c r="D36" i="2" l="1"/>
  <c r="I36" i="2"/>
  <c r="C36" i="2"/>
  <c r="E36" i="2"/>
  <c r="A38" i="2"/>
  <c r="B37" i="2"/>
  <c r="J36" i="2"/>
  <c r="F35" i="2"/>
  <c r="G35" i="2" s="1"/>
  <c r="H35" i="2" s="1"/>
  <c r="K35" i="2" s="1"/>
  <c r="A39" i="2" l="1"/>
  <c r="B38" i="2"/>
  <c r="D37" i="2"/>
  <c r="C37" i="2"/>
  <c r="I37" i="2"/>
  <c r="E37" i="2"/>
  <c r="F36" i="2"/>
  <c r="G36" i="2" s="1"/>
  <c r="H36" i="2" s="1"/>
  <c r="K36" i="2" s="1"/>
  <c r="J37" i="2"/>
  <c r="F37" i="2" l="1"/>
  <c r="G37" i="2" s="1"/>
  <c r="H37" i="2" s="1"/>
  <c r="K37" i="2" s="1"/>
  <c r="E38" i="2"/>
  <c r="I38" i="2"/>
  <c r="C38" i="2"/>
  <c r="F38" i="2" s="1"/>
  <c r="G38" i="2" s="1"/>
  <c r="H38" i="2" s="1"/>
  <c r="D38" i="2"/>
  <c r="A40" i="2"/>
  <c r="B39" i="2"/>
  <c r="A41" i="2" l="1"/>
  <c r="B40" i="2"/>
  <c r="I39" i="2"/>
  <c r="C39" i="2"/>
  <c r="F39" i="2" s="1"/>
  <c r="G39" i="2" s="1"/>
  <c r="H39" i="2" s="1"/>
  <c r="K39" i="2" s="1"/>
  <c r="E39" i="2"/>
  <c r="D39" i="2"/>
  <c r="J39" i="2"/>
  <c r="J38" i="2"/>
  <c r="K38" i="2" s="1"/>
  <c r="C40" i="2" l="1"/>
  <c r="I40" i="2"/>
  <c r="D40" i="2"/>
  <c r="E40" i="2"/>
  <c r="A42" i="2"/>
  <c r="B41" i="2"/>
  <c r="D41" i="2" l="1"/>
  <c r="C41" i="2"/>
  <c r="I41" i="2"/>
  <c r="E41" i="2"/>
  <c r="A43" i="2"/>
  <c r="B42" i="2"/>
  <c r="J41" i="2"/>
  <c r="F40" i="2"/>
  <c r="G40" i="2" s="1"/>
  <c r="H40" i="2" s="1"/>
  <c r="K40" i="2" s="1"/>
  <c r="J40" i="2"/>
  <c r="A44" i="2" l="1"/>
  <c r="B43" i="2"/>
  <c r="D42" i="2"/>
  <c r="C42" i="2"/>
  <c r="F42" i="2" s="1"/>
  <c r="G42" i="2" s="1"/>
  <c r="H42" i="2" s="1"/>
  <c r="K42" i="2" s="1"/>
  <c r="E42" i="2"/>
  <c r="I42" i="2"/>
  <c r="J42" i="2"/>
  <c r="F41" i="2"/>
  <c r="G41" i="2" s="1"/>
  <c r="H41" i="2" s="1"/>
  <c r="K41" i="2" s="1"/>
  <c r="E43" i="2" l="1"/>
  <c r="I43" i="2"/>
  <c r="D43" i="2"/>
  <c r="C43" i="2"/>
  <c r="F43" i="2" s="1"/>
  <c r="G43" i="2" s="1"/>
  <c r="H43" i="2" s="1"/>
  <c r="A45" i="2"/>
  <c r="B44" i="2"/>
  <c r="I44" i="2" l="1"/>
  <c r="D44" i="2"/>
  <c r="E44" i="2"/>
  <c r="C44" i="2"/>
  <c r="F44" i="2" s="1"/>
  <c r="G44" i="2" s="1"/>
  <c r="H44" i="2" s="1"/>
  <c r="K44" i="2" s="1"/>
  <c r="A46" i="2"/>
  <c r="B45" i="2"/>
  <c r="J44" i="2"/>
  <c r="J43" i="2"/>
  <c r="K43" i="2" s="1"/>
  <c r="C45" i="2" l="1"/>
  <c r="I45" i="2"/>
  <c r="D45" i="2"/>
  <c r="E45" i="2"/>
  <c r="A47" i="2"/>
  <c r="B46" i="2"/>
  <c r="J45" i="2"/>
  <c r="D46" i="2" l="1"/>
  <c r="I46" i="2"/>
  <c r="C46" i="2"/>
  <c r="F46" i="2" s="1"/>
  <c r="G46" i="2" s="1"/>
  <c r="H46" i="2" s="1"/>
  <c r="K46" i="2" s="1"/>
  <c r="E46" i="2"/>
  <c r="A48" i="2"/>
  <c r="B47" i="2"/>
  <c r="J46" i="2"/>
  <c r="F45" i="2"/>
  <c r="G45" i="2" s="1"/>
  <c r="H45" i="2" s="1"/>
  <c r="K45" i="2" s="1"/>
  <c r="C47" i="2" l="1"/>
  <c r="D47" i="2"/>
  <c r="I47" i="2"/>
  <c r="E47" i="2"/>
  <c r="A49" i="2"/>
  <c r="B48" i="2"/>
  <c r="J47" i="2"/>
  <c r="E48" i="2" l="1"/>
  <c r="I48" i="2"/>
  <c r="D48" i="2"/>
  <c r="C48" i="2"/>
  <c r="F48" i="2" s="1"/>
  <c r="G48" i="2" s="1"/>
  <c r="H48" i="2" s="1"/>
  <c r="K48" i="2" s="1"/>
  <c r="A50" i="2"/>
  <c r="B49" i="2"/>
  <c r="J48" i="2"/>
  <c r="F47" i="2"/>
  <c r="G47" i="2" s="1"/>
  <c r="H47" i="2" s="1"/>
  <c r="K47" i="2" s="1"/>
  <c r="I49" i="2" l="1"/>
  <c r="C49" i="2"/>
  <c r="E49" i="2"/>
  <c r="D49" i="2"/>
  <c r="A51" i="2"/>
  <c r="B50" i="2"/>
  <c r="J49" i="2"/>
  <c r="C50" i="2" l="1"/>
  <c r="I50" i="2"/>
  <c r="D50" i="2"/>
  <c r="E50" i="2"/>
  <c r="A52" i="2"/>
  <c r="B51" i="2"/>
  <c r="F49" i="2"/>
  <c r="G49" i="2" s="1"/>
  <c r="H49" i="2" s="1"/>
  <c r="K49" i="2" s="1"/>
  <c r="J50" i="2"/>
  <c r="D51" i="2" l="1"/>
  <c r="E51" i="2"/>
  <c r="I51" i="2"/>
  <c r="C51" i="2"/>
  <c r="F51" i="2" s="1"/>
  <c r="G51" i="2" s="1"/>
  <c r="H51" i="2" s="1"/>
  <c r="A53" i="2"/>
  <c r="B52" i="2"/>
  <c r="F50" i="2"/>
  <c r="G50" i="2" s="1"/>
  <c r="H50" i="2" s="1"/>
  <c r="K50" i="2" s="1"/>
  <c r="C52" i="2" l="1"/>
  <c r="D52" i="2"/>
  <c r="E52" i="2"/>
  <c r="I52" i="2"/>
  <c r="J52" i="2" s="1"/>
  <c r="A54" i="2"/>
  <c r="B53" i="2"/>
  <c r="J51" i="2"/>
  <c r="K51" i="2" s="1"/>
  <c r="E53" i="2" l="1"/>
  <c r="I53" i="2"/>
  <c r="D53" i="2"/>
  <c r="C53" i="2"/>
  <c r="F53" i="2" s="1"/>
  <c r="G53" i="2" s="1"/>
  <c r="H53" i="2" s="1"/>
  <c r="K53" i="2" s="1"/>
  <c r="A55" i="2"/>
  <c r="B54" i="2"/>
  <c r="J53" i="2"/>
  <c r="F52" i="2"/>
  <c r="G52" i="2" s="1"/>
  <c r="H52" i="2" s="1"/>
  <c r="K52" i="2" s="1"/>
  <c r="I54" i="2" l="1"/>
  <c r="D54" i="2"/>
  <c r="E54" i="2"/>
  <c r="C54" i="2"/>
  <c r="F54" i="2" s="1"/>
  <c r="G54" i="2" s="1"/>
  <c r="H54" i="2" s="1"/>
  <c r="K54" i="2" s="1"/>
  <c r="A56" i="2"/>
  <c r="B55" i="2"/>
  <c r="J54" i="2"/>
  <c r="C55" i="2" l="1"/>
  <c r="E55" i="2"/>
  <c r="I55" i="2"/>
  <c r="D55" i="2"/>
  <c r="A57" i="2"/>
  <c r="B56" i="2"/>
  <c r="J55" i="2"/>
  <c r="A58" i="2" l="1"/>
  <c r="B57" i="2"/>
  <c r="D56" i="2"/>
  <c r="I56" i="2"/>
  <c r="C56" i="2"/>
  <c r="F56" i="2" s="1"/>
  <c r="G56" i="2" s="1"/>
  <c r="H56" i="2" s="1"/>
  <c r="K56" i="2" s="1"/>
  <c r="E56" i="2"/>
  <c r="J56" i="2"/>
  <c r="F55" i="2"/>
  <c r="G55" i="2" s="1"/>
  <c r="H55" i="2" s="1"/>
  <c r="K55" i="2" s="1"/>
  <c r="C57" i="2" l="1"/>
  <c r="D57" i="2"/>
  <c r="I57" i="2"/>
  <c r="E57" i="2"/>
  <c r="A59" i="2"/>
  <c r="B58" i="2"/>
  <c r="E58" i="2" l="1"/>
  <c r="I58" i="2"/>
  <c r="C58" i="2"/>
  <c r="D58" i="2"/>
  <c r="A60" i="2"/>
  <c r="B59" i="2"/>
  <c r="J58" i="2"/>
  <c r="F57" i="2"/>
  <c r="G57" i="2" s="1"/>
  <c r="H57" i="2" s="1"/>
  <c r="K57" i="2" s="1"/>
  <c r="J57" i="2"/>
  <c r="I59" i="2" l="1"/>
  <c r="C59" i="2"/>
  <c r="E59" i="2"/>
  <c r="D59" i="2"/>
  <c r="A61" i="2"/>
  <c r="B60" i="2"/>
  <c r="F58" i="2"/>
  <c r="G58" i="2" s="1"/>
  <c r="H58" i="2" s="1"/>
  <c r="K58" i="2" s="1"/>
  <c r="J59" i="2"/>
  <c r="C60" i="2" l="1"/>
  <c r="D60" i="2"/>
  <c r="E60" i="2"/>
  <c r="I60" i="2"/>
  <c r="A62" i="2"/>
  <c r="B61" i="2"/>
  <c r="F59" i="2"/>
  <c r="G59" i="2" s="1"/>
  <c r="H59" i="2" s="1"/>
  <c r="K59" i="2" s="1"/>
  <c r="J60" i="2"/>
  <c r="C61" i="2" l="1"/>
  <c r="D61" i="2"/>
  <c r="E61" i="2"/>
  <c r="I61" i="2"/>
  <c r="A63" i="2"/>
  <c r="B62" i="2"/>
  <c r="J61" i="2"/>
  <c r="F60" i="2"/>
  <c r="G60" i="2" s="1"/>
  <c r="H60" i="2" s="1"/>
  <c r="K60" i="2" s="1"/>
  <c r="B63" i="2" l="1"/>
  <c r="A64" i="2"/>
  <c r="C62" i="2"/>
  <c r="D62" i="2"/>
  <c r="I62" i="2"/>
  <c r="E62" i="2"/>
  <c r="J62" i="2"/>
  <c r="F61" i="2"/>
  <c r="G61" i="2" s="1"/>
  <c r="H61" i="2" s="1"/>
  <c r="K61" i="2" s="1"/>
  <c r="F62" i="2" l="1"/>
  <c r="G62" i="2" s="1"/>
  <c r="H62" i="2" s="1"/>
  <c r="K62" i="2" s="1"/>
  <c r="B64" i="2"/>
  <c r="A65" i="2"/>
  <c r="B65" i="2" s="1"/>
  <c r="E63" i="2"/>
  <c r="I63" i="2"/>
  <c r="D63" i="2"/>
  <c r="C63" i="2"/>
  <c r="F63" i="2" s="1"/>
  <c r="G63" i="2" s="1"/>
  <c r="H63" i="2" s="1"/>
  <c r="C65" i="2" l="1"/>
  <c r="D65" i="2"/>
  <c r="E65" i="2"/>
  <c r="I65" i="2"/>
  <c r="C64" i="2"/>
  <c r="D64" i="2"/>
  <c r="E64" i="2"/>
  <c r="I64" i="2"/>
  <c r="J65" i="2" s="1"/>
  <c r="K63" i="2"/>
  <c r="J63" i="2"/>
  <c r="F64" i="2" l="1"/>
  <c r="G64" i="2" s="1"/>
  <c r="H64" i="2" s="1"/>
  <c r="F65" i="2"/>
  <c r="G65" i="2" s="1"/>
  <c r="H65" i="2" s="1"/>
  <c r="K65" i="2" s="1"/>
  <c r="J64" i="2"/>
  <c r="K64" i="2" l="1"/>
</calcChain>
</file>

<file path=xl/sharedStrings.xml><?xml version="1.0" encoding="utf-8"?>
<sst xmlns="http://schemas.openxmlformats.org/spreadsheetml/2006/main" count="80" uniqueCount="45">
  <si>
    <t>P</t>
  </si>
  <si>
    <t>e</t>
  </si>
  <si>
    <t>m</t>
  </si>
  <si>
    <t>r</t>
  </si>
  <si>
    <t>sigma</t>
  </si>
  <si>
    <t>A</t>
  </si>
  <si>
    <t>B</t>
  </si>
  <si>
    <t>c</t>
  </si>
  <si>
    <t>pi(6)</t>
  </si>
  <si>
    <t>d1(6)</t>
  </si>
  <si>
    <t>d2(6)</t>
  </si>
  <si>
    <t>S6</t>
  </si>
  <si>
    <t>4p66</t>
  </si>
  <si>
    <t>xi</t>
  </si>
  <si>
    <t>xi^-1</t>
  </si>
  <si>
    <t>cumm(-d1(6))</t>
  </si>
  <si>
    <t>cumm(-d2(6))</t>
  </si>
  <si>
    <t>k (in years)</t>
  </si>
  <si>
    <t>d_1(0,k)</t>
  </si>
  <si>
    <t>d_2(0,k)</t>
  </si>
  <si>
    <t>v(0,k)</t>
  </si>
  <si>
    <t>t (in months)</t>
  </si>
  <si>
    <t>num-A</t>
  </si>
  <si>
    <t>num-B</t>
  </si>
  <si>
    <t>den</t>
  </si>
  <si>
    <t>kpx</t>
  </si>
  <si>
    <t>prob dying</t>
  </si>
  <si>
    <t>during month</t>
  </si>
  <si>
    <t>weighted PV</t>
  </si>
  <si>
    <t>pi(0) =</t>
  </si>
  <si>
    <t>S3.5</t>
  </si>
  <si>
    <t>(k-3.5)p63.5</t>
  </si>
  <si>
    <t>pi(3.5) =</t>
  </si>
  <si>
    <t>(a) S3.5 = 1.5 =&gt; 30.55</t>
  </si>
  <si>
    <t>(b) S3.5 = 1 =&gt; 172.05</t>
  </si>
  <si>
    <t>MC</t>
  </si>
  <si>
    <t>18p62</t>
  </si>
  <si>
    <t>S(0)</t>
  </si>
  <si>
    <t>d1</t>
  </si>
  <si>
    <t>S(7)</t>
  </si>
  <si>
    <t>d2</t>
  </si>
  <si>
    <t>cum(-d1)</t>
  </si>
  <si>
    <t>cum(-d2)</t>
  </si>
  <si>
    <t>BSP</t>
  </si>
  <si>
    <t>Therefore, the contribution to the reserve from the GMMB if the value of the asset holding has increased by 60% is 11.82935% of the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</si>
</sst>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584201</xdr:colOff>
      <xdr:row>5</xdr:row>
      <xdr:rowOff>93133</xdr:rowOff>
    </xdr:from>
    <xdr:to>
      <xdr:col>11</xdr:col>
      <xdr:colOff>262467</xdr:colOff>
      <xdr:row>7</xdr:row>
      <xdr:rowOff>135785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513C24-0C49-5CE9-24F8-C9A33C44C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2868" y="1109133"/>
          <a:ext cx="4656666" cy="449052"/>
        </a:xfrm>
        <a:prstGeom prst="rect">
          <a:avLst/>
        </a:prstGeom>
      </xdr:spPr>
    </xdr:pic>
    <xdr:clientData/>
  </xdr:twoCellAnchor>
  <xdr:twoCellAnchor editAs="oneCell">
    <xdr:from>
      <xdr:col>5</xdr:col>
      <xdr:colOff>560688</xdr:colOff>
      <xdr:row>8</xdr:row>
      <xdr:rowOff>50802</xdr:rowOff>
    </xdr:from>
    <xdr:to>
      <xdr:col>11</xdr:col>
      <xdr:colOff>459092</xdr:colOff>
      <xdr:row>10</xdr:row>
      <xdr:rowOff>193042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103683-5321-566F-A56B-E835730E1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09355" y="1676402"/>
          <a:ext cx="4876804" cy="548640"/>
        </a:xfrm>
        <a:prstGeom prst="rect">
          <a:avLst/>
        </a:prstGeom>
      </xdr:spPr>
    </xdr:pic>
    <xdr:clientData/>
  </xdr:twoCellAnchor>
  <xdr:twoCellAnchor editAs="oneCell">
    <xdr:from>
      <xdr:col>6</xdr:col>
      <xdr:colOff>220133</xdr:colOff>
      <xdr:row>11</xdr:row>
      <xdr:rowOff>112467</xdr:rowOff>
    </xdr:from>
    <xdr:to>
      <xdr:col>10</xdr:col>
      <xdr:colOff>397933</xdr:colOff>
      <xdr:row>15</xdr:row>
      <xdr:rowOff>190501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616536-8B1A-0320-7BC7-2E60F9E49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98533" y="2347667"/>
          <a:ext cx="3496733" cy="890834"/>
        </a:xfrm>
        <a:prstGeom prst="rect">
          <a:avLst/>
        </a:prstGeom>
      </xdr:spPr>
    </xdr:pic>
    <xdr:clientData/>
  </xdr:twoCellAnchor>
  <xdr:twoCellAnchor editAs="oneCell">
    <xdr:from>
      <xdr:col>5</xdr:col>
      <xdr:colOff>601133</xdr:colOff>
      <xdr:row>0</xdr:row>
      <xdr:rowOff>117255</xdr:rowOff>
    </xdr:from>
    <xdr:to>
      <xdr:col>11</xdr:col>
      <xdr:colOff>372533</xdr:colOff>
      <xdr:row>5</xdr:row>
      <xdr:rowOff>57189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51CD8A-3A4F-ABB4-C891-746620369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49800" y="117255"/>
          <a:ext cx="4749800" cy="9559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FB10-F8F9-E54F-9C5F-06192278813E}">
  <dimension ref="A1:F15"/>
  <sheetViews>
    <sheetView topLeftCell="C1" zoomScale="150" zoomScaleNormal="150" workbookViewId="0">
      <selection activeCell="F15" sqref="F15"/>
    </sheetView>
  </sheetViews>
  <sheetFormatPr baseColWidth="10" defaultRowHeight="16" x14ac:dyDescent="0.2"/>
  <sheetData>
    <row r="1" spans="1:6" x14ac:dyDescent="0.2">
      <c r="A1" t="s">
        <v>0</v>
      </c>
      <c r="B1">
        <v>10000</v>
      </c>
    </row>
    <row r="2" spans="1:6" x14ac:dyDescent="0.2">
      <c r="A2" t="s">
        <v>1</v>
      </c>
      <c r="B2">
        <v>0.03</v>
      </c>
    </row>
    <row r="3" spans="1:6" x14ac:dyDescent="0.2">
      <c r="A3" t="s">
        <v>2</v>
      </c>
      <c r="B3">
        <v>5.0000000000000001E-3</v>
      </c>
    </row>
    <row r="4" spans="1:6" x14ac:dyDescent="0.2">
      <c r="A4" t="s">
        <v>3</v>
      </c>
      <c r="B4">
        <v>0.05</v>
      </c>
    </row>
    <row r="5" spans="1:6" x14ac:dyDescent="0.2">
      <c r="A5" t="s">
        <v>4</v>
      </c>
      <c r="B5">
        <v>0.25</v>
      </c>
    </row>
    <row r="6" spans="1:6" x14ac:dyDescent="0.2">
      <c r="A6" t="s">
        <v>5</v>
      </c>
      <c r="B6">
        <v>1E-4</v>
      </c>
    </row>
    <row r="7" spans="1:6" x14ac:dyDescent="0.2">
      <c r="A7" t="s">
        <v>6</v>
      </c>
      <c r="B7">
        <v>3.5E-4</v>
      </c>
    </row>
    <row r="8" spans="1:6" x14ac:dyDescent="0.2">
      <c r="A8" t="s">
        <v>7</v>
      </c>
      <c r="B8">
        <v>1.075</v>
      </c>
    </row>
    <row r="9" spans="1:6" x14ac:dyDescent="0.2">
      <c r="A9" t="s">
        <v>12</v>
      </c>
      <c r="B9">
        <f>EXP(-B6*4-B7/LN(B8)*B8^66*(B8^4-1))</f>
        <v>0.8249346303425561</v>
      </c>
    </row>
    <row r="10" spans="1:6" x14ac:dyDescent="0.2">
      <c r="A10" t="s">
        <v>13</v>
      </c>
      <c r="B10">
        <f>(1-B2)*(1-B3)^9</f>
        <v>0.92721289100683291</v>
      </c>
    </row>
    <row r="11" spans="1:6" x14ac:dyDescent="0.2">
      <c r="A11" t="s">
        <v>14</v>
      </c>
      <c r="B11">
        <f>1/B10</f>
        <v>1.0785009674683554</v>
      </c>
    </row>
    <row r="13" spans="1:6" x14ac:dyDescent="0.2">
      <c r="A13" t="s">
        <v>11</v>
      </c>
      <c r="B13" t="s">
        <v>9</v>
      </c>
      <c r="C13" t="s">
        <v>15</v>
      </c>
      <c r="D13" t="s">
        <v>10</v>
      </c>
      <c r="E13" t="s">
        <v>16</v>
      </c>
      <c r="F13" t="s">
        <v>8</v>
      </c>
    </row>
    <row r="14" spans="1:6" x14ac:dyDescent="0.2">
      <c r="A14">
        <v>1.45</v>
      </c>
      <c r="B14">
        <f>(LN(A14/$B$11)+($B$4+$B$5^2/2)*(10-6))/($B$5*SQRT(10-6))</f>
        <v>1.2419829450717517</v>
      </c>
      <c r="C14">
        <f>NORMDIST(-B14,0,1,TRUE)</f>
        <v>0.10712142733096111</v>
      </c>
      <c r="D14">
        <f>B14-$B$5*SQRT(10-6)</f>
        <v>0.74198294507175167</v>
      </c>
      <c r="E14">
        <f>NORMDIST(-D14,0,1,TRUE)</f>
        <v>0.22904883444860491</v>
      </c>
      <c r="F14" s="1">
        <f>$B$1*$B$9*(EXP(-$B$4*4)*E14-$B$10*A14*C14)</f>
        <v>358.92073118004856</v>
      </c>
    </row>
    <row r="15" spans="1:6" x14ac:dyDescent="0.2">
      <c r="A15">
        <v>1.05</v>
      </c>
      <c r="B15">
        <f>(LN(A15/$B$11)+($B$4+$B$5^2/2)*(10-6))/($B$5*SQRT(10-6))</f>
        <v>0.59643616054564985</v>
      </c>
      <c r="C15">
        <f>NORMDIST(-B15,0,1,TRUE)</f>
        <v>0.27544194480547779</v>
      </c>
      <c r="D15">
        <f>B15-$B$5*SQRT(10-6)</f>
        <v>9.6436160545649852E-2</v>
      </c>
      <c r="E15">
        <f>NORMDIST(-D15,0,1,TRUE)</f>
        <v>0.46158708699146406</v>
      </c>
      <c r="F15" s="1">
        <f>$B$1*$B$9*(EXP(-$B$4*4)*E15-$B$10*A15*C15)</f>
        <v>905.38683634385143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898E2-BDC1-954F-BC6B-61784C132D83}">
  <dimension ref="A1:K65"/>
  <sheetViews>
    <sheetView topLeftCell="E1" zoomScale="150" zoomScaleNormal="150" workbookViewId="0">
      <selection activeCell="K3" sqref="K3"/>
    </sheetView>
  </sheetViews>
  <sheetFormatPr baseColWidth="10" defaultRowHeight="16" x14ac:dyDescent="0.2"/>
  <sheetData>
    <row r="1" spans="1:11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11" x14ac:dyDescent="0.2">
      <c r="A2">
        <v>10000</v>
      </c>
      <c r="B2">
        <v>2.5000000000000001E-3</v>
      </c>
      <c r="C2">
        <v>0.05</v>
      </c>
      <c r="D2">
        <v>0.25</v>
      </c>
      <c r="E2">
        <v>1E-4</v>
      </c>
      <c r="F2">
        <v>3.5E-4</v>
      </c>
      <c r="G2">
        <v>1.075</v>
      </c>
      <c r="J2" t="s">
        <v>29</v>
      </c>
      <c r="K2" s="1">
        <f>SUM(K6:K65)</f>
        <v>278.37765823712863</v>
      </c>
    </row>
    <row r="4" spans="1:11" x14ac:dyDescent="0.2">
      <c r="C4" t="s">
        <v>18</v>
      </c>
      <c r="J4" t="s">
        <v>26</v>
      </c>
    </row>
    <row r="5" spans="1:11" x14ac:dyDescent="0.2">
      <c r="A5" t="s">
        <v>21</v>
      </c>
      <c r="B5" t="s">
        <v>17</v>
      </c>
      <c r="C5" t="s">
        <v>22</v>
      </c>
      <c r="D5" t="s">
        <v>23</v>
      </c>
      <c r="E5" t="s">
        <v>24</v>
      </c>
      <c r="F5" t="s">
        <v>18</v>
      </c>
      <c r="G5" t="s">
        <v>19</v>
      </c>
      <c r="H5" t="s">
        <v>20</v>
      </c>
      <c r="I5" t="s">
        <v>25</v>
      </c>
      <c r="J5" t="s">
        <v>27</v>
      </c>
      <c r="K5" t="s">
        <v>28</v>
      </c>
    </row>
    <row r="6" spans="1:11" x14ac:dyDescent="0.2">
      <c r="A6">
        <v>1</v>
      </c>
      <c r="B6">
        <f>A6/12</f>
        <v>8.3333333333333329E-2</v>
      </c>
      <c r="C6">
        <f>LN((1-$B$2)^(12*B6)/EXP(0.05*B6))</f>
        <v>-6.6697968847851119E-3</v>
      </c>
      <c r="D6">
        <f>($C$2+$D$2^2/2)*B6</f>
        <v>6.7708333333333336E-3</v>
      </c>
      <c r="E6">
        <f>$D$2*SQRT(B6)</f>
        <v>7.2168783648703216E-2</v>
      </c>
      <c r="F6">
        <f>(C6+D6)/E6</f>
        <v>1.4000020984147093E-3</v>
      </c>
      <c r="G6">
        <f>F6-$D$2*SQRT(B6)</f>
        <v>-7.0768781550288512E-2</v>
      </c>
      <c r="H6">
        <f>$A$2*(NORMDIST(-G6,0,1,TRUE)-(1-$B$2)^(12*B6)*NORMDIST(-F6,0,1,TRUE))</f>
        <v>300.1623443673962</v>
      </c>
      <c r="I6">
        <f>EXP(-$E$2*B6-$F$2/LN($G$2)*$G$2^60*($G$2^B6-1))</f>
        <v>0.99775184448638532</v>
      </c>
      <c r="J6">
        <f>1-I6</f>
        <v>2.2481555136146802E-3</v>
      </c>
      <c r="K6">
        <f>H6*J6</f>
        <v>0.67481162946907014</v>
      </c>
    </row>
    <row r="7" spans="1:11" x14ac:dyDescent="0.2">
      <c r="A7">
        <f>A6+1</f>
        <v>2</v>
      </c>
      <c r="B7">
        <f t="shared" ref="B7:B65" si="0">A7/12</f>
        <v>0.16666666666666666</v>
      </c>
      <c r="C7">
        <f t="shared" ref="C7:C65" si="1">LN((1-$B$2)^(12*B7)/EXP(0.05*B7))</f>
        <v>-1.3339593769570285E-2</v>
      </c>
      <c r="D7">
        <f t="shared" ref="D7:D17" si="2">($C$2+$D$2^2/2)*B7</f>
        <v>1.3541666666666667E-2</v>
      </c>
      <c r="E7">
        <f t="shared" ref="E7:E17" si="3">$D$2*SQRT(B7)</f>
        <v>0.10206207261596575</v>
      </c>
      <c r="F7">
        <f t="shared" ref="F7:F17" si="4">(C7+D7)/E7</f>
        <v>1.9799019549282793E-3</v>
      </c>
      <c r="G7">
        <f t="shared" ref="G7:G17" si="5">F7-$D$2*SQRT(B7)</f>
        <v>-0.10008217066103747</v>
      </c>
      <c r="H7">
        <f t="shared" ref="H7:H17" si="6">$A$2*(NORMDIST(-G7,0,1,TRUE)-(1-$B$2)^(12*B7)*NORMDIST(-F7,0,1,TRUE))</f>
        <v>431.43251687269623</v>
      </c>
      <c r="I7">
        <f t="shared" ref="I7:I17" si="7">EXP(-$E$2*B7-$F$2/LN($G$2)*$G$2^60*($G$2^B7-1))</f>
        <v>0.99549524930295064</v>
      </c>
      <c r="J7">
        <f>I6-I7</f>
        <v>2.2565951834346842E-3</v>
      </c>
      <c r="K7">
        <f t="shared" ref="K7:K17" si="8">H7*J7</f>
        <v>0.97356853955202949</v>
      </c>
    </row>
    <row r="8" spans="1:11" x14ac:dyDescent="0.2">
      <c r="A8">
        <f t="shared" ref="A8:A65" si="9">A7+1</f>
        <v>3</v>
      </c>
      <c r="B8">
        <f t="shared" si="0"/>
        <v>0.25</v>
      </c>
      <c r="C8">
        <f t="shared" si="1"/>
        <v>-2.0009390654355454E-2</v>
      </c>
      <c r="D8">
        <f t="shared" si="2"/>
        <v>2.0312500000000001E-2</v>
      </c>
      <c r="E8">
        <f t="shared" si="3"/>
        <v>0.125</v>
      </c>
      <c r="F8">
        <f t="shared" si="4"/>
        <v>2.4248747651563762E-3</v>
      </c>
      <c r="G8">
        <f t="shared" si="5"/>
        <v>-0.12257512523484362</v>
      </c>
      <c r="H8">
        <f t="shared" si="6"/>
        <v>534.79003142726629</v>
      </c>
      <c r="I8">
        <f t="shared" si="7"/>
        <v>0.99323021326029071</v>
      </c>
      <c r="J8">
        <f t="shared" ref="J8:J65" si="10">I7-I8</f>
        <v>2.2650360426599292E-3</v>
      </c>
      <c r="K8">
        <f t="shared" si="8"/>
        <v>1.2113186964379945</v>
      </c>
    </row>
    <row r="9" spans="1:11" x14ac:dyDescent="0.2">
      <c r="A9">
        <f t="shared" si="9"/>
        <v>4</v>
      </c>
      <c r="B9">
        <f t="shared" si="0"/>
        <v>0.33333333333333331</v>
      </c>
      <c r="C9">
        <f t="shared" si="1"/>
        <v>-2.6679187539140448E-2</v>
      </c>
      <c r="D9">
        <f t="shared" si="2"/>
        <v>2.7083333333333334E-2</v>
      </c>
      <c r="E9">
        <f t="shared" si="3"/>
        <v>0.14433756729740643</v>
      </c>
      <c r="F9">
        <f t="shared" si="4"/>
        <v>2.8000041968294187E-3</v>
      </c>
      <c r="G9">
        <f t="shared" si="5"/>
        <v>-0.14153756310057702</v>
      </c>
      <c r="H9">
        <f t="shared" si="6"/>
        <v>623.6454743835568</v>
      </c>
      <c r="I9">
        <f t="shared" si="7"/>
        <v>0.99095673558089847</v>
      </c>
      <c r="J9">
        <f t="shared" si="10"/>
        <v>2.2734776793922329E-3</v>
      </c>
      <c r="K9">
        <f t="shared" si="8"/>
        <v>1.4178440658649969</v>
      </c>
    </row>
    <row r="10" spans="1:11" x14ac:dyDescent="0.2">
      <c r="A10">
        <f t="shared" si="9"/>
        <v>5</v>
      </c>
      <c r="B10">
        <f t="shared" si="0"/>
        <v>0.41666666666666669</v>
      </c>
      <c r="C10">
        <f t="shared" si="1"/>
        <v>-3.3348984423925768E-2</v>
      </c>
      <c r="D10">
        <f t="shared" si="2"/>
        <v>3.3854166666666671E-2</v>
      </c>
      <c r="E10">
        <f t="shared" si="3"/>
        <v>0.1613743060919757</v>
      </c>
      <c r="F10">
        <f t="shared" si="4"/>
        <v>3.1304998606963719E-3</v>
      </c>
      <c r="G10">
        <f t="shared" si="5"/>
        <v>-0.15824380623127932</v>
      </c>
      <c r="H10">
        <f t="shared" si="6"/>
        <v>703.19838411027456</v>
      </c>
      <c r="I10">
        <f t="shared" si="7"/>
        <v>0.98867481590396356</v>
      </c>
      <c r="J10">
        <f t="shared" si="10"/>
        <v>2.2819196769349182E-3</v>
      </c>
      <c r="K10">
        <f t="shared" si="8"/>
        <v>1.6046422294900742</v>
      </c>
    </row>
    <row r="11" spans="1:11" x14ac:dyDescent="0.2">
      <c r="A11">
        <f t="shared" si="9"/>
        <v>6</v>
      </c>
      <c r="B11">
        <f t="shared" si="0"/>
        <v>0.5</v>
      </c>
      <c r="C11">
        <f t="shared" si="1"/>
        <v>-4.0018781308710907E-2</v>
      </c>
      <c r="D11">
        <f t="shared" si="2"/>
        <v>4.0625000000000001E-2</v>
      </c>
      <c r="E11">
        <f t="shared" si="3"/>
        <v>0.17677669529663689</v>
      </c>
      <c r="F11">
        <f t="shared" si="4"/>
        <v>3.429290779940421E-3</v>
      </c>
      <c r="G11">
        <f t="shared" si="5"/>
        <v>-0.17334740451669647</v>
      </c>
      <c r="H11">
        <f t="shared" si="6"/>
        <v>776.11791774181654</v>
      </c>
      <c r="I11">
        <f t="shared" si="7"/>
        <v>0.98638445429018839</v>
      </c>
      <c r="J11">
        <f t="shared" si="10"/>
        <v>2.2903616137751603E-3</v>
      </c>
      <c r="K11">
        <f t="shared" si="8"/>
        <v>1.7775906865589641</v>
      </c>
    </row>
    <row r="12" spans="1:11" x14ac:dyDescent="0.2">
      <c r="A12">
        <f t="shared" si="9"/>
        <v>7</v>
      </c>
      <c r="B12">
        <f t="shared" si="0"/>
        <v>0.58333333333333337</v>
      </c>
      <c r="C12">
        <f t="shared" si="1"/>
        <v>-4.6688578193495957E-2</v>
      </c>
      <c r="D12">
        <f t="shared" si="2"/>
        <v>4.7395833333333338E-2</v>
      </c>
      <c r="E12">
        <f t="shared" si="3"/>
        <v>0.19094065395649334</v>
      </c>
      <c r="F12">
        <f t="shared" si="4"/>
        <v>3.7040573873730045E-3</v>
      </c>
      <c r="G12">
        <f t="shared" si="5"/>
        <v>-0.18723659656912034</v>
      </c>
      <c r="H12">
        <f t="shared" si="6"/>
        <v>843.99116698752721</v>
      </c>
      <c r="I12">
        <f t="shared" si="7"/>
        <v>0.98408565122662373</v>
      </c>
      <c r="J12">
        <f t="shared" si="10"/>
        <v>2.2988030635646695E-3</v>
      </c>
      <c r="K12">
        <f t="shared" si="8"/>
        <v>1.9401694802924481</v>
      </c>
    </row>
    <row r="13" spans="1:11" x14ac:dyDescent="0.2">
      <c r="A13">
        <f t="shared" si="9"/>
        <v>8</v>
      </c>
      <c r="B13">
        <f t="shared" si="0"/>
        <v>0.66666666666666663</v>
      </c>
      <c r="C13">
        <f t="shared" si="1"/>
        <v>-5.3358375078281221E-2</v>
      </c>
      <c r="D13">
        <f t="shared" si="2"/>
        <v>5.4166666666666669E-2</v>
      </c>
      <c r="E13">
        <f t="shared" si="3"/>
        <v>0.20412414523193151</v>
      </c>
      <c r="F13">
        <f t="shared" si="4"/>
        <v>3.9598039098561509E-3</v>
      </c>
      <c r="G13">
        <f t="shared" si="5"/>
        <v>-0.20016434132207536</v>
      </c>
      <c r="H13">
        <f t="shared" si="6"/>
        <v>907.85318558090466</v>
      </c>
      <c r="I13">
        <f t="shared" si="7"/>
        <v>0.98177840763152291</v>
      </c>
      <c r="J13">
        <f t="shared" si="10"/>
        <v>2.3072435951008163E-3</v>
      </c>
      <c r="K13">
        <f t="shared" si="8"/>
        <v>2.094638447723415</v>
      </c>
    </row>
    <row r="14" spans="1:11" x14ac:dyDescent="0.2">
      <c r="A14">
        <f t="shared" si="9"/>
        <v>9</v>
      </c>
      <c r="B14">
        <f t="shared" si="0"/>
        <v>0.75</v>
      </c>
      <c r="C14">
        <f t="shared" si="1"/>
        <v>-6.0028171963066403E-2</v>
      </c>
      <c r="D14">
        <f t="shared" si="2"/>
        <v>6.0937500000000006E-2</v>
      </c>
      <c r="E14">
        <f t="shared" si="3"/>
        <v>0.21650635094610965</v>
      </c>
      <c r="F14">
        <f t="shared" si="4"/>
        <v>4.2000062952423168E-3</v>
      </c>
      <c r="G14">
        <f t="shared" si="5"/>
        <v>-0.21230634465086734</v>
      </c>
      <c r="H14">
        <f t="shared" si="6"/>
        <v>968.42360805483918</v>
      </c>
      <c r="I14">
        <f t="shared" si="7"/>
        <v>0.97946272485921215</v>
      </c>
      <c r="J14">
        <f t="shared" si="10"/>
        <v>2.3156827723107565E-3</v>
      </c>
      <c r="K14">
        <f t="shared" si="8"/>
        <v>2.2425618654716155</v>
      </c>
    </row>
    <row r="15" spans="1:11" x14ac:dyDescent="0.2">
      <c r="A15">
        <f t="shared" si="9"/>
        <v>10</v>
      </c>
      <c r="B15">
        <f t="shared" si="0"/>
        <v>0.83333333333333337</v>
      </c>
      <c r="C15">
        <f t="shared" si="1"/>
        <v>-6.6697968847851549E-2</v>
      </c>
      <c r="D15">
        <f t="shared" si="2"/>
        <v>6.7708333333333343E-2</v>
      </c>
      <c r="E15">
        <f t="shared" si="3"/>
        <v>0.22821773229381923</v>
      </c>
      <c r="F15">
        <f t="shared" si="4"/>
        <v>4.4271953600038333E-3</v>
      </c>
      <c r="G15">
        <f t="shared" si="5"/>
        <v>-0.2237905369338154</v>
      </c>
      <c r="H15">
        <f t="shared" si="6"/>
        <v>1026.2268992111344</v>
      </c>
      <c r="I15">
        <f t="shared" si="7"/>
        <v>0.9771386047049796</v>
      </c>
      <c r="J15">
        <f t="shared" si="10"/>
        <v>2.3241201542325562E-3</v>
      </c>
      <c r="K15">
        <f t="shared" si="8"/>
        <v>2.3850746192721797</v>
      </c>
    </row>
    <row r="16" spans="1:11" x14ac:dyDescent="0.2">
      <c r="A16">
        <f t="shared" si="9"/>
        <v>11</v>
      </c>
      <c r="B16">
        <f t="shared" si="0"/>
        <v>0.91666666666666663</v>
      </c>
      <c r="C16">
        <f t="shared" si="1"/>
        <v>-7.3367765732636744E-2</v>
      </c>
      <c r="D16">
        <f t="shared" si="2"/>
        <v>7.4479166666666666E-2</v>
      </c>
      <c r="E16">
        <f t="shared" si="3"/>
        <v>0.23935677693908453</v>
      </c>
      <c r="F16">
        <f t="shared" si="4"/>
        <v>4.643281666149645E-3</v>
      </c>
      <c r="G16">
        <f t="shared" si="5"/>
        <v>-0.23471349527293489</v>
      </c>
      <c r="H16">
        <f t="shared" si="6"/>
        <v>1081.6593721440786</v>
      </c>
      <c r="I16">
        <f t="shared" si="7"/>
        <v>0.97480604940998061</v>
      </c>
      <c r="J16">
        <f t="shared" si="10"/>
        <v>2.3325552949989836E-3</v>
      </c>
      <c r="K16">
        <f t="shared" si="8"/>
        <v>2.5230302958799466</v>
      </c>
    </row>
    <row r="17" spans="1:11" x14ac:dyDescent="0.2">
      <c r="A17">
        <f t="shared" si="9"/>
        <v>12</v>
      </c>
      <c r="B17">
        <f t="shared" si="0"/>
        <v>1</v>
      </c>
      <c r="C17">
        <f t="shared" si="1"/>
        <v>-8.0037562617421773E-2</v>
      </c>
      <c r="D17">
        <f t="shared" si="2"/>
        <v>8.1250000000000003E-2</v>
      </c>
      <c r="E17">
        <f t="shared" si="3"/>
        <v>0.25</v>
      </c>
      <c r="F17">
        <f t="shared" si="4"/>
        <v>4.849749530312919E-3</v>
      </c>
      <c r="G17">
        <f t="shared" si="5"/>
        <v>-0.24515025046968708</v>
      </c>
      <c r="H17">
        <f t="shared" si="6"/>
        <v>1135.029225282449</v>
      </c>
      <c r="I17">
        <f t="shared" si="7"/>
        <v>0.97246506166615942</v>
      </c>
      <c r="J17">
        <f t="shared" si="10"/>
        <v>2.3409877438211879E-3</v>
      </c>
      <c r="K17">
        <f t="shared" si="8"/>
        <v>2.6570895052650711</v>
      </c>
    </row>
    <row r="18" spans="1:11" x14ac:dyDescent="0.2">
      <c r="A18">
        <f t="shared" si="9"/>
        <v>13</v>
      </c>
      <c r="B18">
        <f t="shared" si="0"/>
        <v>1.0833333333333333</v>
      </c>
      <c r="C18">
        <f t="shared" si="1"/>
        <v>-8.6707359502206968E-2</v>
      </c>
      <c r="D18">
        <f t="shared" ref="D18:D65" si="11">($C$2+$D$2^2/2)*B18</f>
        <v>8.8020833333333326E-2</v>
      </c>
      <c r="E18">
        <f t="shared" ref="E18:E65" si="12">$D$2*SQRT(B18)</f>
        <v>0.26020824993326658</v>
      </c>
      <c r="F18">
        <f t="shared" ref="F18:F65" si="13">(C18+D18)/E18</f>
        <v>5.0477793515894031E-3</v>
      </c>
      <c r="G18">
        <f t="shared" ref="G18:G65" si="14">F18-$D$2*SQRT(B18)</f>
        <v>-0.25516047058167718</v>
      </c>
      <c r="H18">
        <f t="shared" ref="H18:H65" si="15">$A$2*(NORMDIST(-G18,0,1,TRUE)-(1-$B$2)^(12*B18)*NORMDIST(-F18,0,1,TRUE))</f>
        <v>1186.5817964825837</v>
      </c>
      <c r="I18">
        <f t="shared" ref="I18:I65" si="16">EXP(-$E$2*B18-$F$2/LN($G$2)*$G$2^60*($G$2^B18-1))</f>
        <v>0.97011564462118594</v>
      </c>
      <c r="J18">
        <f t="shared" si="10"/>
        <v>2.3494170449734897E-3</v>
      </c>
      <c r="K18">
        <f t="shared" ref="K18:K65" si="17">H18*J18</f>
        <v>2.7877754979114466</v>
      </c>
    </row>
    <row r="19" spans="1:11" x14ac:dyDescent="0.2">
      <c r="A19">
        <f t="shared" si="9"/>
        <v>14</v>
      </c>
      <c r="B19">
        <f t="shared" si="0"/>
        <v>1.1666666666666667</v>
      </c>
      <c r="C19">
        <f t="shared" si="1"/>
        <v>-9.3377156386992177E-2</v>
      </c>
      <c r="D19">
        <f t="shared" si="11"/>
        <v>9.4791666666666677E-2</v>
      </c>
      <c r="E19">
        <f t="shared" si="12"/>
        <v>0.27003086243366087</v>
      </c>
      <c r="F19">
        <f t="shared" si="13"/>
        <v>5.2383281930301791E-3</v>
      </c>
      <c r="G19">
        <f t="shared" si="14"/>
        <v>-0.26479253424063071</v>
      </c>
      <c r="H19">
        <f t="shared" si="15"/>
        <v>1236.5162051201539</v>
      </c>
      <c r="I19">
        <f t="shared" si="16"/>
        <v>0.96775780188340865</v>
      </c>
      <c r="J19">
        <f t="shared" si="10"/>
        <v>2.3578427377772826E-3</v>
      </c>
      <c r="K19">
        <f t="shared" si="17"/>
        <v>2.9155107543864798</v>
      </c>
    </row>
    <row r="20" spans="1:11" x14ac:dyDescent="0.2">
      <c r="A20">
        <f t="shared" si="9"/>
        <v>15</v>
      </c>
      <c r="B20">
        <f t="shared" si="0"/>
        <v>1.25</v>
      </c>
      <c r="C20">
        <f t="shared" si="1"/>
        <v>-0.10004695327177709</v>
      </c>
      <c r="D20">
        <f t="shared" si="11"/>
        <v>0.1015625</v>
      </c>
      <c r="E20">
        <f t="shared" si="12"/>
        <v>0.27950849718747373</v>
      </c>
      <c r="F20">
        <f t="shared" si="13"/>
        <v>5.4221848118141038E-3</v>
      </c>
      <c r="G20">
        <f t="shared" si="14"/>
        <v>-0.27408631237565961</v>
      </c>
      <c r="H20">
        <f t="shared" si="15"/>
        <v>1284.9967215402553</v>
      </c>
      <c r="I20">
        <f t="shared" si="16"/>
        <v>0.96539153752682161</v>
      </c>
      <c r="J20">
        <f t="shared" si="10"/>
        <v>2.3662643565870445E-3</v>
      </c>
      <c r="K20">
        <f t="shared" si="17"/>
        <v>3.0406419405119136</v>
      </c>
    </row>
    <row r="21" spans="1:11" x14ac:dyDescent="0.2">
      <c r="A21">
        <f t="shared" si="9"/>
        <v>16</v>
      </c>
      <c r="B21">
        <f t="shared" si="0"/>
        <v>1.3333333333333333</v>
      </c>
      <c r="C21">
        <f t="shared" si="1"/>
        <v>-0.10671675015656244</v>
      </c>
      <c r="D21">
        <f t="shared" si="11"/>
        <v>0.10833333333333334</v>
      </c>
      <c r="E21">
        <f t="shared" si="12"/>
        <v>0.28867513459481287</v>
      </c>
      <c r="F21">
        <f t="shared" si="13"/>
        <v>5.6000083936565779E-3</v>
      </c>
      <c r="G21">
        <f t="shared" si="14"/>
        <v>-0.28307512620115627</v>
      </c>
      <c r="H21">
        <f t="shared" si="15"/>
        <v>1332.1607727949508</v>
      </c>
      <c r="I21">
        <f t="shared" si="16"/>
        <v>0.9630168560960457</v>
      </c>
      <c r="J21">
        <f t="shared" si="10"/>
        <v>2.3746814307759045E-3</v>
      </c>
      <c r="K21">
        <f t="shared" si="17"/>
        <v>3.1634574499642487</v>
      </c>
    </row>
    <row r="22" spans="1:11" x14ac:dyDescent="0.2">
      <c r="A22">
        <f t="shared" si="9"/>
        <v>17</v>
      </c>
      <c r="B22">
        <f t="shared" si="0"/>
        <v>1.4166666666666667</v>
      </c>
      <c r="C22">
        <f t="shared" si="1"/>
        <v>-0.11338654704134755</v>
      </c>
      <c r="D22">
        <f t="shared" si="11"/>
        <v>0.11510416666666667</v>
      </c>
      <c r="E22">
        <f t="shared" si="12"/>
        <v>0.29755951785595208</v>
      </c>
      <c r="F22">
        <f t="shared" si="13"/>
        <v>5.7723565278480372E-3</v>
      </c>
      <c r="G22">
        <f t="shared" si="14"/>
        <v>-0.29178716132810406</v>
      </c>
      <c r="H22">
        <f t="shared" si="15"/>
        <v>1378.1247268086265</v>
      </c>
      <c r="I22">
        <f t="shared" si="16"/>
        <v>0.96063376261132316</v>
      </c>
      <c r="J22">
        <f t="shared" si="10"/>
        <v>2.3830934847225427E-3</v>
      </c>
      <c r="K22">
        <f t="shared" si="17"/>
        <v>3.2842000575926718</v>
      </c>
    </row>
    <row r="23" spans="1:11" x14ac:dyDescent="0.2">
      <c r="A23">
        <f t="shared" si="9"/>
        <v>18</v>
      </c>
      <c r="B23">
        <f t="shared" si="0"/>
        <v>1.5</v>
      </c>
      <c r="C23">
        <f t="shared" si="1"/>
        <v>-0.12005634392613274</v>
      </c>
      <c r="D23">
        <f t="shared" si="11"/>
        <v>0.12187500000000001</v>
      </c>
      <c r="E23">
        <f t="shared" si="12"/>
        <v>0.30618621784789724</v>
      </c>
      <c r="F23">
        <f t="shared" si="13"/>
        <v>5.9397058647842893E-3</v>
      </c>
      <c r="G23">
        <f t="shared" si="14"/>
        <v>-0.30024651198311292</v>
      </c>
      <c r="H23">
        <f t="shared" si="15"/>
        <v>1422.9881651966132</v>
      </c>
      <c r="I23">
        <f t="shared" si="16"/>
        <v>0.95824226257352596</v>
      </c>
      <c r="J23">
        <f t="shared" si="10"/>
        <v>2.3915000377972007E-3</v>
      </c>
      <c r="K23">
        <f t="shared" si="17"/>
        <v>3.4030762508526697</v>
      </c>
    </row>
    <row r="24" spans="1:11" x14ac:dyDescent="0.2">
      <c r="A24">
        <f t="shared" si="9"/>
        <v>19</v>
      </c>
      <c r="B24">
        <f t="shared" si="0"/>
        <v>1.5833333333333333</v>
      </c>
      <c r="C24">
        <f t="shared" si="1"/>
        <v>-0.12672614081091788</v>
      </c>
      <c r="D24">
        <f t="shared" si="11"/>
        <v>0.12864583333333332</v>
      </c>
      <c r="E24">
        <f t="shared" si="12"/>
        <v>0.31457643480294789</v>
      </c>
      <c r="F24">
        <f t="shared" si="13"/>
        <v>6.102467667732165E-3</v>
      </c>
      <c r="G24">
        <f t="shared" si="14"/>
        <v>-0.30847396713521574</v>
      </c>
      <c r="H24">
        <f t="shared" si="15"/>
        <v>1466.8371012296882</v>
      </c>
      <c r="I24">
        <f t="shared" si="16"/>
        <v>0.95584236196917516</v>
      </c>
      <c r="J24">
        <f t="shared" si="10"/>
        <v>2.399900604350802E-3</v>
      </c>
      <c r="K24">
        <f t="shared" si="17"/>
        <v>3.5202632457253071</v>
      </c>
    </row>
    <row r="25" spans="1:11" x14ac:dyDescent="0.2">
      <c r="A25">
        <f t="shared" si="9"/>
        <v>20</v>
      </c>
      <c r="B25">
        <f t="shared" si="0"/>
        <v>1.6666666666666667</v>
      </c>
      <c r="C25">
        <f t="shared" si="1"/>
        <v>-0.13339593769570304</v>
      </c>
      <c r="D25">
        <f t="shared" si="11"/>
        <v>0.13541666666666669</v>
      </c>
      <c r="E25">
        <f t="shared" si="12"/>
        <v>0.3227486121839514</v>
      </c>
      <c r="F25">
        <f t="shared" si="13"/>
        <v>6.2609997213928298E-3</v>
      </c>
      <c r="G25">
        <f t="shared" si="14"/>
        <v>-0.31648761246255858</v>
      </c>
      <c r="H25">
        <f t="shared" si="15"/>
        <v>1509.7464448911185</v>
      </c>
      <c r="I25">
        <f t="shared" si="16"/>
        <v>0.95343406727547342</v>
      </c>
      <c r="J25">
        <f t="shared" si="10"/>
        <v>2.4082946937017402E-3</v>
      </c>
      <c r="K25">
        <f t="shared" si="17"/>
        <v>3.6359143520663473</v>
      </c>
    </row>
    <row r="26" spans="1:11" x14ac:dyDescent="0.2">
      <c r="A26">
        <f t="shared" si="9"/>
        <v>21</v>
      </c>
      <c r="B26">
        <f t="shared" si="0"/>
        <v>1.75</v>
      </c>
      <c r="C26">
        <f t="shared" si="1"/>
        <v>-0.14006573458048815</v>
      </c>
      <c r="D26">
        <f t="shared" si="11"/>
        <v>0.14218749999999999</v>
      </c>
      <c r="E26">
        <f t="shared" si="12"/>
        <v>0.33071891388307384</v>
      </c>
      <c r="F26">
        <f t="shared" si="13"/>
        <v>6.4156155890799545E-3</v>
      </c>
      <c r="G26">
        <f t="shared" si="14"/>
        <v>-0.3243032982939939</v>
      </c>
      <c r="H26">
        <f t="shared" si="15"/>
        <v>1551.7819198325305</v>
      </c>
      <c r="I26">
        <f t="shared" si="16"/>
        <v>0.95101738546534775</v>
      </c>
      <c r="J26">
        <f t="shared" si="10"/>
        <v>2.4166818101256649E-3</v>
      </c>
      <c r="K26">
        <f t="shared" si="17"/>
        <v>3.7501631389411592</v>
      </c>
    </row>
    <row r="27" spans="1:11" x14ac:dyDescent="0.2">
      <c r="A27">
        <f t="shared" si="9"/>
        <v>22</v>
      </c>
      <c r="B27">
        <f t="shared" si="0"/>
        <v>1.8333333333333333</v>
      </c>
      <c r="C27">
        <f t="shared" si="1"/>
        <v>-0.14673553146527316</v>
      </c>
      <c r="D27">
        <f t="shared" si="11"/>
        <v>0.14895833333333333</v>
      </c>
      <c r="E27">
        <f t="shared" si="12"/>
        <v>0.338501600193165</v>
      </c>
      <c r="F27">
        <f t="shared" si="13"/>
        <v>6.5665919061881541E-3</v>
      </c>
      <c r="G27">
        <f t="shared" si="14"/>
        <v>-0.33193500828697686</v>
      </c>
      <c r="H27">
        <f t="shared" si="15"/>
        <v>1593.0015742667119</v>
      </c>
      <c r="I27">
        <f t="shared" si="16"/>
        <v>0.94859232401250304</v>
      </c>
      <c r="J27">
        <f t="shared" si="10"/>
        <v>2.4250614528447123E-3</v>
      </c>
      <c r="K27">
        <f t="shared" si="17"/>
        <v>3.8631267120751462</v>
      </c>
    </row>
    <row r="28" spans="1:11" x14ac:dyDescent="0.2">
      <c r="A28">
        <f t="shared" si="9"/>
        <v>23</v>
      </c>
      <c r="B28">
        <f t="shared" si="0"/>
        <v>1.9166666666666667</v>
      </c>
      <c r="C28">
        <f t="shared" si="1"/>
        <v>-0.15340532835005846</v>
      </c>
      <c r="D28">
        <f t="shared" si="11"/>
        <v>0.15572916666666667</v>
      </c>
      <c r="E28">
        <f t="shared" si="12"/>
        <v>0.34610932762158647</v>
      </c>
      <c r="F28">
        <f t="shared" si="13"/>
        <v>6.7141741962786425E-3</v>
      </c>
      <c r="G28">
        <f t="shared" si="14"/>
        <v>-0.33939515342530785</v>
      </c>
      <c r="H28">
        <f t="shared" si="15"/>
        <v>1633.4569862720089</v>
      </c>
      <c r="I28">
        <f t="shared" si="16"/>
        <v>0.94615889089648519</v>
      </c>
      <c r="J28">
        <f t="shared" si="10"/>
        <v>2.4334331160178468E-3</v>
      </c>
      <c r="K28">
        <f t="shared" si="17"/>
        <v>3.9749083239850158</v>
      </c>
    </row>
    <row r="29" spans="1:11" x14ac:dyDescent="0.2">
      <c r="A29">
        <f t="shared" si="9"/>
        <v>24</v>
      </c>
      <c r="B29">
        <f t="shared" si="0"/>
        <v>2</v>
      </c>
      <c r="C29">
        <f t="shared" si="1"/>
        <v>-0.16007512523484368</v>
      </c>
      <c r="D29">
        <f t="shared" si="11"/>
        <v>0.16250000000000001</v>
      </c>
      <c r="E29">
        <f t="shared" si="12"/>
        <v>0.35355339059327379</v>
      </c>
      <c r="F29">
        <f t="shared" si="13"/>
        <v>6.8585815598806851E-3</v>
      </c>
      <c r="G29">
        <f t="shared" si="14"/>
        <v>-0.34669480903339311</v>
      </c>
      <c r="H29">
        <f t="shared" si="15"/>
        <v>1673.1942358534973</v>
      </c>
      <c r="I29">
        <f t="shared" si="16"/>
        <v>0.94371709460775399</v>
      </c>
      <c r="J29">
        <f t="shared" si="10"/>
        <v>2.4417962887312017E-3</v>
      </c>
      <c r="K29">
        <f t="shared" si="17"/>
        <v>4.0855994754335088</v>
      </c>
    </row>
    <row r="30" spans="1:11" x14ac:dyDescent="0.2">
      <c r="A30">
        <f t="shared" si="9"/>
        <v>25</v>
      </c>
      <c r="B30">
        <f t="shared" si="0"/>
        <v>2.0833333333333335</v>
      </c>
      <c r="C30">
        <f t="shared" si="1"/>
        <v>-0.16674492211962874</v>
      </c>
      <c r="D30">
        <f t="shared" si="11"/>
        <v>0.16927083333333334</v>
      </c>
      <c r="E30">
        <f t="shared" si="12"/>
        <v>0.36084391824351614</v>
      </c>
      <c r="F30">
        <f t="shared" si="13"/>
        <v>7.0000104920709396E-3</v>
      </c>
      <c r="G30">
        <f t="shared" si="14"/>
        <v>-0.3538439077514452</v>
      </c>
      <c r="H30">
        <f t="shared" si="15"/>
        <v>1712.2546966912244</v>
      </c>
      <c r="I30">
        <f t="shared" si="16"/>
        <v>0.94126694415276402</v>
      </c>
      <c r="J30">
        <f t="shared" si="10"/>
        <v>2.4501504549899744E-3</v>
      </c>
      <c r="K30">
        <f t="shared" si="17"/>
        <v>4.1952816241567241</v>
      </c>
    </row>
    <row r="31" spans="1:11" x14ac:dyDescent="0.2">
      <c r="A31">
        <f t="shared" si="9"/>
        <v>26</v>
      </c>
      <c r="B31">
        <f t="shared" si="0"/>
        <v>2.1666666666666665</v>
      </c>
      <c r="C31">
        <f t="shared" si="1"/>
        <v>-0.17341471900441408</v>
      </c>
      <c r="D31">
        <f t="shared" si="11"/>
        <v>0.17604166666666665</v>
      </c>
      <c r="E31">
        <f t="shared" si="12"/>
        <v>0.3679900360969936</v>
      </c>
      <c r="F31">
        <f t="shared" si="13"/>
        <v>7.138638018884225E-3</v>
      </c>
      <c r="G31">
        <f t="shared" si="14"/>
        <v>-0.3608513980781094</v>
      </c>
      <c r="H31">
        <f t="shared" si="15"/>
        <v>1750.6756868664947</v>
      </c>
      <c r="I31">
        <f t="shared" si="16"/>
        <v>0.93880844905905336</v>
      </c>
      <c r="J31">
        <f t="shared" si="10"/>
        <v>2.4584950937106553E-3</v>
      </c>
      <c r="K31">
        <f t="shared" si="17"/>
        <v>4.3040275868398092</v>
      </c>
    </row>
    <row r="32" spans="1:11" x14ac:dyDescent="0.2">
      <c r="A32">
        <f t="shared" si="9"/>
        <v>27</v>
      </c>
      <c r="B32">
        <f t="shared" si="0"/>
        <v>2.25</v>
      </c>
      <c r="C32">
        <f t="shared" si="1"/>
        <v>-0.18008451588919921</v>
      </c>
      <c r="D32">
        <f t="shared" si="11"/>
        <v>0.18281250000000002</v>
      </c>
      <c r="E32">
        <f t="shared" si="12"/>
        <v>0.375</v>
      </c>
      <c r="F32">
        <f t="shared" si="13"/>
        <v>7.2746242954688052E-3</v>
      </c>
      <c r="G32">
        <f t="shared" si="14"/>
        <v>-0.36772537570453118</v>
      </c>
      <c r="H32">
        <f t="shared" si="15"/>
        <v>1788.4910081198168</v>
      </c>
      <c r="I32">
        <f t="shared" si="16"/>
        <v>0.93634161938033933</v>
      </c>
      <c r="J32">
        <f t="shared" si="10"/>
        <v>2.4668296787140331E-3</v>
      </c>
      <c r="K32">
        <f t="shared" si="17"/>
        <v>4.4119026989431447</v>
      </c>
    </row>
    <row r="33" spans="1:11" x14ac:dyDescent="0.2">
      <c r="A33">
        <f t="shared" si="9"/>
        <v>28</v>
      </c>
      <c r="B33">
        <f t="shared" si="0"/>
        <v>2.3333333333333335</v>
      </c>
      <c r="C33">
        <f t="shared" si="1"/>
        <v>-0.18675431277398416</v>
      </c>
      <c r="D33">
        <f t="shared" si="11"/>
        <v>0.18958333333333335</v>
      </c>
      <c r="E33">
        <f t="shared" si="12"/>
        <v>0.38188130791298669</v>
      </c>
      <c r="F33">
        <f t="shared" si="13"/>
        <v>7.4081147747451365E-3</v>
      </c>
      <c r="G33">
        <f t="shared" si="14"/>
        <v>-0.37447319313824157</v>
      </c>
      <c r="H33">
        <f t="shared" si="15"/>
        <v>1825.7313961399375</v>
      </c>
      <c r="I33">
        <f t="shared" si="16"/>
        <v>0.93386646570162102</v>
      </c>
      <c r="J33">
        <f t="shared" si="10"/>
        <v>2.4751536787183115E-3</v>
      </c>
      <c r="K33">
        <f t="shared" si="17"/>
        <v>4.5189657815072852</v>
      </c>
    </row>
    <row r="34" spans="1:11" x14ac:dyDescent="0.2">
      <c r="A34">
        <f t="shared" si="9"/>
        <v>29</v>
      </c>
      <c r="B34">
        <f t="shared" si="0"/>
        <v>2.4166666666666665</v>
      </c>
      <c r="C34">
        <f t="shared" si="1"/>
        <v>-0.19342410965876952</v>
      </c>
      <c r="D34">
        <f t="shared" si="11"/>
        <v>0.19635416666666666</v>
      </c>
      <c r="E34">
        <f t="shared" si="12"/>
        <v>0.3886407938787006</v>
      </c>
      <c r="F34">
        <f t="shared" si="13"/>
        <v>7.5392420302940371E-3</v>
      </c>
      <c r="G34">
        <f t="shared" si="14"/>
        <v>-0.38110155184840655</v>
      </c>
      <c r="H34">
        <f t="shared" si="15"/>
        <v>1862.4248992037428</v>
      </c>
      <c r="I34">
        <f t="shared" si="16"/>
        <v>0.93138299914428702</v>
      </c>
      <c r="J34">
        <f t="shared" si="10"/>
        <v>2.483466557334002E-3</v>
      </c>
      <c r="K34">
        <f t="shared" si="17"/>
        <v>4.6252699527186447</v>
      </c>
    </row>
    <row r="35" spans="1:11" x14ac:dyDescent="0.2">
      <c r="A35">
        <f t="shared" si="9"/>
        <v>30</v>
      </c>
      <c r="B35">
        <f t="shared" si="0"/>
        <v>2.5</v>
      </c>
      <c r="C35">
        <f t="shared" si="1"/>
        <v>-0.20009390654355458</v>
      </c>
      <c r="D35">
        <f t="shared" si="11"/>
        <v>0.203125</v>
      </c>
      <c r="E35">
        <f t="shared" si="12"/>
        <v>0.39528470752104744</v>
      </c>
      <c r="F35">
        <f t="shared" si="13"/>
        <v>7.6681272985599305E-3</v>
      </c>
      <c r="G35">
        <f t="shared" si="14"/>
        <v>-0.38761658022248752</v>
      </c>
      <c r="H35">
        <f t="shared" si="15"/>
        <v>1898.5971986364548</v>
      </c>
      <c r="I35">
        <f t="shared" si="16"/>
        <v>0.92889123137122831</v>
      </c>
      <c r="J35">
        <f t="shared" si="10"/>
        <v>2.4917677730587062E-3</v>
      </c>
      <c r="K35">
        <f t="shared" si="17"/>
        <v>4.7308633135818567</v>
      </c>
    </row>
    <row r="36" spans="1:11" x14ac:dyDescent="0.2">
      <c r="A36">
        <f t="shared" si="9"/>
        <v>31</v>
      </c>
      <c r="B36">
        <f t="shared" si="0"/>
        <v>2.5833333333333335</v>
      </c>
      <c r="C36">
        <f t="shared" si="1"/>
        <v>-0.2067637034283398</v>
      </c>
      <c r="D36">
        <f t="shared" si="11"/>
        <v>0.20989583333333336</v>
      </c>
      <c r="E36">
        <f t="shared" si="12"/>
        <v>0.40181878170803981</v>
      </c>
      <c r="F36">
        <f t="shared" si="13"/>
        <v>7.7948817914374113E-3</v>
      </c>
      <c r="G36">
        <f t="shared" si="14"/>
        <v>-0.39402389991660242</v>
      </c>
      <c r="H36">
        <f t="shared" si="15"/>
        <v>1934.2718816665229</v>
      </c>
      <c r="I36">
        <f t="shared" si="16"/>
        <v>0.9263911745919543</v>
      </c>
      <c r="J36">
        <f t="shared" si="10"/>
        <v>2.5000567792740069E-3</v>
      </c>
      <c r="K36">
        <f t="shared" si="17"/>
        <v>4.83578953071948</v>
      </c>
    </row>
    <row r="37" spans="1:11" x14ac:dyDescent="0.2">
      <c r="A37">
        <f t="shared" si="9"/>
        <v>32</v>
      </c>
      <c r="B37">
        <f t="shared" si="0"/>
        <v>2.6666666666666665</v>
      </c>
      <c r="C37">
        <f t="shared" si="1"/>
        <v>-0.21343350031312486</v>
      </c>
      <c r="D37">
        <f t="shared" si="11"/>
        <v>0.21666666666666667</v>
      </c>
      <c r="E37">
        <f t="shared" si="12"/>
        <v>0.40824829046386302</v>
      </c>
      <c r="F37">
        <f t="shared" si="13"/>
        <v>7.9196078197123695E-3</v>
      </c>
      <c r="G37">
        <f t="shared" si="14"/>
        <v>-0.40032868264415067</v>
      </c>
      <c r="H37">
        <f t="shared" si="15"/>
        <v>1969.4706750497587</v>
      </c>
      <c r="I37">
        <f t="shared" si="16"/>
        <v>0.92388284156771372</v>
      </c>
      <c r="J37">
        <f t="shared" si="10"/>
        <v>2.5083330242405832E-3</v>
      </c>
      <c r="K37">
        <f t="shared" si="17"/>
        <v>4.9400883345007038</v>
      </c>
    </row>
    <row r="38" spans="1:11" x14ac:dyDescent="0.2">
      <c r="A38">
        <f t="shared" si="9"/>
        <v>33</v>
      </c>
      <c r="B38">
        <f t="shared" si="0"/>
        <v>2.75</v>
      </c>
      <c r="C38">
        <f t="shared" si="1"/>
        <v>-0.22010329719790989</v>
      </c>
      <c r="D38">
        <f t="shared" si="11"/>
        <v>0.22343750000000001</v>
      </c>
      <c r="E38">
        <f t="shared" si="12"/>
        <v>0.41457809879442498</v>
      </c>
      <c r="F38">
        <f t="shared" si="13"/>
        <v>8.0423997596251254E-3</v>
      </c>
      <c r="G38">
        <f t="shared" si="14"/>
        <v>-0.40653569903479986</v>
      </c>
      <c r="H38">
        <f t="shared" si="15"/>
        <v>2004.2136461493071</v>
      </c>
      <c r="I38">
        <f t="shared" si="16"/>
        <v>0.92136624561661684</v>
      </c>
      <c r="J38">
        <f t="shared" si="10"/>
        <v>2.5165959510968783E-3</v>
      </c>
      <c r="K38">
        <f t="shared" si="17"/>
        <v>5.043795947032458</v>
      </c>
    </row>
    <row r="39" spans="1:11" x14ac:dyDescent="0.2">
      <c r="A39">
        <f t="shared" si="9"/>
        <v>34</v>
      </c>
      <c r="B39">
        <f t="shared" si="0"/>
        <v>2.8333333333333335</v>
      </c>
      <c r="C39">
        <f t="shared" si="1"/>
        <v>-0.22677309408269508</v>
      </c>
      <c r="D39">
        <f t="shared" si="11"/>
        <v>0.23020833333333335</v>
      </c>
      <c r="E39">
        <f t="shared" si="12"/>
        <v>0.42081270576508661</v>
      </c>
      <c r="F39">
        <f t="shared" si="13"/>
        <v>8.1633448885356282E-3</v>
      </c>
      <c r="G39">
        <f t="shared" si="14"/>
        <v>-0.41264936087655096</v>
      </c>
      <c r="H39">
        <f t="shared" si="15"/>
        <v>2038.5193768509434</v>
      </c>
      <c r="I39">
        <f t="shared" si="16"/>
        <v>0.91884140061875919</v>
      </c>
      <c r="J39">
        <f t="shared" si="10"/>
        <v>2.5248449978576559E-3</v>
      </c>
      <c r="K39">
        <f t="shared" si="17"/>
        <v>5.1469454516780102</v>
      </c>
    </row>
    <row r="40" spans="1:11" x14ac:dyDescent="0.2">
      <c r="A40">
        <f t="shared" si="9"/>
        <v>35</v>
      </c>
      <c r="B40">
        <f t="shared" si="0"/>
        <v>2.9166666666666665</v>
      </c>
      <c r="C40">
        <f t="shared" si="1"/>
        <v>-0.23344289096748022</v>
      </c>
      <c r="D40">
        <f t="shared" si="11"/>
        <v>0.23697916666666666</v>
      </c>
      <c r="E40">
        <f t="shared" si="12"/>
        <v>0.42695628191498325</v>
      </c>
      <c r="F40">
        <f t="shared" si="13"/>
        <v>8.2825241107252045E-3</v>
      </c>
      <c r="G40">
        <f t="shared" si="14"/>
        <v>-0.41867375780425803</v>
      </c>
      <c r="H40">
        <f t="shared" si="15"/>
        <v>2072.4051146724291</v>
      </c>
      <c r="I40">
        <f t="shared" si="16"/>
        <v>0.91630832102134729</v>
      </c>
      <c r="J40">
        <f t="shared" si="10"/>
        <v>2.5330795974118914E-3</v>
      </c>
      <c r="K40">
        <f t="shared" si="17"/>
        <v>5.2495671135487818</v>
      </c>
    </row>
    <row r="41" spans="1:11" x14ac:dyDescent="0.2">
      <c r="A41">
        <f t="shared" si="9"/>
        <v>36</v>
      </c>
      <c r="B41">
        <f t="shared" si="0"/>
        <v>3</v>
      </c>
      <c r="C41">
        <f t="shared" si="1"/>
        <v>-0.24011268785226539</v>
      </c>
      <c r="D41">
        <f t="shared" si="11"/>
        <v>0.24375000000000002</v>
      </c>
      <c r="E41">
        <f t="shared" si="12"/>
        <v>0.4330127018922193</v>
      </c>
      <c r="F41">
        <f t="shared" si="13"/>
        <v>8.400012590485147E-3</v>
      </c>
      <c r="G41">
        <f t="shared" si="14"/>
        <v>-0.42461268930173413</v>
      </c>
      <c r="H41">
        <f t="shared" si="15"/>
        <v>2105.8869046220952</v>
      </c>
      <c r="I41">
        <f t="shared" si="16"/>
        <v>0.91376702184382308</v>
      </c>
      <c r="J41">
        <f t="shared" si="10"/>
        <v>2.5412991775242144E-3</v>
      </c>
      <c r="K41">
        <f t="shared" si="17"/>
        <v>5.351688658675144</v>
      </c>
    </row>
    <row r="42" spans="1:11" x14ac:dyDescent="0.2">
      <c r="A42">
        <f t="shared" si="9"/>
        <v>37</v>
      </c>
      <c r="B42">
        <f t="shared" si="0"/>
        <v>3.0833333333333335</v>
      </c>
      <c r="C42">
        <f t="shared" si="1"/>
        <v>-0.24678248473705039</v>
      </c>
      <c r="D42">
        <f t="shared" si="11"/>
        <v>0.25052083333333336</v>
      </c>
      <c r="E42">
        <f t="shared" si="12"/>
        <v>0.43898557303553082</v>
      </c>
      <c r="F42">
        <f t="shared" si="13"/>
        <v>8.5158803065730673E-3</v>
      </c>
      <c r="G42">
        <f t="shared" si="14"/>
        <v>-0.43046969272895774</v>
      </c>
      <c r="H42">
        <f t="shared" si="15"/>
        <v>2138.9797047245484</v>
      </c>
      <c r="I42">
        <f t="shared" si="16"/>
        <v>0.91121751868298806</v>
      </c>
      <c r="J42">
        <f t="shared" si="10"/>
        <v>2.5495031608350205E-3</v>
      </c>
      <c r="K42">
        <f t="shared" si="17"/>
        <v>5.4533355181571945</v>
      </c>
    </row>
    <row r="43" spans="1:11" x14ac:dyDescent="0.2">
      <c r="A43">
        <f t="shared" si="9"/>
        <v>38</v>
      </c>
      <c r="B43">
        <f t="shared" si="0"/>
        <v>3.1666666666666665</v>
      </c>
      <c r="C43">
        <f t="shared" si="1"/>
        <v>-0.25345228162183581</v>
      </c>
      <c r="D43">
        <f t="shared" si="11"/>
        <v>0.25729166666666664</v>
      </c>
      <c r="E43">
        <f t="shared" si="12"/>
        <v>0.44487826050130463</v>
      </c>
      <c r="F43">
        <f t="shared" si="13"/>
        <v>8.6301925396500122E-3</v>
      </c>
      <c r="G43">
        <f t="shared" si="14"/>
        <v>-0.43624806796165461</v>
      </c>
      <c r="H43">
        <f t="shared" si="15"/>
        <v>2171.6974876224444</v>
      </c>
      <c r="I43">
        <f t="shared" si="16"/>
        <v>0.90865982771812548</v>
      </c>
      <c r="J43">
        <f t="shared" si="10"/>
        <v>2.5576909648625801E-3</v>
      </c>
      <c r="K43">
        <f t="shared" si="17"/>
        <v>5.5545310425066914</v>
      </c>
    </row>
    <row r="44" spans="1:11" x14ac:dyDescent="0.2">
      <c r="A44">
        <f t="shared" si="9"/>
        <v>39</v>
      </c>
      <c r="B44">
        <f t="shared" si="0"/>
        <v>3.25</v>
      </c>
      <c r="C44">
        <f t="shared" si="1"/>
        <v>-0.26012207850662084</v>
      </c>
      <c r="D44">
        <f t="shared" si="11"/>
        <v>0.26406250000000003</v>
      </c>
      <c r="E44">
        <f t="shared" si="12"/>
        <v>0.45069390943299864</v>
      </c>
      <c r="F44">
        <f t="shared" si="13"/>
        <v>8.7430103023502063E-3</v>
      </c>
      <c r="G44">
        <f t="shared" si="14"/>
        <v>-0.44195089913064844</v>
      </c>
      <c r="H44">
        <f t="shared" si="15"/>
        <v>2204.0533302541126</v>
      </c>
      <c r="I44">
        <f t="shared" si="16"/>
        <v>0.90609396571611978</v>
      </c>
      <c r="J44">
        <f t="shared" si="10"/>
        <v>2.5658620020057032E-3</v>
      </c>
      <c r="K44">
        <f t="shared" si="17"/>
        <v>5.655296690493155</v>
      </c>
    </row>
    <row r="45" spans="1:11" x14ac:dyDescent="0.2">
      <c r="A45">
        <f t="shared" si="9"/>
        <v>40</v>
      </c>
      <c r="B45">
        <f t="shared" si="0"/>
        <v>3.3333333333333335</v>
      </c>
      <c r="C45">
        <f t="shared" si="1"/>
        <v>-0.26679187539140609</v>
      </c>
      <c r="D45">
        <f t="shared" si="11"/>
        <v>0.27083333333333337</v>
      </c>
      <c r="E45">
        <f t="shared" si="12"/>
        <v>0.45643546458763845</v>
      </c>
      <c r="F45">
        <f t="shared" si="13"/>
        <v>8.8543907200079094E-3</v>
      </c>
      <c r="G45">
        <f t="shared" si="14"/>
        <v>-0.44758107386763052</v>
      </c>
      <c r="H45">
        <f t="shared" si="15"/>
        <v>2236.0594932758177</v>
      </c>
      <c r="I45">
        <f t="shared" si="16"/>
        <v>0.90351995003657271</v>
      </c>
      <c r="J45">
        <f t="shared" si="10"/>
        <v>2.5740156795470703E-3</v>
      </c>
      <c r="K45">
        <f t="shared" si="17"/>
        <v>5.7556521960920319</v>
      </c>
    </row>
    <row r="46" spans="1:11" x14ac:dyDescent="0.2">
      <c r="A46">
        <f t="shared" si="9"/>
        <v>41</v>
      </c>
      <c r="B46">
        <f t="shared" si="0"/>
        <v>3.4166666666666665</v>
      </c>
      <c r="C46">
        <f t="shared" si="1"/>
        <v>-0.27346167227619111</v>
      </c>
      <c r="D46">
        <f t="shared" si="11"/>
        <v>0.27760416666666665</v>
      </c>
      <c r="E46">
        <f t="shared" si="12"/>
        <v>0.46210568776705901</v>
      </c>
      <c r="F46">
        <f t="shared" si="13"/>
        <v>8.9643873688127172E-3</v>
      </c>
      <c r="G46">
        <f t="shared" si="14"/>
        <v>-0.45314130039824629</v>
      </c>
      <c r="H46">
        <f t="shared" si="15"/>
        <v>2267.7274916280981</v>
      </c>
      <c r="I46">
        <f t="shared" si="16"/>
        <v>0.90093779863691414</v>
      </c>
      <c r="J46">
        <f t="shared" si="10"/>
        <v>2.582151399658561E-3</v>
      </c>
      <c r="K46">
        <f t="shared" si="17"/>
        <v>5.8556157165516911</v>
      </c>
    </row>
    <row r="47" spans="1:11" x14ac:dyDescent="0.2">
      <c r="A47">
        <f t="shared" si="9"/>
        <v>42</v>
      </c>
      <c r="B47">
        <f t="shared" si="0"/>
        <v>3.5</v>
      </c>
      <c r="C47">
        <f t="shared" si="1"/>
        <v>-0.28013146916097631</v>
      </c>
      <c r="D47">
        <f t="shared" si="11"/>
        <v>0.28437499999999999</v>
      </c>
      <c r="E47">
        <f t="shared" si="12"/>
        <v>0.46770717334674267</v>
      </c>
      <c r="F47">
        <f t="shared" si="13"/>
        <v>9.0730505770491264E-3</v>
      </c>
      <c r="G47">
        <f t="shared" si="14"/>
        <v>-0.45863412276969356</v>
      </c>
      <c r="H47">
        <f t="shared" si="15"/>
        <v>2299.0681574253235</v>
      </c>
      <c r="I47">
        <f t="shared" si="16"/>
        <v>0.89834753007750823</v>
      </c>
      <c r="J47">
        <f t="shared" si="10"/>
        <v>2.5902685594059172E-3</v>
      </c>
      <c r="K47">
        <f t="shared" si="17"/>
        <v>5.9552039641101091</v>
      </c>
    </row>
    <row r="48" spans="1:11" x14ac:dyDescent="0.2">
      <c r="A48">
        <f t="shared" si="9"/>
        <v>43</v>
      </c>
      <c r="B48">
        <f t="shared" si="0"/>
        <v>3.5833333333333335</v>
      </c>
      <c r="C48">
        <f t="shared" si="1"/>
        <v>-0.28680126604576156</v>
      </c>
      <c r="D48">
        <f t="shared" si="11"/>
        <v>0.29114583333333338</v>
      </c>
      <c r="E48">
        <f t="shared" si="12"/>
        <v>0.4732423621500228</v>
      </c>
      <c r="F48">
        <f t="shared" si="13"/>
        <v>9.1804276942446406E-3</v>
      </c>
      <c r="G48">
        <f t="shared" si="14"/>
        <v>-0.46406193445577815</v>
      </c>
      <c r="H48">
        <f t="shared" si="15"/>
        <v>2330.0916961662565</v>
      </c>
      <c r="I48">
        <f t="shared" si="16"/>
        <v>0.8957491635267526</v>
      </c>
      <c r="J48">
        <f t="shared" si="10"/>
        <v>2.5983665507556264E-3</v>
      </c>
      <c r="K48">
        <f t="shared" si="17"/>
        <v>6.0544323235118425</v>
      </c>
    </row>
    <row r="49" spans="1:11" x14ac:dyDescent="0.2">
      <c r="A49">
        <f t="shared" si="9"/>
        <v>44</v>
      </c>
      <c r="B49">
        <f t="shared" si="0"/>
        <v>3.6666666666666665</v>
      </c>
      <c r="C49">
        <f t="shared" si="1"/>
        <v>-0.29347106293054653</v>
      </c>
      <c r="D49">
        <f t="shared" si="11"/>
        <v>0.29791666666666666</v>
      </c>
      <c r="E49">
        <f t="shared" si="12"/>
        <v>0.47871355387816905</v>
      </c>
      <c r="F49">
        <f t="shared" si="13"/>
        <v>9.286563332300218E-3</v>
      </c>
      <c r="G49">
        <f t="shared" si="14"/>
        <v>-0.46942699054586884</v>
      </c>
      <c r="H49">
        <f t="shared" si="15"/>
        <v>2360.8077371136555</v>
      </c>
      <c r="I49">
        <f t="shared" si="16"/>
        <v>0.89314271876616946</v>
      </c>
      <c r="J49">
        <f t="shared" si="10"/>
        <v>2.6064447605831376E-3</v>
      </c>
      <c r="K49">
        <f t="shared" si="17"/>
        <v>6.1533149571440209</v>
      </c>
    </row>
    <row r="50" spans="1:11" x14ac:dyDescent="0.2">
      <c r="A50">
        <f t="shared" si="9"/>
        <v>45</v>
      </c>
      <c r="B50">
        <f t="shared" si="0"/>
        <v>3.75</v>
      </c>
      <c r="C50">
        <f t="shared" si="1"/>
        <v>-0.30014085981533173</v>
      </c>
      <c r="D50">
        <f t="shared" si="11"/>
        <v>0.3046875</v>
      </c>
      <c r="E50">
        <f t="shared" si="12"/>
        <v>0.48412291827592713</v>
      </c>
      <c r="F50">
        <f t="shared" si="13"/>
        <v>9.3914995820894021E-3</v>
      </c>
      <c r="G50">
        <f t="shared" si="14"/>
        <v>-0.47473141869383773</v>
      </c>
      <c r="H50">
        <f t="shared" si="15"/>
        <v>2391.2253785664416</v>
      </c>
      <c r="I50">
        <f t="shared" si="16"/>
        <v>0.89052821619549005</v>
      </c>
      <c r="J50">
        <f t="shared" si="10"/>
        <v>2.6145025706794112E-3</v>
      </c>
      <c r="K50">
        <f t="shared" si="17"/>
        <v>6.2518648993358097</v>
      </c>
    </row>
    <row r="51" spans="1:11" x14ac:dyDescent="0.2">
      <c r="A51">
        <f t="shared" si="9"/>
        <v>46</v>
      </c>
      <c r="B51">
        <f t="shared" si="0"/>
        <v>3.8333333333333335</v>
      </c>
      <c r="C51">
        <f t="shared" si="1"/>
        <v>-0.30681065670011692</v>
      </c>
      <c r="D51">
        <f t="shared" si="11"/>
        <v>0.31145833333333334</v>
      </c>
      <c r="E51">
        <f t="shared" si="12"/>
        <v>0.48947250518628044</v>
      </c>
      <c r="F51">
        <f t="shared" si="13"/>
        <v>9.4952762085127318E-3</v>
      </c>
      <c r="G51">
        <f t="shared" si="14"/>
        <v>-0.47997722897776773</v>
      </c>
      <c r="H51">
        <f t="shared" si="15"/>
        <v>2421.3532286441314</v>
      </c>
      <c r="I51">
        <f t="shared" si="16"/>
        <v>0.88790567683772681</v>
      </c>
      <c r="J51">
        <f t="shared" si="10"/>
        <v>2.6225393577632428E-3</v>
      </c>
      <c r="K51">
        <f t="shared" si="17"/>
        <v>6.350094141166335</v>
      </c>
    </row>
    <row r="52" spans="1:11" x14ac:dyDescent="0.2">
      <c r="A52">
        <f t="shared" si="9"/>
        <v>47</v>
      </c>
      <c r="B52">
        <f t="shared" si="0"/>
        <v>3.9166666666666665</v>
      </c>
      <c r="C52">
        <f t="shared" si="1"/>
        <v>-0.31348045358490195</v>
      </c>
      <c r="D52">
        <f t="shared" si="11"/>
        <v>0.31822916666666667</v>
      </c>
      <c r="E52">
        <f t="shared" si="12"/>
        <v>0.49476425362657989</v>
      </c>
      <c r="F52">
        <f t="shared" si="13"/>
        <v>9.597930826564488E-3</v>
      </c>
      <c r="G52">
        <f t="shared" si="14"/>
        <v>-0.48516632280001537</v>
      </c>
      <c r="H52">
        <f t="shared" si="15"/>
        <v>2451.1994421162626</v>
      </c>
      <c r="I52">
        <f t="shared" si="16"/>
        <v>0.88527512234423789</v>
      </c>
      <c r="J52">
        <f t="shared" si="10"/>
        <v>2.6305544934889236E-3</v>
      </c>
      <c r="K52">
        <f t="shared" si="17"/>
        <v>6.4480137068964769</v>
      </c>
    </row>
    <row r="53" spans="1:11" x14ac:dyDescent="0.2">
      <c r="A53">
        <f t="shared" si="9"/>
        <v>48</v>
      </c>
      <c r="B53">
        <f t="shared" si="0"/>
        <v>4</v>
      </c>
      <c r="C53">
        <f t="shared" si="1"/>
        <v>-0.32015025046968731</v>
      </c>
      <c r="D53">
        <f t="shared" si="11"/>
        <v>0.32500000000000001</v>
      </c>
      <c r="E53">
        <f t="shared" si="12"/>
        <v>0.5</v>
      </c>
      <c r="F53">
        <f t="shared" si="13"/>
        <v>9.6994990606253939E-3</v>
      </c>
      <c r="G53">
        <f t="shared" si="14"/>
        <v>-0.49030050093937461</v>
      </c>
      <c r="H53">
        <f t="shared" si="15"/>
        <v>2480.7717537362983</v>
      </c>
      <c r="I53">
        <f t="shared" si="16"/>
        <v>0.88263657499977743</v>
      </c>
      <c r="J53">
        <f t="shared" si="10"/>
        <v>2.6385473444604512E-3</v>
      </c>
      <c r="K53">
        <f t="shared" si="17"/>
        <v>6.5456337230334061</v>
      </c>
    </row>
    <row r="54" spans="1:11" x14ac:dyDescent="0.2">
      <c r="A54">
        <f t="shared" si="9"/>
        <v>49</v>
      </c>
      <c r="B54">
        <f t="shared" si="0"/>
        <v>4.083333333333333</v>
      </c>
      <c r="C54">
        <f t="shared" si="1"/>
        <v>-0.32682004735447234</v>
      </c>
      <c r="D54">
        <f t="shared" si="11"/>
        <v>0.33177083333333335</v>
      </c>
      <c r="E54">
        <f t="shared" si="12"/>
        <v>0.50518148554092257</v>
      </c>
      <c r="F54">
        <f t="shared" si="13"/>
        <v>9.8000146888992893E-3</v>
      </c>
      <c r="G54">
        <f t="shared" si="14"/>
        <v>-0.49538147085202328</v>
      </c>
      <c r="H54">
        <f t="shared" si="15"/>
        <v>2510.0775084776733</v>
      </c>
      <c r="I54">
        <f t="shared" si="16"/>
        <v>0.87999005772753514</v>
      </c>
      <c r="J54">
        <f t="shared" si="10"/>
        <v>2.6465172722422992E-3</v>
      </c>
      <c r="K54">
        <f t="shared" si="17"/>
        <v>6.6429634808530782</v>
      </c>
    </row>
    <row r="55" spans="1:11" x14ac:dyDescent="0.2">
      <c r="A55">
        <f t="shared" si="9"/>
        <v>50</v>
      </c>
      <c r="B55">
        <f t="shared" si="0"/>
        <v>4.166666666666667</v>
      </c>
      <c r="C55">
        <f t="shared" si="1"/>
        <v>-0.33348984423925754</v>
      </c>
      <c r="D55">
        <f t="shared" si="11"/>
        <v>0.33854166666666669</v>
      </c>
      <c r="E55">
        <f t="shared" si="12"/>
        <v>0.5103103630798288</v>
      </c>
      <c r="F55">
        <f t="shared" si="13"/>
        <v>9.8995097746405782E-3</v>
      </c>
      <c r="G55">
        <f t="shared" si="14"/>
        <v>-0.5004108533051882</v>
      </c>
      <c r="H55">
        <f t="shared" si="15"/>
        <v>2539.1236890172336</v>
      </c>
      <c r="I55">
        <f t="shared" si="16"/>
        <v>0.87733559409416073</v>
      </c>
      <c r="J55">
        <f t="shared" si="10"/>
        <v>2.6544636333744043E-3</v>
      </c>
      <c r="K55">
        <f t="shared" si="17"/>
        <v>6.7400114931357065</v>
      </c>
    </row>
    <row r="56" spans="1:11" x14ac:dyDescent="0.2">
      <c r="A56">
        <f t="shared" si="9"/>
        <v>51</v>
      </c>
      <c r="B56">
        <f t="shared" si="0"/>
        <v>4.25</v>
      </c>
      <c r="C56">
        <f t="shared" si="1"/>
        <v>-0.34015964112404262</v>
      </c>
      <c r="D56">
        <f t="shared" si="11"/>
        <v>0.34531250000000002</v>
      </c>
      <c r="E56">
        <f t="shared" si="12"/>
        <v>0.51538820320220757</v>
      </c>
      <c r="F56">
        <f t="shared" si="13"/>
        <v>9.9980147856347529E-3</v>
      </c>
      <c r="G56">
        <f t="shared" si="14"/>
        <v>-0.50539018841657279</v>
      </c>
      <c r="H56">
        <f t="shared" si="15"/>
        <v>2567.9169407667223</v>
      </c>
      <c r="I56">
        <f t="shared" si="16"/>
        <v>0.87467320831477369</v>
      </c>
      <c r="J56">
        <f t="shared" si="10"/>
        <v>2.6623857793870442E-3</v>
      </c>
      <c r="K56">
        <f t="shared" si="17"/>
        <v>6.8367855457444042</v>
      </c>
    </row>
    <row r="57" spans="1:11" x14ac:dyDescent="0.2">
      <c r="A57">
        <f t="shared" si="9"/>
        <v>52</v>
      </c>
      <c r="B57">
        <f t="shared" si="0"/>
        <v>4.333333333333333</v>
      </c>
      <c r="C57">
        <f t="shared" si="1"/>
        <v>-0.34682943800882776</v>
      </c>
      <c r="D57">
        <f t="shared" si="11"/>
        <v>0.3520833333333333</v>
      </c>
      <c r="E57">
        <f t="shared" si="12"/>
        <v>0.52041649986653316</v>
      </c>
      <c r="F57">
        <f t="shared" si="13"/>
        <v>1.0095558703179019E-2</v>
      </c>
      <c r="G57">
        <f t="shared" si="14"/>
        <v>-0.51032094116335414</v>
      </c>
      <c r="H57">
        <f t="shared" si="15"/>
        <v>2596.4635947148658</v>
      </c>
      <c r="I57">
        <f t="shared" si="16"/>
        <v>0.87200292525795775</v>
      </c>
      <c r="J57">
        <f t="shared" si="10"/>
        <v>2.6702830568159364E-3</v>
      </c>
      <c r="K57">
        <f t="shared" si="17"/>
        <v>6.9332927446065069</v>
      </c>
    </row>
    <row r="58" spans="1:11" x14ac:dyDescent="0.2">
      <c r="A58">
        <f t="shared" si="9"/>
        <v>53</v>
      </c>
      <c r="B58">
        <f t="shared" si="0"/>
        <v>4.416666666666667</v>
      </c>
      <c r="C58">
        <f t="shared" si="1"/>
        <v>-0.3534992348936129</v>
      </c>
      <c r="D58">
        <f t="shared" si="11"/>
        <v>0.3588541666666667</v>
      </c>
      <c r="E58">
        <f t="shared" si="12"/>
        <v>0.52539667553827052</v>
      </c>
      <c r="F58">
        <f t="shared" si="13"/>
        <v>1.0192169121678684E-2</v>
      </c>
      <c r="G58">
        <f t="shared" si="14"/>
        <v>-0.51520450641659188</v>
      </c>
      <c r="H58">
        <f t="shared" si="15"/>
        <v>2624.7696883099993</v>
      </c>
      <c r="I58">
        <f t="shared" si="16"/>
        <v>0.86932477045073675</v>
      </c>
      <c r="J58">
        <f t="shared" si="10"/>
        <v>2.6781548072210004E-3</v>
      </c>
      <c r="K58">
        <f t="shared" si="17"/>
        <v>7.0295395585953919</v>
      </c>
    </row>
    <row r="59" spans="1:11" x14ac:dyDescent="0.2">
      <c r="A59">
        <f t="shared" si="9"/>
        <v>54</v>
      </c>
      <c r="B59">
        <f t="shared" si="0"/>
        <v>4.5</v>
      </c>
      <c r="C59">
        <f t="shared" si="1"/>
        <v>-0.36016903177839821</v>
      </c>
      <c r="D59">
        <f t="shared" si="11"/>
        <v>0.36562500000000003</v>
      </c>
      <c r="E59">
        <f t="shared" si="12"/>
        <v>0.5303300858899106</v>
      </c>
      <c r="F59">
        <f t="shared" si="13"/>
        <v>1.0287872339821225E-2</v>
      </c>
      <c r="G59">
        <f t="shared" si="14"/>
        <v>-0.52004221355008939</v>
      </c>
      <c r="H59">
        <f t="shared" si="15"/>
        <v>2652.8409845851588</v>
      </c>
      <c r="I59">
        <f t="shared" si="16"/>
        <v>0.86663877008353385</v>
      </c>
      <c r="J59">
        <f t="shared" si="10"/>
        <v>2.6860003672029009E-3</v>
      </c>
      <c r="K59">
        <f t="shared" si="17"/>
        <v>7.1255318587266414</v>
      </c>
    </row>
    <row r="60" spans="1:11" x14ac:dyDescent="0.2">
      <c r="A60">
        <f t="shared" si="9"/>
        <v>55</v>
      </c>
      <c r="B60">
        <f t="shared" si="0"/>
        <v>4.583333333333333</v>
      </c>
      <c r="C60">
        <f t="shared" si="1"/>
        <v>-0.36683882866318329</v>
      </c>
      <c r="D60">
        <f t="shared" si="11"/>
        <v>0.37239583333333331</v>
      </c>
      <c r="E60">
        <f t="shared" si="12"/>
        <v>0.53521802411104702</v>
      </c>
      <c r="F60">
        <f t="shared" si="13"/>
        <v>1.0382693444189869E-2</v>
      </c>
      <c r="G60">
        <f t="shared" si="14"/>
        <v>-0.52483533066685717</v>
      </c>
      <c r="H60">
        <f t="shared" si="15"/>
        <v>2680.6829897033913</v>
      </c>
      <c r="I60">
        <f t="shared" si="16"/>
        <v>0.86394495101510871</v>
      </c>
      <c r="J60">
        <f t="shared" si="10"/>
        <v>2.6938190684251406E-3</v>
      </c>
      <c r="K60">
        <f t="shared" si="17"/>
        <v>7.22127495406591</v>
      </c>
    </row>
    <row r="61" spans="1:11" x14ac:dyDescent="0.2">
      <c r="A61">
        <f t="shared" si="9"/>
        <v>56</v>
      </c>
      <c r="B61">
        <f t="shared" si="0"/>
        <v>4.666666666666667</v>
      </c>
      <c r="C61">
        <f t="shared" si="1"/>
        <v>-0.37350862554796838</v>
      </c>
      <c r="D61">
        <f t="shared" si="11"/>
        <v>0.37916666666666671</v>
      </c>
      <c r="E61">
        <f t="shared" si="12"/>
        <v>0.54006172486732174</v>
      </c>
      <c r="F61">
        <f t="shared" si="13"/>
        <v>1.0476656386060976E-2</v>
      </c>
      <c r="G61">
        <f t="shared" si="14"/>
        <v>-0.52958506848126075</v>
      </c>
      <c r="H61">
        <f t="shared" si="15"/>
        <v>2708.3009690801468</v>
      </c>
      <c r="I61">
        <f t="shared" si="16"/>
        <v>0.86124334077747677</v>
      </c>
      <c r="J61">
        <f t="shared" si="10"/>
        <v>2.7016102376319351E-3</v>
      </c>
      <c r="K61">
        <f t="shared" si="17"/>
        <v>7.3167736246554158</v>
      </c>
    </row>
    <row r="62" spans="1:11" x14ac:dyDescent="0.2">
      <c r="A62">
        <f t="shared" si="9"/>
        <v>57</v>
      </c>
      <c r="B62">
        <f t="shared" si="0"/>
        <v>4.75</v>
      </c>
      <c r="C62">
        <f t="shared" si="1"/>
        <v>-0.38017842243275363</v>
      </c>
      <c r="D62">
        <f t="shared" si="11"/>
        <v>0.38593749999999999</v>
      </c>
      <c r="E62">
        <f t="shared" si="12"/>
        <v>0.54486236794258425</v>
      </c>
      <c r="F62">
        <f t="shared" si="13"/>
        <v>1.0569784052058509E-2</v>
      </c>
      <c r="G62">
        <f t="shared" si="14"/>
        <v>-0.5342925838905257</v>
      </c>
      <c r="H62">
        <f t="shared" si="15"/>
        <v>2735.699962221569</v>
      </c>
      <c r="I62">
        <f t="shared" si="16"/>
        <v>0.85853396758080402</v>
      </c>
      <c r="J62">
        <f t="shared" si="10"/>
        <v>2.7093731966727486E-3</v>
      </c>
      <c r="K62">
        <f t="shared" si="17"/>
        <v>7.4120321517817702</v>
      </c>
    </row>
    <row r="63" spans="1:11" x14ac:dyDescent="0.2">
      <c r="A63">
        <f t="shared" si="9"/>
        <v>58</v>
      </c>
      <c r="B63">
        <f t="shared" si="0"/>
        <v>4.833333333333333</v>
      </c>
      <c r="C63">
        <f t="shared" si="1"/>
        <v>-0.38684821931753888</v>
      </c>
      <c r="D63">
        <f t="shared" si="11"/>
        <v>0.39270833333333333</v>
      </c>
      <c r="E63">
        <f t="shared" si="12"/>
        <v>0.54962108159470491</v>
      </c>
      <c r="F63">
        <f t="shared" si="13"/>
        <v>1.0662098329255399E-2</v>
      </c>
      <c r="G63">
        <f t="shared" si="14"/>
        <v>-0.53895898326544955</v>
      </c>
      <c r="H63">
        <f t="shared" si="15"/>
        <v>2762.8847964016722</v>
      </c>
      <c r="I63">
        <f t="shared" si="16"/>
        <v>0.85581686031827975</v>
      </c>
      <c r="J63">
        <f t="shared" si="10"/>
        <v>2.7171072625242765E-3</v>
      </c>
      <c r="K63">
        <f t="shared" si="17"/>
        <v>7.5070543458208903</v>
      </c>
    </row>
    <row r="64" spans="1:11" x14ac:dyDescent="0.2">
      <c r="A64">
        <f t="shared" si="9"/>
        <v>59</v>
      </c>
      <c r="B64">
        <f t="shared" si="0"/>
        <v>4.916666666666667</v>
      </c>
      <c r="C64">
        <f t="shared" si="1"/>
        <v>-0.39351801620232385</v>
      </c>
      <c r="D64">
        <f t="shared" si="11"/>
        <v>0.39947916666666672</v>
      </c>
      <c r="E64">
        <f t="shared" si="12"/>
        <v>0.5543389456520863</v>
      </c>
      <c r="F64">
        <f t="shared" si="13"/>
        <v>1.0753620165241284E-2</v>
      </c>
      <c r="G64">
        <f t="shared" si="14"/>
        <v>-0.54358532548684502</v>
      </c>
      <c r="H64">
        <f t="shared" si="15"/>
        <v>2789.8600992877982</v>
      </c>
      <c r="I64">
        <f t="shared" si="16"/>
        <v>0.85309204857096477</v>
      </c>
      <c r="J64">
        <f t="shared" si="10"/>
        <v>2.7248117473149813E-3</v>
      </c>
      <c r="K64">
        <f t="shared" si="17"/>
        <v>7.601843571904733</v>
      </c>
    </row>
    <row r="65" spans="1:11" x14ac:dyDescent="0.2">
      <c r="A65">
        <f t="shared" si="9"/>
        <v>60</v>
      </c>
      <c r="B65">
        <f t="shared" si="0"/>
        <v>5</v>
      </c>
      <c r="C65">
        <f t="shared" si="1"/>
        <v>-0.40018781308710882</v>
      </c>
      <c r="D65">
        <f t="shared" si="11"/>
        <v>0.40625</v>
      </c>
      <c r="E65">
        <f t="shared" si="12"/>
        <v>0.55901699437494745</v>
      </c>
      <c r="F65">
        <f t="shared" si="13"/>
        <v>1.0844369623627413E-2</v>
      </c>
      <c r="G65">
        <f t="shared" si="14"/>
        <v>-0.54817262475132</v>
      </c>
      <c r="H65">
        <f t="shared" si="15"/>
        <v>2816.6303106116761</v>
      </c>
      <c r="I65">
        <f t="shared" si="16"/>
        <v>0.85035956261261325</v>
      </c>
      <c r="J65">
        <f t="shared" si="10"/>
        <v>2.732485958351516E-3</v>
      </c>
      <c r="K65">
        <f t="shared" si="17"/>
        <v>7.6964027736136735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DBEA-EF41-F642-A7CE-5C2DA38A4D9D}">
  <dimension ref="A1:L23"/>
  <sheetViews>
    <sheetView topLeftCell="G1" zoomScale="150" zoomScaleNormal="150" workbookViewId="0">
      <selection activeCell="K3" sqref="K3"/>
    </sheetView>
  </sheetViews>
  <sheetFormatPr baseColWidth="10" defaultRowHeight="16" x14ac:dyDescent="0.2"/>
  <sheetData>
    <row r="1" spans="1:12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30</v>
      </c>
    </row>
    <row r="2" spans="1:12" x14ac:dyDescent="0.2">
      <c r="A2">
        <v>10000</v>
      </c>
      <c r="B2">
        <v>2.5000000000000001E-3</v>
      </c>
      <c r="C2">
        <v>0.05</v>
      </c>
      <c r="D2">
        <v>0.25</v>
      </c>
      <c r="E2">
        <v>1E-4</v>
      </c>
      <c r="F2">
        <v>3.5E-4</v>
      </c>
      <c r="G2">
        <v>1.075</v>
      </c>
      <c r="H2" s="2">
        <v>1</v>
      </c>
      <c r="J2" t="s">
        <v>32</v>
      </c>
      <c r="K2" s="1">
        <f>SUM(K6:K65)</f>
        <v>172.05464032800214</v>
      </c>
      <c r="L2" t="s">
        <v>33</v>
      </c>
    </row>
    <row r="3" spans="1:12" x14ac:dyDescent="0.2">
      <c r="L3" t="s">
        <v>34</v>
      </c>
    </row>
    <row r="4" spans="1:12" x14ac:dyDescent="0.2">
      <c r="C4" t="s">
        <v>18</v>
      </c>
      <c r="J4" t="s">
        <v>26</v>
      </c>
    </row>
    <row r="5" spans="1:12" x14ac:dyDescent="0.2">
      <c r="A5" t="s">
        <v>21</v>
      </c>
      <c r="B5" t="s">
        <v>17</v>
      </c>
      <c r="C5" t="s">
        <v>22</v>
      </c>
      <c r="D5" t="s">
        <v>23</v>
      </c>
      <c r="E5" t="s">
        <v>24</v>
      </c>
      <c r="F5" t="s">
        <v>18</v>
      </c>
      <c r="G5" t="s">
        <v>19</v>
      </c>
      <c r="H5" t="s">
        <v>20</v>
      </c>
      <c r="I5" t="s">
        <v>31</v>
      </c>
      <c r="J5" t="s">
        <v>27</v>
      </c>
      <c r="K5" t="s">
        <v>28</v>
      </c>
    </row>
    <row r="6" spans="1:12" x14ac:dyDescent="0.2">
      <c r="A6">
        <v>43</v>
      </c>
      <c r="B6">
        <f>A6/12</f>
        <v>3.5833333333333335</v>
      </c>
      <c r="C6">
        <f>LN((1-$B$2)^(12*B6)*$H$2/EXP(0.05*B6))</f>
        <v>-0.28680126604576156</v>
      </c>
      <c r="D6">
        <f>($C$2+$D$2^2/2)*(B6-3.5)</f>
        <v>6.7708333333333457E-3</v>
      </c>
      <c r="E6">
        <f>$D$2*SQRT(B6-3.5)</f>
        <v>7.2168783648703286E-2</v>
      </c>
      <c r="F6">
        <f>(C6+D6)/E6</f>
        <v>-3.8802154969873843</v>
      </c>
      <c r="G6">
        <f>F6-$D$2*SQRT(B6-3.5)</f>
        <v>-3.9523842806360876</v>
      </c>
      <c r="H6">
        <f>$A$2*(EXP(0.05*3.5)*NORMDIST(-G6,0,1,TRUE)-(1-$B$2)^(12*B6)*$H$2*NORMDIST(-F6,0,1,TRUE))</f>
        <v>2932.9133652923347</v>
      </c>
      <c r="I6">
        <f>EXP(-$E$2*(B6-3.5)-$F$2*$G$2^63.5*($G$2^(B6-3.5)-1)/LN($G$2))</f>
        <v>0.99710761541189796</v>
      </c>
      <c r="J6">
        <f>1-I6</f>
        <v>2.8923845881020371E-3</v>
      </c>
      <c r="K6">
        <f>H6*J6</f>
        <v>8.4831134160100294</v>
      </c>
    </row>
    <row r="7" spans="1:12" x14ac:dyDescent="0.2">
      <c r="A7">
        <f>A6+1</f>
        <v>44</v>
      </c>
      <c r="B7">
        <f t="shared" ref="B7:B23" si="0">A7/12</f>
        <v>3.6666666666666665</v>
      </c>
      <c r="C7">
        <f t="shared" ref="C7:C23" si="1">LN((1-$B$2)^(12*B7)*$H$2/EXP(0.05*B7))</f>
        <v>-0.29347106293054653</v>
      </c>
      <c r="D7">
        <f t="shared" ref="D7:D23" si="2">($C$2+$D$2^2/2)*(B7-3.5)</f>
        <v>1.3541666666666655E-2</v>
      </c>
      <c r="E7">
        <f t="shared" ref="E7:E23" si="3">$D$2*SQRT(B7-3.5)</f>
        <v>0.10206207261596571</v>
      </c>
      <c r="F7">
        <f t="shared" ref="F7:F23" si="4">(C7+D7)/E7</f>
        <v>-2.7427367394074467</v>
      </c>
      <c r="G7">
        <f t="shared" ref="G7:G23" si="5">F7-$D$2*SQRT(B7-3.5)</f>
        <v>-2.8447988120234124</v>
      </c>
      <c r="H7">
        <f t="shared" ref="H7:H23" si="6">$A$2*(EXP(0.05*3.5)*NORMDIST(-G7,0,1,TRUE)-(1-$B$2)^(12*B7)*$H$2*NORMDIST(-F7,0,1,TRUE))</f>
        <v>2956.1729843467433</v>
      </c>
      <c r="I7">
        <f t="shared" ref="I7:I23" si="7">EXP(-$E$2*(B7-3.5)-$F$2*$G$2^63.5*($G$2^(B7-3.5)-1)/LN($G$2))</f>
        <v>0.99420623852453882</v>
      </c>
      <c r="J7">
        <f>I6-I7</f>
        <v>2.9013768873591417E-3</v>
      </c>
      <c r="K7">
        <f t="shared" ref="K7:K23" si="8">H7*J7</f>
        <v>8.5769719718191393</v>
      </c>
    </row>
    <row r="8" spans="1:12" x14ac:dyDescent="0.2">
      <c r="A8">
        <f t="shared" ref="A8:A23" si="9">A7+1</f>
        <v>45</v>
      </c>
      <c r="B8">
        <f t="shared" si="0"/>
        <v>3.75</v>
      </c>
      <c r="C8">
        <f t="shared" si="1"/>
        <v>-0.30014085981533173</v>
      </c>
      <c r="D8">
        <f t="shared" si="2"/>
        <v>2.0312500000000001E-2</v>
      </c>
      <c r="E8">
        <f t="shared" si="3"/>
        <v>0.125</v>
      </c>
      <c r="F8">
        <f t="shared" si="4"/>
        <v>-2.2386268785226537</v>
      </c>
      <c r="G8">
        <f t="shared" si="5"/>
        <v>-2.3636268785226537</v>
      </c>
      <c r="H8">
        <f t="shared" si="6"/>
        <v>2982.4462117335147</v>
      </c>
      <c r="I8">
        <f t="shared" si="7"/>
        <v>0.99129589204598401</v>
      </c>
      <c r="J8">
        <f t="shared" ref="J8:J23" si="10">I7-I8</f>
        <v>2.910346478554815E-3</v>
      </c>
      <c r="K8">
        <f t="shared" si="8"/>
        <v>8.6799518297977833</v>
      </c>
    </row>
    <row r="9" spans="1:12" x14ac:dyDescent="0.2">
      <c r="A9">
        <f t="shared" si="9"/>
        <v>46</v>
      </c>
      <c r="B9">
        <f t="shared" si="0"/>
        <v>3.8333333333333335</v>
      </c>
      <c r="C9">
        <f t="shared" si="1"/>
        <v>-0.30681065670011692</v>
      </c>
      <c r="D9">
        <f t="shared" si="2"/>
        <v>2.7083333333333345E-2</v>
      </c>
      <c r="E9">
        <f t="shared" si="3"/>
        <v>0.14433756729740646</v>
      </c>
      <c r="F9">
        <f t="shared" si="4"/>
        <v>-1.9380077453460716</v>
      </c>
      <c r="G9">
        <f t="shared" si="5"/>
        <v>-2.0823453126434779</v>
      </c>
      <c r="H9">
        <f t="shared" si="6"/>
        <v>3012.3463497434323</v>
      </c>
      <c r="I9">
        <f t="shared" si="7"/>
        <v>0.98837659937810418</v>
      </c>
      <c r="J9">
        <f t="shared" si="10"/>
        <v>2.9192926678798248E-3</v>
      </c>
      <c r="K9">
        <f t="shared" si="8"/>
        <v>8.7939206119205569</v>
      </c>
    </row>
    <row r="10" spans="1:12" x14ac:dyDescent="0.2">
      <c r="A10">
        <f t="shared" si="9"/>
        <v>47</v>
      </c>
      <c r="B10">
        <f t="shared" si="0"/>
        <v>3.9166666666666665</v>
      </c>
      <c r="C10">
        <f t="shared" si="1"/>
        <v>-0.31348045358490195</v>
      </c>
      <c r="D10">
        <f t="shared" si="2"/>
        <v>3.3854166666666657E-2</v>
      </c>
      <c r="E10">
        <f t="shared" si="3"/>
        <v>0.16137430609197567</v>
      </c>
      <c r="F10">
        <f t="shared" si="4"/>
        <v>-1.732780723833828</v>
      </c>
      <c r="G10">
        <f t="shared" si="5"/>
        <v>-1.8941550299258036</v>
      </c>
      <c r="H10">
        <f t="shared" si="6"/>
        <v>3045.2235491324686</v>
      </c>
      <c r="I10">
        <f t="shared" si="7"/>
        <v>0.98544838462221573</v>
      </c>
      <c r="J10">
        <f t="shared" si="10"/>
        <v>2.9282147558884475E-3</v>
      </c>
      <c r="K10">
        <f t="shared" si="8"/>
        <v>8.9170685315486828</v>
      </c>
    </row>
    <row r="11" spans="1:12" x14ac:dyDescent="0.2">
      <c r="A11">
        <f t="shared" si="9"/>
        <v>48</v>
      </c>
      <c r="B11">
        <f t="shared" si="0"/>
        <v>4</v>
      </c>
      <c r="C11">
        <f t="shared" si="1"/>
        <v>-0.32015025046968731</v>
      </c>
      <c r="D11">
        <f t="shared" si="2"/>
        <v>4.0625000000000001E-2</v>
      </c>
      <c r="E11">
        <f t="shared" si="3"/>
        <v>0.17677669529663689</v>
      </c>
      <c r="F11">
        <f t="shared" si="4"/>
        <v>-1.5812336009598724</v>
      </c>
      <c r="G11">
        <f t="shared" si="5"/>
        <v>-1.7580102962565094</v>
      </c>
      <c r="H11">
        <f t="shared" si="6"/>
        <v>3080.2535130485599</v>
      </c>
      <c r="I11">
        <f t="shared" si="7"/>
        <v>0.98251127258470305</v>
      </c>
      <c r="J11">
        <f t="shared" si="10"/>
        <v>2.9371120375126791E-3</v>
      </c>
      <c r="K11">
        <f t="shared" si="8"/>
        <v>9.0470496717656435</v>
      </c>
    </row>
    <row r="12" spans="1:12" x14ac:dyDescent="0.2">
      <c r="A12">
        <f t="shared" si="9"/>
        <v>49</v>
      </c>
      <c r="B12">
        <f t="shared" si="0"/>
        <v>4.083333333333333</v>
      </c>
      <c r="C12">
        <f t="shared" si="1"/>
        <v>-0.32682004735447234</v>
      </c>
      <c r="D12">
        <f t="shared" si="2"/>
        <v>4.7395833333333311E-2</v>
      </c>
      <c r="E12">
        <f t="shared" si="3"/>
        <v>0.19094065395649329</v>
      </c>
      <c r="F12">
        <f t="shared" si="4"/>
        <v>-1.4634086991490409</v>
      </c>
      <c r="G12">
        <f t="shared" si="5"/>
        <v>-1.6543493531055342</v>
      </c>
      <c r="H12">
        <f t="shared" si="6"/>
        <v>3116.7528880834284</v>
      </c>
      <c r="I12">
        <f t="shared" si="7"/>
        <v>0.97956528878262816</v>
      </c>
      <c r="J12">
        <f t="shared" si="10"/>
        <v>2.9459838020748919E-3</v>
      </c>
      <c r="K12">
        <f t="shared" si="8"/>
        <v>9.1819035233639177</v>
      </c>
    </row>
    <row r="13" spans="1:12" x14ac:dyDescent="0.2">
      <c r="A13">
        <f t="shared" si="9"/>
        <v>50</v>
      </c>
      <c r="B13">
        <f t="shared" si="0"/>
        <v>4.166666666666667</v>
      </c>
      <c r="C13">
        <f t="shared" si="1"/>
        <v>-0.33348984423925754</v>
      </c>
      <c r="D13">
        <f t="shared" si="2"/>
        <v>5.4166666666666689E-2</v>
      </c>
      <c r="E13">
        <f t="shared" si="3"/>
        <v>0.20412414523193156</v>
      </c>
      <c r="F13">
        <f t="shared" si="4"/>
        <v>-1.3683985167713306</v>
      </c>
      <c r="G13">
        <f t="shared" si="5"/>
        <v>-1.5725226620032622</v>
      </c>
      <c r="H13">
        <f t="shared" si="6"/>
        <v>3154.2110348565543</v>
      </c>
      <c r="I13">
        <f t="shared" si="7"/>
        <v>0.9766104594493239</v>
      </c>
      <c r="J13">
        <f t="shared" si="10"/>
        <v>2.9548293333042652E-3</v>
      </c>
      <c r="K13">
        <f t="shared" si="8"/>
        <v>9.3201552892261486</v>
      </c>
    </row>
    <row r="14" spans="1:12" x14ac:dyDescent="0.2">
      <c r="A14">
        <f t="shared" si="9"/>
        <v>51</v>
      </c>
      <c r="B14">
        <f t="shared" si="0"/>
        <v>4.25</v>
      </c>
      <c r="C14">
        <f t="shared" si="1"/>
        <v>-0.34015964112404262</v>
      </c>
      <c r="D14">
        <f t="shared" si="2"/>
        <v>6.0937500000000006E-2</v>
      </c>
      <c r="E14">
        <f t="shared" si="3"/>
        <v>0.21650635094610965</v>
      </c>
      <c r="F14">
        <f t="shared" si="4"/>
        <v>-1.2896718267333576</v>
      </c>
      <c r="G14">
        <f t="shared" si="5"/>
        <v>-1.5061781776794672</v>
      </c>
      <c r="H14">
        <f t="shared" si="6"/>
        <v>3192.2580825987302</v>
      </c>
      <c r="I14">
        <f t="shared" si="7"/>
        <v>0.97364681153997046</v>
      </c>
      <c r="J14">
        <f t="shared" si="10"/>
        <v>2.9636479093534396E-3</v>
      </c>
      <c r="K14">
        <f t="shared" si="8"/>
        <v>9.4607289926103473</v>
      </c>
    </row>
    <row r="15" spans="1:12" x14ac:dyDescent="0.2">
      <c r="A15">
        <f t="shared" si="9"/>
        <v>52</v>
      </c>
      <c r="B15">
        <f t="shared" si="0"/>
        <v>4.333333333333333</v>
      </c>
      <c r="C15">
        <f t="shared" si="1"/>
        <v>-0.34682943800882776</v>
      </c>
      <c r="D15">
        <f t="shared" si="2"/>
        <v>6.7708333333333315E-2</v>
      </c>
      <c r="E15">
        <f t="shared" si="3"/>
        <v>0.22821773229381917</v>
      </c>
      <c r="F15">
        <f t="shared" si="4"/>
        <v>-1.2230474024522322</v>
      </c>
      <c r="G15">
        <f t="shared" si="5"/>
        <v>-1.4512651347460515</v>
      </c>
      <c r="H15">
        <f t="shared" si="6"/>
        <v>3230.6281428787529</v>
      </c>
      <c r="I15">
        <f t="shared" si="7"/>
        <v>0.97067437273715496</v>
      </c>
      <c r="J15">
        <f t="shared" si="10"/>
        <v>2.9724388028155024E-3</v>
      </c>
      <c r="K15">
        <f t="shared" si="8"/>
        <v>9.6028444493605907</v>
      </c>
    </row>
    <row r="16" spans="1:12" x14ac:dyDescent="0.2">
      <c r="A16">
        <f t="shared" si="9"/>
        <v>53</v>
      </c>
      <c r="B16">
        <f t="shared" si="0"/>
        <v>4.416666666666667</v>
      </c>
      <c r="C16">
        <f t="shared" si="1"/>
        <v>-0.3534992348936129</v>
      </c>
      <c r="D16">
        <f t="shared" si="2"/>
        <v>7.4479166666666693E-2</v>
      </c>
      <c r="E16">
        <f t="shared" si="3"/>
        <v>0.23935677693908455</v>
      </c>
      <c r="F16">
        <f t="shared" si="4"/>
        <v>-1.1657078265970962</v>
      </c>
      <c r="G16">
        <f t="shared" si="5"/>
        <v>-1.4050646035361807</v>
      </c>
      <c r="H16">
        <f t="shared" si="6"/>
        <v>3269.1299479932022</v>
      </c>
      <c r="I16">
        <f t="shared" si="7"/>
        <v>0.96769317145641021</v>
      </c>
      <c r="J16">
        <f t="shared" si="10"/>
        <v>2.9812012807447497E-3</v>
      </c>
      <c r="K16">
        <f t="shared" si="8"/>
        <v>9.7459343878783518</v>
      </c>
    </row>
    <row r="17" spans="1:11" x14ac:dyDescent="0.2">
      <c r="A17">
        <f t="shared" si="9"/>
        <v>54</v>
      </c>
      <c r="B17">
        <f t="shared" si="0"/>
        <v>4.5</v>
      </c>
      <c r="C17">
        <f t="shared" si="1"/>
        <v>-0.36016903177839821</v>
      </c>
      <c r="D17">
        <f t="shared" si="2"/>
        <v>8.1250000000000003E-2</v>
      </c>
      <c r="E17">
        <f t="shared" si="3"/>
        <v>0.25</v>
      </c>
      <c r="F17">
        <f t="shared" si="4"/>
        <v>-1.1156761271135929</v>
      </c>
      <c r="G17">
        <f t="shared" si="5"/>
        <v>-1.3656761271135929</v>
      </c>
      <c r="H17">
        <f t="shared" si="6"/>
        <v>3307.625499988741</v>
      </c>
      <c r="I17">
        <f t="shared" si="7"/>
        <v>0.96470323685173531</v>
      </c>
      <c r="J17">
        <f t="shared" si="10"/>
        <v>2.9899346046748931E-3</v>
      </c>
      <c r="K17">
        <f t="shared" si="8"/>
        <v>9.8895839417214315</v>
      </c>
    </row>
    <row r="18" spans="1:11" x14ac:dyDescent="0.2">
      <c r="A18">
        <f t="shared" si="9"/>
        <v>55</v>
      </c>
      <c r="B18">
        <f t="shared" si="0"/>
        <v>4.583333333333333</v>
      </c>
      <c r="C18">
        <f t="shared" si="1"/>
        <v>-0.36683882866318329</v>
      </c>
      <c r="D18">
        <f t="shared" si="2"/>
        <v>8.8020833333333312E-2</v>
      </c>
      <c r="E18">
        <f t="shared" si="3"/>
        <v>0.26020824993326658</v>
      </c>
      <c r="F18">
        <f t="shared" si="4"/>
        <v>-1.0715186601553028</v>
      </c>
      <c r="G18">
        <f t="shared" si="5"/>
        <v>-1.3317269100885694</v>
      </c>
      <c r="H18">
        <f t="shared" si="6"/>
        <v>3346.0149797878926</v>
      </c>
      <c r="I18">
        <f t="shared" si="7"/>
        <v>0.96170459882109183</v>
      </c>
      <c r="J18">
        <f t="shared" si="10"/>
        <v>2.9986380306434857E-3</v>
      </c>
      <c r="K18">
        <f t="shared" si="8"/>
        <v>10.033487769494769</v>
      </c>
    </row>
    <row r="19" spans="1:11" x14ac:dyDescent="0.2">
      <c r="A19">
        <f t="shared" si="9"/>
        <v>56</v>
      </c>
      <c r="B19">
        <f t="shared" si="0"/>
        <v>4.666666666666667</v>
      </c>
      <c r="C19">
        <f t="shared" si="1"/>
        <v>-0.37350862554796838</v>
      </c>
      <c r="D19">
        <f t="shared" si="2"/>
        <v>9.4791666666666691E-2</v>
      </c>
      <c r="E19">
        <f t="shared" si="3"/>
        <v>0.27003086243366087</v>
      </c>
      <c r="F19">
        <f t="shared" si="4"/>
        <v>-1.0321670507191552</v>
      </c>
      <c r="G19">
        <f t="shared" si="5"/>
        <v>-1.3021979131528161</v>
      </c>
      <c r="H19">
        <f t="shared" si="6"/>
        <v>3384.2261383358486</v>
      </c>
      <c r="I19">
        <f t="shared" si="7"/>
        <v>0.95869728801187859</v>
      </c>
      <c r="J19">
        <f t="shared" si="10"/>
        <v>3.0073108092132372E-3</v>
      </c>
      <c r="K19">
        <f t="shared" si="8"/>
        <v>10.177419846639371</v>
      </c>
    </row>
    <row r="20" spans="1:11" x14ac:dyDescent="0.2">
      <c r="A20">
        <f t="shared" si="9"/>
        <v>57</v>
      </c>
      <c r="B20">
        <f t="shared" si="0"/>
        <v>4.75</v>
      </c>
      <c r="C20">
        <f t="shared" si="1"/>
        <v>-0.38017842243275363</v>
      </c>
      <c r="D20">
        <f t="shared" si="2"/>
        <v>0.1015625</v>
      </c>
      <c r="E20">
        <f t="shared" si="3"/>
        <v>0.27950849718747373</v>
      </c>
      <c r="F20">
        <f t="shared" si="4"/>
        <v>-0.99680662747751303</v>
      </c>
      <c r="G20">
        <f t="shared" si="5"/>
        <v>-1.2763151246649866</v>
      </c>
      <c r="H20">
        <f t="shared" si="6"/>
        <v>3422.2068081103598</v>
      </c>
      <c r="I20">
        <f t="shared" si="7"/>
        <v>0.95568133582638193</v>
      </c>
      <c r="J20">
        <f t="shared" si="10"/>
        <v>3.015952185496662E-3</v>
      </c>
      <c r="K20">
        <f t="shared" si="8"/>
        <v>10.321212102141995</v>
      </c>
    </row>
    <row r="21" spans="1:11" x14ac:dyDescent="0.2">
      <c r="A21">
        <f t="shared" si="9"/>
        <v>58</v>
      </c>
      <c r="B21">
        <f t="shared" si="0"/>
        <v>4.833333333333333</v>
      </c>
      <c r="C21">
        <f t="shared" si="1"/>
        <v>-0.38684821931753888</v>
      </c>
      <c r="D21">
        <f t="shared" si="2"/>
        <v>0.10833333333333331</v>
      </c>
      <c r="E21">
        <f t="shared" si="3"/>
        <v>0.28867513459481287</v>
      </c>
      <c r="F21">
        <f t="shared" si="4"/>
        <v>-0.96480386637779425</v>
      </c>
      <c r="G21">
        <f t="shared" si="5"/>
        <v>-1.2534790009726071</v>
      </c>
      <c r="H21">
        <f t="shared" si="6"/>
        <v>3459.9195741801336</v>
      </c>
      <c r="I21">
        <f t="shared" si="7"/>
        <v>0.95265677442719865</v>
      </c>
      <c r="J21">
        <f t="shared" si="10"/>
        <v>3.0245613991832787E-3</v>
      </c>
      <c r="K21">
        <f t="shared" si="8"/>
        <v>10.464739188343879</v>
      </c>
    </row>
    <row r="22" spans="1:11" x14ac:dyDescent="0.2">
      <c r="A22">
        <f t="shared" si="9"/>
        <v>59</v>
      </c>
      <c r="B22">
        <f t="shared" si="0"/>
        <v>4.916666666666667</v>
      </c>
      <c r="C22">
        <f t="shared" si="1"/>
        <v>-0.39351801620232385</v>
      </c>
      <c r="D22">
        <f t="shared" si="2"/>
        <v>0.11510416666666669</v>
      </c>
      <c r="E22">
        <f t="shared" si="3"/>
        <v>0.29755951785595214</v>
      </c>
      <c r="F22">
        <f t="shared" si="4"/>
        <v>-0.93565768469364397</v>
      </c>
      <c r="G22">
        <f t="shared" si="5"/>
        <v>-1.233217202549596</v>
      </c>
      <c r="H22">
        <f t="shared" si="6"/>
        <v>3497.3379451776987</v>
      </c>
      <c r="I22">
        <f t="shared" si="7"/>
        <v>0.94962363674263262</v>
      </c>
      <c r="J22">
        <f t="shared" si="10"/>
        <v>3.0331376845660341E-3</v>
      </c>
      <c r="K22">
        <f t="shared" si="8"/>
        <v>10.607907517181216</v>
      </c>
    </row>
    <row r="23" spans="1:11" x14ac:dyDescent="0.2">
      <c r="A23">
        <f t="shared" si="9"/>
        <v>60</v>
      </c>
      <c r="B23">
        <f t="shared" si="0"/>
        <v>5</v>
      </c>
      <c r="C23">
        <f t="shared" si="1"/>
        <v>-0.40018781308710882</v>
      </c>
      <c r="D23">
        <f t="shared" si="2"/>
        <v>0.12187500000000001</v>
      </c>
      <c r="E23">
        <f t="shared" si="3"/>
        <v>0.30618621784789724</v>
      </c>
      <c r="F23">
        <f t="shared" si="4"/>
        <v>-0.90896584125600655</v>
      </c>
      <c r="G23">
        <f t="shared" si="5"/>
        <v>-1.2151520591039038</v>
      </c>
      <c r="H23">
        <f t="shared" si="6"/>
        <v>3534.4435742307014</v>
      </c>
      <c r="I23">
        <f t="shared" si="7"/>
        <v>0.94658195647206322</v>
      </c>
      <c r="J23">
        <f t="shared" si="10"/>
        <v>3.0416802705693913E-3</v>
      </c>
      <c r="K23">
        <f t="shared" si="8"/>
        <v>10.750647287178285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BC84-1EDF-2245-BACE-F855C6D5FB3F}">
  <dimension ref="A1:E15"/>
  <sheetViews>
    <sheetView workbookViewId="0">
      <selection activeCell="E21" sqref="E21"/>
    </sheetView>
  </sheetViews>
  <sheetFormatPr baseColWidth="10" defaultRowHeight="16" x14ac:dyDescent="0.2"/>
  <sheetData>
    <row r="1" spans="1:5" x14ac:dyDescent="0.2">
      <c r="A1" t="s">
        <v>1</v>
      </c>
      <c r="B1">
        <v>1.4999999999999999E-2</v>
      </c>
      <c r="D1" t="s">
        <v>36</v>
      </c>
      <c r="E1">
        <f>EXP(-B5*18-(B6/LN(B7))*B7^62*(B7^18-1))</f>
        <v>0.83549104803040908</v>
      </c>
    </row>
    <row r="2" spans="1:5" x14ac:dyDescent="0.2">
      <c r="A2" t="s">
        <v>35</v>
      </c>
      <c r="B2">
        <v>3.0000000000000001E-3</v>
      </c>
      <c r="D2" t="s">
        <v>13</v>
      </c>
      <c r="E2">
        <f>(1-B1)*(1-B2)^24</f>
        <v>0.91647374943777316</v>
      </c>
    </row>
    <row r="3" spans="1:5" x14ac:dyDescent="0.2">
      <c r="A3" t="s">
        <v>3</v>
      </c>
      <c r="B3">
        <v>0.02</v>
      </c>
      <c r="D3" t="s">
        <v>14</v>
      </c>
      <c r="E3">
        <f>1/E2</f>
        <v>1.0911387266830801</v>
      </c>
    </row>
    <row r="4" spans="1:5" x14ac:dyDescent="0.2">
      <c r="A4" t="s">
        <v>4</v>
      </c>
      <c r="B4">
        <v>0.25</v>
      </c>
      <c r="D4" t="s">
        <v>37</v>
      </c>
      <c r="E4">
        <v>1</v>
      </c>
    </row>
    <row r="5" spans="1:5" x14ac:dyDescent="0.2">
      <c r="A5" t="s">
        <v>5</v>
      </c>
      <c r="B5">
        <v>9.0000000000000006E-5</v>
      </c>
      <c r="D5" t="s">
        <v>39</v>
      </c>
      <c r="E5">
        <f>E4*1.6</f>
        <v>1.6</v>
      </c>
    </row>
    <row r="6" spans="1:5" x14ac:dyDescent="0.2">
      <c r="A6" t="s">
        <v>6</v>
      </c>
      <c r="B6">
        <v>2.9999999999999997E-4</v>
      </c>
    </row>
    <row r="7" spans="1:5" x14ac:dyDescent="0.2">
      <c r="A7" t="s">
        <v>7</v>
      </c>
      <c r="B7">
        <v>1.05</v>
      </c>
    </row>
    <row r="9" spans="1:5" x14ac:dyDescent="0.2">
      <c r="A9" t="s">
        <v>38</v>
      </c>
      <c r="B9">
        <f>(LN(E5/E3)+(B3+B4^2/2)*18)/(B4*SQRT(18))</f>
        <v>1.2306314592337475</v>
      </c>
    </row>
    <row r="10" spans="1:5" x14ac:dyDescent="0.2">
      <c r="A10" t="s">
        <v>40</v>
      </c>
      <c r="B10">
        <f>B9-B4*SQRT(18)</f>
        <v>0.16997128745392631</v>
      </c>
    </row>
    <row r="11" spans="1:5" x14ac:dyDescent="0.2">
      <c r="A11" t="s">
        <v>41</v>
      </c>
      <c r="B11">
        <f>_xlfn.NORM.DIST(-B9,0,1,TRUE)</f>
        <v>0.10923036680288326</v>
      </c>
    </row>
    <row r="12" spans="1:5" x14ac:dyDescent="0.2">
      <c r="A12" t="s">
        <v>42</v>
      </c>
      <c r="B12">
        <f>_xlfn.NORM.DIST(-B10,0,1,TRUE)</f>
        <v>0.43251635867158944</v>
      </c>
    </row>
    <row r="13" spans="1:5" x14ac:dyDescent="0.2">
      <c r="A13" t="s">
        <v>43</v>
      </c>
      <c r="B13" s="2">
        <f>E1*(EXP(-18*B3)*B12-E2*E5*B11)</f>
        <v>0.11829350298222469</v>
      </c>
    </row>
    <row r="15" spans="1:5" x14ac:dyDescent="0.2">
      <c r="A15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D123D-FA23-E54B-B66F-1CCEBCFBCD84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GMMB Reserving EX1</vt:lpstr>
      <vt:lpstr>GMMB Reserving EX2</vt:lpstr>
      <vt:lpstr>GMMB Reserving EX3</vt:lpstr>
      <vt:lpstr>Reserving GMMB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Washer</dc:creator>
  <cp:lastModifiedBy>Yang, Anton</cp:lastModifiedBy>
  <dcterms:created xsi:type="dcterms:W3CDTF">2023-03-08T15:55:59Z</dcterms:created>
  <dcterms:modified xsi:type="dcterms:W3CDTF">2025-02-03T04:58:47Z</dcterms:modified>
</cp:coreProperties>
</file>