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ig\Documents\GitHub\DCI-R-Code-2020\2021 Debug\"/>
    </mc:Choice>
  </mc:AlternateContent>
  <xr:revisionPtr revIDLastSave="0" documentId="13_ncr:1_{62E64589-F175-439E-A4D0-842F4485CC55}" xr6:coauthVersionLast="47" xr6:coauthVersionMax="47" xr10:uidLastSave="{00000000-0000-0000-0000-000000000000}"/>
  <bookViews>
    <workbookView xWindow="-110" yWindow="-110" windowWidth="22780" windowHeight="14660" activeTab="1" xr2:uid="{7DCC80F5-2B64-456D-8083-65C7B9D2FB8E}"/>
  </bookViews>
  <sheets>
    <sheet name="Sheet1" sheetId="1" r:id="rId1"/>
    <sheet name="Sheet2" sheetId="2" r:id="rId2"/>
  </sheets>
  <definedNames>
    <definedName name="dmax_">Sheet2!$AD$1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5" i="2" l="1"/>
  <c r="AW17" i="2"/>
  <c r="AX17" i="2"/>
  <c r="AY17" i="2"/>
  <c r="BB17" i="2" s="1"/>
  <c r="AZ17" i="2"/>
  <c r="BA17" i="2"/>
  <c r="AW18" i="2"/>
  <c r="AX18" i="2"/>
  <c r="AY18" i="2"/>
  <c r="AZ18" i="2"/>
  <c r="BA18" i="2"/>
  <c r="AW19" i="2"/>
  <c r="AX19" i="2"/>
  <c r="BB19" i="2" s="1"/>
  <c r="AY19" i="2"/>
  <c r="AZ19" i="2"/>
  <c r="BA19" i="2"/>
  <c r="AW20" i="2"/>
  <c r="BB20" i="2" s="1"/>
  <c r="AX20" i="2"/>
  <c r="AY20" i="2"/>
  <c r="AZ20" i="2"/>
  <c r="BA20" i="2"/>
  <c r="AX16" i="2"/>
  <c r="AY16" i="2"/>
  <c r="AZ16" i="2"/>
  <c r="BB16" i="2" s="1"/>
  <c r="BA16" i="2"/>
  <c r="AW16" i="2"/>
  <c r="BB18" i="2"/>
  <c r="BB10" i="2"/>
  <c r="BB6" i="2"/>
  <c r="BB7" i="2"/>
  <c r="BB8" i="2"/>
  <c r="BB9" i="2"/>
  <c r="BB5" i="2"/>
  <c r="AW6" i="2"/>
  <c r="AX6" i="2"/>
  <c r="AY6" i="2"/>
  <c r="AZ6" i="2"/>
  <c r="BA6" i="2"/>
  <c r="AW7" i="2"/>
  <c r="AX7" i="2"/>
  <c r="AY7" i="2"/>
  <c r="AZ7" i="2"/>
  <c r="BA7" i="2"/>
  <c r="AW8" i="2"/>
  <c r="AX8" i="2"/>
  <c r="AY8" i="2"/>
  <c r="AZ8" i="2"/>
  <c r="BA8" i="2"/>
  <c r="AW9" i="2"/>
  <c r="AX9" i="2"/>
  <c r="AY9" i="2"/>
  <c r="AZ9" i="2"/>
  <c r="BA9" i="2"/>
  <c r="AX5" i="2"/>
  <c r="AY5" i="2"/>
  <c r="AZ5" i="2"/>
  <c r="BA5" i="2"/>
  <c r="AW5" i="2"/>
  <c r="AN6" i="2"/>
  <c r="AO6" i="2"/>
  <c r="AP6" i="2"/>
  <c r="AQ6" i="2"/>
  <c r="AR6" i="2"/>
  <c r="AN7" i="2"/>
  <c r="AO7" i="2"/>
  <c r="AP7" i="2"/>
  <c r="AQ7" i="2"/>
  <c r="AR7" i="2"/>
  <c r="AN8" i="2"/>
  <c r="AO8" i="2"/>
  <c r="AP8" i="2"/>
  <c r="AQ8" i="2"/>
  <c r="AN9" i="2"/>
  <c r="AO9" i="2"/>
  <c r="AP9" i="2"/>
  <c r="AR9" i="2"/>
  <c r="AO5" i="2"/>
  <c r="AP5" i="2"/>
  <c r="AQ5" i="2"/>
  <c r="AR5" i="2"/>
  <c r="AN5" i="2"/>
  <c r="AF22" i="2"/>
  <c r="AG22" i="2"/>
  <c r="AH22" i="2"/>
  <c r="AI22" i="2"/>
  <c r="AE22" i="2"/>
  <c r="AF21" i="2"/>
  <c r="AG21" i="2"/>
  <c r="AH21" i="2"/>
  <c r="AI21" i="2"/>
  <c r="AE21" i="2"/>
  <c r="AF20" i="2"/>
  <c r="AG20" i="2"/>
  <c r="AH20" i="2"/>
  <c r="AI20" i="2"/>
  <c r="AE20" i="2"/>
  <c r="AF19" i="2"/>
  <c r="AG19" i="2"/>
  <c r="AH19" i="2"/>
  <c r="AI19" i="2"/>
  <c r="AE19" i="2"/>
  <c r="AI18" i="2"/>
  <c r="AF18" i="2"/>
  <c r="AG18" i="2"/>
  <c r="AH18" i="2"/>
  <c r="AE18" i="2"/>
  <c r="AH13" i="2"/>
  <c r="AF12" i="2"/>
  <c r="AG12" i="2"/>
  <c r="AH12" i="2"/>
  <c r="AI12" i="2"/>
  <c r="AE12" i="2"/>
  <c r="AF10" i="2"/>
  <c r="AG10" i="2"/>
  <c r="AH10" i="2"/>
  <c r="AI10" i="2"/>
  <c r="AE10" i="2"/>
  <c r="AF6" i="2"/>
  <c r="AG6" i="2"/>
  <c r="AH6" i="2"/>
  <c r="AI6" i="2"/>
  <c r="AF4" i="2"/>
  <c r="AG4" i="2"/>
  <c r="AH4" i="2"/>
  <c r="AI4" i="2"/>
  <c r="AE4" i="2"/>
  <c r="AE6" i="2"/>
  <c r="AF13" i="2"/>
  <c r="AG13" i="2"/>
  <c r="AI13" i="2"/>
  <c r="AE13" i="2"/>
  <c r="AF11" i="2"/>
  <c r="AG11" i="2"/>
  <c r="AH11" i="2"/>
  <c r="AI11" i="2"/>
  <c r="AE11" i="2"/>
  <c r="AI9" i="2"/>
  <c r="AF9" i="2"/>
  <c r="AG9" i="2"/>
  <c r="AH9" i="2"/>
  <c r="AE9" i="2"/>
  <c r="AF7" i="2"/>
  <c r="AG7" i="2"/>
  <c r="AH7" i="2"/>
  <c r="AI7" i="2"/>
  <c r="AE7" i="2"/>
  <c r="AF5" i="2"/>
  <c r="AG5" i="2"/>
  <c r="AH5" i="2"/>
  <c r="AI5" i="2"/>
  <c r="AE5" i="2"/>
  <c r="V24" i="2"/>
  <c r="W25" i="2"/>
  <c r="V25" i="2"/>
  <c r="AF8" i="2"/>
  <c r="AG8" i="2"/>
  <c r="AH8" i="2"/>
  <c r="AI8" i="2"/>
  <c r="AE8" i="2"/>
  <c r="U28" i="2"/>
  <c r="U25" i="2"/>
  <c r="U27" i="2"/>
  <c r="U54" i="2" s="1"/>
  <c r="U26" i="2"/>
  <c r="U24" i="2"/>
  <c r="U53" i="2"/>
  <c r="U56" i="2"/>
  <c r="U57" i="2"/>
  <c r="U58" i="2"/>
  <c r="U59" i="2"/>
  <c r="U60" i="2"/>
  <c r="V51" i="2"/>
  <c r="V52" i="2"/>
  <c r="W52" i="2"/>
  <c r="X52" i="2"/>
  <c r="Y52" i="2"/>
  <c r="V53" i="2"/>
  <c r="W53" i="2"/>
  <c r="X53" i="2"/>
  <c r="Y53" i="2"/>
  <c r="V54" i="2"/>
  <c r="W54" i="2"/>
  <c r="X54" i="2"/>
  <c r="Y54" i="2"/>
  <c r="V55" i="2"/>
  <c r="W55" i="2"/>
  <c r="X55" i="2"/>
  <c r="Y55" i="2"/>
  <c r="V56" i="2"/>
  <c r="W56" i="2"/>
  <c r="X56" i="2"/>
  <c r="Y56" i="2"/>
  <c r="V57" i="2"/>
  <c r="W57" i="2"/>
  <c r="X57" i="2"/>
  <c r="Y57" i="2"/>
  <c r="V58" i="2"/>
  <c r="W58" i="2"/>
  <c r="X58" i="2"/>
  <c r="Y58" i="2"/>
  <c r="V59" i="2"/>
  <c r="W59" i="2"/>
  <c r="X59" i="2"/>
  <c r="Y59" i="2"/>
  <c r="V60" i="2"/>
  <c r="W60" i="2"/>
  <c r="X60" i="2"/>
  <c r="Y60" i="2"/>
  <c r="W51" i="2"/>
  <c r="X51" i="2"/>
  <c r="Y51" i="2"/>
  <c r="Y10" i="2"/>
  <c r="Y6" i="2"/>
  <c r="Y7" i="2"/>
  <c r="Y8" i="2"/>
  <c r="Y9" i="2"/>
  <c r="Y5" i="2"/>
  <c r="U6" i="2"/>
  <c r="V6" i="2"/>
  <c r="W6" i="2"/>
  <c r="X6" i="2"/>
  <c r="U7" i="2"/>
  <c r="V7" i="2"/>
  <c r="W7" i="2"/>
  <c r="X7" i="2"/>
  <c r="U8" i="2"/>
  <c r="V8" i="2"/>
  <c r="W8" i="2"/>
  <c r="X8" i="2"/>
  <c r="U9" i="2"/>
  <c r="V9" i="2"/>
  <c r="W9" i="2"/>
  <c r="X9" i="2"/>
  <c r="T6" i="2"/>
  <c r="T7" i="2"/>
  <c r="T8" i="2"/>
  <c r="T9" i="2"/>
  <c r="U5" i="2"/>
  <c r="V5" i="2"/>
  <c r="W5" i="2"/>
  <c r="X5" i="2"/>
  <c r="T5" i="2"/>
  <c r="M24" i="2"/>
  <c r="M25" i="2"/>
  <c r="M26" i="2"/>
  <c r="M28" i="2"/>
  <c r="M27" i="2"/>
  <c r="L27" i="2"/>
  <c r="L28" i="2"/>
  <c r="L24" i="2"/>
  <c r="L25" i="2"/>
  <c r="L26" i="2"/>
  <c r="N24" i="2"/>
  <c r="N25" i="2"/>
  <c r="N26" i="2"/>
  <c r="N27" i="2"/>
  <c r="N28" i="2"/>
  <c r="K26" i="2"/>
  <c r="K27" i="2"/>
  <c r="K28" i="2"/>
  <c r="K24" i="2"/>
  <c r="K25" i="2"/>
  <c r="O25" i="2" s="1"/>
  <c r="J25" i="2"/>
  <c r="J26" i="2"/>
  <c r="J27" i="2"/>
  <c r="J28" i="2"/>
  <c r="J24" i="2"/>
  <c r="F36" i="1"/>
  <c r="G36" i="1"/>
  <c r="H36" i="1"/>
  <c r="I36" i="1"/>
  <c r="F37" i="1"/>
  <c r="G37" i="1"/>
  <c r="H37" i="1"/>
  <c r="I37" i="1"/>
  <c r="F38" i="1"/>
  <c r="J38" i="1" s="1"/>
  <c r="G38" i="1"/>
  <c r="H38" i="1"/>
  <c r="I38" i="1"/>
  <c r="F39" i="1"/>
  <c r="G39" i="1"/>
  <c r="J39" i="1" s="1"/>
  <c r="H39" i="1"/>
  <c r="I39" i="1"/>
  <c r="F40" i="1"/>
  <c r="G40" i="1"/>
  <c r="H40" i="1"/>
  <c r="I40" i="1"/>
  <c r="F41" i="1"/>
  <c r="G41" i="1"/>
  <c r="H41" i="1"/>
  <c r="I41" i="1"/>
  <c r="F42" i="1"/>
  <c r="J42" i="1" s="1"/>
  <c r="G42" i="1"/>
  <c r="H42" i="1"/>
  <c r="I42" i="1"/>
  <c r="F43" i="1"/>
  <c r="G43" i="1"/>
  <c r="J43" i="1" s="1"/>
  <c r="K43" i="1" s="1"/>
  <c r="H43" i="1"/>
  <c r="I43" i="1"/>
  <c r="F44" i="1"/>
  <c r="G44" i="1"/>
  <c r="H44" i="1"/>
  <c r="I44" i="1"/>
  <c r="F35" i="1"/>
  <c r="G35" i="1"/>
  <c r="H35" i="1"/>
  <c r="I35" i="1"/>
  <c r="E36" i="1"/>
  <c r="J36" i="1" s="1"/>
  <c r="E37" i="1"/>
  <c r="J37" i="1" s="1"/>
  <c r="K37" i="1" s="1"/>
  <c r="E38" i="1"/>
  <c r="E39" i="1"/>
  <c r="E40" i="1"/>
  <c r="J40" i="1" s="1"/>
  <c r="E41" i="1"/>
  <c r="J41" i="1" s="1"/>
  <c r="K41" i="1" s="1"/>
  <c r="E42" i="1"/>
  <c r="E43" i="1"/>
  <c r="E44" i="1"/>
  <c r="J44" i="1" s="1"/>
  <c r="E35" i="1"/>
  <c r="J35" i="1" s="1"/>
  <c r="K35" i="1" s="1"/>
  <c r="F5" i="1"/>
  <c r="G5" i="1"/>
  <c r="H5" i="1"/>
  <c r="I5" i="1"/>
  <c r="E5" i="1"/>
  <c r="BB21" i="2" l="1"/>
  <c r="U55" i="2"/>
  <c r="U52" i="2"/>
  <c r="U51" i="2"/>
  <c r="O27" i="2"/>
  <c r="O26" i="2"/>
  <c r="O28" i="2"/>
  <c r="O24" i="2"/>
  <c r="K45" i="1"/>
  <c r="K39" i="1"/>
  <c r="O29" i="2" l="1"/>
</calcChain>
</file>

<file path=xl/sharedStrings.xml><?xml version="1.0" encoding="utf-8"?>
<sst xmlns="http://schemas.openxmlformats.org/spreadsheetml/2006/main" count="574" uniqueCount="126">
  <si>
    <r>
      <t>c</t>
    </r>
    <r>
      <rPr>
        <i/>
        <vertAlign val="subscript"/>
        <sz val="6.6"/>
        <color rgb="FF000000"/>
        <rFont val="Arial"/>
        <family val="2"/>
      </rPr>
      <t xml:space="preserve">ij </t>
    </r>
    <r>
      <rPr>
        <i/>
        <sz val="9"/>
        <color rgb="FF000000"/>
        <rFont val="Arial"/>
        <family val="2"/>
      </rPr>
      <t>= pass</t>
    </r>
    <r>
      <rPr>
        <i/>
        <vertAlign val="subscript"/>
        <sz val="6.6"/>
        <color rgb="FF000000"/>
        <rFont val="Arial"/>
        <family val="2"/>
      </rPr>
      <t>ij</t>
    </r>
    <r>
      <rPr>
        <i/>
        <sz val="9"/>
        <color rgb="FF000000"/>
        <rFont val="Arial"/>
        <family val="2"/>
      </rPr>
      <t xml:space="preserve"> * f(dist</t>
    </r>
    <r>
      <rPr>
        <i/>
        <vertAlign val="subscript"/>
        <sz val="6.6"/>
        <color rgb="FF000000"/>
        <rFont val="Arial"/>
        <family val="2"/>
      </rPr>
      <t>ij</t>
    </r>
    <r>
      <rPr>
        <i/>
        <sz val="9"/>
        <color rgb="FF000000"/>
        <rFont val="Arial"/>
        <family val="2"/>
      </rPr>
      <t>)</t>
    </r>
  </si>
  <si>
    <t>A</t>
  </si>
  <si>
    <t>B</t>
  </si>
  <si>
    <t>C</t>
  </si>
  <si>
    <t>D</t>
  </si>
  <si>
    <t>E</t>
  </si>
  <si>
    <t>shortest</t>
  </si>
  <si>
    <t>farthest</t>
  </si>
  <si>
    <r>
      <t>l</t>
    </r>
    <r>
      <rPr>
        <vertAlign val="subscript"/>
        <sz val="6.6"/>
        <color rgb="FF000000"/>
        <rFont val="Arial"/>
        <family val="2"/>
      </rPr>
      <t>A</t>
    </r>
    <r>
      <rPr>
        <sz val="9"/>
        <color rgb="FF000000"/>
        <rFont val="Arial"/>
        <family val="2"/>
      </rPr>
      <t>/L=0.1</t>
    </r>
  </si>
  <si>
    <r>
      <t>l</t>
    </r>
    <r>
      <rPr>
        <vertAlign val="subscript"/>
        <sz val="6.6"/>
        <color rgb="FF000000"/>
        <rFont val="Arial"/>
        <family val="2"/>
      </rPr>
      <t>B</t>
    </r>
    <r>
      <rPr>
        <sz val="9"/>
        <color rgb="FF000000"/>
        <rFont val="Arial"/>
        <family val="2"/>
      </rPr>
      <t>/L=0.2</t>
    </r>
  </si>
  <si>
    <r>
      <t>l</t>
    </r>
    <r>
      <rPr>
        <vertAlign val="subscript"/>
        <sz val="6.6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L=0.2</t>
    </r>
  </si>
  <si>
    <r>
      <t>l</t>
    </r>
    <r>
      <rPr>
        <vertAlign val="subscript"/>
        <sz val="6.6"/>
        <color rgb="FF000000"/>
        <rFont val="Arial"/>
        <family val="2"/>
      </rPr>
      <t>D</t>
    </r>
    <r>
      <rPr>
        <sz val="9"/>
        <color rgb="FF000000"/>
        <rFont val="Arial"/>
        <family val="2"/>
      </rPr>
      <t>/L=0.3</t>
    </r>
  </si>
  <si>
    <r>
      <t>l</t>
    </r>
    <r>
      <rPr>
        <vertAlign val="subscript"/>
        <sz val="6.6"/>
        <color rgb="FF000000"/>
        <rFont val="Arial"/>
        <family val="2"/>
      </rPr>
      <t>E</t>
    </r>
    <r>
      <rPr>
        <sz val="9"/>
        <color rgb="FF000000"/>
        <rFont val="Arial"/>
        <family val="2"/>
      </rPr>
      <t>/L=0.2</t>
    </r>
  </si>
  <si>
    <r>
      <t>l</t>
    </r>
    <r>
      <rPr>
        <vertAlign val="subscript"/>
        <sz val="6.6"/>
        <color rgb="FF000000"/>
        <rFont val="Arial"/>
        <family val="2"/>
      </rPr>
      <t>C</t>
    </r>
    <r>
      <rPr>
        <sz val="9"/>
        <color rgb="FF000000"/>
        <rFont val="Arial"/>
        <family val="2"/>
      </rPr>
      <t>/L=0.2</t>
    </r>
  </si>
  <si>
    <t>tab 8</t>
  </si>
  <si>
    <t>tab 4</t>
  </si>
  <si>
    <t>calculated here cij * li/L*lj/L</t>
  </si>
  <si>
    <t>sum</t>
  </si>
  <si>
    <t>avg</t>
  </si>
  <si>
    <t>ToNode</t>
  </si>
  <si>
    <t>FromNodeLabel</t>
  </si>
  <si>
    <t>ToNodeLabel</t>
  </si>
  <si>
    <t>CumulativePass</t>
  </si>
  <si>
    <t>FromEdgeLen</t>
  </si>
  <si>
    <t>ToEdgeLen</t>
  </si>
  <si>
    <t>TotalDist</t>
  </si>
  <si>
    <t>DistMinusStartEndLen</t>
  </si>
  <si>
    <t>DistMinusSEExceedsThreshold</t>
  </si>
  <si>
    <t>FromEdgeHab</t>
  </si>
  <si>
    <t>ToEdgeHab</t>
  </si>
  <si>
    <t>FromEdgeName</t>
  </si>
  <si>
    <t>ToEdgeName</t>
  </si>
  <si>
    <t>ToFromEdgeNameCombo</t>
  </si>
  <si>
    <t>ToEdgeHabMaxAccessible</t>
  </si>
  <si>
    <t>MaxTotalAccessHabFromEdge</t>
  </si>
  <si>
    <t>&lt;chr&gt;</t>
  </si>
  <si>
    <t>&lt;dbl&gt;</t>
  </si>
  <si>
    <t>&lt;lgl&gt;</t>
  </si>
  <si>
    <t>Dam 2</t>
  </si>
  <si>
    <t>2-3|2-3</t>
  </si>
  <si>
    <t>Dam 1</t>
  </si>
  <si>
    <t>2-4|2-4</t>
  </si>
  <si>
    <t>4-5|2-4</t>
  </si>
  <si>
    <t>3-8|2-3</t>
  </si>
  <si>
    <t>sink</t>
  </si>
  <si>
    <t>sink-2</t>
  </si>
  <si>
    <t>sink-2|sink-2</t>
  </si>
  <si>
    <t>2-4|2-3</t>
  </si>
  <si>
    <t>4-5|2-3</t>
  </si>
  <si>
    <t>3-8|3-8</t>
  </si>
  <si>
    <t>sink-2|2-3</t>
  </si>
  <si>
    <t>2-3|2-4</t>
  </si>
  <si>
    <t>4-5|4-5</t>
  </si>
  <si>
    <t>3-8|2-4</t>
  </si>
  <si>
    <t>sink-2|2-4</t>
  </si>
  <si>
    <t>2-4|4-5</t>
  </si>
  <si>
    <t>2-3|4-5</t>
  </si>
  <si>
    <t>sink-2|4-5</t>
  </si>
  <si>
    <t>2-3|3-8</t>
  </si>
  <si>
    <t>2-4|3-8</t>
  </si>
  <si>
    <t>sink-2|3-8</t>
  </si>
  <si>
    <t>2-3|sink-2</t>
  </si>
  <si>
    <t>2-4|sink-2</t>
  </si>
  <si>
    <t>4-5|sink-2</t>
  </si>
  <si>
    <t>3-8|sink-2</t>
  </si>
  <si>
    <t>Table 1</t>
  </si>
  <si>
    <t>Sub-segment</t>
  </si>
  <si>
    <t>Length (l)</t>
  </si>
  <si>
    <t>l / L</t>
  </si>
  <si>
    <t>Total (L)</t>
  </si>
  <si>
    <t>FIPEX ID</t>
  </si>
  <si>
    <t>2-Sink</t>
  </si>
  <si>
    <t>3-2</t>
  </si>
  <si>
    <t>4-2</t>
  </si>
  <si>
    <t>8-3</t>
  </si>
  <si>
    <t>5-4</t>
  </si>
  <si>
    <t>Table 2</t>
  </si>
  <si>
    <t>Barrier</t>
  </si>
  <si>
    <t>Passability</t>
  </si>
  <si>
    <t>Table 3</t>
  </si>
  <si>
    <r>
      <t>Cumulative passability (pass</t>
    </r>
    <r>
      <rPr>
        <b/>
        <vertAlign val="subscript"/>
        <sz val="6.6"/>
        <color rgb="FF000000"/>
        <rFont val="Arial"/>
        <family val="2"/>
      </rPr>
      <t>ij</t>
    </r>
    <r>
      <rPr>
        <b/>
        <sz val="8"/>
        <color rgb="FF000000"/>
        <rFont val="Arial"/>
        <family val="2"/>
      </rPr>
      <t>)</t>
    </r>
  </si>
  <si>
    <t>(fipex id's</t>
  </si>
  <si>
    <t>hand-calculated</t>
  </si>
  <si>
    <t>omNode</t>
  </si>
  <si>
    <t>na</t>
  </si>
  <si>
    <t>Table 4</t>
  </si>
  <si>
    <t>(sum)</t>
  </si>
  <si>
    <t>(Total)</t>
  </si>
  <si>
    <r>
      <t>P(C=cij)</t>
    </r>
    <r>
      <rPr>
        <sz val="9"/>
        <color rgb="FF000000"/>
        <rFont val="Arial"/>
        <family val="2"/>
      </rPr>
      <t xml:space="preserve"> = sum(</t>
    </r>
    <r>
      <rPr>
        <i/>
        <sz val="9"/>
        <color rgb="FF000000"/>
        <rFont val="Arial"/>
        <family val="2"/>
      </rPr>
      <t>li/L*lj/L)</t>
    </r>
    <r>
      <rPr>
        <sz val="11"/>
        <color rgb="FF000000"/>
        <rFont val="Arial"/>
        <family val="2"/>
      </rPr>
      <t xml:space="preserve"> </t>
    </r>
  </si>
  <si>
    <t>hand-calculation</t>
  </si>
  <si>
    <t>from R code - sum_tab_2020</t>
  </si>
  <si>
    <t>FromEdge</t>
  </si>
  <si>
    <t>2-3</t>
  </si>
  <si>
    <t>2-4</t>
  </si>
  <si>
    <t>3-8</t>
  </si>
  <si>
    <t>4-5</t>
  </si>
  <si>
    <t>from edge</t>
  </si>
  <si>
    <t>to edge -&gt;</t>
  </si>
  <si>
    <t>Li (max accessible total)</t>
  </si>
  <si>
    <r>
      <t>(Total = DCI</t>
    </r>
    <r>
      <rPr>
        <vertAlign val="subscript"/>
        <sz val="6.6"/>
        <color rgb="FF000000"/>
        <rFont val="Arial"/>
        <family val="2"/>
      </rPr>
      <t>p</t>
    </r>
    <r>
      <rPr>
        <sz val="8"/>
        <color rgb="FF000000"/>
        <rFont val="Arial"/>
        <family val="2"/>
      </rPr>
      <t>)</t>
    </r>
  </si>
  <si>
    <r>
      <t>Table 5: Calculating DCI</t>
    </r>
    <r>
      <rPr>
        <vertAlign val="subscript"/>
        <sz val="6.6"/>
        <color rgb="FF000000"/>
        <rFont val="Arial"/>
        <family val="2"/>
      </rPr>
      <t>p</t>
    </r>
    <r>
      <rPr>
        <sz val="11"/>
        <color rgb="FF000000"/>
        <rFont val="Arial"/>
        <family val="2"/>
      </rPr>
      <t xml:space="preserve"> step 2 (old way) - ‘hadamard’ product of tables / matrices 3 and 4.’ </t>
    </r>
  </si>
  <si>
    <r>
      <t>distance (d</t>
    </r>
    <r>
      <rPr>
        <vertAlign val="subscript"/>
        <sz val="6.6"/>
        <color rgb="FF000000"/>
        <rFont val="Arial"/>
        <family val="2"/>
      </rPr>
      <t>ij</t>
    </r>
    <r>
      <rPr>
        <sz val="8"/>
        <color rgb="FF000000"/>
        <rFont val="Arial"/>
        <family val="2"/>
      </rPr>
      <t>) </t>
    </r>
  </si>
  <si>
    <t>min</t>
  </si>
  <si>
    <t>max</t>
  </si>
  <si>
    <t xml:space="preserve">Table 6: Distance matrix with minimum and maximum calculated from either ends of segments. </t>
  </si>
  <si>
    <t>from DCI R</t>
  </si>
  <si>
    <t>this is 'max'</t>
  </si>
  <si>
    <t>this is 'min'</t>
  </si>
  <si>
    <t>highlighted was wrong</t>
  </si>
  <si>
    <t>check</t>
  </si>
  <si>
    <r>
      <t>Distance function f(dist</t>
    </r>
    <r>
      <rPr>
        <vertAlign val="subscript"/>
        <sz val="6.6"/>
        <color rgb="FF000000"/>
        <rFont val="Arial"/>
        <family val="2"/>
      </rPr>
      <t>ij</t>
    </r>
    <r>
      <rPr>
        <sz val="8"/>
        <color rgb="FF000000"/>
        <rFont val="Arial"/>
        <family val="2"/>
      </rPr>
      <t>) </t>
    </r>
  </si>
  <si>
    <t>dmax_</t>
  </si>
  <si>
    <t>Table 7</t>
  </si>
  <si>
    <t>averages from the above</t>
  </si>
  <si>
    <t>f(distij)</t>
  </si>
  <si>
    <t>Table 8 Connectivity calculation using cumulative possibilities, passij, multiplied by f(distij). This replaces table 3 as cij matrix.</t>
  </si>
  <si>
    <r>
      <t>Table 9: Similar to Table 5 except draws from tables 4 and 8 such that c</t>
    </r>
    <r>
      <rPr>
        <vertAlign val="subscript"/>
        <sz val="6.6"/>
        <color rgb="FF000000"/>
        <rFont val="Arial"/>
        <family val="2"/>
      </rPr>
      <t xml:space="preserve">ij </t>
    </r>
    <r>
      <rPr>
        <sz val="11"/>
        <color rgb="FF000000"/>
        <rFont val="Arial"/>
        <family val="2"/>
      </rPr>
      <t xml:space="preserve">is now calculated as </t>
    </r>
    <r>
      <rPr>
        <i/>
        <sz val="11"/>
        <color rgb="FF000000"/>
        <rFont val="Arial"/>
        <family val="2"/>
      </rPr>
      <t>pass</t>
    </r>
    <r>
      <rPr>
        <i/>
        <vertAlign val="subscript"/>
        <sz val="6.6"/>
        <color rgb="FF000000"/>
        <rFont val="Arial"/>
        <family val="2"/>
      </rPr>
      <t>ij</t>
    </r>
    <r>
      <rPr>
        <i/>
        <sz val="11"/>
        <color rgb="FF000000"/>
        <rFont val="Arial"/>
        <family val="2"/>
      </rPr>
      <t xml:space="preserve"> * f(dist</t>
    </r>
    <r>
      <rPr>
        <i/>
        <vertAlign val="subscript"/>
        <sz val="6.6"/>
        <color rgb="FF000000"/>
        <rFont val="Arial"/>
        <family val="2"/>
      </rPr>
      <t>ij</t>
    </r>
    <r>
      <rPr>
        <i/>
        <sz val="11"/>
        <color rgb="FF000000"/>
        <rFont val="Arial"/>
        <family val="2"/>
      </rPr>
      <t xml:space="preserve">) </t>
    </r>
    <r>
      <rPr>
        <sz val="11"/>
        <color rgb="FF000000"/>
        <rFont val="Arial"/>
        <family val="2"/>
      </rPr>
      <t xml:space="preserve">using the minimum and maximum f(dist) value. </t>
    </r>
    <r>
      <rPr>
        <sz val="9"/>
        <color rgb="FF000000"/>
        <rFont val="Arial"/>
        <family val="2"/>
      </rPr>
      <t>l</t>
    </r>
    <r>
      <rPr>
        <vertAlign val="subscript"/>
        <sz val="6.6"/>
        <color rgb="FF000000"/>
        <rFont val="Arial"/>
        <family val="2"/>
      </rPr>
      <t>i</t>
    </r>
    <r>
      <rPr>
        <sz val="9"/>
        <color rgb="FF000000"/>
        <rFont val="Arial"/>
        <family val="2"/>
      </rPr>
      <t>/L*l</t>
    </r>
    <r>
      <rPr>
        <vertAlign val="subscript"/>
        <sz val="6.6"/>
        <color rgb="FF000000"/>
        <rFont val="Arial"/>
        <family val="2"/>
      </rPr>
      <t>j</t>
    </r>
    <r>
      <rPr>
        <sz val="9"/>
        <color rgb="FF000000"/>
        <rFont val="Arial"/>
        <family val="2"/>
      </rPr>
      <t>/L*pass</t>
    </r>
    <r>
      <rPr>
        <vertAlign val="subscript"/>
        <sz val="6.6"/>
        <color rgb="FF000000"/>
        <rFont val="Arial"/>
        <family val="2"/>
      </rPr>
      <t>ij</t>
    </r>
    <r>
      <rPr>
        <sz val="9"/>
        <color rgb="FF000000"/>
        <rFont val="Arial"/>
        <family val="2"/>
      </rPr>
      <t>*f(dist</t>
    </r>
    <r>
      <rPr>
        <vertAlign val="subscript"/>
        <sz val="6.6"/>
        <color rgb="FF000000"/>
        <rFont val="Arial"/>
        <family val="2"/>
      </rPr>
      <t>ij</t>
    </r>
    <r>
      <rPr>
        <sz val="9"/>
        <color rgb="FF000000"/>
        <rFont val="Arial"/>
        <family val="2"/>
      </rPr>
      <t>)</t>
    </r>
  </si>
  <si>
    <t>cij = passij * f(distij)</t>
  </si>
  <si>
    <t xml:space="preserve"> cij * li/L*lj/L</t>
  </si>
  <si>
    <t xml:space="preserve">total </t>
  </si>
  <si>
    <t xml:space="preserve">(DCIp_dd without baseline adjustment) </t>
  </si>
  <si>
    <t xml:space="preserve">Table 10: DCI 'baseline' calc. Similar to Table 9 except all passij assumed =1. </t>
  </si>
  <si>
    <t>(DCI "baseline")</t>
  </si>
  <si>
    <t>DCIp_dd</t>
  </si>
  <si>
    <t>from R code (currenlty done too differently to compare)</t>
  </si>
  <si>
    <t xml:space="preserve">Feb 2022 - G Oldford - set up to evaluate a 'cutoff' function by hand-calculation here versus R DCI Script. Using a fictional network with accompanying ArcMap doc.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</si>
</sst>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i/>
      <sz val="9"/>
      <color rgb="FF000000"/>
      <name val="Arial"/>
      <family val="2"/>
    </font>
    <font>
      <i/>
      <vertAlign val="subscript"/>
      <sz val="6.6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6.6"/>
      <color rgb="FF000000"/>
      <name val="Arial"/>
      <family val="2"/>
    </font>
    <font>
      <b/>
      <sz val="8"/>
      <color rgb="FF000000"/>
      <name val="Arial"/>
      <family val="2"/>
    </font>
    <font>
      <b/>
      <vertAlign val="subscript"/>
      <sz val="6.6"/>
      <color rgb="FF000000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/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7" fillId="0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0" fillId="0" borderId="5" xfId="0" applyBorder="1"/>
    <xf numFmtId="0" fontId="5" fillId="0" borderId="5" xfId="0" applyFont="1" applyBorder="1" applyAlignment="1">
      <alignment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9" fillId="0" borderId="0" xfId="0" applyFont="1"/>
    <xf numFmtId="0" fontId="5" fillId="0" borderId="5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top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vertical="top" wrapText="1"/>
    </xf>
    <xf numFmtId="0" fontId="2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169" fontId="2" fillId="0" borderId="1" xfId="0" applyNumberFormat="1" applyFont="1" applyBorder="1" applyAlignment="1">
      <alignment vertical="center" wrapText="1"/>
    </xf>
    <xf numFmtId="169" fontId="2" fillId="0" borderId="2" xfId="0" applyNumberFormat="1" applyFont="1" applyBorder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0" fillId="0" borderId="11" xfId="0" applyBorder="1" applyAlignment="1">
      <alignment vertical="top" wrapText="1"/>
    </xf>
    <xf numFmtId="49" fontId="7" fillId="0" borderId="12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49" fontId="7" fillId="0" borderId="14" xfId="0" applyNumberFormat="1" applyFont="1" applyBorder="1" applyAlignment="1">
      <alignment horizontal="center" vertical="center" wrapText="1"/>
    </xf>
    <xf numFmtId="0" fontId="5" fillId="0" borderId="15" xfId="0" applyFont="1" applyFill="1" applyBorder="1" applyAlignment="1">
      <alignment vertical="center" wrapText="1"/>
    </xf>
    <xf numFmtId="49" fontId="7" fillId="0" borderId="15" xfId="0" applyNumberFormat="1" applyFont="1" applyFill="1" applyBorder="1" applyAlignment="1">
      <alignment horizontal="center" vertical="center" wrapText="1"/>
    </xf>
    <xf numFmtId="169" fontId="0" fillId="0" borderId="0" xfId="0" applyNumberFormat="1"/>
    <xf numFmtId="0" fontId="1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6474-813E-436B-8D0C-81E6405B3D81}">
  <dimension ref="C2:AK45"/>
  <sheetViews>
    <sheetView topLeftCell="T1" workbookViewId="0">
      <selection activeCell="U3" sqref="U3:X32"/>
    </sheetView>
  </sheetViews>
  <sheetFormatPr defaultRowHeight="14.5" x14ac:dyDescent="0.35"/>
  <cols>
    <col min="17" max="22" width="14.6328125" customWidth="1"/>
    <col min="23" max="23" width="17.36328125" customWidth="1"/>
    <col min="24" max="24" width="25.54296875" customWidth="1"/>
    <col min="25" max="33" width="14.6328125" customWidth="1"/>
  </cols>
  <sheetData>
    <row r="2" spans="3:37" ht="15" thickBot="1" x14ac:dyDescent="0.4"/>
    <row r="3" spans="3:37" ht="29.5" thickBot="1" x14ac:dyDescent="0.4">
      <c r="E3" s="1">
        <v>0.5</v>
      </c>
      <c r="F3" s="1">
        <v>0.5</v>
      </c>
      <c r="G3" s="1">
        <v>0.5</v>
      </c>
      <c r="H3" s="1">
        <v>0.25</v>
      </c>
      <c r="I3" s="1">
        <v>1</v>
      </c>
      <c r="Q3" s="9" t="s">
        <v>83</v>
      </c>
      <c r="R3" s="9" t="s">
        <v>19</v>
      </c>
      <c r="S3" s="9" t="s">
        <v>20</v>
      </c>
      <c r="T3" s="9" t="s">
        <v>21</v>
      </c>
      <c r="U3" s="9" t="s">
        <v>23</v>
      </c>
      <c r="V3" s="9" t="s">
        <v>24</v>
      </c>
      <c r="W3" s="9" t="s">
        <v>25</v>
      </c>
      <c r="X3" s="9" t="s">
        <v>26</v>
      </c>
      <c r="Y3" s="9" t="s">
        <v>27</v>
      </c>
      <c r="Z3" s="9" t="s">
        <v>28</v>
      </c>
      <c r="AA3" s="9" t="s">
        <v>29</v>
      </c>
      <c r="AB3" s="9" t="s">
        <v>30</v>
      </c>
      <c r="AC3" s="9" t="s">
        <v>31</v>
      </c>
      <c r="AD3" s="9" t="s">
        <v>22</v>
      </c>
      <c r="AE3" s="9" t="s">
        <v>32</v>
      </c>
      <c r="AF3" s="9" t="s">
        <v>33</v>
      </c>
      <c r="AG3" s="9" t="s">
        <v>34</v>
      </c>
      <c r="AH3" s="11"/>
      <c r="AI3" s="11"/>
      <c r="AJ3" s="11"/>
      <c r="AK3" s="11"/>
    </row>
    <row r="4" spans="3:37" ht="15" thickBot="1" x14ac:dyDescent="0.4">
      <c r="E4" s="1">
        <v>0.33</v>
      </c>
      <c r="F4" s="1">
        <v>0.25</v>
      </c>
      <c r="G4" s="1">
        <v>0.75</v>
      </c>
      <c r="H4" s="1">
        <v>0</v>
      </c>
      <c r="I4" s="1">
        <v>1</v>
      </c>
      <c r="Q4" s="9" t="s">
        <v>35</v>
      </c>
      <c r="R4" s="9" t="s">
        <v>35</v>
      </c>
      <c r="S4" s="9" t="s">
        <v>35</v>
      </c>
      <c r="T4" s="9" t="s">
        <v>35</v>
      </c>
      <c r="U4" s="9" t="s">
        <v>36</v>
      </c>
      <c r="V4" s="9" t="s">
        <v>36</v>
      </c>
      <c r="W4" s="9" t="s">
        <v>36</v>
      </c>
      <c r="X4" s="9" t="s">
        <v>36</v>
      </c>
      <c r="Y4" s="9" t="s">
        <v>37</v>
      </c>
      <c r="Z4" s="9" t="s">
        <v>36</v>
      </c>
      <c r="AA4" s="9" t="s">
        <v>36</v>
      </c>
      <c r="AB4" s="9" t="s">
        <v>35</v>
      </c>
      <c r="AC4" s="9" t="s">
        <v>35</v>
      </c>
      <c r="AD4" s="9" t="s">
        <v>36</v>
      </c>
      <c r="AE4" s="9" t="s">
        <v>35</v>
      </c>
      <c r="AF4" s="9" t="s">
        <v>36</v>
      </c>
      <c r="AG4" s="9" t="s">
        <v>36</v>
      </c>
      <c r="AH4" s="11"/>
      <c r="AI4" s="11"/>
      <c r="AJ4" s="11"/>
      <c r="AK4" s="11"/>
    </row>
    <row r="5" spans="3:37" x14ac:dyDescent="0.35">
      <c r="E5">
        <f>E3*E4</f>
        <v>0.16500000000000001</v>
      </c>
      <c r="F5">
        <f t="shared" ref="F5:I5" si="0">F3*F4</f>
        <v>0.125</v>
      </c>
      <c r="G5">
        <f t="shared" si="0"/>
        <v>0.375</v>
      </c>
      <c r="H5">
        <f t="shared" si="0"/>
        <v>0</v>
      </c>
      <c r="I5">
        <f t="shared" si="0"/>
        <v>1</v>
      </c>
      <c r="Q5" s="10">
        <v>2</v>
      </c>
      <c r="R5" s="10">
        <v>3</v>
      </c>
      <c r="S5" s="10">
        <v>4</v>
      </c>
      <c r="T5" s="10" t="s">
        <v>38</v>
      </c>
      <c r="U5" s="10">
        <v>2</v>
      </c>
      <c r="V5" s="10">
        <v>2</v>
      </c>
      <c r="W5" s="10">
        <v>2</v>
      </c>
      <c r="X5" s="10">
        <v>0</v>
      </c>
      <c r="Y5" s="10" t="b">
        <v>0</v>
      </c>
      <c r="Z5" s="10">
        <v>2</v>
      </c>
      <c r="AA5" s="10">
        <v>2</v>
      </c>
      <c r="AB5" s="17">
        <v>44595</v>
      </c>
      <c r="AC5" s="17">
        <v>44595</v>
      </c>
      <c r="AD5" s="10">
        <v>1</v>
      </c>
      <c r="AE5" s="10" t="s">
        <v>39</v>
      </c>
      <c r="AF5" s="10">
        <v>2</v>
      </c>
      <c r="AG5" s="10">
        <v>8</v>
      </c>
      <c r="AH5" s="11"/>
      <c r="AI5" s="11"/>
      <c r="AJ5" s="11"/>
      <c r="AK5" s="11"/>
    </row>
    <row r="6" spans="3:37" x14ac:dyDescent="0.35">
      <c r="Q6" s="10">
        <v>2</v>
      </c>
      <c r="R6" s="10">
        <v>4</v>
      </c>
      <c r="S6" s="10">
        <v>4</v>
      </c>
      <c r="T6" s="10" t="s">
        <v>40</v>
      </c>
      <c r="U6" s="10">
        <v>2</v>
      </c>
      <c r="V6" s="10">
        <v>2</v>
      </c>
      <c r="W6" s="10">
        <v>2</v>
      </c>
      <c r="X6" s="10">
        <v>0</v>
      </c>
      <c r="Y6" s="10" t="b">
        <v>0</v>
      </c>
      <c r="Z6" s="10">
        <v>2</v>
      </c>
      <c r="AA6" s="10">
        <v>2</v>
      </c>
      <c r="AB6" s="17">
        <v>44596</v>
      </c>
      <c r="AC6" s="17">
        <v>44596</v>
      </c>
      <c r="AD6" s="10">
        <v>1</v>
      </c>
      <c r="AE6" s="10" t="s">
        <v>41</v>
      </c>
      <c r="AF6" s="10">
        <v>2</v>
      </c>
      <c r="AG6" s="10">
        <v>9</v>
      </c>
      <c r="AH6" s="11"/>
      <c r="AI6" s="11"/>
      <c r="AJ6" s="11"/>
      <c r="AK6" s="11"/>
    </row>
    <row r="7" spans="3:37" x14ac:dyDescent="0.35">
      <c r="Q7" s="10">
        <v>2</v>
      </c>
      <c r="R7" s="10">
        <v>5</v>
      </c>
      <c r="S7" s="10">
        <v>4</v>
      </c>
      <c r="T7" s="10">
        <v>2</v>
      </c>
      <c r="U7" s="10">
        <v>2</v>
      </c>
      <c r="V7" s="10">
        <v>3</v>
      </c>
      <c r="W7" s="10">
        <v>5</v>
      </c>
      <c r="X7" s="10">
        <v>0</v>
      </c>
      <c r="Y7" s="10" t="b">
        <v>0</v>
      </c>
      <c r="Z7" s="10">
        <v>2</v>
      </c>
      <c r="AA7" s="10">
        <v>3</v>
      </c>
      <c r="AB7" s="17">
        <v>44596</v>
      </c>
      <c r="AC7" s="17">
        <v>44656</v>
      </c>
      <c r="AD7" s="10">
        <v>0.5</v>
      </c>
      <c r="AE7" s="10" t="s">
        <v>42</v>
      </c>
      <c r="AF7" s="10">
        <v>3</v>
      </c>
      <c r="AG7" s="10">
        <v>9</v>
      </c>
      <c r="AH7" s="11"/>
      <c r="AI7" s="11"/>
      <c r="AJ7" s="11"/>
      <c r="AK7" s="11"/>
    </row>
    <row r="8" spans="3:37" ht="15" thickBot="1" x14ac:dyDescent="0.4">
      <c r="C8" t="s">
        <v>14</v>
      </c>
      <c r="Q8" s="10">
        <v>2</v>
      </c>
      <c r="R8" s="10">
        <v>8</v>
      </c>
      <c r="S8" s="10">
        <v>4</v>
      </c>
      <c r="T8" s="10">
        <v>6</v>
      </c>
      <c r="U8" s="10">
        <v>2</v>
      </c>
      <c r="V8" s="10">
        <v>2</v>
      </c>
      <c r="W8" s="10">
        <v>4</v>
      </c>
      <c r="X8" s="10">
        <v>0</v>
      </c>
      <c r="Y8" s="10" t="b">
        <v>0</v>
      </c>
      <c r="Z8" s="10">
        <v>2</v>
      </c>
      <c r="AA8" s="10">
        <v>2</v>
      </c>
      <c r="AB8" s="17">
        <v>44595</v>
      </c>
      <c r="AC8" s="17">
        <v>44628</v>
      </c>
      <c r="AD8" s="10">
        <v>0.5</v>
      </c>
      <c r="AE8" s="10" t="s">
        <v>43</v>
      </c>
      <c r="AF8" s="10">
        <v>2</v>
      </c>
      <c r="AG8" s="10">
        <v>8</v>
      </c>
      <c r="AH8" s="11"/>
      <c r="AI8" s="11"/>
      <c r="AJ8" s="11"/>
      <c r="AK8" s="11"/>
    </row>
    <row r="9" spans="3:37" ht="15" thickBot="1" x14ac:dyDescent="0.4">
      <c r="C9" s="5" t="s">
        <v>0</v>
      </c>
      <c r="D9" s="6"/>
      <c r="E9" s="3" t="s">
        <v>1</v>
      </c>
      <c r="F9" s="3" t="s">
        <v>2</v>
      </c>
      <c r="G9" s="3" t="s">
        <v>3</v>
      </c>
      <c r="H9" s="3" t="s">
        <v>4</v>
      </c>
      <c r="I9" s="3" t="s">
        <v>5</v>
      </c>
      <c r="Q9" s="10">
        <v>2</v>
      </c>
      <c r="R9" s="10" t="s">
        <v>44</v>
      </c>
      <c r="S9" s="10">
        <v>4</v>
      </c>
      <c r="T9" s="10" t="s">
        <v>44</v>
      </c>
      <c r="U9" s="10">
        <v>1</v>
      </c>
      <c r="V9" s="10">
        <v>1</v>
      </c>
      <c r="W9" s="10">
        <v>1</v>
      </c>
      <c r="X9" s="10">
        <v>0</v>
      </c>
      <c r="Y9" s="10" t="b">
        <v>0</v>
      </c>
      <c r="Z9" s="10">
        <v>1</v>
      </c>
      <c r="AA9" s="10">
        <v>1</v>
      </c>
      <c r="AB9" s="17" t="s">
        <v>45</v>
      </c>
      <c r="AC9" s="17" t="s">
        <v>45</v>
      </c>
      <c r="AD9" s="10">
        <v>1</v>
      </c>
      <c r="AE9" s="10" t="s">
        <v>46</v>
      </c>
      <c r="AF9" s="10">
        <v>1</v>
      </c>
      <c r="AG9" s="10">
        <v>7</v>
      </c>
      <c r="AH9" s="11"/>
      <c r="AI9" s="11"/>
      <c r="AJ9" s="11"/>
      <c r="AK9" s="11"/>
    </row>
    <row r="10" spans="3:37" ht="15" thickBot="1" x14ac:dyDescent="0.4">
      <c r="C10" s="3" t="s">
        <v>1</v>
      </c>
      <c r="D10" s="1" t="s">
        <v>6</v>
      </c>
      <c r="E10" s="1">
        <v>1</v>
      </c>
      <c r="F10" s="1">
        <v>1</v>
      </c>
      <c r="G10" s="1">
        <v>1</v>
      </c>
      <c r="H10" s="1">
        <v>0.5</v>
      </c>
      <c r="I10" s="1">
        <v>0.5</v>
      </c>
      <c r="Q10" s="10">
        <v>3</v>
      </c>
      <c r="R10" s="10">
        <v>2</v>
      </c>
      <c r="S10" s="10" t="s">
        <v>38</v>
      </c>
      <c r="T10" s="10">
        <v>4</v>
      </c>
      <c r="U10" s="10">
        <v>2</v>
      </c>
      <c r="V10" s="10">
        <v>2</v>
      </c>
      <c r="W10" s="10">
        <v>2</v>
      </c>
      <c r="X10" s="10">
        <v>0</v>
      </c>
      <c r="Y10" s="10" t="b">
        <v>0</v>
      </c>
      <c r="Z10" s="10">
        <v>2</v>
      </c>
      <c r="AA10" s="10">
        <v>2</v>
      </c>
      <c r="AB10" s="17">
        <v>44595</v>
      </c>
      <c r="AC10" s="17">
        <v>44595</v>
      </c>
      <c r="AD10" s="10">
        <v>1</v>
      </c>
      <c r="AE10" s="10" t="s">
        <v>39</v>
      </c>
      <c r="AF10" s="10">
        <v>2</v>
      </c>
      <c r="AG10" s="10">
        <v>8</v>
      </c>
      <c r="AH10" s="11"/>
      <c r="AI10" s="11"/>
      <c r="AJ10" s="11"/>
      <c r="AK10" s="11"/>
    </row>
    <row r="11" spans="3:37" ht="15" thickBot="1" x14ac:dyDescent="0.4">
      <c r="C11" s="4"/>
      <c r="D11" s="1" t="s">
        <v>7</v>
      </c>
      <c r="E11" s="1">
        <v>1</v>
      </c>
      <c r="F11" s="1">
        <v>1</v>
      </c>
      <c r="G11" s="1">
        <v>1</v>
      </c>
      <c r="H11" s="1">
        <v>0.25</v>
      </c>
      <c r="I11" s="1">
        <v>0.16500000000000001</v>
      </c>
      <c r="Q11" s="10">
        <v>3</v>
      </c>
      <c r="R11" s="10">
        <v>4</v>
      </c>
      <c r="S11" s="10" t="s">
        <v>38</v>
      </c>
      <c r="T11" s="10" t="s">
        <v>40</v>
      </c>
      <c r="U11" s="10">
        <v>2</v>
      </c>
      <c r="V11" s="10">
        <v>2</v>
      </c>
      <c r="W11" s="10">
        <v>4</v>
      </c>
      <c r="X11" s="10">
        <v>0</v>
      </c>
      <c r="Y11" s="10" t="b">
        <v>0</v>
      </c>
      <c r="Z11" s="10">
        <v>2</v>
      </c>
      <c r="AA11" s="10">
        <v>2</v>
      </c>
      <c r="AB11" s="17">
        <v>44595</v>
      </c>
      <c r="AC11" s="17">
        <v>44596</v>
      </c>
      <c r="AD11" s="10">
        <v>1</v>
      </c>
      <c r="AE11" s="10" t="s">
        <v>47</v>
      </c>
      <c r="AF11" s="10">
        <v>2</v>
      </c>
      <c r="AG11" s="10">
        <v>8</v>
      </c>
      <c r="AH11" s="11"/>
      <c r="AI11" s="11"/>
      <c r="AJ11" s="11"/>
      <c r="AK11" s="11"/>
    </row>
    <row r="12" spans="3:37" ht="15" thickBot="1" x14ac:dyDescent="0.4">
      <c r="C12" s="3" t="s">
        <v>2</v>
      </c>
      <c r="D12" s="1" t="s">
        <v>6</v>
      </c>
      <c r="E12" s="1">
        <v>1</v>
      </c>
      <c r="F12" s="1">
        <v>1</v>
      </c>
      <c r="G12" s="1">
        <v>1</v>
      </c>
      <c r="H12" s="1">
        <v>0.5</v>
      </c>
      <c r="I12" s="1">
        <v>0.5</v>
      </c>
      <c r="Q12" s="10">
        <v>3</v>
      </c>
      <c r="R12" s="10">
        <v>5</v>
      </c>
      <c r="S12" s="10" t="s">
        <v>38</v>
      </c>
      <c r="T12" s="10">
        <v>2</v>
      </c>
      <c r="U12" s="10">
        <v>2</v>
      </c>
      <c r="V12" s="10">
        <v>3</v>
      </c>
      <c r="W12" s="10">
        <v>7</v>
      </c>
      <c r="X12" s="10">
        <v>2</v>
      </c>
      <c r="Y12" s="10" t="b">
        <v>0</v>
      </c>
      <c r="Z12" s="10">
        <v>2</v>
      </c>
      <c r="AA12" s="10">
        <v>3</v>
      </c>
      <c r="AB12" s="17">
        <v>44595</v>
      </c>
      <c r="AC12" s="17">
        <v>44656</v>
      </c>
      <c r="AD12" s="10">
        <v>0.5</v>
      </c>
      <c r="AE12" s="10" t="s">
        <v>48</v>
      </c>
      <c r="AF12" s="10">
        <v>1</v>
      </c>
      <c r="AG12" s="10">
        <v>8</v>
      </c>
      <c r="AH12" s="11"/>
      <c r="AI12" s="11"/>
      <c r="AJ12" s="11"/>
      <c r="AK12" s="11"/>
    </row>
    <row r="13" spans="3:37" ht="15" thickBot="1" x14ac:dyDescent="0.4">
      <c r="C13" s="4"/>
      <c r="D13" s="1" t="s">
        <v>7</v>
      </c>
      <c r="E13" s="1">
        <v>1</v>
      </c>
      <c r="F13" s="1">
        <v>1</v>
      </c>
      <c r="G13" s="1">
        <v>0.75</v>
      </c>
      <c r="H13" s="1">
        <v>0.5</v>
      </c>
      <c r="I13" s="1">
        <v>0.125</v>
      </c>
      <c r="Q13" s="10">
        <v>3</v>
      </c>
      <c r="R13" s="10">
        <v>8</v>
      </c>
      <c r="S13" s="10" t="s">
        <v>38</v>
      </c>
      <c r="T13" s="10">
        <v>6</v>
      </c>
      <c r="U13" s="10">
        <v>2</v>
      </c>
      <c r="V13" s="10">
        <v>2</v>
      </c>
      <c r="W13" s="10">
        <v>2</v>
      </c>
      <c r="X13" s="10">
        <v>0</v>
      </c>
      <c r="Y13" s="10" t="b">
        <v>0</v>
      </c>
      <c r="Z13" s="10">
        <v>2</v>
      </c>
      <c r="AA13" s="10">
        <v>2</v>
      </c>
      <c r="AB13" s="17">
        <v>44628</v>
      </c>
      <c r="AC13" s="17">
        <v>44628</v>
      </c>
      <c r="AD13" s="10">
        <v>1</v>
      </c>
      <c r="AE13" s="10" t="s">
        <v>49</v>
      </c>
      <c r="AF13" s="10">
        <v>2</v>
      </c>
      <c r="AG13" s="10">
        <v>6</v>
      </c>
      <c r="AH13" s="11"/>
      <c r="AI13" s="11"/>
      <c r="AJ13" s="11"/>
      <c r="AK13" s="11"/>
    </row>
    <row r="14" spans="3:37" ht="15" thickBot="1" x14ac:dyDescent="0.4">
      <c r="C14" s="3" t="s">
        <v>3</v>
      </c>
      <c r="D14" s="1" t="s">
        <v>6</v>
      </c>
      <c r="E14" s="1">
        <v>1</v>
      </c>
      <c r="F14" s="1">
        <v>1</v>
      </c>
      <c r="G14" s="1">
        <v>1</v>
      </c>
      <c r="H14" s="1">
        <v>0.5</v>
      </c>
      <c r="I14" s="1">
        <v>0.5</v>
      </c>
      <c r="Q14" s="10">
        <v>3</v>
      </c>
      <c r="R14" s="10" t="s">
        <v>44</v>
      </c>
      <c r="S14" s="10" t="s">
        <v>38</v>
      </c>
      <c r="T14" s="10" t="s">
        <v>44</v>
      </c>
      <c r="U14" s="10">
        <v>2</v>
      </c>
      <c r="V14" s="10">
        <v>1</v>
      </c>
      <c r="W14" s="10">
        <v>3</v>
      </c>
      <c r="X14" s="10">
        <v>0</v>
      </c>
      <c r="Y14" s="10" t="b">
        <v>0</v>
      </c>
      <c r="Z14" s="10">
        <v>2</v>
      </c>
      <c r="AA14" s="10">
        <v>1</v>
      </c>
      <c r="AB14" s="17">
        <v>44595</v>
      </c>
      <c r="AC14" s="17" t="s">
        <v>45</v>
      </c>
      <c r="AD14" s="10">
        <v>1</v>
      </c>
      <c r="AE14" s="10" t="s">
        <v>50</v>
      </c>
      <c r="AF14" s="10">
        <v>1</v>
      </c>
      <c r="AG14" s="10">
        <v>8</v>
      </c>
      <c r="AH14" s="11"/>
      <c r="AI14" s="11"/>
      <c r="AJ14" s="11"/>
      <c r="AK14" s="11"/>
    </row>
    <row r="15" spans="3:37" ht="15" thickBot="1" x14ac:dyDescent="0.4">
      <c r="C15" s="4"/>
      <c r="D15" s="1" t="s">
        <v>7</v>
      </c>
      <c r="E15" s="1">
        <v>1</v>
      </c>
      <c r="F15" s="1">
        <v>0.75</v>
      </c>
      <c r="G15" s="1">
        <v>1</v>
      </c>
      <c r="H15" s="1">
        <v>0.16500000000000001</v>
      </c>
      <c r="I15" s="1">
        <v>0.375</v>
      </c>
      <c r="Q15" s="10">
        <v>4</v>
      </c>
      <c r="R15" s="10">
        <v>2</v>
      </c>
      <c r="S15" s="10" t="s">
        <v>40</v>
      </c>
      <c r="T15" s="10">
        <v>4</v>
      </c>
      <c r="U15" s="10">
        <v>2</v>
      </c>
      <c r="V15" s="10">
        <v>2</v>
      </c>
      <c r="W15" s="10">
        <v>2</v>
      </c>
      <c r="X15" s="10">
        <v>0</v>
      </c>
      <c r="Y15" s="10" t="b">
        <v>0</v>
      </c>
      <c r="Z15" s="10">
        <v>2</v>
      </c>
      <c r="AA15" s="10">
        <v>2</v>
      </c>
      <c r="AB15" s="17">
        <v>44596</v>
      </c>
      <c r="AC15" s="17">
        <v>44596</v>
      </c>
      <c r="AD15" s="10">
        <v>1</v>
      </c>
      <c r="AE15" s="10" t="s">
        <v>41</v>
      </c>
      <c r="AF15" s="10">
        <v>2</v>
      </c>
      <c r="AG15" s="10">
        <v>9</v>
      </c>
      <c r="AH15" s="11"/>
      <c r="AI15" s="11"/>
      <c r="AJ15" s="11"/>
      <c r="AK15" s="11"/>
    </row>
    <row r="16" spans="3:37" ht="15" thickBot="1" x14ac:dyDescent="0.4">
      <c r="C16" s="3" t="s">
        <v>4</v>
      </c>
      <c r="D16" s="1" t="s">
        <v>6</v>
      </c>
      <c r="E16" s="1">
        <v>0.5</v>
      </c>
      <c r="F16" s="1">
        <v>0.5</v>
      </c>
      <c r="G16" s="1">
        <v>0.5</v>
      </c>
      <c r="H16" s="1">
        <v>1</v>
      </c>
      <c r="I16" s="1">
        <v>0</v>
      </c>
      <c r="Q16" s="10">
        <v>4</v>
      </c>
      <c r="R16" s="10">
        <v>3</v>
      </c>
      <c r="S16" s="10" t="s">
        <v>40</v>
      </c>
      <c r="T16" s="10" t="s">
        <v>38</v>
      </c>
      <c r="U16" s="10">
        <v>2</v>
      </c>
      <c r="V16" s="10">
        <v>2</v>
      </c>
      <c r="W16" s="10">
        <v>4</v>
      </c>
      <c r="X16" s="10">
        <v>0</v>
      </c>
      <c r="Y16" s="10" t="b">
        <v>0</v>
      </c>
      <c r="Z16" s="10">
        <v>2</v>
      </c>
      <c r="AA16" s="10">
        <v>2</v>
      </c>
      <c r="AB16" s="17">
        <v>44596</v>
      </c>
      <c r="AC16" s="17">
        <v>44595</v>
      </c>
      <c r="AD16" s="10">
        <v>1</v>
      </c>
      <c r="AE16" s="10" t="s">
        <v>51</v>
      </c>
      <c r="AF16" s="10">
        <v>2</v>
      </c>
      <c r="AG16" s="10">
        <v>9</v>
      </c>
      <c r="AH16" s="11"/>
      <c r="AI16" s="11"/>
      <c r="AJ16" s="11"/>
      <c r="AK16" s="11"/>
    </row>
    <row r="17" spans="3:37" ht="15" thickBot="1" x14ac:dyDescent="0.4">
      <c r="C17" s="4"/>
      <c r="D17" s="1" t="s">
        <v>7</v>
      </c>
      <c r="E17" s="1">
        <v>0.25</v>
      </c>
      <c r="F17" s="1">
        <v>0.5</v>
      </c>
      <c r="G17" s="1">
        <v>0.5</v>
      </c>
      <c r="H17" s="1">
        <v>1</v>
      </c>
      <c r="I17" s="1">
        <v>0</v>
      </c>
      <c r="Q17" s="10">
        <v>4</v>
      </c>
      <c r="R17" s="10">
        <v>5</v>
      </c>
      <c r="S17" s="10" t="s">
        <v>40</v>
      </c>
      <c r="T17" s="10">
        <v>2</v>
      </c>
      <c r="U17" s="10">
        <v>3</v>
      </c>
      <c r="V17" s="10">
        <v>3</v>
      </c>
      <c r="W17" s="10">
        <v>3</v>
      </c>
      <c r="X17" s="10">
        <v>0</v>
      </c>
      <c r="Y17" s="10" t="b">
        <v>0</v>
      </c>
      <c r="Z17" s="10">
        <v>3</v>
      </c>
      <c r="AA17" s="10">
        <v>3</v>
      </c>
      <c r="AB17" s="17">
        <v>44656</v>
      </c>
      <c r="AC17" s="17">
        <v>44656</v>
      </c>
      <c r="AD17" s="10">
        <v>1</v>
      </c>
      <c r="AE17" s="10" t="s">
        <v>52</v>
      </c>
      <c r="AF17" s="10">
        <v>3</v>
      </c>
      <c r="AG17" s="10">
        <v>7</v>
      </c>
      <c r="AH17" s="11"/>
      <c r="AI17" s="11"/>
      <c r="AJ17" s="11"/>
      <c r="AK17" s="11"/>
    </row>
    <row r="18" spans="3:37" ht="15" thickBot="1" x14ac:dyDescent="0.4">
      <c r="C18" s="3" t="s">
        <v>5</v>
      </c>
      <c r="D18" s="1" t="s">
        <v>6</v>
      </c>
      <c r="E18" s="1">
        <v>0.5</v>
      </c>
      <c r="F18" s="1">
        <v>0.5</v>
      </c>
      <c r="G18" s="1">
        <v>0.5</v>
      </c>
      <c r="H18" s="1">
        <v>0</v>
      </c>
      <c r="I18" s="1">
        <v>1</v>
      </c>
      <c r="Q18" s="10">
        <v>4</v>
      </c>
      <c r="R18" s="10">
        <v>8</v>
      </c>
      <c r="S18" s="10" t="s">
        <v>40</v>
      </c>
      <c r="T18" s="10">
        <v>6</v>
      </c>
      <c r="U18" s="10">
        <v>2</v>
      </c>
      <c r="V18" s="10">
        <v>2</v>
      </c>
      <c r="W18" s="10">
        <v>6</v>
      </c>
      <c r="X18" s="10">
        <v>2</v>
      </c>
      <c r="Y18" s="10" t="b">
        <v>0</v>
      </c>
      <c r="Z18" s="10">
        <v>2</v>
      </c>
      <c r="AA18" s="10">
        <v>2</v>
      </c>
      <c r="AB18" s="17">
        <v>44596</v>
      </c>
      <c r="AC18" s="17">
        <v>44628</v>
      </c>
      <c r="AD18" s="10">
        <v>0.5</v>
      </c>
      <c r="AE18" s="10" t="s">
        <v>53</v>
      </c>
      <c r="AF18" s="10">
        <v>1</v>
      </c>
      <c r="AG18" s="10">
        <v>9</v>
      </c>
      <c r="AH18" s="11"/>
      <c r="AI18" s="11"/>
      <c r="AJ18" s="11"/>
      <c r="AK18" s="11"/>
    </row>
    <row r="19" spans="3:37" ht="15" thickBot="1" x14ac:dyDescent="0.4">
      <c r="C19" s="4"/>
      <c r="D19" s="1" t="s">
        <v>7</v>
      </c>
      <c r="E19" s="1">
        <v>0.16500000000000001</v>
      </c>
      <c r="F19" s="1">
        <v>0.125</v>
      </c>
      <c r="G19" s="1">
        <v>0.375</v>
      </c>
      <c r="H19" s="1">
        <v>0</v>
      </c>
      <c r="I19" s="1">
        <v>1</v>
      </c>
      <c r="Q19" s="10">
        <v>4</v>
      </c>
      <c r="R19" s="10" t="s">
        <v>44</v>
      </c>
      <c r="S19" s="10" t="s">
        <v>40</v>
      </c>
      <c r="T19" s="10" t="s">
        <v>44</v>
      </c>
      <c r="U19" s="10">
        <v>2</v>
      </c>
      <c r="V19" s="10">
        <v>1</v>
      </c>
      <c r="W19" s="10">
        <v>3</v>
      </c>
      <c r="X19" s="10">
        <v>0</v>
      </c>
      <c r="Y19" s="10" t="b">
        <v>0</v>
      </c>
      <c r="Z19" s="10">
        <v>2</v>
      </c>
      <c r="AA19" s="10">
        <v>1</v>
      </c>
      <c r="AB19" s="17">
        <v>44596</v>
      </c>
      <c r="AC19" s="17" t="s">
        <v>45</v>
      </c>
      <c r="AD19" s="10">
        <v>1</v>
      </c>
      <c r="AE19" s="10" t="s">
        <v>54</v>
      </c>
      <c r="AF19" s="10">
        <v>1</v>
      </c>
      <c r="AG19" s="10">
        <v>9</v>
      </c>
      <c r="AH19" s="11"/>
      <c r="AI19" s="11"/>
      <c r="AJ19" s="11"/>
      <c r="AK19" s="11"/>
    </row>
    <row r="20" spans="3:37" x14ac:dyDescent="0.35">
      <c r="Q20" s="10">
        <v>5</v>
      </c>
      <c r="R20" s="10">
        <v>2</v>
      </c>
      <c r="S20" s="10">
        <v>2</v>
      </c>
      <c r="T20" s="10">
        <v>4</v>
      </c>
      <c r="U20" s="10">
        <v>3</v>
      </c>
      <c r="V20" s="10">
        <v>2</v>
      </c>
      <c r="W20" s="10">
        <v>5</v>
      </c>
      <c r="X20" s="10">
        <v>0</v>
      </c>
      <c r="Y20" s="10" t="b">
        <v>0</v>
      </c>
      <c r="Z20" s="10">
        <v>3</v>
      </c>
      <c r="AA20" s="10">
        <v>2</v>
      </c>
      <c r="AB20" s="17">
        <v>44656</v>
      </c>
      <c r="AC20" s="17">
        <v>44596</v>
      </c>
      <c r="AD20" s="10">
        <v>0.5</v>
      </c>
      <c r="AE20" s="10" t="s">
        <v>55</v>
      </c>
      <c r="AF20" s="10">
        <v>2</v>
      </c>
      <c r="AG20" s="10">
        <v>7</v>
      </c>
      <c r="AH20" s="11"/>
      <c r="AI20" s="11"/>
      <c r="AJ20" s="11"/>
      <c r="AK20" s="11"/>
    </row>
    <row r="21" spans="3:37" ht="15" thickBot="1" x14ac:dyDescent="0.4">
      <c r="D21" t="s">
        <v>15</v>
      </c>
      <c r="Q21" s="10">
        <v>5</v>
      </c>
      <c r="R21" s="10">
        <v>3</v>
      </c>
      <c r="S21" s="10">
        <v>2</v>
      </c>
      <c r="T21" s="10" t="s">
        <v>38</v>
      </c>
      <c r="U21" s="10">
        <v>3</v>
      </c>
      <c r="V21" s="10">
        <v>2</v>
      </c>
      <c r="W21" s="10">
        <v>7</v>
      </c>
      <c r="X21" s="10">
        <v>2</v>
      </c>
      <c r="Y21" s="10" t="b">
        <v>0</v>
      </c>
      <c r="Z21" s="10">
        <v>3</v>
      </c>
      <c r="AA21" s="10">
        <v>2</v>
      </c>
      <c r="AB21" s="17">
        <v>44656</v>
      </c>
      <c r="AC21" s="17">
        <v>44595</v>
      </c>
      <c r="AD21" s="10">
        <v>0.5</v>
      </c>
      <c r="AE21" s="10" t="s">
        <v>56</v>
      </c>
      <c r="AF21" s="10">
        <v>1</v>
      </c>
      <c r="AG21" s="10">
        <v>7</v>
      </c>
      <c r="AH21" s="11"/>
      <c r="AI21" s="11"/>
      <c r="AJ21" s="11"/>
      <c r="AK21" s="11"/>
    </row>
    <row r="22" spans="3:37" ht="15" thickBot="1" x14ac:dyDescent="0.4">
      <c r="D22" s="4"/>
      <c r="E22" s="7" t="s">
        <v>8</v>
      </c>
      <c r="F22" s="7" t="s">
        <v>9</v>
      </c>
      <c r="G22" s="7" t="s">
        <v>10</v>
      </c>
      <c r="H22" s="7" t="s">
        <v>11</v>
      </c>
      <c r="I22" s="7" t="s">
        <v>12</v>
      </c>
      <c r="Q22" s="10">
        <v>5</v>
      </c>
      <c r="R22" s="10">
        <v>4</v>
      </c>
      <c r="S22" s="10">
        <v>2</v>
      </c>
      <c r="T22" s="10" t="s">
        <v>40</v>
      </c>
      <c r="U22" s="10">
        <v>3</v>
      </c>
      <c r="V22" s="10">
        <v>3</v>
      </c>
      <c r="W22" s="10">
        <v>3</v>
      </c>
      <c r="X22" s="10">
        <v>0</v>
      </c>
      <c r="Y22" s="10" t="b">
        <v>0</v>
      </c>
      <c r="Z22" s="10">
        <v>3</v>
      </c>
      <c r="AA22" s="10">
        <v>3</v>
      </c>
      <c r="AB22" s="17">
        <v>44656</v>
      </c>
      <c r="AC22" s="17">
        <v>44656</v>
      </c>
      <c r="AD22" s="10">
        <v>1</v>
      </c>
      <c r="AE22" s="10" t="s">
        <v>52</v>
      </c>
      <c r="AF22" s="10">
        <v>3</v>
      </c>
      <c r="AG22" s="10">
        <v>7</v>
      </c>
      <c r="AH22" s="11"/>
      <c r="AI22" s="11"/>
      <c r="AJ22" s="11"/>
      <c r="AK22" s="11"/>
    </row>
    <row r="23" spans="3:37" ht="15" thickBot="1" x14ac:dyDescent="0.4">
      <c r="D23" s="7" t="s">
        <v>8</v>
      </c>
      <c r="E23" s="7">
        <v>0.01</v>
      </c>
      <c r="F23" s="7">
        <v>0.02</v>
      </c>
      <c r="G23" s="7">
        <v>0.02</v>
      </c>
      <c r="H23" s="7">
        <v>0.03</v>
      </c>
      <c r="I23" s="7">
        <v>0.02</v>
      </c>
      <c r="Q23" s="10">
        <v>5</v>
      </c>
      <c r="R23" s="10" t="s">
        <v>44</v>
      </c>
      <c r="S23" s="10">
        <v>2</v>
      </c>
      <c r="T23" s="10" t="s">
        <v>44</v>
      </c>
      <c r="U23" s="10">
        <v>3</v>
      </c>
      <c r="V23" s="10">
        <v>1</v>
      </c>
      <c r="W23" s="10">
        <v>6</v>
      </c>
      <c r="X23" s="10">
        <v>2</v>
      </c>
      <c r="Y23" s="10" t="b">
        <v>0</v>
      </c>
      <c r="Z23" s="10">
        <v>3</v>
      </c>
      <c r="AA23" s="10">
        <v>1</v>
      </c>
      <c r="AB23" s="17">
        <v>44656</v>
      </c>
      <c r="AC23" s="17" t="s">
        <v>45</v>
      </c>
      <c r="AD23" s="10">
        <v>0.5</v>
      </c>
      <c r="AE23" s="10" t="s">
        <v>57</v>
      </c>
      <c r="AF23" s="10">
        <v>1</v>
      </c>
      <c r="AG23" s="10">
        <v>7</v>
      </c>
      <c r="AH23" s="11"/>
      <c r="AI23" s="11"/>
      <c r="AJ23" s="11"/>
      <c r="AK23" s="11"/>
    </row>
    <row r="24" spans="3:37" ht="15" thickBot="1" x14ac:dyDescent="0.4">
      <c r="D24" s="7"/>
      <c r="E24" s="7">
        <v>0.01</v>
      </c>
      <c r="F24" s="7">
        <v>0.02</v>
      </c>
      <c r="G24" s="7">
        <v>0.02</v>
      </c>
      <c r="H24" s="7">
        <v>0.03</v>
      </c>
      <c r="I24" s="7">
        <v>0.02</v>
      </c>
      <c r="Q24" s="10">
        <v>8</v>
      </c>
      <c r="R24" s="10">
        <v>2</v>
      </c>
      <c r="S24" s="10">
        <v>6</v>
      </c>
      <c r="T24" s="10">
        <v>4</v>
      </c>
      <c r="U24" s="10">
        <v>2</v>
      </c>
      <c r="V24" s="10">
        <v>2</v>
      </c>
      <c r="W24" s="10">
        <v>4</v>
      </c>
      <c r="X24" s="10">
        <v>0</v>
      </c>
      <c r="Y24" s="10" t="b">
        <v>0</v>
      </c>
      <c r="Z24" s="10">
        <v>2</v>
      </c>
      <c r="AA24" s="10">
        <v>2</v>
      </c>
      <c r="AB24" s="17">
        <v>44628</v>
      </c>
      <c r="AC24" s="17">
        <v>44595</v>
      </c>
      <c r="AD24" s="10">
        <v>0.5</v>
      </c>
      <c r="AE24" s="10" t="s">
        <v>58</v>
      </c>
      <c r="AF24" s="10">
        <v>2</v>
      </c>
      <c r="AG24" s="10">
        <v>6</v>
      </c>
      <c r="AH24" s="11"/>
      <c r="AI24" s="11"/>
      <c r="AJ24" s="11"/>
      <c r="AK24" s="11"/>
    </row>
    <row r="25" spans="3:37" ht="15" thickBot="1" x14ac:dyDescent="0.4">
      <c r="D25" s="7" t="s">
        <v>9</v>
      </c>
      <c r="E25" s="7">
        <v>0.02</v>
      </c>
      <c r="F25" s="7">
        <v>0.04</v>
      </c>
      <c r="G25" s="7">
        <v>0.04</v>
      </c>
      <c r="H25" s="7">
        <v>0.06</v>
      </c>
      <c r="I25" s="7">
        <v>0.04</v>
      </c>
      <c r="Q25" s="10">
        <v>8</v>
      </c>
      <c r="R25" s="10">
        <v>3</v>
      </c>
      <c r="S25" s="10">
        <v>6</v>
      </c>
      <c r="T25" s="10" t="s">
        <v>38</v>
      </c>
      <c r="U25" s="10">
        <v>2</v>
      </c>
      <c r="V25" s="10">
        <v>2</v>
      </c>
      <c r="W25" s="10">
        <v>2</v>
      </c>
      <c r="X25" s="10">
        <v>0</v>
      </c>
      <c r="Y25" s="10" t="b">
        <v>0</v>
      </c>
      <c r="Z25" s="10">
        <v>2</v>
      </c>
      <c r="AA25" s="10">
        <v>2</v>
      </c>
      <c r="AB25" s="17">
        <v>44628</v>
      </c>
      <c r="AC25" s="17">
        <v>44628</v>
      </c>
      <c r="AD25" s="10">
        <v>1</v>
      </c>
      <c r="AE25" s="10" t="s">
        <v>49</v>
      </c>
      <c r="AF25" s="10">
        <v>2</v>
      </c>
      <c r="AG25" s="10">
        <v>6</v>
      </c>
      <c r="AH25" s="11"/>
      <c r="AI25" s="11"/>
      <c r="AJ25" s="11"/>
      <c r="AK25" s="11"/>
    </row>
    <row r="26" spans="3:37" ht="15" thickBot="1" x14ac:dyDescent="0.4">
      <c r="D26" s="7"/>
      <c r="E26" s="7">
        <v>0.02</v>
      </c>
      <c r="F26" s="7">
        <v>0.04</v>
      </c>
      <c r="G26" s="7">
        <v>0.04</v>
      </c>
      <c r="H26" s="7">
        <v>0.06</v>
      </c>
      <c r="I26" s="7">
        <v>0.04</v>
      </c>
      <c r="Q26" s="10">
        <v>8</v>
      </c>
      <c r="R26" s="10">
        <v>4</v>
      </c>
      <c r="S26" s="10">
        <v>6</v>
      </c>
      <c r="T26" s="10" t="s">
        <v>40</v>
      </c>
      <c r="U26" s="10">
        <v>2</v>
      </c>
      <c r="V26" s="10">
        <v>2</v>
      </c>
      <c r="W26" s="10">
        <v>6</v>
      </c>
      <c r="X26" s="10">
        <v>2</v>
      </c>
      <c r="Y26" s="10" t="b">
        <v>0</v>
      </c>
      <c r="Z26" s="10">
        <v>2</v>
      </c>
      <c r="AA26" s="10">
        <v>2</v>
      </c>
      <c r="AB26" s="17">
        <v>44628</v>
      </c>
      <c r="AC26" s="17">
        <v>44596</v>
      </c>
      <c r="AD26" s="10">
        <v>0.5</v>
      </c>
      <c r="AE26" s="10" t="s">
        <v>59</v>
      </c>
      <c r="AF26" s="10">
        <v>1</v>
      </c>
      <c r="AG26" s="10">
        <v>6</v>
      </c>
      <c r="AH26" s="11"/>
      <c r="AI26" s="11"/>
      <c r="AJ26" s="11"/>
      <c r="AK26" s="11"/>
    </row>
    <row r="27" spans="3:37" ht="15" thickBot="1" x14ac:dyDescent="0.4">
      <c r="D27" s="7" t="s">
        <v>13</v>
      </c>
      <c r="E27" s="7">
        <v>0.02</v>
      </c>
      <c r="F27" s="7">
        <v>0.04</v>
      </c>
      <c r="G27" s="7">
        <v>0.04</v>
      </c>
      <c r="H27" s="7">
        <v>0.06</v>
      </c>
      <c r="I27" s="7">
        <v>0.04</v>
      </c>
      <c r="Q27" s="10">
        <v>8</v>
      </c>
      <c r="R27" s="10" t="s">
        <v>44</v>
      </c>
      <c r="S27" s="10">
        <v>6</v>
      </c>
      <c r="T27" s="10" t="s">
        <v>44</v>
      </c>
      <c r="U27" s="10">
        <v>2</v>
      </c>
      <c r="V27" s="10">
        <v>1</v>
      </c>
      <c r="W27" s="10">
        <v>5</v>
      </c>
      <c r="X27" s="10">
        <v>2</v>
      </c>
      <c r="Y27" s="10" t="b">
        <v>0</v>
      </c>
      <c r="Z27" s="10">
        <v>2</v>
      </c>
      <c r="AA27" s="10">
        <v>1</v>
      </c>
      <c r="AB27" s="17">
        <v>44628</v>
      </c>
      <c r="AC27" s="17" t="s">
        <v>45</v>
      </c>
      <c r="AD27" s="10">
        <v>0.5</v>
      </c>
      <c r="AE27" s="10" t="s">
        <v>60</v>
      </c>
      <c r="AF27" s="10">
        <v>1</v>
      </c>
      <c r="AG27" s="10">
        <v>6</v>
      </c>
      <c r="AH27" s="11"/>
      <c r="AI27" s="11"/>
      <c r="AJ27" s="11"/>
      <c r="AK27" s="11"/>
    </row>
    <row r="28" spans="3:37" ht="15" thickBot="1" x14ac:dyDescent="0.4">
      <c r="D28" s="7"/>
      <c r="E28" s="7">
        <v>0.02</v>
      </c>
      <c r="F28" s="7">
        <v>0.04</v>
      </c>
      <c r="G28" s="7">
        <v>0.04</v>
      </c>
      <c r="H28" s="7">
        <v>0.06</v>
      </c>
      <c r="I28" s="7">
        <v>0.04</v>
      </c>
      <c r="Q28" s="10" t="s">
        <v>44</v>
      </c>
      <c r="R28" s="10">
        <v>2</v>
      </c>
      <c r="S28" s="10" t="s">
        <v>44</v>
      </c>
      <c r="T28" s="10">
        <v>4</v>
      </c>
      <c r="U28" s="10">
        <v>1</v>
      </c>
      <c r="V28" s="10">
        <v>1</v>
      </c>
      <c r="W28" s="10">
        <v>1</v>
      </c>
      <c r="X28" s="10">
        <v>0</v>
      </c>
      <c r="Y28" s="10" t="b">
        <v>0</v>
      </c>
      <c r="Z28" s="10">
        <v>1</v>
      </c>
      <c r="AA28" s="10">
        <v>1</v>
      </c>
      <c r="AB28" s="17" t="s">
        <v>45</v>
      </c>
      <c r="AC28" s="17" t="s">
        <v>45</v>
      </c>
      <c r="AD28" s="10">
        <v>1</v>
      </c>
      <c r="AE28" s="10" t="s">
        <v>46</v>
      </c>
      <c r="AF28" s="10">
        <v>1</v>
      </c>
      <c r="AG28" s="10">
        <v>7</v>
      </c>
      <c r="AH28" s="11"/>
      <c r="AI28" s="11"/>
      <c r="AJ28" s="11"/>
      <c r="AK28" s="11"/>
    </row>
    <row r="29" spans="3:37" ht="15" thickBot="1" x14ac:dyDescent="0.4">
      <c r="D29" s="7" t="s">
        <v>11</v>
      </c>
      <c r="E29" s="7">
        <v>0.03</v>
      </c>
      <c r="F29" s="7">
        <v>0.06</v>
      </c>
      <c r="G29" s="7">
        <v>0.06</v>
      </c>
      <c r="H29" s="7">
        <v>0.09</v>
      </c>
      <c r="I29" s="7">
        <v>0.06</v>
      </c>
      <c r="Q29" s="10" t="s">
        <v>44</v>
      </c>
      <c r="R29" s="10">
        <v>3</v>
      </c>
      <c r="S29" s="10" t="s">
        <v>44</v>
      </c>
      <c r="T29" s="10" t="s">
        <v>38</v>
      </c>
      <c r="U29" s="10">
        <v>1</v>
      </c>
      <c r="V29" s="10">
        <v>2</v>
      </c>
      <c r="W29" s="10">
        <v>3</v>
      </c>
      <c r="X29" s="10">
        <v>0</v>
      </c>
      <c r="Y29" s="10" t="b">
        <v>0</v>
      </c>
      <c r="Z29" s="10">
        <v>1</v>
      </c>
      <c r="AA29" s="10">
        <v>2</v>
      </c>
      <c r="AB29" s="17" t="s">
        <v>45</v>
      </c>
      <c r="AC29" s="17">
        <v>44595</v>
      </c>
      <c r="AD29" s="10">
        <v>1</v>
      </c>
      <c r="AE29" s="10" t="s">
        <v>61</v>
      </c>
      <c r="AF29" s="10">
        <v>2</v>
      </c>
      <c r="AG29" s="10">
        <v>7</v>
      </c>
      <c r="AH29" s="11"/>
      <c r="AI29" s="11"/>
      <c r="AJ29" s="11"/>
      <c r="AK29" s="11"/>
    </row>
    <row r="30" spans="3:37" ht="15" thickBot="1" x14ac:dyDescent="0.4">
      <c r="D30" s="7"/>
      <c r="E30" s="7">
        <v>0.03</v>
      </c>
      <c r="F30" s="7">
        <v>0.06</v>
      </c>
      <c r="G30" s="7">
        <v>0.06</v>
      </c>
      <c r="H30" s="7">
        <v>0.09</v>
      </c>
      <c r="I30" s="7">
        <v>0.06</v>
      </c>
      <c r="Q30" s="10" t="s">
        <v>44</v>
      </c>
      <c r="R30" s="10">
        <v>4</v>
      </c>
      <c r="S30" s="10" t="s">
        <v>44</v>
      </c>
      <c r="T30" s="10" t="s">
        <v>40</v>
      </c>
      <c r="U30" s="10">
        <v>1</v>
      </c>
      <c r="V30" s="10">
        <v>2</v>
      </c>
      <c r="W30" s="10">
        <v>3</v>
      </c>
      <c r="X30" s="10">
        <v>0</v>
      </c>
      <c r="Y30" s="10" t="b">
        <v>0</v>
      </c>
      <c r="Z30" s="10">
        <v>1</v>
      </c>
      <c r="AA30" s="10">
        <v>2</v>
      </c>
      <c r="AB30" s="17" t="s">
        <v>45</v>
      </c>
      <c r="AC30" s="17">
        <v>44596</v>
      </c>
      <c r="AD30" s="10">
        <v>1</v>
      </c>
      <c r="AE30" s="10" t="s">
        <v>62</v>
      </c>
      <c r="AF30" s="10">
        <v>2</v>
      </c>
      <c r="AG30" s="10">
        <v>7</v>
      </c>
      <c r="AH30" s="11"/>
      <c r="AI30" s="11"/>
      <c r="AJ30" s="11"/>
      <c r="AK30" s="11"/>
    </row>
    <row r="31" spans="3:37" ht="15" thickBot="1" x14ac:dyDescent="0.4">
      <c r="D31" s="7" t="s">
        <v>12</v>
      </c>
      <c r="E31" s="7">
        <v>0.02</v>
      </c>
      <c r="F31" s="7">
        <v>0.04</v>
      </c>
      <c r="G31" s="7">
        <v>0.04</v>
      </c>
      <c r="H31" s="7">
        <v>0.06</v>
      </c>
      <c r="I31" s="7">
        <v>0.04</v>
      </c>
      <c r="Q31" s="10" t="s">
        <v>44</v>
      </c>
      <c r="R31" s="10">
        <v>5</v>
      </c>
      <c r="S31" s="10" t="s">
        <v>44</v>
      </c>
      <c r="T31" s="10">
        <v>2</v>
      </c>
      <c r="U31" s="10">
        <v>1</v>
      </c>
      <c r="V31" s="10">
        <v>3</v>
      </c>
      <c r="W31" s="10">
        <v>6</v>
      </c>
      <c r="X31" s="10">
        <v>2</v>
      </c>
      <c r="Y31" s="10" t="b">
        <v>0</v>
      </c>
      <c r="Z31" s="10">
        <v>1</v>
      </c>
      <c r="AA31" s="10">
        <v>3</v>
      </c>
      <c r="AB31" s="17" t="s">
        <v>45</v>
      </c>
      <c r="AC31" s="17">
        <v>44656</v>
      </c>
      <c r="AD31" s="10">
        <v>0.5</v>
      </c>
      <c r="AE31" s="10" t="s">
        <v>63</v>
      </c>
      <c r="AF31" s="10">
        <v>1</v>
      </c>
      <c r="AG31" s="10">
        <v>7</v>
      </c>
      <c r="AH31" s="11"/>
      <c r="AI31" s="11"/>
      <c r="AJ31" s="11"/>
      <c r="AK31" s="11"/>
    </row>
    <row r="32" spans="3:37" ht="15" thickBot="1" x14ac:dyDescent="0.4">
      <c r="E32" s="7">
        <v>0.02</v>
      </c>
      <c r="F32" s="7">
        <v>0.04</v>
      </c>
      <c r="G32" s="7">
        <v>0.04</v>
      </c>
      <c r="H32" s="7">
        <v>0.06</v>
      </c>
      <c r="I32" s="7">
        <v>0.04</v>
      </c>
      <c r="Q32" s="10" t="s">
        <v>44</v>
      </c>
      <c r="R32" s="10">
        <v>8</v>
      </c>
      <c r="S32" s="10" t="s">
        <v>44</v>
      </c>
      <c r="T32" s="10">
        <v>6</v>
      </c>
      <c r="U32" s="10">
        <v>1</v>
      </c>
      <c r="V32" s="10">
        <v>2</v>
      </c>
      <c r="W32" s="10">
        <v>5</v>
      </c>
      <c r="X32" s="10">
        <v>2</v>
      </c>
      <c r="Y32" s="10" t="b">
        <v>0</v>
      </c>
      <c r="Z32" s="10">
        <v>1</v>
      </c>
      <c r="AA32" s="10">
        <v>2</v>
      </c>
      <c r="AB32" s="17" t="s">
        <v>45</v>
      </c>
      <c r="AC32" s="17">
        <v>44628</v>
      </c>
      <c r="AD32" s="10">
        <v>0.5</v>
      </c>
      <c r="AE32" s="10" t="s">
        <v>64</v>
      </c>
      <c r="AF32" s="10">
        <v>1</v>
      </c>
      <c r="AG32" s="10">
        <v>7</v>
      </c>
      <c r="AH32" s="11"/>
      <c r="AI32" s="11"/>
      <c r="AJ32" s="11"/>
      <c r="AK32" s="11"/>
    </row>
    <row r="33" spans="3:37" ht="15" thickBot="1" x14ac:dyDescent="0.4">
      <c r="D33" t="s">
        <v>16</v>
      </c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1"/>
      <c r="AI33" s="11"/>
      <c r="AJ33" s="11"/>
      <c r="AK33" s="11"/>
    </row>
    <row r="34" spans="3:37" ht="15" thickBot="1" x14ac:dyDescent="0.4">
      <c r="E34" s="3" t="s">
        <v>1</v>
      </c>
      <c r="F34" s="3" t="s">
        <v>2</v>
      </c>
      <c r="G34" s="3" t="s">
        <v>3</v>
      </c>
      <c r="H34" s="3" t="s">
        <v>4</v>
      </c>
      <c r="I34" s="3" t="s">
        <v>5</v>
      </c>
      <c r="J34" s="8" t="s">
        <v>17</v>
      </c>
      <c r="K34" s="8" t="s">
        <v>18</v>
      </c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3:37" ht="15" thickBot="1" x14ac:dyDescent="0.4">
      <c r="C35" s="3" t="s">
        <v>1</v>
      </c>
      <c r="D35" s="1" t="s">
        <v>6</v>
      </c>
      <c r="E35">
        <f>E23*E10</f>
        <v>0.01</v>
      </c>
      <c r="F35">
        <f t="shared" ref="F35:I35" si="1">F23*F10</f>
        <v>0.02</v>
      </c>
      <c r="G35">
        <f t="shared" si="1"/>
        <v>0.02</v>
      </c>
      <c r="H35">
        <f t="shared" si="1"/>
        <v>1.4999999999999999E-2</v>
      </c>
      <c r="I35">
        <f t="shared" si="1"/>
        <v>0.01</v>
      </c>
      <c r="J35">
        <f>SUM(E35:I35)</f>
        <v>7.4999999999999997E-2</v>
      </c>
      <c r="K35">
        <f>J35+J36/2</f>
        <v>0.10539999999999999</v>
      </c>
    </row>
    <row r="36" spans="3:37" ht="15" thickBot="1" x14ac:dyDescent="0.4">
      <c r="C36" s="4"/>
      <c r="D36" s="1" t="s">
        <v>7</v>
      </c>
      <c r="E36">
        <f t="shared" ref="E36:I44" si="2">E24*E11</f>
        <v>0.01</v>
      </c>
      <c r="F36">
        <f t="shared" si="2"/>
        <v>0.02</v>
      </c>
      <c r="G36">
        <f t="shared" si="2"/>
        <v>0.02</v>
      </c>
      <c r="H36">
        <f t="shared" si="2"/>
        <v>7.4999999999999997E-3</v>
      </c>
      <c r="I36">
        <f t="shared" si="2"/>
        <v>3.3000000000000004E-3</v>
      </c>
      <c r="J36">
        <f t="shared" ref="J36:J44" si="3">SUM(E36:I36)</f>
        <v>6.08E-2</v>
      </c>
    </row>
    <row r="37" spans="3:37" ht="15" thickBot="1" x14ac:dyDescent="0.4">
      <c r="C37" s="3" t="s">
        <v>2</v>
      </c>
      <c r="D37" s="1" t="s">
        <v>6</v>
      </c>
      <c r="E37">
        <f t="shared" si="2"/>
        <v>0.02</v>
      </c>
      <c r="F37">
        <f t="shared" si="2"/>
        <v>0.04</v>
      </c>
      <c r="G37">
        <f t="shared" si="2"/>
        <v>0.04</v>
      </c>
      <c r="H37">
        <f t="shared" si="2"/>
        <v>0.03</v>
      </c>
      <c r="I37">
        <f t="shared" si="2"/>
        <v>0.02</v>
      </c>
      <c r="J37">
        <f t="shared" si="3"/>
        <v>0.15</v>
      </c>
      <c r="K37">
        <f t="shared" ref="K37:K43" si="4">J37+J38/2</f>
        <v>0.21249999999999999</v>
      </c>
    </row>
    <row r="38" spans="3:37" ht="15" thickBot="1" x14ac:dyDescent="0.4">
      <c r="C38" s="4"/>
      <c r="D38" s="1" t="s">
        <v>7</v>
      </c>
      <c r="E38">
        <f t="shared" si="2"/>
        <v>0.02</v>
      </c>
      <c r="F38">
        <f t="shared" si="2"/>
        <v>0.04</v>
      </c>
      <c r="G38">
        <f t="shared" si="2"/>
        <v>0.03</v>
      </c>
      <c r="H38">
        <f t="shared" si="2"/>
        <v>0.03</v>
      </c>
      <c r="I38">
        <f t="shared" si="2"/>
        <v>5.0000000000000001E-3</v>
      </c>
      <c r="J38">
        <f t="shared" si="3"/>
        <v>0.125</v>
      </c>
    </row>
    <row r="39" spans="3:37" ht="15" thickBot="1" x14ac:dyDescent="0.4">
      <c r="C39" s="3" t="s">
        <v>3</v>
      </c>
      <c r="D39" s="1" t="s">
        <v>6</v>
      </c>
      <c r="E39">
        <f t="shared" si="2"/>
        <v>0.02</v>
      </c>
      <c r="F39">
        <f t="shared" si="2"/>
        <v>0.04</v>
      </c>
      <c r="G39">
        <f t="shared" si="2"/>
        <v>0.04</v>
      </c>
      <c r="H39">
        <f t="shared" si="2"/>
        <v>0.03</v>
      </c>
      <c r="I39">
        <f t="shared" si="2"/>
        <v>0.02</v>
      </c>
      <c r="J39">
        <f t="shared" si="3"/>
        <v>0.15</v>
      </c>
      <c r="K39">
        <f t="shared" si="4"/>
        <v>0.20745</v>
      </c>
    </row>
    <row r="40" spans="3:37" ht="15" thickBot="1" x14ac:dyDescent="0.4">
      <c r="C40" s="4"/>
      <c r="D40" s="1" t="s">
        <v>7</v>
      </c>
      <c r="E40">
        <f t="shared" si="2"/>
        <v>0.02</v>
      </c>
      <c r="F40">
        <f t="shared" si="2"/>
        <v>0.03</v>
      </c>
      <c r="G40">
        <f t="shared" si="2"/>
        <v>0.04</v>
      </c>
      <c r="H40">
        <f t="shared" si="2"/>
        <v>9.9000000000000008E-3</v>
      </c>
      <c r="I40">
        <f t="shared" si="2"/>
        <v>1.4999999999999999E-2</v>
      </c>
      <c r="J40">
        <f t="shared" si="3"/>
        <v>0.1149</v>
      </c>
    </row>
    <row r="41" spans="3:37" ht="15" thickBot="1" x14ac:dyDescent="0.4">
      <c r="C41" s="3" t="s">
        <v>4</v>
      </c>
      <c r="D41" s="1" t="s">
        <v>6</v>
      </c>
      <c r="E41">
        <f t="shared" si="2"/>
        <v>1.4999999999999999E-2</v>
      </c>
      <c r="F41">
        <f t="shared" si="2"/>
        <v>0.03</v>
      </c>
      <c r="G41">
        <f t="shared" si="2"/>
        <v>0.03</v>
      </c>
      <c r="H41">
        <f t="shared" si="2"/>
        <v>0.09</v>
      </c>
      <c r="I41">
        <f t="shared" si="2"/>
        <v>0</v>
      </c>
      <c r="J41">
        <f t="shared" si="3"/>
        <v>0.16499999999999998</v>
      </c>
      <c r="K41">
        <f t="shared" si="4"/>
        <v>0.24374999999999997</v>
      </c>
    </row>
    <row r="42" spans="3:37" ht="15" thickBot="1" x14ac:dyDescent="0.4">
      <c r="C42" s="4"/>
      <c r="D42" s="1" t="s">
        <v>7</v>
      </c>
      <c r="E42">
        <f t="shared" si="2"/>
        <v>7.4999999999999997E-3</v>
      </c>
      <c r="F42">
        <f t="shared" si="2"/>
        <v>0.03</v>
      </c>
      <c r="G42">
        <f t="shared" si="2"/>
        <v>0.03</v>
      </c>
      <c r="H42">
        <f t="shared" si="2"/>
        <v>0.09</v>
      </c>
      <c r="I42">
        <f t="shared" si="2"/>
        <v>0</v>
      </c>
      <c r="J42">
        <f t="shared" si="3"/>
        <v>0.1575</v>
      </c>
    </row>
    <row r="43" spans="3:37" ht="15" thickBot="1" x14ac:dyDescent="0.4">
      <c r="C43" s="3" t="s">
        <v>5</v>
      </c>
      <c r="D43" s="1" t="s">
        <v>6</v>
      </c>
      <c r="E43">
        <f t="shared" si="2"/>
        <v>0.01</v>
      </c>
      <c r="F43">
        <f t="shared" si="2"/>
        <v>0.02</v>
      </c>
      <c r="G43">
        <f t="shared" si="2"/>
        <v>0.02</v>
      </c>
      <c r="H43">
        <f t="shared" si="2"/>
        <v>0</v>
      </c>
      <c r="I43">
        <f t="shared" si="2"/>
        <v>0.04</v>
      </c>
      <c r="J43">
        <f t="shared" si="3"/>
        <v>0.09</v>
      </c>
      <c r="K43">
        <f t="shared" si="4"/>
        <v>0.12164999999999999</v>
      </c>
    </row>
    <row r="44" spans="3:37" ht="15" thickBot="1" x14ac:dyDescent="0.4">
      <c r="C44" s="4"/>
      <c r="D44" s="1" t="s">
        <v>7</v>
      </c>
      <c r="E44">
        <f t="shared" si="2"/>
        <v>3.3000000000000004E-3</v>
      </c>
      <c r="F44">
        <f t="shared" si="2"/>
        <v>5.0000000000000001E-3</v>
      </c>
      <c r="G44">
        <f t="shared" si="2"/>
        <v>1.4999999999999999E-2</v>
      </c>
      <c r="H44">
        <f t="shared" si="2"/>
        <v>0</v>
      </c>
      <c r="I44">
        <f t="shared" si="2"/>
        <v>0.04</v>
      </c>
      <c r="J44">
        <f t="shared" si="3"/>
        <v>6.3299999999999995E-2</v>
      </c>
    </row>
    <row r="45" spans="3:37" x14ac:dyDescent="0.35">
      <c r="K45">
        <f>SUM(K35:K44)</f>
        <v>0.89074999999999993</v>
      </c>
    </row>
  </sheetData>
  <mergeCells count="1">
    <mergeCell ref="C9:D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6A47A-C8BF-48A6-B709-F13558B63A99}">
  <dimension ref="B1:BF76"/>
  <sheetViews>
    <sheetView tabSelected="1" workbookViewId="0">
      <selection activeCell="B1" sqref="B1"/>
    </sheetView>
  </sheetViews>
  <sheetFormatPr defaultRowHeight="14.5" x14ac:dyDescent="0.35"/>
  <cols>
    <col min="8" max="8" width="11.1796875" customWidth="1"/>
    <col min="9" max="9" width="11.6328125" customWidth="1"/>
    <col min="30" max="30" width="12.1796875" customWidth="1"/>
    <col min="31" max="31" width="16.26953125" customWidth="1"/>
    <col min="32" max="32" width="13.26953125" customWidth="1"/>
    <col min="33" max="34" width="12" customWidth="1"/>
    <col min="35" max="35" width="11.08984375" customWidth="1"/>
    <col min="36" max="36" width="11.453125" customWidth="1"/>
    <col min="37" max="37" width="14.453125" customWidth="1"/>
    <col min="57" max="57" width="13.81640625" customWidth="1"/>
    <col min="58" max="58" width="13.26953125" customWidth="1"/>
  </cols>
  <sheetData>
    <row r="1" spans="2:58" x14ac:dyDescent="0.35">
      <c r="B1" t="s">
        <v>125</v>
      </c>
      <c r="AC1" t="s">
        <v>111</v>
      </c>
      <c r="AD1">
        <v>3</v>
      </c>
    </row>
    <row r="2" spans="2:58" ht="23.5" thickBot="1" x14ac:dyDescent="0.4">
      <c r="B2" t="s">
        <v>65</v>
      </c>
      <c r="H2" s="13" t="s">
        <v>79</v>
      </c>
      <c r="I2" s="13" t="s">
        <v>82</v>
      </c>
      <c r="R2" s="26" t="s">
        <v>100</v>
      </c>
      <c r="AC2" t="s">
        <v>112</v>
      </c>
      <c r="AL2" t="s">
        <v>115</v>
      </c>
      <c r="AU2" s="26" t="s">
        <v>116</v>
      </c>
    </row>
    <row r="3" spans="2:58" ht="44" thickBot="1" x14ac:dyDescent="0.4">
      <c r="B3" s="1" t="s">
        <v>66</v>
      </c>
      <c r="C3" s="1" t="s">
        <v>67</v>
      </c>
      <c r="D3" s="1" t="s">
        <v>68</v>
      </c>
      <c r="E3" t="s">
        <v>70</v>
      </c>
      <c r="F3" s="12" t="s">
        <v>98</v>
      </c>
      <c r="H3" s="14" t="s">
        <v>80</v>
      </c>
      <c r="I3" s="14"/>
      <c r="J3" s="14" t="s">
        <v>1</v>
      </c>
      <c r="K3" s="14" t="s">
        <v>2</v>
      </c>
      <c r="L3" s="14" t="s">
        <v>3</v>
      </c>
      <c r="M3" s="14" t="s">
        <v>4</v>
      </c>
      <c r="N3" s="14" t="s">
        <v>5</v>
      </c>
      <c r="R3" s="4"/>
      <c r="S3" s="4"/>
      <c r="T3" s="7" t="s">
        <v>1</v>
      </c>
      <c r="U3" s="7" t="s">
        <v>2</v>
      </c>
      <c r="V3" s="7" t="s">
        <v>3</v>
      </c>
      <c r="W3" s="7" t="s">
        <v>4</v>
      </c>
      <c r="X3" s="7" t="s">
        <v>5</v>
      </c>
      <c r="Y3" s="7"/>
      <c r="AC3" s="1" t="s">
        <v>110</v>
      </c>
      <c r="AD3" s="28"/>
      <c r="AE3" s="1" t="s">
        <v>1</v>
      </c>
      <c r="AF3" s="1" t="s">
        <v>2</v>
      </c>
      <c r="AG3" s="1" t="s">
        <v>3</v>
      </c>
      <c r="AH3" s="1" t="s">
        <v>4</v>
      </c>
      <c r="AI3" s="1" t="s">
        <v>5</v>
      </c>
      <c r="AL3" s="43" t="s">
        <v>117</v>
      </c>
      <c r="AM3" s="44"/>
      <c r="AN3" s="45" t="s">
        <v>1</v>
      </c>
      <c r="AO3" s="45" t="s">
        <v>2</v>
      </c>
      <c r="AP3" s="45" t="s">
        <v>3</v>
      </c>
      <c r="AQ3" s="45" t="s">
        <v>4</v>
      </c>
      <c r="AR3" s="46" t="s">
        <v>5</v>
      </c>
      <c r="AU3" s="43" t="s">
        <v>118</v>
      </c>
      <c r="AV3" s="44"/>
      <c r="AW3" s="45" t="s">
        <v>1</v>
      </c>
      <c r="AX3" s="45" t="s">
        <v>2</v>
      </c>
      <c r="AY3" s="45" t="s">
        <v>3</v>
      </c>
      <c r="AZ3" s="45" t="s">
        <v>4</v>
      </c>
      <c r="BA3" s="46" t="s">
        <v>5</v>
      </c>
      <c r="BB3" s="52"/>
    </row>
    <row r="4" spans="2:58" ht="15" thickBot="1" x14ac:dyDescent="0.4">
      <c r="B4" s="1" t="s">
        <v>1</v>
      </c>
      <c r="C4" s="1">
        <v>1</v>
      </c>
      <c r="D4" s="1">
        <v>0.1</v>
      </c>
      <c r="E4" s="11" t="s">
        <v>71</v>
      </c>
      <c r="F4">
        <v>7</v>
      </c>
      <c r="H4" s="14"/>
      <c r="I4" s="14"/>
      <c r="J4" s="15" t="s">
        <v>71</v>
      </c>
      <c r="K4" s="15" t="s">
        <v>73</v>
      </c>
      <c r="L4" s="15" t="s">
        <v>72</v>
      </c>
      <c r="M4" s="15" t="s">
        <v>75</v>
      </c>
      <c r="N4" s="15" t="s">
        <v>74</v>
      </c>
      <c r="O4" s="16" t="s">
        <v>81</v>
      </c>
      <c r="R4" s="4"/>
      <c r="S4" s="4"/>
      <c r="T4" s="15" t="s">
        <v>71</v>
      </c>
      <c r="U4" s="15" t="s">
        <v>73</v>
      </c>
      <c r="V4" s="15" t="s">
        <v>72</v>
      </c>
      <c r="W4" s="15" t="s">
        <v>75</v>
      </c>
      <c r="X4" s="15" t="s">
        <v>74</v>
      </c>
      <c r="Y4" s="7" t="s">
        <v>86</v>
      </c>
      <c r="AC4" s="1" t="s">
        <v>1</v>
      </c>
      <c r="AD4" s="1" t="s">
        <v>6</v>
      </c>
      <c r="AE4" s="1">
        <f>IF(U24=0,1,IF((U24&lt;=dmax_),1,0))</f>
        <v>1</v>
      </c>
      <c r="AF4" s="1">
        <f>IF(V24=0,1,IF((V24&lt;=dmax_),1,0))</f>
        <v>1</v>
      </c>
      <c r="AG4" s="1">
        <f>IF(W24=0,1,IF((W24&lt;=dmax_),1,0))</f>
        <v>1</v>
      </c>
      <c r="AH4" s="1">
        <f>IF(X24=0,1,IF((X24&lt;=dmax_),1,0))</f>
        <v>1</v>
      </c>
      <c r="AI4" s="1">
        <f>IF(Y24=0,1,IF((Y24&lt;=dmax_),1,0))</f>
        <v>1</v>
      </c>
      <c r="AL4" s="47"/>
      <c r="AM4" s="4"/>
      <c r="AN4" s="15" t="s">
        <v>71</v>
      </c>
      <c r="AO4" s="15" t="s">
        <v>73</v>
      </c>
      <c r="AP4" s="15" t="s">
        <v>72</v>
      </c>
      <c r="AQ4" s="15" t="s">
        <v>75</v>
      </c>
      <c r="AR4" s="48" t="s">
        <v>74</v>
      </c>
      <c r="AU4" s="47"/>
      <c r="AV4" s="4"/>
      <c r="AW4" s="15" t="s">
        <v>71</v>
      </c>
      <c r="AX4" s="15" t="s">
        <v>73</v>
      </c>
      <c r="AY4" s="15" t="s">
        <v>72</v>
      </c>
      <c r="AZ4" s="15" t="s">
        <v>75</v>
      </c>
      <c r="BA4" s="48" t="s">
        <v>74</v>
      </c>
      <c r="BB4" s="53" t="s">
        <v>17</v>
      </c>
    </row>
    <row r="5" spans="2:58" ht="19" thickBot="1" x14ac:dyDescent="0.5">
      <c r="B5" s="1" t="s">
        <v>2</v>
      </c>
      <c r="C5" s="1">
        <v>2</v>
      </c>
      <c r="D5" s="1">
        <v>0.2</v>
      </c>
      <c r="E5" s="11" t="s">
        <v>73</v>
      </c>
      <c r="F5">
        <v>9</v>
      </c>
      <c r="H5" s="14" t="s">
        <v>1</v>
      </c>
      <c r="I5" s="15" t="s">
        <v>71</v>
      </c>
      <c r="J5" s="1">
        <v>1</v>
      </c>
      <c r="K5" s="1">
        <v>1</v>
      </c>
      <c r="L5" s="1">
        <v>1</v>
      </c>
      <c r="M5" s="1">
        <v>0.5</v>
      </c>
      <c r="N5" s="1">
        <v>0.5</v>
      </c>
      <c r="R5" s="7" t="s">
        <v>1</v>
      </c>
      <c r="S5" s="15" t="s">
        <v>71</v>
      </c>
      <c r="T5" s="25">
        <f>J5*J24</f>
        <v>1.0000000000000002E-2</v>
      </c>
      <c r="U5" s="25">
        <f t="shared" ref="U5:X5" si="0">K5*K24</f>
        <v>2.0000000000000004E-2</v>
      </c>
      <c r="V5" s="25">
        <f t="shared" si="0"/>
        <v>2.0000000000000004E-2</v>
      </c>
      <c r="W5" s="25">
        <f t="shared" si="0"/>
        <v>1.4999999999999999E-2</v>
      </c>
      <c r="X5" s="25">
        <f t="shared" si="0"/>
        <v>1.0000000000000002E-2</v>
      </c>
      <c r="Y5" s="25">
        <f>SUM(T5:X5)</f>
        <v>7.5000000000000011E-2</v>
      </c>
      <c r="AC5" s="28"/>
      <c r="AD5" s="1" t="s">
        <v>7</v>
      </c>
      <c r="AE5" s="1">
        <f>IF(U25&lt;=dmax_,1,((dmax_-U24)/(U25-U24)))</f>
        <v>1</v>
      </c>
      <c r="AF5" s="1">
        <f>IF(V25&lt;=dmax_,1,((dmax_-V24)/(V25-V24)))</f>
        <v>1</v>
      </c>
      <c r="AG5" s="1">
        <f>IF(W25&lt;=dmax_,1,((dmax_-W24)/(W25-W24)))</f>
        <v>1</v>
      </c>
      <c r="AH5" s="1">
        <f>IF(X25&lt;=dmax_,1,((dmax_-X24)/(X25-X24)))</f>
        <v>0.25</v>
      </c>
      <c r="AI5" s="1">
        <f>IF(Y25&lt;=dmax_,1,((dmax_-Y24)/(Y25-Y24)))</f>
        <v>0.33333333333333331</v>
      </c>
      <c r="AL5" s="49" t="s">
        <v>1</v>
      </c>
      <c r="AM5" s="15" t="s">
        <v>71</v>
      </c>
      <c r="AN5" s="41">
        <f>AE18*J5</f>
        <v>1</v>
      </c>
      <c r="AO5" s="41">
        <f t="shared" ref="AO5:AR5" si="1">AF18*K5</f>
        <v>1</v>
      </c>
      <c r="AP5" s="41">
        <f t="shared" si="1"/>
        <v>1</v>
      </c>
      <c r="AQ5" s="41">
        <f t="shared" si="1"/>
        <v>0.3125</v>
      </c>
      <c r="AR5" s="41">
        <f t="shared" si="1"/>
        <v>0.33333333333333331</v>
      </c>
      <c r="AU5" s="49" t="s">
        <v>1</v>
      </c>
      <c r="AV5" s="15" t="s">
        <v>71</v>
      </c>
      <c r="AW5" s="41">
        <f>AN5*J24</f>
        <v>1.0000000000000002E-2</v>
      </c>
      <c r="AX5" s="41">
        <f t="shared" ref="AX5:BA5" si="2">AO5*K24</f>
        <v>2.0000000000000004E-2</v>
      </c>
      <c r="AY5" s="41">
        <f t="shared" si="2"/>
        <v>2.0000000000000004E-2</v>
      </c>
      <c r="AZ5" s="41">
        <f t="shared" si="2"/>
        <v>9.3749999999999997E-3</v>
      </c>
      <c r="BA5" s="41">
        <f t="shared" si="2"/>
        <v>6.666666666666668E-3</v>
      </c>
      <c r="BB5" s="54">
        <f>SUM(AW5:BA5)</f>
        <v>6.6041666666666679E-2</v>
      </c>
      <c r="BE5" s="55" t="s">
        <v>123</v>
      </c>
      <c r="BF5" s="55">
        <f>BB10/BB21</f>
        <v>0.77771184429147877</v>
      </c>
    </row>
    <row r="6" spans="2:58" ht="15" thickBot="1" x14ac:dyDescent="0.4">
      <c r="B6" s="1" t="s">
        <v>3</v>
      </c>
      <c r="C6" s="1">
        <v>2</v>
      </c>
      <c r="D6" s="1">
        <v>0.2</v>
      </c>
      <c r="E6" s="11" t="s">
        <v>72</v>
      </c>
      <c r="F6">
        <v>8</v>
      </c>
      <c r="H6" s="14" t="s">
        <v>2</v>
      </c>
      <c r="I6" s="15" t="s">
        <v>73</v>
      </c>
      <c r="J6" s="1">
        <v>1</v>
      </c>
      <c r="K6" s="1">
        <v>1</v>
      </c>
      <c r="L6" s="1">
        <v>1</v>
      </c>
      <c r="M6" s="1">
        <v>0.5</v>
      </c>
      <c r="N6" s="1">
        <v>0.5</v>
      </c>
      <c r="R6" s="7" t="s">
        <v>2</v>
      </c>
      <c r="S6" s="15" t="s">
        <v>73</v>
      </c>
      <c r="T6" s="25">
        <f t="shared" ref="T6:T9" si="3">J6*J25</f>
        <v>2.0000000000000004E-2</v>
      </c>
      <c r="U6" s="25">
        <f t="shared" ref="U6:U9" si="4">K6*K25</f>
        <v>4.0000000000000008E-2</v>
      </c>
      <c r="V6" s="25">
        <f t="shared" ref="V6:V9" si="5">L6*L25</f>
        <v>4.0000000000000008E-2</v>
      </c>
      <c r="W6" s="25">
        <f t="shared" ref="W6:W9" si="6">M6*M25</f>
        <v>0.03</v>
      </c>
      <c r="X6" s="25">
        <f t="shared" ref="X6:X9" si="7">N6*N25</f>
        <v>2.0000000000000004E-2</v>
      </c>
      <c r="Y6" s="25">
        <f t="shared" ref="Y6:Y9" si="8">SUM(T6:X6)</f>
        <v>0.15000000000000002</v>
      </c>
      <c r="AC6" s="1" t="s">
        <v>2</v>
      </c>
      <c r="AD6" s="1" t="s">
        <v>6</v>
      </c>
      <c r="AE6" s="1">
        <f>IF(U26=0,1,IF((U26&lt;dmax_),1,0))</f>
        <v>1</v>
      </c>
      <c r="AF6" s="1">
        <f>IF(V26=0,1,IF((V26&lt;dmax_),1,0))</f>
        <v>1</v>
      </c>
      <c r="AG6" s="1">
        <f>IF(W26=0,1,IF((W26&lt;dmax_),1,0))</f>
        <v>1</v>
      </c>
      <c r="AH6" s="1">
        <f>IF(X26=0,1,IF((X26&lt;dmax_),1,0))</f>
        <v>1</v>
      </c>
      <c r="AI6" s="1">
        <f>IF(Y26=0,1,IF((Y26&lt;dmax_),1,0))</f>
        <v>1</v>
      </c>
      <c r="AL6" s="49" t="s">
        <v>2</v>
      </c>
      <c r="AM6" s="15" t="s">
        <v>73</v>
      </c>
      <c r="AN6" s="41">
        <f t="shared" ref="AN6:AN9" si="9">AE19*J6</f>
        <v>1</v>
      </c>
      <c r="AO6" s="41">
        <f t="shared" ref="AO6:AO9" si="10">AF19*K6</f>
        <v>1</v>
      </c>
      <c r="AP6" s="41">
        <f t="shared" ref="AP6:AP9" si="11">AG19*L6</f>
        <v>0.875</v>
      </c>
      <c r="AQ6" s="41">
        <f t="shared" ref="AQ6:AQ9" si="12">AH19*M6</f>
        <v>0.4</v>
      </c>
      <c r="AR6" s="41">
        <f t="shared" ref="AR6:AR9" si="13">AI19*N6</f>
        <v>0.3125</v>
      </c>
      <c r="AU6" s="49" t="s">
        <v>2</v>
      </c>
      <c r="AV6" s="15" t="s">
        <v>73</v>
      </c>
      <c r="AW6" s="41">
        <f t="shared" ref="AW6:AW9" si="14">AN6*J25</f>
        <v>2.0000000000000004E-2</v>
      </c>
      <c r="AX6" s="41">
        <f t="shared" ref="AX6:AX9" si="15">AO6*K25</f>
        <v>4.0000000000000008E-2</v>
      </c>
      <c r="AY6" s="41">
        <f t="shared" ref="AY6:AY9" si="16">AP6*L25</f>
        <v>3.5000000000000003E-2</v>
      </c>
      <c r="AZ6" s="41">
        <f t="shared" ref="AZ6:AZ9" si="17">AQ6*M25</f>
        <v>2.4E-2</v>
      </c>
      <c r="BA6" s="41">
        <f t="shared" ref="BA6:BA9" si="18">AR6*N25</f>
        <v>1.2500000000000002E-2</v>
      </c>
      <c r="BB6" s="54">
        <f t="shared" ref="BB6:BB9" si="19">SUM(AW6:BA6)</f>
        <v>0.13150000000000003</v>
      </c>
    </row>
    <row r="7" spans="2:58" ht="15" thickBot="1" x14ac:dyDescent="0.4">
      <c r="B7" s="1" t="s">
        <v>4</v>
      </c>
      <c r="C7" s="1">
        <v>3</v>
      </c>
      <c r="D7" s="1">
        <v>0.3</v>
      </c>
      <c r="E7" s="11" t="s">
        <v>75</v>
      </c>
      <c r="F7">
        <v>7</v>
      </c>
      <c r="H7" s="14" t="s">
        <v>3</v>
      </c>
      <c r="I7" s="15" t="s">
        <v>72</v>
      </c>
      <c r="J7" s="1">
        <v>1</v>
      </c>
      <c r="K7" s="1">
        <v>1</v>
      </c>
      <c r="L7" s="1">
        <v>1</v>
      </c>
      <c r="M7" s="1">
        <v>0.5</v>
      </c>
      <c r="N7" s="1">
        <v>0.5</v>
      </c>
      <c r="R7" s="7" t="s">
        <v>3</v>
      </c>
      <c r="S7" s="15" t="s">
        <v>72</v>
      </c>
      <c r="T7" s="25">
        <f t="shared" si="3"/>
        <v>2.0000000000000004E-2</v>
      </c>
      <c r="U7" s="25">
        <f t="shared" si="4"/>
        <v>4.0000000000000008E-2</v>
      </c>
      <c r="V7" s="25">
        <f t="shared" si="5"/>
        <v>4.0000000000000008E-2</v>
      </c>
      <c r="W7" s="25">
        <f t="shared" si="6"/>
        <v>0.03</v>
      </c>
      <c r="X7" s="25">
        <f t="shared" si="7"/>
        <v>2.0000000000000004E-2</v>
      </c>
      <c r="Y7" s="25">
        <f t="shared" si="8"/>
        <v>0.15000000000000002</v>
      </c>
      <c r="AC7" s="28"/>
      <c r="AD7" s="1" t="s">
        <v>7</v>
      </c>
      <c r="AE7" s="1">
        <f>IF(U27&lt;=dmax_,1,((dmax_-U26)/(U27-U26)))</f>
        <v>1</v>
      </c>
      <c r="AF7" s="1">
        <f>IF(V27&lt;=dmax_,1,((dmax_-V26)/(V27-V26)))</f>
        <v>1</v>
      </c>
      <c r="AG7" s="1">
        <f>IF(W27&lt;=dmax_,1,((dmax_-W26)/(W27-W26)))</f>
        <v>0.75</v>
      </c>
      <c r="AH7" s="1">
        <f>IF(X27&lt;=dmax_,1,((dmax_-X26)/(X27-X26)))</f>
        <v>0.6</v>
      </c>
      <c r="AI7" s="1">
        <f>IF(Y27&lt;=dmax_,1,((dmax_-Y26)/(Y27-Y26)))</f>
        <v>0.25</v>
      </c>
      <c r="AL7" s="49" t="s">
        <v>3</v>
      </c>
      <c r="AM7" s="15" t="s">
        <v>72</v>
      </c>
      <c r="AN7" s="41">
        <f t="shared" si="9"/>
        <v>1</v>
      </c>
      <c r="AO7" s="41">
        <f t="shared" si="10"/>
        <v>0.875</v>
      </c>
      <c r="AP7" s="41">
        <f t="shared" si="11"/>
        <v>1</v>
      </c>
      <c r="AQ7" s="41">
        <f t="shared" si="12"/>
        <v>0.3</v>
      </c>
      <c r="AR7" s="41">
        <f t="shared" si="13"/>
        <v>0.4375</v>
      </c>
      <c r="AU7" s="49" t="s">
        <v>3</v>
      </c>
      <c r="AV7" s="15" t="s">
        <v>72</v>
      </c>
      <c r="AW7" s="41">
        <f t="shared" si="14"/>
        <v>2.0000000000000004E-2</v>
      </c>
      <c r="AX7" s="41">
        <f t="shared" si="15"/>
        <v>3.5000000000000003E-2</v>
      </c>
      <c r="AY7" s="41">
        <f t="shared" si="16"/>
        <v>4.0000000000000008E-2</v>
      </c>
      <c r="AZ7" s="41">
        <f t="shared" si="17"/>
        <v>1.7999999999999999E-2</v>
      </c>
      <c r="BA7" s="41">
        <f t="shared" si="18"/>
        <v>1.7500000000000002E-2</v>
      </c>
      <c r="BB7" s="54">
        <f t="shared" si="19"/>
        <v>0.1305</v>
      </c>
    </row>
    <row r="8" spans="2:58" ht="15" thickBot="1" x14ac:dyDescent="0.4">
      <c r="B8" s="1" t="s">
        <v>5</v>
      </c>
      <c r="C8" s="1">
        <v>2</v>
      </c>
      <c r="D8" s="1">
        <v>0.2</v>
      </c>
      <c r="E8" s="11" t="s">
        <v>74</v>
      </c>
      <c r="F8">
        <v>6</v>
      </c>
      <c r="H8" s="14" t="s">
        <v>4</v>
      </c>
      <c r="I8" s="15" t="s">
        <v>75</v>
      </c>
      <c r="J8" s="1">
        <v>0.5</v>
      </c>
      <c r="K8" s="1">
        <v>0.5</v>
      </c>
      <c r="L8" s="1">
        <v>0.5</v>
      </c>
      <c r="M8" s="1">
        <v>1</v>
      </c>
      <c r="N8" s="1">
        <v>0.25</v>
      </c>
      <c r="R8" s="7" t="s">
        <v>4</v>
      </c>
      <c r="S8" s="15" t="s">
        <v>75</v>
      </c>
      <c r="T8" s="25">
        <f t="shared" si="3"/>
        <v>1.4999999999999999E-2</v>
      </c>
      <c r="U8" s="25">
        <f t="shared" si="4"/>
        <v>0.03</v>
      </c>
      <c r="V8" s="25">
        <f t="shared" si="5"/>
        <v>0.03</v>
      </c>
      <c r="W8" s="25">
        <f t="shared" si="6"/>
        <v>0.09</v>
      </c>
      <c r="X8" s="25">
        <f t="shared" si="7"/>
        <v>1.4999999999999999E-2</v>
      </c>
      <c r="Y8" s="25">
        <f t="shared" si="8"/>
        <v>0.18</v>
      </c>
      <c r="AC8" s="1" t="s">
        <v>3</v>
      </c>
      <c r="AD8" s="1" t="s">
        <v>6</v>
      </c>
      <c r="AE8" s="1">
        <f>IF(U28=0,1,IF((U28&lt;dmax_),1,999))</f>
        <v>1</v>
      </c>
      <c r="AF8" s="1">
        <f>IF(V28=0,1,IF((V28&lt;dmax_),1,999))</f>
        <v>1</v>
      </c>
      <c r="AG8" s="1">
        <f>IF(W28=0,1,IF((W28&lt;dmax_),1,999))</f>
        <v>1</v>
      </c>
      <c r="AH8" s="1">
        <f>IF(X28=0,1,IF((X28&lt;dmax_),1,999))</f>
        <v>1</v>
      </c>
      <c r="AI8" s="1">
        <f>IF(Y28=0,1,IF((Y28&lt;dmax_),1,999))</f>
        <v>1</v>
      </c>
      <c r="AL8" s="49" t="s">
        <v>4</v>
      </c>
      <c r="AM8" s="15" t="s">
        <v>75</v>
      </c>
      <c r="AN8" s="41">
        <f t="shared" si="9"/>
        <v>0.3125</v>
      </c>
      <c r="AO8" s="41">
        <f t="shared" si="10"/>
        <v>0.4</v>
      </c>
      <c r="AP8" s="41">
        <f t="shared" si="11"/>
        <v>0.3</v>
      </c>
      <c r="AQ8" s="41">
        <f t="shared" si="12"/>
        <v>1</v>
      </c>
      <c r="AR8" s="41">
        <v>0</v>
      </c>
      <c r="AU8" s="49" t="s">
        <v>4</v>
      </c>
      <c r="AV8" s="15" t="s">
        <v>75</v>
      </c>
      <c r="AW8" s="41">
        <f t="shared" si="14"/>
        <v>9.3749999999999997E-3</v>
      </c>
      <c r="AX8" s="41">
        <f t="shared" si="15"/>
        <v>2.4E-2</v>
      </c>
      <c r="AY8" s="41">
        <f t="shared" si="16"/>
        <v>1.7999999999999999E-2</v>
      </c>
      <c r="AZ8" s="41">
        <f t="shared" si="17"/>
        <v>0.09</v>
      </c>
      <c r="BA8" s="41">
        <f t="shared" si="18"/>
        <v>0</v>
      </c>
      <c r="BB8" s="54">
        <f t="shared" si="19"/>
        <v>0.141375</v>
      </c>
    </row>
    <row r="9" spans="2:58" ht="15" thickBot="1" x14ac:dyDescent="0.4">
      <c r="B9" s="1" t="s">
        <v>69</v>
      </c>
      <c r="C9" s="1">
        <v>10</v>
      </c>
      <c r="D9" s="1">
        <v>1</v>
      </c>
      <c r="E9" s="11"/>
      <c r="H9" s="14" t="s">
        <v>5</v>
      </c>
      <c r="I9" s="15" t="s">
        <v>74</v>
      </c>
      <c r="J9" s="1">
        <v>0.5</v>
      </c>
      <c r="K9" s="1">
        <v>0.5</v>
      </c>
      <c r="L9" s="1">
        <v>0.5</v>
      </c>
      <c r="M9" s="1">
        <v>0.25</v>
      </c>
      <c r="N9" s="1">
        <v>1</v>
      </c>
      <c r="R9" s="7" t="s">
        <v>5</v>
      </c>
      <c r="S9" s="15" t="s">
        <v>74</v>
      </c>
      <c r="T9" s="25">
        <f t="shared" si="3"/>
        <v>1.0000000000000002E-2</v>
      </c>
      <c r="U9" s="25">
        <f t="shared" si="4"/>
        <v>2.0000000000000004E-2</v>
      </c>
      <c r="V9" s="25">
        <f t="shared" si="5"/>
        <v>2.0000000000000004E-2</v>
      </c>
      <c r="W9" s="25">
        <f t="shared" si="6"/>
        <v>1.4999999999999999E-2</v>
      </c>
      <c r="X9" s="25">
        <f t="shared" si="7"/>
        <v>4.0000000000000008E-2</v>
      </c>
      <c r="Y9" s="25">
        <f t="shared" si="8"/>
        <v>0.10500000000000001</v>
      </c>
      <c r="AC9" s="4"/>
      <c r="AD9" s="1" t="s">
        <v>7</v>
      </c>
      <c r="AE9" s="1">
        <f>IF(U29&lt;=dmax_,1,((dmax_-U28)/(U29-U28)))</f>
        <v>1</v>
      </c>
      <c r="AF9" s="1">
        <f>IF(V29&lt;=dmax_,1,((dmax_-V28)/(V29-V28)))</f>
        <v>0.75</v>
      </c>
      <c r="AG9" s="1">
        <f>IF(W29&lt;=dmax_,1,((dmax_-W28)/(W29-W28)))</f>
        <v>1</v>
      </c>
      <c r="AH9" s="1">
        <f>IF(X29&lt;=dmax_,1,((dmax_-X28)/(X29-X28)))</f>
        <v>0.2</v>
      </c>
      <c r="AI9" s="1">
        <f>IF(Y29&lt;=dmax_,1,((dmax_-Y28)/(Y29-Y28)))</f>
        <v>0.75</v>
      </c>
      <c r="AL9" s="50" t="s">
        <v>5</v>
      </c>
      <c r="AM9" s="51" t="s">
        <v>74</v>
      </c>
      <c r="AN9" s="41">
        <f t="shared" si="9"/>
        <v>0.33333333333333331</v>
      </c>
      <c r="AO9" s="41">
        <f t="shared" si="10"/>
        <v>0.3125</v>
      </c>
      <c r="AP9" s="41">
        <f t="shared" si="11"/>
        <v>0.4375</v>
      </c>
      <c r="AQ9" s="41">
        <v>0</v>
      </c>
      <c r="AR9" s="41">
        <f t="shared" si="13"/>
        <v>1</v>
      </c>
      <c r="AU9" s="50" t="s">
        <v>5</v>
      </c>
      <c r="AV9" s="51" t="s">
        <v>74</v>
      </c>
      <c r="AW9" s="41">
        <f t="shared" si="14"/>
        <v>6.666666666666668E-3</v>
      </c>
      <c r="AX9" s="41">
        <f t="shared" si="15"/>
        <v>1.2500000000000002E-2</v>
      </c>
      <c r="AY9" s="41">
        <f t="shared" si="16"/>
        <v>1.7500000000000002E-2</v>
      </c>
      <c r="AZ9" s="41">
        <f t="shared" si="17"/>
        <v>0</v>
      </c>
      <c r="BA9" s="41">
        <f t="shared" si="18"/>
        <v>4.0000000000000008E-2</v>
      </c>
      <c r="BB9" s="54">
        <f t="shared" si="19"/>
        <v>7.6666666666666689E-2</v>
      </c>
    </row>
    <row r="10" spans="2:58" ht="21.5" thickBot="1" x14ac:dyDescent="0.4">
      <c r="R10" s="4"/>
      <c r="S10" s="4"/>
      <c r="T10" s="4"/>
      <c r="U10" s="4"/>
      <c r="V10" s="4"/>
      <c r="W10" s="4"/>
      <c r="X10" s="25" t="s">
        <v>99</v>
      </c>
      <c r="Y10" s="25">
        <f>SUM(Y5:Y9)</f>
        <v>0.66</v>
      </c>
      <c r="AC10" s="1" t="s">
        <v>4</v>
      </c>
      <c r="AD10" s="1" t="s">
        <v>6</v>
      </c>
      <c r="AE10" s="1">
        <f>IF(U30=0,1,IF((U30&lt;dmax_),1,0))</f>
        <v>1</v>
      </c>
      <c r="AF10" s="1">
        <f>IF(V30=0,1,IF((V30&lt;dmax_),1,0))</f>
        <v>1</v>
      </c>
      <c r="AG10" s="1">
        <f>IF(W30=0,1,IF((W30&lt;dmax_),1,0))</f>
        <v>1</v>
      </c>
      <c r="AH10" s="1">
        <f>IF(X30=0,1,IF((X30&lt;dmax_),1,0))</f>
        <v>1</v>
      </c>
      <c r="AI10" s="1">
        <f>IF(Y30=0,1,IF((Y30&lt;dmax_),1,0))</f>
        <v>0</v>
      </c>
      <c r="AL10" s="33"/>
      <c r="AM10" s="34"/>
      <c r="AN10" s="34"/>
      <c r="AO10" s="34"/>
      <c r="AP10" s="34"/>
      <c r="AQ10" s="34"/>
      <c r="AR10" s="34"/>
      <c r="BA10" t="s">
        <v>119</v>
      </c>
      <c r="BB10" s="54">
        <f>SUM(BB5:BB9)</f>
        <v>0.54608333333333337</v>
      </c>
      <c r="BC10" t="s">
        <v>120</v>
      </c>
    </row>
    <row r="11" spans="2:58" ht="21.5" thickBot="1" x14ac:dyDescent="0.4">
      <c r="I11" s="16" t="s">
        <v>90</v>
      </c>
      <c r="AC11" s="4"/>
      <c r="AD11" s="1" t="s">
        <v>7</v>
      </c>
      <c r="AE11" s="1">
        <f>IF(U31&lt;=dmax_,1,((dmax_-U30)/(U31-U30)))</f>
        <v>0.25</v>
      </c>
      <c r="AF11" s="1">
        <f>IF(V31&lt;=dmax_,1,((dmax_-V30)/(V31-V30)))</f>
        <v>0.6</v>
      </c>
      <c r="AG11" s="1">
        <f>IF(W31&lt;=dmax_,1,((dmax_-W30)/(W31-W30)))</f>
        <v>0.2</v>
      </c>
      <c r="AH11" s="1">
        <f>IF(X31&lt;=dmax_,1,((dmax_-X30)/(X31-X30)))</f>
        <v>1</v>
      </c>
      <c r="AI11" s="1">
        <f>IF(Y31&lt;=dmax_,1,((dmax_-Y30)/(Y31-Y30)))</f>
        <v>-0.33333333333333331</v>
      </c>
      <c r="AL11" s="31"/>
      <c r="AM11" s="34"/>
      <c r="AN11" s="34"/>
      <c r="AO11" s="34"/>
      <c r="AP11" s="34"/>
      <c r="AQ11" s="34"/>
      <c r="AR11" s="34"/>
    </row>
    <row r="12" spans="2:58" ht="32" thickBot="1" x14ac:dyDescent="0.4">
      <c r="B12" s="12" t="s">
        <v>76</v>
      </c>
      <c r="H12" s="14" t="s">
        <v>80</v>
      </c>
      <c r="I12" s="14"/>
      <c r="J12" s="14" t="s">
        <v>1</v>
      </c>
      <c r="K12" s="14" t="s">
        <v>2</v>
      </c>
      <c r="L12" s="14" t="s">
        <v>3</v>
      </c>
      <c r="M12" s="14" t="s">
        <v>4</v>
      </c>
      <c r="N12" s="14" t="s">
        <v>5</v>
      </c>
      <c r="AC12" s="1" t="s">
        <v>5</v>
      </c>
      <c r="AD12" s="1" t="s">
        <v>6</v>
      </c>
      <c r="AE12" s="1">
        <f>IF(U32=0,1,IF((U32&lt;dmax_),1,0))</f>
        <v>1</v>
      </c>
      <c r="AF12" s="1">
        <f>IF(V32=0,1,IF((V32&lt;dmax_),1,0))</f>
        <v>1</v>
      </c>
      <c r="AG12" s="1">
        <f>IF(W32=0,1,IF((W32&lt;dmax_),1,0))</f>
        <v>1</v>
      </c>
      <c r="AH12" s="1">
        <f>IF(X32=0,1,IF((X32&lt;dmax_),1,0))</f>
        <v>0</v>
      </c>
      <c r="AI12" s="1">
        <f>IF(Y32=0,1,IF((Y32&lt;dmax_),1,0))</f>
        <v>1</v>
      </c>
      <c r="AL12" s="33"/>
      <c r="AM12" s="34"/>
      <c r="AN12" s="34"/>
      <c r="AO12" s="34"/>
      <c r="AP12" s="34"/>
      <c r="AQ12" s="34"/>
      <c r="AR12" s="34"/>
    </row>
    <row r="13" spans="2:58" ht="15" thickBot="1" x14ac:dyDescent="0.4">
      <c r="B13" s="3" t="s">
        <v>77</v>
      </c>
      <c r="C13" s="3" t="s">
        <v>78</v>
      </c>
      <c r="H13" s="14"/>
      <c r="I13" s="14"/>
      <c r="J13" s="15" t="s">
        <v>71</v>
      </c>
      <c r="K13" s="15" t="s">
        <v>73</v>
      </c>
      <c r="L13" s="15" t="s">
        <v>72</v>
      </c>
      <c r="M13" s="15" t="s">
        <v>75</v>
      </c>
      <c r="N13" s="15" t="s">
        <v>74</v>
      </c>
      <c r="AC13" s="4"/>
      <c r="AD13" s="1" t="s">
        <v>7</v>
      </c>
      <c r="AE13" s="1">
        <f>IF(U33&lt;=dmax_,1,((dmax_-U32)/(U33-U32)))</f>
        <v>0.33333333333333331</v>
      </c>
      <c r="AF13" s="1">
        <f>IF(V33&lt;=dmax_,1,((dmax_-V32)/(V33-V32)))</f>
        <v>0.25</v>
      </c>
      <c r="AG13" s="1">
        <f>IF(W33&lt;=dmax_,1,((dmax_-W32)/(W33-W32)))</f>
        <v>0.75</v>
      </c>
      <c r="AH13" s="1">
        <f>IF(X33&lt;=dmax_,1,((dmax_-X32)/(X33-X32)))</f>
        <v>-0.33333333333333331</v>
      </c>
      <c r="AI13" s="1">
        <f>IF(Y33&lt;=dmax_,1,((dmax_-Y32)/(Y33-Y32)))</f>
        <v>1</v>
      </c>
      <c r="AL13" s="31"/>
      <c r="AM13" s="34"/>
      <c r="AN13" s="34"/>
      <c r="AO13" s="34"/>
      <c r="AP13" s="34"/>
      <c r="AQ13" s="34"/>
      <c r="AR13" s="34"/>
      <c r="AU13" s="26" t="s">
        <v>121</v>
      </c>
    </row>
    <row r="14" spans="2:58" ht="29.5" thickBot="1" x14ac:dyDescent="0.4">
      <c r="B14" s="3" t="s">
        <v>40</v>
      </c>
      <c r="C14" s="3">
        <v>0.5</v>
      </c>
      <c r="H14" s="14" t="s">
        <v>1</v>
      </c>
      <c r="I14" s="15" t="s">
        <v>71</v>
      </c>
      <c r="J14" s="1">
        <v>1</v>
      </c>
      <c r="K14" s="1">
        <v>1</v>
      </c>
      <c r="L14" s="1">
        <v>1</v>
      </c>
      <c r="M14" s="1">
        <v>0.5</v>
      </c>
      <c r="N14" s="1">
        <v>0.5</v>
      </c>
      <c r="AU14" s="43" t="s">
        <v>118</v>
      </c>
      <c r="AV14" s="44"/>
      <c r="AW14" s="45" t="s">
        <v>1</v>
      </c>
      <c r="AX14" s="45" t="s">
        <v>2</v>
      </c>
      <c r="AY14" s="45" t="s">
        <v>3</v>
      </c>
      <c r="AZ14" s="45" t="s">
        <v>4</v>
      </c>
      <c r="BA14" s="46" t="s">
        <v>5</v>
      </c>
      <c r="BB14" s="52"/>
    </row>
    <row r="15" spans="2:58" ht="20.5" thickBot="1" x14ac:dyDescent="0.4">
      <c r="B15" s="3" t="s">
        <v>38</v>
      </c>
      <c r="C15" s="3">
        <v>0.5</v>
      </c>
      <c r="H15" s="14" t="s">
        <v>2</v>
      </c>
      <c r="I15" s="15" t="s">
        <v>73</v>
      </c>
      <c r="J15" s="1">
        <v>1</v>
      </c>
      <c r="K15" s="1">
        <v>1</v>
      </c>
      <c r="L15" s="1">
        <v>1</v>
      </c>
      <c r="M15" s="1">
        <v>0.5</v>
      </c>
      <c r="N15" s="1">
        <v>0.5</v>
      </c>
      <c r="AC15" t="s">
        <v>114</v>
      </c>
      <c r="AD15" s="12" t="s">
        <v>113</v>
      </c>
      <c r="AU15" s="47"/>
      <c r="AV15" s="4"/>
      <c r="AW15" s="15" t="s">
        <v>71</v>
      </c>
      <c r="AX15" s="15" t="s">
        <v>73</v>
      </c>
      <c r="AY15" s="15" t="s">
        <v>72</v>
      </c>
      <c r="AZ15" s="15" t="s">
        <v>75</v>
      </c>
      <c r="BA15" s="48" t="s">
        <v>74</v>
      </c>
      <c r="BB15" s="53" t="s">
        <v>17</v>
      </c>
    </row>
    <row r="16" spans="2:58" ht="15" thickBot="1" x14ac:dyDescent="0.4">
      <c r="H16" s="14" t="s">
        <v>3</v>
      </c>
      <c r="I16" s="15" t="s">
        <v>72</v>
      </c>
      <c r="J16" s="1">
        <v>1</v>
      </c>
      <c r="K16" s="1">
        <v>1</v>
      </c>
      <c r="L16" s="1">
        <v>1</v>
      </c>
      <c r="M16" s="1">
        <v>0.5</v>
      </c>
      <c r="N16" s="1">
        <v>0.5</v>
      </c>
      <c r="AC16" s="4"/>
      <c r="AD16" s="4"/>
      <c r="AE16" s="7" t="s">
        <v>1</v>
      </c>
      <c r="AF16" s="7" t="s">
        <v>2</v>
      </c>
      <c r="AG16" s="7" t="s">
        <v>3</v>
      </c>
      <c r="AH16" s="7" t="s">
        <v>4</v>
      </c>
      <c r="AI16" s="35" t="s">
        <v>5</v>
      </c>
      <c r="AJ16" s="39"/>
      <c r="AU16" s="49" t="s">
        <v>1</v>
      </c>
      <c r="AV16" s="15" t="s">
        <v>71</v>
      </c>
      <c r="AW16" s="41">
        <f>AE18*J24</f>
        <v>1.0000000000000002E-2</v>
      </c>
      <c r="AX16" s="41">
        <f t="shared" ref="AX16:BA16" si="20">AF18*K24</f>
        <v>2.0000000000000004E-2</v>
      </c>
      <c r="AY16" s="41">
        <f t="shared" si="20"/>
        <v>2.0000000000000004E-2</v>
      </c>
      <c r="AZ16" s="41">
        <f t="shared" si="20"/>
        <v>1.8749999999999999E-2</v>
      </c>
      <c r="BA16" s="41">
        <f t="shared" si="20"/>
        <v>1.3333333333333336E-2</v>
      </c>
      <c r="BB16" s="54">
        <f>SUM(AW16:BA16)</f>
        <v>8.2083333333333341E-2</v>
      </c>
    </row>
    <row r="17" spans="8:55" ht="15" thickBot="1" x14ac:dyDescent="0.4">
      <c r="H17" s="14" t="s">
        <v>4</v>
      </c>
      <c r="I17" s="15" t="s">
        <v>75</v>
      </c>
      <c r="J17" s="1">
        <v>0.5</v>
      </c>
      <c r="K17" s="1">
        <v>0.5</v>
      </c>
      <c r="L17" s="1">
        <v>0.5</v>
      </c>
      <c r="M17" s="1">
        <v>1</v>
      </c>
      <c r="N17" s="18" t="s">
        <v>84</v>
      </c>
      <c r="AC17" s="4"/>
      <c r="AD17" s="4"/>
      <c r="AE17" s="15" t="s">
        <v>71</v>
      </c>
      <c r="AF17" s="15" t="s">
        <v>73</v>
      </c>
      <c r="AG17" s="15" t="s">
        <v>72</v>
      </c>
      <c r="AH17" s="15" t="s">
        <v>75</v>
      </c>
      <c r="AI17" s="36" t="s">
        <v>74</v>
      </c>
      <c r="AJ17" s="39"/>
      <c r="AU17" s="49" t="s">
        <v>2</v>
      </c>
      <c r="AV17" s="15" t="s">
        <v>73</v>
      </c>
      <c r="AW17" s="41">
        <f t="shared" ref="AW17:AW20" si="21">AE19*J25</f>
        <v>2.0000000000000004E-2</v>
      </c>
      <c r="AX17" s="41">
        <f t="shared" ref="AX17:AX20" si="22">AF19*K25</f>
        <v>4.0000000000000008E-2</v>
      </c>
      <c r="AY17" s="41">
        <f t="shared" ref="AY17:AY20" si="23">AG19*L25</f>
        <v>3.5000000000000003E-2</v>
      </c>
      <c r="AZ17" s="41">
        <f t="shared" ref="AZ17:AZ20" si="24">AH19*M25</f>
        <v>4.8000000000000001E-2</v>
      </c>
      <c r="BA17" s="41">
        <f t="shared" ref="BA17:BA20" si="25">AI19*N25</f>
        <v>2.5000000000000005E-2</v>
      </c>
      <c r="BB17" s="54">
        <f t="shared" ref="BB17:BB20" si="26">SUM(AW17:BA17)</f>
        <v>0.16800000000000001</v>
      </c>
    </row>
    <row r="18" spans="8:55" ht="15" thickBot="1" x14ac:dyDescent="0.4">
      <c r="H18" s="14" t="s">
        <v>5</v>
      </c>
      <c r="I18" s="15" t="s">
        <v>74</v>
      </c>
      <c r="J18" s="1">
        <v>0.5</v>
      </c>
      <c r="K18" s="1">
        <v>0.5</v>
      </c>
      <c r="L18" s="1">
        <v>0.5</v>
      </c>
      <c r="M18" s="18" t="s">
        <v>84</v>
      </c>
      <c r="N18" s="1">
        <v>1</v>
      </c>
      <c r="AC18" s="7" t="s">
        <v>1</v>
      </c>
      <c r="AD18" s="15" t="s">
        <v>71</v>
      </c>
      <c r="AE18" s="41">
        <f>(AE4+AE5)/2</f>
        <v>1</v>
      </c>
      <c r="AF18" s="41">
        <f t="shared" ref="AF18:AI18" si="27">(AF4+AF5)/2</f>
        <v>1</v>
      </c>
      <c r="AG18" s="41">
        <f t="shared" si="27"/>
        <v>1</v>
      </c>
      <c r="AH18" s="41">
        <f t="shared" si="27"/>
        <v>0.625</v>
      </c>
      <c r="AI18" s="42">
        <f t="shared" si="27"/>
        <v>0.66666666666666663</v>
      </c>
      <c r="AJ18" s="40"/>
      <c r="AU18" s="49" t="s">
        <v>3</v>
      </c>
      <c r="AV18" s="15" t="s">
        <v>72</v>
      </c>
      <c r="AW18" s="41">
        <f t="shared" si="21"/>
        <v>2.0000000000000004E-2</v>
      </c>
      <c r="AX18" s="41">
        <f t="shared" si="22"/>
        <v>3.5000000000000003E-2</v>
      </c>
      <c r="AY18" s="41">
        <f t="shared" si="23"/>
        <v>4.0000000000000008E-2</v>
      </c>
      <c r="AZ18" s="41">
        <f t="shared" si="24"/>
        <v>3.5999999999999997E-2</v>
      </c>
      <c r="BA18" s="41">
        <f t="shared" si="25"/>
        <v>3.5000000000000003E-2</v>
      </c>
      <c r="BB18" s="54">
        <f t="shared" si="26"/>
        <v>0.16600000000000001</v>
      </c>
    </row>
    <row r="19" spans="8:55" ht="15" thickBot="1" x14ac:dyDescent="0.4">
      <c r="AC19" s="7" t="s">
        <v>2</v>
      </c>
      <c r="AD19" s="15" t="s">
        <v>73</v>
      </c>
      <c r="AE19" s="41">
        <f>(AE6+AE7)/2</f>
        <v>1</v>
      </c>
      <c r="AF19" s="41">
        <f t="shared" ref="AF19:AI19" si="28">(AF6+AF7)/2</f>
        <v>1</v>
      </c>
      <c r="AG19" s="41">
        <f t="shared" si="28"/>
        <v>0.875</v>
      </c>
      <c r="AH19" s="41">
        <f t="shared" si="28"/>
        <v>0.8</v>
      </c>
      <c r="AI19" s="42">
        <f t="shared" si="28"/>
        <v>0.625</v>
      </c>
      <c r="AJ19" s="40"/>
      <c r="AU19" s="49" t="s">
        <v>4</v>
      </c>
      <c r="AV19" s="15" t="s">
        <v>75</v>
      </c>
      <c r="AW19" s="41">
        <f t="shared" si="21"/>
        <v>1.8749999999999999E-2</v>
      </c>
      <c r="AX19" s="41">
        <f t="shared" si="22"/>
        <v>4.8000000000000001E-2</v>
      </c>
      <c r="AY19" s="41">
        <f t="shared" si="23"/>
        <v>3.5999999999999997E-2</v>
      </c>
      <c r="AZ19" s="41">
        <f t="shared" si="24"/>
        <v>0.09</v>
      </c>
      <c r="BA19" s="41">
        <f t="shared" si="25"/>
        <v>-9.9999999999999985E-3</v>
      </c>
      <c r="BB19" s="54">
        <f t="shared" si="26"/>
        <v>0.18275</v>
      </c>
    </row>
    <row r="20" spans="8:55" ht="15" thickBot="1" x14ac:dyDescent="0.4">
      <c r="S20" t="s">
        <v>82</v>
      </c>
      <c r="AC20" s="7" t="s">
        <v>3</v>
      </c>
      <c r="AD20" s="15" t="s">
        <v>72</v>
      </c>
      <c r="AE20" s="41">
        <f>(AE8+AE9)/2</f>
        <v>1</v>
      </c>
      <c r="AF20" s="41">
        <f t="shared" ref="AF20:AI20" si="29">(AF8+AF9)/2</f>
        <v>0.875</v>
      </c>
      <c r="AG20" s="41">
        <f t="shared" si="29"/>
        <v>1</v>
      </c>
      <c r="AH20" s="41">
        <f t="shared" si="29"/>
        <v>0.6</v>
      </c>
      <c r="AI20" s="41">
        <f t="shared" si="29"/>
        <v>0.875</v>
      </c>
      <c r="AJ20" s="40"/>
      <c r="AU20" s="50" t="s">
        <v>5</v>
      </c>
      <c r="AV20" s="51" t="s">
        <v>74</v>
      </c>
      <c r="AW20" s="41">
        <f t="shared" si="21"/>
        <v>1.3333333333333336E-2</v>
      </c>
      <c r="AX20" s="41">
        <f t="shared" si="22"/>
        <v>2.5000000000000005E-2</v>
      </c>
      <c r="AY20" s="41">
        <f t="shared" si="23"/>
        <v>3.5000000000000003E-2</v>
      </c>
      <c r="AZ20" s="41">
        <f t="shared" si="24"/>
        <v>-9.9999999999999985E-3</v>
      </c>
      <c r="BA20" s="41">
        <f t="shared" si="25"/>
        <v>4.0000000000000008E-2</v>
      </c>
      <c r="BB20" s="54">
        <f t="shared" si="26"/>
        <v>0.10333333333333336</v>
      </c>
    </row>
    <row r="21" spans="8:55" ht="15" thickBot="1" x14ac:dyDescent="0.4">
      <c r="H21" s="19" t="s">
        <v>85</v>
      </c>
      <c r="I21" s="2" t="s">
        <v>88</v>
      </c>
      <c r="K21" t="s">
        <v>89</v>
      </c>
      <c r="R21" s="26" t="s">
        <v>104</v>
      </c>
      <c r="AC21" s="7" t="s">
        <v>4</v>
      </c>
      <c r="AD21" s="15" t="s">
        <v>75</v>
      </c>
      <c r="AE21" s="41">
        <f>(AE10+AE11)/2</f>
        <v>0.625</v>
      </c>
      <c r="AF21" s="41">
        <f t="shared" ref="AF21:AI21" si="30">(AF10+AF11)/2</f>
        <v>0.8</v>
      </c>
      <c r="AG21" s="41">
        <f t="shared" si="30"/>
        <v>0.6</v>
      </c>
      <c r="AH21" s="41">
        <f t="shared" si="30"/>
        <v>1</v>
      </c>
      <c r="AI21" s="41">
        <f t="shared" si="30"/>
        <v>-0.16666666666666666</v>
      </c>
      <c r="AJ21" s="40"/>
      <c r="BA21" t="s">
        <v>119</v>
      </c>
      <c r="BB21" s="54">
        <f>SUM(BB16:BB20)</f>
        <v>0.70216666666666672</v>
      </c>
      <c r="BC21" t="s">
        <v>122</v>
      </c>
    </row>
    <row r="22" spans="8:55" ht="21.5" thickBot="1" x14ac:dyDescent="0.4">
      <c r="H22" s="20"/>
      <c r="I22" s="21"/>
      <c r="J22" s="22" t="s">
        <v>8</v>
      </c>
      <c r="K22" s="22" t="s">
        <v>9</v>
      </c>
      <c r="L22" s="22" t="s">
        <v>10</v>
      </c>
      <c r="M22" s="22" t="s">
        <v>11</v>
      </c>
      <c r="N22" s="22" t="s">
        <v>12</v>
      </c>
      <c r="O22" s="22" t="s">
        <v>86</v>
      </c>
      <c r="R22" s="1" t="s">
        <v>101</v>
      </c>
      <c r="S22" s="4"/>
      <c r="T22" s="4"/>
      <c r="U22" s="1" t="s">
        <v>1</v>
      </c>
      <c r="V22" s="1" t="s">
        <v>2</v>
      </c>
      <c r="W22" s="1" t="s">
        <v>3</v>
      </c>
      <c r="X22" s="1" t="s">
        <v>4</v>
      </c>
      <c r="Y22" s="1" t="s">
        <v>5</v>
      </c>
      <c r="AC22" s="37" t="s">
        <v>5</v>
      </c>
      <c r="AD22" s="38" t="s">
        <v>74</v>
      </c>
      <c r="AE22" s="41">
        <f>(AE12+AE13)/2</f>
        <v>0.66666666666666663</v>
      </c>
      <c r="AF22" s="41">
        <f t="shared" ref="AF22:AI22" si="31">(AF12+AF13)/2</f>
        <v>0.625</v>
      </c>
      <c r="AG22" s="41">
        <f t="shared" si="31"/>
        <v>0.875</v>
      </c>
      <c r="AH22" s="41">
        <f t="shared" si="31"/>
        <v>-0.16666666666666666</v>
      </c>
      <c r="AI22" s="41">
        <f t="shared" si="31"/>
        <v>1</v>
      </c>
      <c r="AJ22" s="40"/>
    </row>
    <row r="23" spans="8:55" ht="15" thickBot="1" x14ac:dyDescent="0.4">
      <c r="H23" s="21"/>
      <c r="I23" s="21"/>
      <c r="J23" s="23" t="s">
        <v>71</v>
      </c>
      <c r="K23" s="23" t="s">
        <v>73</v>
      </c>
      <c r="L23" s="23" t="s">
        <v>72</v>
      </c>
      <c r="M23" s="23" t="s">
        <v>75</v>
      </c>
      <c r="N23" s="23" t="s">
        <v>74</v>
      </c>
      <c r="O23" s="21"/>
      <c r="R23" s="4"/>
      <c r="S23" s="4"/>
      <c r="T23" s="28"/>
      <c r="U23" s="15" t="s">
        <v>71</v>
      </c>
      <c r="V23" s="15" t="s">
        <v>73</v>
      </c>
      <c r="W23" s="15" t="s">
        <v>72</v>
      </c>
      <c r="X23" s="15" t="s">
        <v>75</v>
      </c>
      <c r="Y23" s="15" t="s">
        <v>74</v>
      </c>
      <c r="AC23" s="31"/>
      <c r="AD23" s="31"/>
      <c r="AE23" s="31"/>
      <c r="AF23" s="31"/>
      <c r="AG23" s="31"/>
      <c r="AH23" s="31"/>
      <c r="AI23" s="32"/>
      <c r="AJ23" s="32"/>
    </row>
    <row r="24" spans="8:55" ht="15" thickBot="1" x14ac:dyDescent="0.4">
      <c r="H24" s="22" t="s">
        <v>8</v>
      </c>
      <c r="I24" s="23" t="s">
        <v>71</v>
      </c>
      <c r="J24" s="22">
        <f>$D$4*D4</f>
        <v>1.0000000000000002E-2</v>
      </c>
      <c r="K24" s="27">
        <f>$D$5*D4</f>
        <v>2.0000000000000004E-2</v>
      </c>
      <c r="L24" s="27">
        <f t="shared" ref="L24:L25" si="32">$D$6*D4</f>
        <v>2.0000000000000004E-2</v>
      </c>
      <c r="M24" s="22">
        <f t="shared" ref="M24:M26" si="33">$D$7*D4</f>
        <v>0.03</v>
      </c>
      <c r="N24" s="22">
        <f t="shared" ref="N24:N27" si="34">$D$8*D4</f>
        <v>2.0000000000000004E-2</v>
      </c>
      <c r="O24" s="22">
        <f>SUM(J24:N24)</f>
        <v>0.10000000000000002</v>
      </c>
      <c r="R24" s="1" t="s">
        <v>1</v>
      </c>
      <c r="S24" s="15" t="s">
        <v>71</v>
      </c>
      <c r="T24" s="1" t="s">
        <v>102</v>
      </c>
      <c r="U24" s="29">
        <f>0</f>
        <v>0</v>
      </c>
      <c r="V24" s="29">
        <f>0</f>
        <v>0</v>
      </c>
      <c r="W24" s="29">
        <v>0</v>
      </c>
      <c r="X24" s="29">
        <v>2</v>
      </c>
      <c r="Y24" s="29">
        <v>2</v>
      </c>
      <c r="Z24" t="s">
        <v>108</v>
      </c>
      <c r="AC24" s="33"/>
      <c r="AD24" s="34"/>
      <c r="AE24" s="34"/>
      <c r="AF24" s="34"/>
      <c r="AG24" s="34"/>
      <c r="AH24" s="34"/>
      <c r="AI24" s="34"/>
    </row>
    <row r="25" spans="8:55" ht="15" thickBot="1" x14ac:dyDescent="0.4">
      <c r="H25" s="22" t="s">
        <v>9</v>
      </c>
      <c r="I25" s="23" t="s">
        <v>73</v>
      </c>
      <c r="J25" s="22">
        <f>$D$4*D5</f>
        <v>2.0000000000000004E-2</v>
      </c>
      <c r="K25" s="27">
        <f>$D$5*D5</f>
        <v>4.0000000000000008E-2</v>
      </c>
      <c r="L25" s="27">
        <f t="shared" si="32"/>
        <v>4.0000000000000008E-2</v>
      </c>
      <c r="M25" s="22">
        <f t="shared" si="33"/>
        <v>0.06</v>
      </c>
      <c r="N25" s="22">
        <f t="shared" si="34"/>
        <v>4.0000000000000008E-2</v>
      </c>
      <c r="O25" s="27">
        <f t="shared" ref="O25:O28" si="35">SUM(J25:N25)</f>
        <v>0.20000000000000004</v>
      </c>
      <c r="R25" s="28"/>
      <c r="T25" s="1" t="s">
        <v>103</v>
      </c>
      <c r="U25" s="29">
        <f>1</f>
        <v>1</v>
      </c>
      <c r="V25" s="29">
        <f>3</f>
        <v>3</v>
      </c>
      <c r="W25" s="29">
        <f>3</f>
        <v>3</v>
      </c>
      <c r="X25" s="30">
        <v>6</v>
      </c>
      <c r="Y25" s="29">
        <v>5</v>
      </c>
      <c r="AC25" s="31"/>
      <c r="AD25" s="34"/>
      <c r="AE25" s="34"/>
      <c r="AF25" s="34"/>
      <c r="AG25" s="34"/>
      <c r="AH25" s="34"/>
      <c r="AI25" s="34"/>
    </row>
    <row r="26" spans="8:55" ht="15" thickBot="1" x14ac:dyDescent="0.4">
      <c r="H26" s="22" t="s">
        <v>13</v>
      </c>
      <c r="I26" s="23" t="s">
        <v>72</v>
      </c>
      <c r="J26" s="22">
        <f t="shared" ref="J25:J28" si="36">$D$4*D6</f>
        <v>2.0000000000000004E-2</v>
      </c>
      <c r="K26" s="27">
        <f t="shared" ref="K26:K28" si="37">$D$5*D6</f>
        <v>4.0000000000000008E-2</v>
      </c>
      <c r="L26" s="27">
        <f>$D$6*D6</f>
        <v>4.0000000000000008E-2</v>
      </c>
      <c r="M26" s="22">
        <f t="shared" si="33"/>
        <v>0.06</v>
      </c>
      <c r="N26" s="22">
        <f t="shared" si="34"/>
        <v>4.0000000000000008E-2</v>
      </c>
      <c r="O26" s="27">
        <f t="shared" si="35"/>
        <v>0.20000000000000004</v>
      </c>
      <c r="R26" s="1" t="s">
        <v>2</v>
      </c>
      <c r="S26" s="15" t="s">
        <v>73</v>
      </c>
      <c r="T26" s="1" t="s">
        <v>102</v>
      </c>
      <c r="U26" s="29">
        <f>0</f>
        <v>0</v>
      </c>
      <c r="V26" s="29">
        <v>0</v>
      </c>
      <c r="W26" s="29">
        <v>0</v>
      </c>
      <c r="X26" s="29">
        <v>0</v>
      </c>
      <c r="Y26" s="29">
        <v>2</v>
      </c>
      <c r="AC26" s="33"/>
      <c r="AD26" s="34"/>
      <c r="AE26" s="34"/>
      <c r="AF26" s="34"/>
      <c r="AG26" s="34"/>
      <c r="AH26" s="34"/>
      <c r="AI26" s="34"/>
    </row>
    <row r="27" spans="8:55" ht="15" thickBot="1" x14ac:dyDescent="0.4">
      <c r="H27" s="22" t="s">
        <v>11</v>
      </c>
      <c r="I27" s="23" t="s">
        <v>75</v>
      </c>
      <c r="J27" s="22">
        <f t="shared" si="36"/>
        <v>0.03</v>
      </c>
      <c r="K27" s="27">
        <f t="shared" si="37"/>
        <v>0.06</v>
      </c>
      <c r="L27" s="27">
        <f t="shared" ref="L27:L28" si="38">$D$6*D7</f>
        <v>0.06</v>
      </c>
      <c r="M27" s="22">
        <f>$D$7*D7</f>
        <v>0.09</v>
      </c>
      <c r="N27" s="22">
        <f t="shared" si="34"/>
        <v>0.06</v>
      </c>
      <c r="O27" s="27">
        <f t="shared" si="35"/>
        <v>0.3</v>
      </c>
      <c r="R27" s="28"/>
      <c r="T27" s="1" t="s">
        <v>103</v>
      </c>
      <c r="U27" s="29">
        <f>3</f>
        <v>3</v>
      </c>
      <c r="V27" s="29">
        <v>2</v>
      </c>
      <c r="W27" s="29">
        <v>4</v>
      </c>
      <c r="X27" s="30">
        <v>5</v>
      </c>
      <c r="Y27" s="29">
        <v>6</v>
      </c>
      <c r="AC27" s="31"/>
      <c r="AD27" s="34"/>
      <c r="AE27" s="34"/>
      <c r="AF27" s="34"/>
      <c r="AG27" s="34"/>
      <c r="AH27" s="34"/>
      <c r="AI27" s="34"/>
    </row>
    <row r="28" spans="8:55" ht="15" thickBot="1" x14ac:dyDescent="0.4">
      <c r="H28" s="22" t="s">
        <v>12</v>
      </c>
      <c r="I28" s="23" t="s">
        <v>74</v>
      </c>
      <c r="J28" s="22">
        <f t="shared" si="36"/>
        <v>2.0000000000000004E-2</v>
      </c>
      <c r="K28" s="27">
        <f t="shared" si="37"/>
        <v>4.0000000000000008E-2</v>
      </c>
      <c r="L28" s="27">
        <f t="shared" si="38"/>
        <v>4.0000000000000008E-2</v>
      </c>
      <c r="M28" s="22">
        <f>$D$7*D8</f>
        <v>0.06</v>
      </c>
      <c r="N28" s="22">
        <f>$D$8*D8</f>
        <v>4.0000000000000008E-2</v>
      </c>
      <c r="O28" s="27">
        <f t="shared" si="35"/>
        <v>0.20000000000000004</v>
      </c>
      <c r="R28" s="1" t="s">
        <v>3</v>
      </c>
      <c r="S28" s="15" t="s">
        <v>72</v>
      </c>
      <c r="T28" s="1" t="s">
        <v>102</v>
      </c>
      <c r="U28" s="29">
        <f>0</f>
        <v>0</v>
      </c>
      <c r="V28" s="29">
        <v>0</v>
      </c>
      <c r="W28" s="29">
        <v>0</v>
      </c>
      <c r="X28" s="29">
        <v>2</v>
      </c>
      <c r="Y28" s="29">
        <v>0</v>
      </c>
    </row>
    <row r="29" spans="8:55" ht="15" thickBot="1" x14ac:dyDescent="0.4">
      <c r="H29" s="24"/>
      <c r="I29" s="24"/>
      <c r="J29" s="20"/>
      <c r="K29" s="20"/>
      <c r="L29" s="20"/>
      <c r="M29" s="20"/>
      <c r="N29" s="22" t="s">
        <v>87</v>
      </c>
      <c r="O29" s="22">
        <f>SUM(O24:O28)</f>
        <v>1</v>
      </c>
      <c r="R29" s="4"/>
      <c r="T29" s="1" t="s">
        <v>103</v>
      </c>
      <c r="U29" s="29">
        <v>3</v>
      </c>
      <c r="V29" s="29">
        <v>4</v>
      </c>
      <c r="W29" s="30">
        <v>2</v>
      </c>
      <c r="X29" s="30">
        <v>7</v>
      </c>
      <c r="Y29" s="29">
        <v>4</v>
      </c>
    </row>
    <row r="30" spans="8:55" ht="15" thickBot="1" x14ac:dyDescent="0.4">
      <c r="R30" s="1" t="s">
        <v>4</v>
      </c>
      <c r="S30" s="15" t="s">
        <v>75</v>
      </c>
      <c r="T30" s="1" t="s">
        <v>102</v>
      </c>
      <c r="U30" s="29">
        <v>2</v>
      </c>
      <c r="V30" s="29">
        <v>0</v>
      </c>
      <c r="W30" s="29">
        <v>2</v>
      </c>
      <c r="X30" s="29">
        <v>0</v>
      </c>
      <c r="Y30" s="29">
        <v>4</v>
      </c>
    </row>
    <row r="31" spans="8:55" ht="15" thickBot="1" x14ac:dyDescent="0.4">
      <c r="R31" s="4"/>
      <c r="T31" s="1" t="s">
        <v>103</v>
      </c>
      <c r="U31" s="30">
        <v>6</v>
      </c>
      <c r="V31" s="30">
        <v>5</v>
      </c>
      <c r="W31" s="30">
        <v>7</v>
      </c>
      <c r="X31" s="30">
        <v>3</v>
      </c>
      <c r="Y31" s="29">
        <v>7</v>
      </c>
    </row>
    <row r="32" spans="8:55" ht="15" thickBot="1" x14ac:dyDescent="0.4">
      <c r="R32" s="1" t="s">
        <v>5</v>
      </c>
      <c r="S32" s="15" t="s">
        <v>74</v>
      </c>
      <c r="T32" s="1" t="s">
        <v>102</v>
      </c>
      <c r="U32" s="29">
        <v>2</v>
      </c>
      <c r="V32" s="29">
        <v>2</v>
      </c>
      <c r="W32" s="29">
        <v>0</v>
      </c>
      <c r="X32" s="29">
        <v>4</v>
      </c>
      <c r="Y32" s="29">
        <v>0</v>
      </c>
    </row>
    <row r="33" spans="8:37" ht="15" thickBot="1" x14ac:dyDescent="0.4">
      <c r="H33" s="19" t="s">
        <v>85</v>
      </c>
      <c r="I33" s="2" t="s">
        <v>88</v>
      </c>
      <c r="K33" t="s">
        <v>124</v>
      </c>
      <c r="R33" s="4"/>
      <c r="S33" s="4"/>
      <c r="T33" s="1" t="s">
        <v>103</v>
      </c>
      <c r="U33" s="29">
        <v>5</v>
      </c>
      <c r="V33" s="29">
        <v>6</v>
      </c>
      <c r="W33" s="29">
        <v>4</v>
      </c>
      <c r="X33" s="29">
        <v>7</v>
      </c>
      <c r="Y33" s="29">
        <v>2</v>
      </c>
    </row>
    <row r="34" spans="8:37" x14ac:dyDescent="0.35">
      <c r="H34" s="20"/>
      <c r="I34" s="21" t="s">
        <v>97</v>
      </c>
      <c r="J34" s="22" t="s">
        <v>8</v>
      </c>
      <c r="K34" s="22" t="s">
        <v>9</v>
      </c>
      <c r="L34" s="22" t="s">
        <v>10</v>
      </c>
      <c r="M34" s="22" t="s">
        <v>11</v>
      </c>
      <c r="N34" s="22" t="s">
        <v>12</v>
      </c>
      <c r="O34" s="22" t="s">
        <v>86</v>
      </c>
    </row>
    <row r="35" spans="8:37" x14ac:dyDescent="0.35">
      <c r="H35" s="21" t="s">
        <v>96</v>
      </c>
      <c r="I35" s="21"/>
      <c r="J35" s="23" t="s">
        <v>71</v>
      </c>
      <c r="K35" s="23" t="s">
        <v>73</v>
      </c>
      <c r="L35" s="23" t="s">
        <v>72</v>
      </c>
      <c r="M35" s="23" t="s">
        <v>75</v>
      </c>
      <c r="N35" s="23" t="s">
        <v>74</v>
      </c>
      <c r="O35" s="21"/>
      <c r="S35" t="s">
        <v>105</v>
      </c>
    </row>
    <row r="36" spans="8:37" ht="15" thickBot="1" x14ac:dyDescent="0.4">
      <c r="H36" s="22" t="s">
        <v>8</v>
      </c>
      <c r="I36" s="23" t="s">
        <v>71</v>
      </c>
      <c r="J36" s="22"/>
      <c r="K36" s="22"/>
      <c r="L36" s="22"/>
      <c r="M36" s="22"/>
      <c r="N36" s="22"/>
      <c r="O36" s="22"/>
      <c r="R36" s="26" t="s">
        <v>104</v>
      </c>
    </row>
    <row r="37" spans="8:37" ht="21.5" thickBot="1" x14ac:dyDescent="0.4">
      <c r="H37" s="22" t="s">
        <v>9</v>
      </c>
      <c r="I37" s="23" t="s">
        <v>73</v>
      </c>
      <c r="J37" s="22"/>
      <c r="K37" s="22"/>
      <c r="L37" s="22"/>
      <c r="M37" s="22"/>
      <c r="N37" s="22"/>
      <c r="O37" s="22"/>
      <c r="R37" s="1" t="s">
        <v>101</v>
      </c>
      <c r="S37" s="4"/>
      <c r="T37" s="4"/>
      <c r="U37" s="1" t="s">
        <v>1</v>
      </c>
      <c r="V37" s="1" t="s">
        <v>2</v>
      </c>
      <c r="W37" s="1" t="s">
        <v>3</v>
      </c>
      <c r="X37" s="1" t="s">
        <v>4</v>
      </c>
      <c r="Y37" s="1" t="s">
        <v>5</v>
      </c>
    </row>
    <row r="38" spans="8:37" ht="15" thickBot="1" x14ac:dyDescent="0.4">
      <c r="H38" s="22" t="s">
        <v>13</v>
      </c>
      <c r="I38" s="23" t="s">
        <v>72</v>
      </c>
      <c r="J38" s="22"/>
      <c r="K38" s="22"/>
      <c r="L38" s="22"/>
      <c r="M38" s="22"/>
      <c r="N38" s="22"/>
      <c r="O38" s="22"/>
      <c r="R38" s="4"/>
      <c r="S38" s="4"/>
      <c r="T38" s="28"/>
      <c r="U38" s="15" t="s">
        <v>71</v>
      </c>
      <c r="V38" s="15" t="s">
        <v>73</v>
      </c>
      <c r="W38" s="15" t="s">
        <v>72</v>
      </c>
      <c r="X38" s="15" t="s">
        <v>75</v>
      </c>
      <c r="Y38" s="15" t="s">
        <v>74</v>
      </c>
    </row>
    <row r="39" spans="8:37" ht="15" thickBot="1" x14ac:dyDescent="0.4">
      <c r="H39" s="22" t="s">
        <v>11</v>
      </c>
      <c r="I39" s="23" t="s">
        <v>75</v>
      </c>
      <c r="J39" s="22"/>
      <c r="K39" s="22"/>
      <c r="L39" s="22"/>
      <c r="M39" s="22"/>
      <c r="N39" s="22"/>
      <c r="O39" s="22"/>
      <c r="R39" s="1" t="s">
        <v>1</v>
      </c>
      <c r="S39" s="15" t="s">
        <v>71</v>
      </c>
      <c r="T39" s="1" t="s">
        <v>102</v>
      </c>
      <c r="U39" s="29">
        <v>0</v>
      </c>
      <c r="V39" s="29">
        <v>0</v>
      </c>
      <c r="W39" s="29">
        <v>0</v>
      </c>
      <c r="X39" s="1">
        <v>2</v>
      </c>
      <c r="Y39" s="1">
        <v>2</v>
      </c>
    </row>
    <row r="40" spans="8:37" ht="15" thickBot="1" x14ac:dyDescent="0.4">
      <c r="H40" s="22" t="s">
        <v>12</v>
      </c>
      <c r="I40" s="23" t="s">
        <v>74</v>
      </c>
      <c r="J40" s="22"/>
      <c r="K40" s="22"/>
      <c r="L40" s="22"/>
      <c r="M40" s="22"/>
      <c r="N40" s="22"/>
      <c r="O40" s="22"/>
      <c r="R40" s="28"/>
      <c r="T40" s="1" t="s">
        <v>103</v>
      </c>
      <c r="U40" s="29">
        <v>1</v>
      </c>
      <c r="V40" s="29">
        <v>3</v>
      </c>
      <c r="W40" s="29">
        <v>3</v>
      </c>
      <c r="X40" s="1">
        <v>6</v>
      </c>
      <c r="Y40" s="1">
        <v>5</v>
      </c>
    </row>
    <row r="41" spans="8:37" ht="15" thickBot="1" x14ac:dyDescent="0.4">
      <c r="H41" s="24"/>
      <c r="I41" s="24"/>
      <c r="J41" s="20"/>
      <c r="K41" s="20"/>
      <c r="L41" s="20"/>
      <c r="M41" s="20"/>
      <c r="N41" s="22" t="s">
        <v>87</v>
      </c>
      <c r="O41" s="22">
        <v>1</v>
      </c>
      <c r="R41" s="1" t="s">
        <v>2</v>
      </c>
      <c r="S41" s="15" t="s">
        <v>73</v>
      </c>
      <c r="T41" s="1" t="s">
        <v>102</v>
      </c>
      <c r="U41" s="29">
        <v>0</v>
      </c>
      <c r="V41" s="29">
        <v>0</v>
      </c>
      <c r="W41" s="29">
        <v>0</v>
      </c>
      <c r="X41" s="1">
        <v>0</v>
      </c>
      <c r="Y41" s="1">
        <v>2</v>
      </c>
    </row>
    <row r="42" spans="8:37" ht="15" thickBot="1" x14ac:dyDescent="0.4">
      <c r="H42" s="10"/>
      <c r="I42" s="10"/>
      <c r="R42" s="28"/>
      <c r="T42" s="1" t="s">
        <v>103</v>
      </c>
      <c r="U42" s="29">
        <v>3</v>
      </c>
      <c r="V42" s="29">
        <v>2</v>
      </c>
      <c r="W42" s="29">
        <v>4</v>
      </c>
      <c r="X42" s="1">
        <v>5</v>
      </c>
      <c r="Y42" s="1">
        <v>6</v>
      </c>
    </row>
    <row r="43" spans="8:37" ht="15" thickBot="1" x14ac:dyDescent="0.4">
      <c r="H43" s="10"/>
      <c r="I43" s="10"/>
      <c r="R43" s="1" t="s">
        <v>3</v>
      </c>
      <c r="S43" s="15" t="s">
        <v>72</v>
      </c>
      <c r="T43" s="1" t="s">
        <v>102</v>
      </c>
      <c r="U43" s="29">
        <v>0</v>
      </c>
      <c r="V43" s="29">
        <v>0</v>
      </c>
      <c r="W43" s="29">
        <v>0</v>
      </c>
      <c r="X43" s="1">
        <v>2</v>
      </c>
      <c r="Y43" s="1">
        <v>0</v>
      </c>
    </row>
    <row r="44" spans="8:37" ht="15" thickBot="1" x14ac:dyDescent="0.4">
      <c r="H44" s="10"/>
      <c r="I44" s="10"/>
      <c r="R44" s="4"/>
      <c r="T44" s="1" t="s">
        <v>103</v>
      </c>
      <c r="U44" s="29">
        <v>3</v>
      </c>
      <c r="V44" s="29">
        <v>4</v>
      </c>
      <c r="W44" s="29">
        <v>2</v>
      </c>
      <c r="X44" s="1">
        <v>7</v>
      </c>
      <c r="Y44" s="1">
        <v>4</v>
      </c>
    </row>
    <row r="45" spans="8:37" ht="15" thickBot="1" x14ac:dyDescent="0.4">
      <c r="H45" s="10"/>
      <c r="I45" s="10"/>
      <c r="R45" s="1" t="s">
        <v>4</v>
      </c>
      <c r="S45" s="15" t="s">
        <v>75</v>
      </c>
      <c r="T45" s="1" t="s">
        <v>102</v>
      </c>
      <c r="U45" s="29">
        <v>2</v>
      </c>
      <c r="V45" s="29">
        <v>0</v>
      </c>
      <c r="W45" s="29">
        <v>2</v>
      </c>
      <c r="X45" s="1">
        <v>0</v>
      </c>
      <c r="Y45" s="1" t="s">
        <v>84</v>
      </c>
    </row>
    <row r="46" spans="8:37" ht="15" thickBot="1" x14ac:dyDescent="0.4">
      <c r="H46" s="10"/>
      <c r="I46" s="10"/>
      <c r="R46" s="4"/>
      <c r="T46" s="1" t="s">
        <v>103</v>
      </c>
      <c r="U46" s="29">
        <v>6</v>
      </c>
      <c r="V46" s="29">
        <v>5</v>
      </c>
      <c r="W46" s="29">
        <v>7</v>
      </c>
      <c r="X46" s="1">
        <v>3</v>
      </c>
      <c r="Y46" s="1" t="s">
        <v>84</v>
      </c>
      <c r="AJ46" t="s">
        <v>106</v>
      </c>
      <c r="AK46" t="s">
        <v>107</v>
      </c>
    </row>
    <row r="47" spans="8:37" ht="44" thickBot="1" x14ac:dyDescent="0.4">
      <c r="H47" s="10"/>
      <c r="I47" s="10"/>
      <c r="R47" s="1" t="s">
        <v>5</v>
      </c>
      <c r="S47" s="15" t="s">
        <v>74</v>
      </c>
      <c r="T47" s="1" t="s">
        <v>102</v>
      </c>
      <c r="U47" s="29">
        <v>2</v>
      </c>
      <c r="V47" s="29">
        <v>2</v>
      </c>
      <c r="W47" s="29">
        <v>0</v>
      </c>
      <c r="X47" s="1" t="s">
        <v>84</v>
      </c>
      <c r="Y47" s="1">
        <v>0</v>
      </c>
      <c r="AD47" t="s">
        <v>91</v>
      </c>
      <c r="AE47" s="9" t="s">
        <v>32</v>
      </c>
      <c r="AF47" s="9" t="s">
        <v>33</v>
      </c>
      <c r="AG47" s="9" t="s">
        <v>34</v>
      </c>
      <c r="AH47" s="9" t="s">
        <v>23</v>
      </c>
      <c r="AI47" s="9" t="s">
        <v>24</v>
      </c>
      <c r="AJ47" s="9" t="s">
        <v>25</v>
      </c>
      <c r="AK47" s="9" t="s">
        <v>26</v>
      </c>
    </row>
    <row r="48" spans="8:37" ht="15" thickBot="1" x14ac:dyDescent="0.4">
      <c r="H48" s="10"/>
      <c r="I48" s="10"/>
      <c r="R48" s="4"/>
      <c r="S48" s="4"/>
      <c r="T48" s="1" t="s">
        <v>103</v>
      </c>
      <c r="U48" s="29">
        <v>5</v>
      </c>
      <c r="V48" s="29">
        <v>6</v>
      </c>
      <c r="W48" s="29">
        <v>4</v>
      </c>
      <c r="X48" s="1" t="s">
        <v>84</v>
      </c>
      <c r="Y48" s="1">
        <v>2</v>
      </c>
      <c r="AE48" s="9" t="s">
        <v>35</v>
      </c>
      <c r="AF48" s="9" t="s">
        <v>36</v>
      </c>
      <c r="AG48" s="9" t="s">
        <v>36</v>
      </c>
      <c r="AH48" s="9" t="s">
        <v>36</v>
      </c>
      <c r="AI48" s="9" t="s">
        <v>36</v>
      </c>
      <c r="AJ48" s="9" t="s">
        <v>36</v>
      </c>
      <c r="AK48" s="9" t="s">
        <v>36</v>
      </c>
    </row>
    <row r="49" spans="8:37" x14ac:dyDescent="0.35">
      <c r="H49" s="10"/>
      <c r="I49" s="10"/>
      <c r="AD49" s="11" t="s">
        <v>92</v>
      </c>
      <c r="AE49" s="10" t="s">
        <v>39</v>
      </c>
      <c r="AF49" s="10">
        <v>2</v>
      </c>
      <c r="AG49" s="10">
        <v>8</v>
      </c>
      <c r="AH49" s="10">
        <v>2</v>
      </c>
      <c r="AI49" s="10">
        <v>2</v>
      </c>
      <c r="AJ49" s="10">
        <v>2</v>
      </c>
      <c r="AK49" s="10">
        <v>0</v>
      </c>
    </row>
    <row r="50" spans="8:37" x14ac:dyDescent="0.35">
      <c r="H50" s="10"/>
      <c r="I50" s="10"/>
      <c r="U50" t="s">
        <v>109</v>
      </c>
      <c r="AD50" s="11" t="s">
        <v>93</v>
      </c>
      <c r="AE50" s="10" t="s">
        <v>41</v>
      </c>
      <c r="AF50" s="10">
        <v>2</v>
      </c>
      <c r="AG50" s="10">
        <v>9</v>
      </c>
      <c r="AH50" s="10">
        <v>2</v>
      </c>
      <c r="AI50" s="10">
        <v>2</v>
      </c>
      <c r="AJ50" s="10">
        <v>2</v>
      </c>
      <c r="AK50" s="10">
        <v>0</v>
      </c>
    </row>
    <row r="51" spans="8:37" x14ac:dyDescent="0.35">
      <c r="H51" s="10"/>
      <c r="I51" s="10"/>
      <c r="U51">
        <f t="shared" ref="U51:Y51" si="39">U39-U24</f>
        <v>0</v>
      </c>
      <c r="V51">
        <f>V39-V24</f>
        <v>0</v>
      </c>
      <c r="W51">
        <f t="shared" si="39"/>
        <v>0</v>
      </c>
      <c r="X51">
        <f t="shared" si="39"/>
        <v>0</v>
      </c>
      <c r="Y51">
        <f t="shared" si="39"/>
        <v>0</v>
      </c>
      <c r="AD51" s="11" t="s">
        <v>93</v>
      </c>
      <c r="AE51" s="10" t="s">
        <v>42</v>
      </c>
      <c r="AF51" s="10">
        <v>3</v>
      </c>
      <c r="AG51" s="10">
        <v>9</v>
      </c>
      <c r="AH51" s="10">
        <v>2</v>
      </c>
      <c r="AI51" s="10">
        <v>3</v>
      </c>
      <c r="AJ51" s="10">
        <v>5</v>
      </c>
      <c r="AK51" s="10">
        <v>0</v>
      </c>
    </row>
    <row r="52" spans="8:37" x14ac:dyDescent="0.35">
      <c r="H52" s="10"/>
      <c r="I52" s="10"/>
      <c r="U52">
        <f t="shared" ref="U52:Y52" si="40">U40-U25</f>
        <v>0</v>
      </c>
      <c r="V52">
        <f t="shared" si="40"/>
        <v>0</v>
      </c>
      <c r="W52">
        <f t="shared" si="40"/>
        <v>0</v>
      </c>
      <c r="X52">
        <f t="shared" si="40"/>
        <v>0</v>
      </c>
      <c r="Y52">
        <f t="shared" si="40"/>
        <v>0</v>
      </c>
      <c r="AD52" s="11" t="s">
        <v>92</v>
      </c>
      <c r="AE52" s="10" t="s">
        <v>43</v>
      </c>
      <c r="AF52" s="10">
        <v>2</v>
      </c>
      <c r="AG52" s="10">
        <v>8</v>
      </c>
      <c r="AH52" s="10">
        <v>2</v>
      </c>
      <c r="AI52" s="10">
        <v>2</v>
      </c>
      <c r="AJ52" s="10">
        <v>4</v>
      </c>
      <c r="AK52" s="10">
        <v>0</v>
      </c>
    </row>
    <row r="53" spans="8:37" x14ac:dyDescent="0.35">
      <c r="H53" s="10"/>
      <c r="I53" s="10"/>
      <c r="U53">
        <f t="shared" ref="U53" si="41">U41-U26</f>
        <v>0</v>
      </c>
      <c r="V53">
        <f t="shared" ref="U53:Y53" si="42">V41-V26</f>
        <v>0</v>
      </c>
      <c r="W53">
        <f t="shared" si="42"/>
        <v>0</v>
      </c>
      <c r="X53">
        <f t="shared" si="42"/>
        <v>0</v>
      </c>
      <c r="Y53">
        <f t="shared" si="42"/>
        <v>0</v>
      </c>
      <c r="AD53" s="11" t="s">
        <v>45</v>
      </c>
      <c r="AE53" s="10" t="s">
        <v>46</v>
      </c>
      <c r="AF53" s="10">
        <v>1</v>
      </c>
      <c r="AG53" s="10">
        <v>7</v>
      </c>
      <c r="AH53" s="10">
        <v>1</v>
      </c>
      <c r="AI53" s="10">
        <v>1</v>
      </c>
      <c r="AJ53" s="10">
        <v>1</v>
      </c>
      <c r="AK53" s="10">
        <v>0</v>
      </c>
    </row>
    <row r="54" spans="8:37" x14ac:dyDescent="0.35">
      <c r="H54" s="10"/>
      <c r="I54" s="10"/>
      <c r="U54">
        <f t="shared" ref="U54" si="43">U42-U27</f>
        <v>0</v>
      </c>
      <c r="V54">
        <f t="shared" ref="U54:Y54" si="44">V42-V27</f>
        <v>0</v>
      </c>
      <c r="W54">
        <f t="shared" si="44"/>
        <v>0</v>
      </c>
      <c r="X54">
        <f t="shared" si="44"/>
        <v>0</v>
      </c>
      <c r="Y54">
        <f t="shared" si="44"/>
        <v>0</v>
      </c>
      <c r="AD54" s="11" t="s">
        <v>92</v>
      </c>
      <c r="AE54" s="10" t="s">
        <v>39</v>
      </c>
      <c r="AF54" s="10">
        <v>2</v>
      </c>
      <c r="AG54" s="10">
        <v>8</v>
      </c>
      <c r="AH54" s="10">
        <v>2</v>
      </c>
      <c r="AI54" s="10">
        <v>2</v>
      </c>
      <c r="AJ54" s="10">
        <v>2</v>
      </c>
      <c r="AK54" s="10">
        <v>0</v>
      </c>
    </row>
    <row r="55" spans="8:37" x14ac:dyDescent="0.35">
      <c r="H55" s="10"/>
      <c r="I55" s="10"/>
      <c r="U55">
        <f t="shared" ref="U55" si="45">U43-U28</f>
        <v>0</v>
      </c>
      <c r="V55">
        <f t="shared" ref="U55:Y55" si="46">V43-V28</f>
        <v>0</v>
      </c>
      <c r="W55">
        <f t="shared" si="46"/>
        <v>0</v>
      </c>
      <c r="X55">
        <f t="shared" si="46"/>
        <v>0</v>
      </c>
      <c r="Y55">
        <f t="shared" si="46"/>
        <v>0</v>
      </c>
      <c r="AD55" s="11" t="s">
        <v>92</v>
      </c>
      <c r="AE55" s="10" t="s">
        <v>47</v>
      </c>
      <c r="AF55" s="10">
        <v>2</v>
      </c>
      <c r="AG55" s="10">
        <v>8</v>
      </c>
      <c r="AH55" s="10">
        <v>2</v>
      </c>
      <c r="AI55" s="10">
        <v>2</v>
      </c>
      <c r="AJ55" s="10">
        <v>4</v>
      </c>
      <c r="AK55" s="10">
        <v>0</v>
      </c>
    </row>
    <row r="56" spans="8:37" x14ac:dyDescent="0.35">
      <c r="H56" s="10"/>
      <c r="I56" s="10"/>
      <c r="U56">
        <f t="shared" ref="U56" si="47">U44-U29</f>
        <v>0</v>
      </c>
      <c r="V56">
        <f t="shared" ref="U56:Y56" si="48">V44-V29</f>
        <v>0</v>
      </c>
      <c r="W56">
        <f t="shared" si="48"/>
        <v>0</v>
      </c>
      <c r="X56">
        <f t="shared" si="48"/>
        <v>0</v>
      </c>
      <c r="Y56">
        <f t="shared" si="48"/>
        <v>0</v>
      </c>
      <c r="AD56" s="11" t="s">
        <v>92</v>
      </c>
      <c r="AE56" s="10" t="s">
        <v>48</v>
      </c>
      <c r="AF56" s="10">
        <v>1</v>
      </c>
      <c r="AG56" s="10">
        <v>8</v>
      </c>
      <c r="AH56" s="10">
        <v>2</v>
      </c>
      <c r="AI56" s="10">
        <v>3</v>
      </c>
      <c r="AJ56" s="10">
        <v>7</v>
      </c>
      <c r="AK56" s="10">
        <v>2</v>
      </c>
    </row>
    <row r="57" spans="8:37" x14ac:dyDescent="0.35">
      <c r="H57" s="10"/>
      <c r="I57" s="10"/>
      <c r="U57">
        <f t="shared" ref="U57" si="49">U45-U30</f>
        <v>0</v>
      </c>
      <c r="V57">
        <f t="shared" ref="U57:Y57" si="50">V45-V30</f>
        <v>0</v>
      </c>
      <c r="W57">
        <f t="shared" si="50"/>
        <v>0</v>
      </c>
      <c r="X57">
        <f t="shared" si="50"/>
        <v>0</v>
      </c>
      <c r="Y57" t="e">
        <f t="shared" si="50"/>
        <v>#VALUE!</v>
      </c>
      <c r="AD57" s="11" t="s">
        <v>94</v>
      </c>
      <c r="AE57" s="10" t="s">
        <v>49</v>
      </c>
      <c r="AF57" s="10">
        <v>2</v>
      </c>
      <c r="AG57" s="10">
        <v>6</v>
      </c>
      <c r="AH57" s="10">
        <v>2</v>
      </c>
      <c r="AI57" s="10">
        <v>2</v>
      </c>
      <c r="AJ57" s="10">
        <v>2</v>
      </c>
      <c r="AK57" s="10">
        <v>0</v>
      </c>
    </row>
    <row r="58" spans="8:37" x14ac:dyDescent="0.35">
      <c r="U58">
        <f t="shared" ref="U58" si="51">U46-U31</f>
        <v>0</v>
      </c>
      <c r="V58">
        <f t="shared" ref="U58:Y58" si="52">V46-V31</f>
        <v>0</v>
      </c>
      <c r="W58">
        <f t="shared" si="52"/>
        <v>0</v>
      </c>
      <c r="X58">
        <f t="shared" si="52"/>
        <v>0</v>
      </c>
      <c r="Y58" t="e">
        <f t="shared" si="52"/>
        <v>#VALUE!</v>
      </c>
      <c r="AD58" s="11" t="s">
        <v>92</v>
      </c>
      <c r="AE58" s="10" t="s">
        <v>50</v>
      </c>
      <c r="AF58" s="10">
        <v>1</v>
      </c>
      <c r="AG58" s="10">
        <v>8</v>
      </c>
      <c r="AH58" s="10">
        <v>2</v>
      </c>
      <c r="AI58" s="10">
        <v>1</v>
      </c>
      <c r="AJ58" s="10">
        <v>3</v>
      </c>
      <c r="AK58" s="10">
        <v>0</v>
      </c>
    </row>
    <row r="59" spans="8:37" x14ac:dyDescent="0.35">
      <c r="U59">
        <f t="shared" ref="U59" si="53">U47-U32</f>
        <v>0</v>
      </c>
      <c r="V59">
        <f t="shared" ref="U59:Y59" si="54">V47-V32</f>
        <v>0</v>
      </c>
      <c r="W59">
        <f t="shared" si="54"/>
        <v>0</v>
      </c>
      <c r="X59" t="e">
        <f t="shared" si="54"/>
        <v>#VALUE!</v>
      </c>
      <c r="Y59">
        <f t="shared" si="54"/>
        <v>0</v>
      </c>
      <c r="AD59" s="11" t="s">
        <v>93</v>
      </c>
      <c r="AE59" s="10" t="s">
        <v>41</v>
      </c>
      <c r="AF59" s="10">
        <v>2</v>
      </c>
      <c r="AG59" s="10">
        <v>9</v>
      </c>
      <c r="AH59" s="10">
        <v>2</v>
      </c>
      <c r="AI59" s="10">
        <v>2</v>
      </c>
      <c r="AJ59" s="10">
        <v>2</v>
      </c>
      <c r="AK59" s="10">
        <v>0</v>
      </c>
    </row>
    <row r="60" spans="8:37" x14ac:dyDescent="0.35">
      <c r="U60">
        <f t="shared" ref="U60" si="55">U48-U33</f>
        <v>0</v>
      </c>
      <c r="V60">
        <f t="shared" ref="U60:Y60" si="56">V48-V33</f>
        <v>0</v>
      </c>
      <c r="W60">
        <f t="shared" si="56"/>
        <v>0</v>
      </c>
      <c r="X60" t="e">
        <f t="shared" si="56"/>
        <v>#VALUE!</v>
      </c>
      <c r="Y60">
        <f t="shared" si="56"/>
        <v>0</v>
      </c>
      <c r="AD60" s="11" t="s">
        <v>93</v>
      </c>
      <c r="AE60" s="10" t="s">
        <v>51</v>
      </c>
      <c r="AF60" s="10">
        <v>2</v>
      </c>
      <c r="AG60" s="10">
        <v>9</v>
      </c>
      <c r="AH60" s="10">
        <v>2</v>
      </c>
      <c r="AI60" s="10">
        <v>2</v>
      </c>
      <c r="AJ60" s="10">
        <v>4</v>
      </c>
      <c r="AK60" s="10">
        <v>0</v>
      </c>
    </row>
    <row r="61" spans="8:37" x14ac:dyDescent="0.35">
      <c r="AD61" s="11" t="s">
        <v>95</v>
      </c>
      <c r="AE61" s="10" t="s">
        <v>52</v>
      </c>
      <c r="AF61" s="10">
        <v>3</v>
      </c>
      <c r="AG61" s="10">
        <v>7</v>
      </c>
      <c r="AH61" s="10">
        <v>3</v>
      </c>
      <c r="AI61" s="10">
        <v>3</v>
      </c>
      <c r="AJ61" s="10">
        <v>3</v>
      </c>
      <c r="AK61" s="10">
        <v>0</v>
      </c>
    </row>
    <row r="62" spans="8:37" x14ac:dyDescent="0.35">
      <c r="AD62" s="11" t="s">
        <v>93</v>
      </c>
      <c r="AE62" s="10" t="s">
        <v>53</v>
      </c>
      <c r="AF62" s="10">
        <v>1</v>
      </c>
      <c r="AG62" s="10">
        <v>9</v>
      </c>
      <c r="AH62" s="10">
        <v>2</v>
      </c>
      <c r="AI62" s="10">
        <v>2</v>
      </c>
      <c r="AJ62" s="10">
        <v>6</v>
      </c>
      <c r="AK62" s="10">
        <v>2</v>
      </c>
    </row>
    <row r="63" spans="8:37" x14ac:dyDescent="0.35">
      <c r="AD63" s="11" t="s">
        <v>93</v>
      </c>
      <c r="AE63" s="10" t="s">
        <v>54</v>
      </c>
      <c r="AF63" s="10">
        <v>1</v>
      </c>
      <c r="AG63" s="10">
        <v>9</v>
      </c>
      <c r="AH63" s="10">
        <v>2</v>
      </c>
      <c r="AI63" s="10">
        <v>1</v>
      </c>
      <c r="AJ63" s="10">
        <v>3</v>
      </c>
      <c r="AK63" s="10">
        <v>0</v>
      </c>
    </row>
    <row r="64" spans="8:37" x14ac:dyDescent="0.35">
      <c r="AD64" s="11" t="s">
        <v>95</v>
      </c>
      <c r="AE64" s="10" t="s">
        <v>55</v>
      </c>
      <c r="AF64" s="10">
        <v>2</v>
      </c>
      <c r="AG64" s="10">
        <v>7</v>
      </c>
      <c r="AH64" s="10">
        <v>3</v>
      </c>
      <c r="AI64" s="10">
        <v>2</v>
      </c>
      <c r="AJ64" s="10">
        <v>5</v>
      </c>
      <c r="AK64" s="10">
        <v>0</v>
      </c>
    </row>
    <row r="65" spans="30:37" x14ac:dyDescent="0.35">
      <c r="AD65" s="11"/>
      <c r="AE65" s="10" t="s">
        <v>56</v>
      </c>
      <c r="AF65" s="10">
        <v>1</v>
      </c>
      <c r="AG65" s="10">
        <v>7</v>
      </c>
      <c r="AH65" s="10">
        <v>3</v>
      </c>
      <c r="AI65" s="10">
        <v>2</v>
      </c>
      <c r="AJ65" s="10">
        <v>7</v>
      </c>
      <c r="AK65" s="10">
        <v>2</v>
      </c>
    </row>
    <row r="66" spans="30:37" x14ac:dyDescent="0.35">
      <c r="AD66" s="11" t="s">
        <v>95</v>
      </c>
      <c r="AE66" s="10" t="s">
        <v>52</v>
      </c>
      <c r="AF66" s="10">
        <v>3</v>
      </c>
      <c r="AG66" s="10">
        <v>7</v>
      </c>
      <c r="AH66" s="10">
        <v>3</v>
      </c>
      <c r="AI66" s="10">
        <v>3</v>
      </c>
      <c r="AJ66" s="10">
        <v>3</v>
      </c>
      <c r="AK66" s="10">
        <v>0</v>
      </c>
    </row>
    <row r="67" spans="30:37" x14ac:dyDescent="0.35">
      <c r="AD67" s="11" t="s">
        <v>95</v>
      </c>
      <c r="AE67" s="10" t="s">
        <v>57</v>
      </c>
      <c r="AF67" s="10">
        <v>1</v>
      </c>
      <c r="AG67" s="10">
        <v>7</v>
      </c>
      <c r="AH67" s="10">
        <v>3</v>
      </c>
      <c r="AI67" s="10">
        <v>1</v>
      </c>
      <c r="AJ67" s="10">
        <v>6</v>
      </c>
      <c r="AK67" s="10">
        <v>2</v>
      </c>
    </row>
    <row r="68" spans="30:37" x14ac:dyDescent="0.35">
      <c r="AD68" s="11" t="s">
        <v>94</v>
      </c>
      <c r="AE68" s="10" t="s">
        <v>58</v>
      </c>
      <c r="AF68" s="10">
        <v>2</v>
      </c>
      <c r="AG68" s="10">
        <v>6</v>
      </c>
      <c r="AH68" s="10">
        <v>2</v>
      </c>
      <c r="AI68" s="10">
        <v>2</v>
      </c>
      <c r="AJ68" s="10">
        <v>4</v>
      </c>
      <c r="AK68" s="10">
        <v>0</v>
      </c>
    </row>
    <row r="69" spans="30:37" x14ac:dyDescent="0.35">
      <c r="AD69" s="11" t="s">
        <v>94</v>
      </c>
      <c r="AE69" s="10" t="s">
        <v>49</v>
      </c>
      <c r="AF69" s="10">
        <v>2</v>
      </c>
      <c r="AG69" s="10">
        <v>6</v>
      </c>
      <c r="AH69" s="10">
        <v>2</v>
      </c>
      <c r="AI69" s="10">
        <v>2</v>
      </c>
      <c r="AJ69" s="10">
        <v>2</v>
      </c>
      <c r="AK69" s="10">
        <v>0</v>
      </c>
    </row>
    <row r="70" spans="30:37" x14ac:dyDescent="0.35">
      <c r="AD70" s="11" t="s">
        <v>94</v>
      </c>
      <c r="AE70" s="10" t="s">
        <v>59</v>
      </c>
      <c r="AF70" s="10">
        <v>1</v>
      </c>
      <c r="AG70" s="10">
        <v>6</v>
      </c>
      <c r="AH70" s="10">
        <v>2</v>
      </c>
      <c r="AI70" s="10">
        <v>2</v>
      </c>
      <c r="AJ70" s="10">
        <v>6</v>
      </c>
      <c r="AK70" s="10">
        <v>2</v>
      </c>
    </row>
    <row r="71" spans="30:37" x14ac:dyDescent="0.35">
      <c r="AD71" s="11" t="s">
        <v>94</v>
      </c>
      <c r="AE71" s="10" t="s">
        <v>60</v>
      </c>
      <c r="AF71" s="10">
        <v>1</v>
      </c>
      <c r="AG71" s="10">
        <v>6</v>
      </c>
      <c r="AH71" s="10">
        <v>2</v>
      </c>
      <c r="AI71" s="10">
        <v>1</v>
      </c>
      <c r="AJ71" s="10">
        <v>5</v>
      </c>
      <c r="AK71" s="10">
        <v>2</v>
      </c>
    </row>
    <row r="72" spans="30:37" x14ac:dyDescent="0.35">
      <c r="AD72" s="11" t="s">
        <v>45</v>
      </c>
      <c r="AE72" s="10" t="s">
        <v>46</v>
      </c>
      <c r="AF72" s="10">
        <v>1</v>
      </c>
      <c r="AG72" s="10">
        <v>7</v>
      </c>
      <c r="AH72" s="10">
        <v>1</v>
      </c>
      <c r="AI72" s="10">
        <v>1</v>
      </c>
      <c r="AJ72" s="10">
        <v>1</v>
      </c>
      <c r="AK72" s="10">
        <v>0</v>
      </c>
    </row>
    <row r="73" spans="30:37" x14ac:dyDescent="0.35">
      <c r="AD73" s="11"/>
      <c r="AE73" s="10" t="s">
        <v>61</v>
      </c>
      <c r="AF73" s="10">
        <v>2</v>
      </c>
      <c r="AG73" s="10">
        <v>7</v>
      </c>
      <c r="AH73" s="10">
        <v>1</v>
      </c>
      <c r="AI73" s="10">
        <v>2</v>
      </c>
      <c r="AJ73" s="10">
        <v>3</v>
      </c>
      <c r="AK73" s="10">
        <v>0</v>
      </c>
    </row>
    <row r="74" spans="30:37" x14ac:dyDescent="0.35">
      <c r="AD74" s="11"/>
      <c r="AE74" s="10" t="s">
        <v>62</v>
      </c>
      <c r="AF74" s="10">
        <v>2</v>
      </c>
      <c r="AG74" s="10">
        <v>7</v>
      </c>
      <c r="AH74" s="10">
        <v>1</v>
      </c>
      <c r="AI74" s="10">
        <v>2</v>
      </c>
      <c r="AJ74" s="10">
        <v>3</v>
      </c>
      <c r="AK74" s="10">
        <v>0</v>
      </c>
    </row>
    <row r="75" spans="30:37" x14ac:dyDescent="0.35">
      <c r="AD75" s="11"/>
      <c r="AE75" s="10" t="s">
        <v>63</v>
      </c>
      <c r="AF75" s="10">
        <v>1</v>
      </c>
      <c r="AG75" s="10">
        <v>7</v>
      </c>
      <c r="AH75" s="10">
        <v>1</v>
      </c>
      <c r="AI75" s="10">
        <v>3</v>
      </c>
      <c r="AJ75" s="10">
        <v>6</v>
      </c>
      <c r="AK75" s="10">
        <v>2</v>
      </c>
    </row>
    <row r="76" spans="30:37" x14ac:dyDescent="0.35">
      <c r="AD76" s="11"/>
      <c r="AE76" s="10" t="s">
        <v>64</v>
      </c>
      <c r="AF76" s="10">
        <v>1</v>
      </c>
      <c r="AG76" s="10">
        <v>7</v>
      </c>
      <c r="AH76" s="10">
        <v>1</v>
      </c>
      <c r="AI76" s="10">
        <v>2</v>
      </c>
      <c r="AJ76" s="10">
        <v>5</v>
      </c>
      <c r="AK76" s="10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dmax_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Greig</cp:lastModifiedBy>
  <dcterms:created xsi:type="dcterms:W3CDTF">2022-02-09T22:41:32Z</dcterms:created>
  <dcterms:modified xsi:type="dcterms:W3CDTF">2022-02-10T04:19:46Z</dcterms:modified>
</cp:coreProperties>
</file>