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reig\Documents\github\Ecosystem-Model-Data-Framework\model\"/>
    </mc:Choice>
  </mc:AlternateContent>
  <xr:revisionPtr revIDLastSave="0" documentId="13_ncr:1_{1FE6AAB5-AEA2-4E1B-9B8C-ADCEF5C75E2F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definedNames>
    <definedName name="prey_n">Sheet1!$I$17</definedName>
    <definedName name="solver_adj" localSheetId="0" hidden="1">Sheet1!$L$26:$L$29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Sheet1!$Q$33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um_rp">Sheet1!$M$19</definedName>
    <definedName name="tot_B_prey">Sheet1!$J$19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1" l="1"/>
  <c r="Q40" i="1"/>
  <c r="Q39" i="1"/>
  <c r="Q38" i="1"/>
  <c r="J34" i="1"/>
  <c r="H27" i="1"/>
  <c r="H28" i="1" s="1"/>
  <c r="H29" i="1" s="1"/>
  <c r="I32" i="1" s="1"/>
  <c r="H12" i="1"/>
  <c r="H13" i="1" s="1"/>
  <c r="H14" i="1" s="1"/>
  <c r="I17" i="1" s="1"/>
  <c r="J19" i="1"/>
  <c r="K12" i="1" s="1"/>
  <c r="M12" i="1" s="1"/>
  <c r="K26" i="1" l="1"/>
  <c r="K27" i="1"/>
  <c r="M27" i="1" s="1"/>
  <c r="K28" i="1"/>
  <c r="M28" i="1" s="1"/>
  <c r="K29" i="1"/>
  <c r="M29" i="1" s="1"/>
  <c r="K11" i="1"/>
  <c r="K14" i="1"/>
  <c r="M14" i="1" s="1"/>
  <c r="K13" i="1"/>
  <c r="M13" i="1" s="1"/>
  <c r="K34" i="1" l="1"/>
  <c r="M26" i="1"/>
  <c r="M34" i="1" s="1"/>
  <c r="M11" i="1"/>
  <c r="M19" i="1" s="1"/>
  <c r="K19" i="1"/>
  <c r="N26" i="1" l="1"/>
  <c r="N29" i="1"/>
  <c r="O29" i="1" s="1"/>
  <c r="N27" i="1"/>
  <c r="O27" i="1" s="1"/>
  <c r="N28" i="1"/>
  <c r="O28" i="1" s="1"/>
  <c r="N11" i="1"/>
  <c r="O11" i="1" s="1"/>
  <c r="N12" i="1"/>
  <c r="O12" i="1" s="1"/>
  <c r="N14" i="1"/>
  <c r="O14" i="1" s="1"/>
  <c r="N13" i="1"/>
  <c r="O13" i="1" s="1"/>
  <c r="P27" i="1" l="1"/>
  <c r="Q27" i="1" s="1"/>
  <c r="P26" i="1"/>
  <c r="Q26" i="1" s="1"/>
  <c r="P28" i="1"/>
  <c r="Q28" i="1" s="1"/>
  <c r="P29" i="1"/>
  <c r="Q29" i="1" s="1"/>
  <c r="Q33" i="1" l="1"/>
  <c r="Q37" i="1" s="1"/>
</calcChain>
</file>

<file path=xl/sharedStrings.xml><?xml version="1.0" encoding="utf-8"?>
<sst xmlns="http://schemas.openxmlformats.org/spreadsheetml/2006/main" count="48" uniqueCount="33">
  <si>
    <t>#Chesson = (r/p)/sum(r/p)</t>
  </si>
  <si>
    <t xml:space="preserve">    r&lt;-MatchHabs[,Diet.Dat]</t>
  </si>
  <si>
    <t xml:space="preserve">    p&lt;-MatchHabs[,Available.Dat]</t>
  </si>
  <si>
    <t xml:space="preserve">    num&lt;-r/p</t>
  </si>
  <si>
    <t>https://rdrr.io/cran/dietr/src/R/Electivity.R</t>
  </si>
  <si>
    <t>Prey B</t>
  </si>
  <si>
    <t>herring</t>
  </si>
  <si>
    <t>hake</t>
  </si>
  <si>
    <t>gadoids</t>
  </si>
  <si>
    <t>salmon</t>
  </si>
  <si>
    <t>tot B prey</t>
  </si>
  <si>
    <t>Pred</t>
  </si>
  <si>
    <t>Seals</t>
  </si>
  <si>
    <t>Prey item</t>
  </si>
  <si>
    <t>Prey % in Env (p)</t>
  </si>
  <si>
    <t>Prey % in diet -r</t>
  </si>
  <si>
    <t>r/p</t>
  </si>
  <si>
    <t>sum_rp</t>
  </si>
  <si>
    <t>Chesson Index</t>
  </si>
  <si>
    <t>prey n</t>
  </si>
  <si>
    <t>Prey n</t>
  </si>
  <si>
    <t>Rescaled (as in EwE)</t>
  </si>
  <si>
    <t>I haven't confirmed it - can't find electivity code in EwE - 20240503</t>
  </si>
  <si>
    <t>2000-2020</t>
  </si>
  <si>
    <t>Diet Data Period</t>
  </si>
  <si>
    <t>Desired Base Period</t>
  </si>
  <si>
    <t>ENTER NEW B's for based period and use Solver to find Prey% that matches above</t>
  </si>
  <si>
    <t>Diff</t>
  </si>
  <si>
    <t>Squared</t>
  </si>
  <si>
    <t>SS</t>
  </si>
  <si>
    <t>solver will change prey % such that yellow is close to zero</t>
  </si>
  <si>
    <t>Solver save</t>
  </si>
  <si>
    <t>Pred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</si>
</sst>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vertical="center"/>
    </xf>
    <xf numFmtId="0" fontId="4" fillId="0" borderId="0" xfId="2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right"/>
    </xf>
    <xf numFmtId="9" fontId="0" fillId="0" borderId="1" xfId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9" fontId="0" fillId="2" borderId="0" xfId="1" applyFont="1" applyFill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4" borderId="0" xfId="0" applyFill="1"/>
    <xf numFmtId="2" fontId="0" fillId="3" borderId="0" xfId="1" applyNumberFormat="1" applyFont="1" applyFill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6" fillId="0" borderId="0" xfId="0" applyFont="1"/>
    <xf numFmtId="9" fontId="0" fillId="0" borderId="0" xfId="1" applyFont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2" fontId="0" fillId="3" borderId="0" xfId="1" applyNumberFormat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419100</xdr:colOff>
      <xdr:row>7</xdr:row>
      <xdr:rowOff>171450</xdr:rowOff>
    </xdr:from>
    <xdr:to>
      <xdr:col>34</xdr:col>
      <xdr:colOff>76527</xdr:colOff>
      <xdr:row>42</xdr:row>
      <xdr:rowOff>70178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DDDB2-A754-CBF4-C08F-BE742529D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22550" y="1460500"/>
          <a:ext cx="6363027" cy="6388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rdrr.io/r/base/Extract.html" TargetMode="External"/><Relationship Id="rId1" Type="http://schemas.openxmlformats.org/officeDocument/2006/relationships/hyperlink" Target="https://rdrr.io/r/base/Extrac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S40"/>
  <sheetViews>
    <sheetView tabSelected="1" topLeftCell="G1" workbookViewId="0">
      <selection activeCell="O26" sqref="O26"/>
    </sheetView>
  </sheetViews>
  <sheetFormatPr defaultRowHeight="14.5"/>
  <cols>
    <col min="9" max="9" width="11.36328125" customWidth="1"/>
    <col min="10" max="10" width="12.1796875" customWidth="1"/>
    <col min="11" max="11" width="15.54296875" customWidth="1"/>
    <col min="12" max="12" width="14.1796875" customWidth="1"/>
    <col min="13" max="13" width="14.36328125" customWidth="1"/>
    <col min="14" max="14" width="16.26953125" customWidth="1"/>
    <col min="15" max="15" width="18.26953125" customWidth="1"/>
  </cols>
  <sheetData>
    <row r="1" spans="8:16">
      <c r="J1" t="s">
        <v>4</v>
      </c>
    </row>
    <row r="2" spans="8:16">
      <c r="J2" s="1" t="s">
        <v>0</v>
      </c>
    </row>
    <row r="3" spans="8:16">
      <c r="J3" s="2" t="s">
        <v>1</v>
      </c>
    </row>
    <row r="4" spans="8:16">
      <c r="J4" s="2" t="s">
        <v>2</v>
      </c>
    </row>
    <row r="5" spans="8:16">
      <c r="J5" s="1" t="s">
        <v>3</v>
      </c>
    </row>
    <row r="6" spans="8:16">
      <c r="J6" s="4" t="s">
        <v>11</v>
      </c>
      <c r="K6" s="3" t="s">
        <v>12</v>
      </c>
    </row>
    <row r="7" spans="8:16">
      <c r="J7" s="4" t="s">
        <v>32</v>
      </c>
    </row>
    <row r="8" spans="8:16">
      <c r="J8" s="4" t="s">
        <v>24</v>
      </c>
      <c r="K8" s="3" t="s">
        <v>23</v>
      </c>
    </row>
    <row r="9" spans="8:16">
      <c r="P9" s="17" t="s">
        <v>22</v>
      </c>
    </row>
    <row r="10" spans="8:16" ht="18" customHeight="1">
      <c r="H10" s="7" t="s">
        <v>20</v>
      </c>
      <c r="I10" s="7" t="s">
        <v>13</v>
      </c>
      <c r="J10" s="7" t="s">
        <v>5</v>
      </c>
      <c r="K10" s="7" t="s">
        <v>14</v>
      </c>
      <c r="L10" s="7" t="s">
        <v>15</v>
      </c>
      <c r="M10" s="7" t="s">
        <v>16</v>
      </c>
      <c r="N10" s="7" t="s">
        <v>18</v>
      </c>
      <c r="O10" s="7" t="s">
        <v>21</v>
      </c>
    </row>
    <row r="11" spans="8:16">
      <c r="H11" s="3">
        <v>1</v>
      </c>
      <c r="I11" s="4" t="s">
        <v>6</v>
      </c>
      <c r="J11" s="3">
        <v>20</v>
      </c>
      <c r="K11" s="5">
        <f>J11/tot_B_prey</f>
        <v>0.36363636363636365</v>
      </c>
      <c r="L11" s="5">
        <v>0.25</v>
      </c>
      <c r="M11" s="10">
        <f>L11/K11</f>
        <v>0.6875</v>
      </c>
      <c r="N11" s="12">
        <f>M11/sum_rp</f>
        <v>0.125</v>
      </c>
      <c r="O11" s="23">
        <f>N11/(1/prey_n)-1</f>
        <v>-0.5</v>
      </c>
    </row>
    <row r="12" spans="8:16">
      <c r="H12" s="3">
        <f>H11+1</f>
        <v>2</v>
      </c>
      <c r="I12" s="4" t="s">
        <v>7</v>
      </c>
      <c r="J12" s="3">
        <v>20</v>
      </c>
      <c r="K12" s="5">
        <f>J12/tot_B_prey</f>
        <v>0.36363636363636365</v>
      </c>
      <c r="L12" s="5">
        <v>0.25</v>
      </c>
      <c r="M12" s="10">
        <f t="shared" ref="M12:M14" si="0">L12/K12</f>
        <v>0.6875</v>
      </c>
      <c r="N12" s="12">
        <f>M12/sum_rp</f>
        <v>0.125</v>
      </c>
      <c r="O12" s="23">
        <f>N12/(1/prey_n)-1</f>
        <v>-0.5</v>
      </c>
    </row>
    <row r="13" spans="8:16">
      <c r="H13" s="3">
        <f t="shared" ref="H13:H14" si="1">H12+1</f>
        <v>3</v>
      </c>
      <c r="I13" s="4" t="s">
        <v>8</v>
      </c>
      <c r="J13" s="3">
        <v>10</v>
      </c>
      <c r="K13" s="5">
        <f>J13/tot_B_prey</f>
        <v>0.18181818181818182</v>
      </c>
      <c r="L13" s="5">
        <v>0.25</v>
      </c>
      <c r="M13" s="10">
        <f t="shared" si="0"/>
        <v>1.375</v>
      </c>
      <c r="N13" s="12">
        <f>M13/sum_rp</f>
        <v>0.25</v>
      </c>
      <c r="O13" s="23">
        <f>N13/(1/prey_n)-1</f>
        <v>0</v>
      </c>
    </row>
    <row r="14" spans="8:16">
      <c r="H14" s="3">
        <f t="shared" si="1"/>
        <v>4</v>
      </c>
      <c r="I14" s="4" t="s">
        <v>9</v>
      </c>
      <c r="J14" s="3">
        <v>5</v>
      </c>
      <c r="K14" s="26">
        <f>J14/tot_B_prey</f>
        <v>9.0909090909090912E-2</v>
      </c>
      <c r="L14" s="26">
        <v>0.25</v>
      </c>
      <c r="M14" s="10">
        <f t="shared" si="0"/>
        <v>2.75</v>
      </c>
      <c r="N14" s="12">
        <f>M14/sum_rp</f>
        <v>0.5</v>
      </c>
      <c r="O14" s="23">
        <f>N14/(1/prey_n)-1</f>
        <v>1</v>
      </c>
    </row>
    <row r="15" spans="8:16">
      <c r="H15" s="3"/>
      <c r="I15" s="4"/>
      <c r="J15" s="3"/>
      <c r="K15" s="26"/>
      <c r="L15" s="26"/>
      <c r="M15" s="10"/>
      <c r="N15" s="12"/>
      <c r="O15" s="23"/>
    </row>
    <row r="16" spans="8:16">
      <c r="H16" s="9"/>
      <c r="I16" s="13"/>
      <c r="J16" s="9"/>
      <c r="K16" s="14"/>
      <c r="L16" s="14"/>
      <c r="M16" s="15"/>
      <c r="N16" s="16"/>
      <c r="O16" s="24"/>
    </row>
    <row r="17" spans="8:17">
      <c r="H17" s="4" t="s">
        <v>19</v>
      </c>
      <c r="I17" s="6">
        <f>H14</f>
        <v>4</v>
      </c>
      <c r="J17" s="3"/>
      <c r="K17" s="3"/>
      <c r="L17" s="3"/>
      <c r="M17" s="3"/>
      <c r="N17" s="3"/>
    </row>
    <row r="18" spans="8:17">
      <c r="I18" s="3"/>
      <c r="J18" s="3"/>
      <c r="K18" s="3"/>
      <c r="L18" s="3"/>
      <c r="M18" s="3"/>
      <c r="N18" s="3"/>
    </row>
    <row r="19" spans="8:17">
      <c r="I19" s="4" t="s">
        <v>10</v>
      </c>
      <c r="J19" s="3">
        <f>SUM(J11:J14)</f>
        <v>55</v>
      </c>
      <c r="K19" s="11">
        <f>SUM(K11:K14)</f>
        <v>1</v>
      </c>
      <c r="L19" s="4" t="s">
        <v>17</v>
      </c>
      <c r="M19" s="10">
        <f>SUM(M11:M14)</f>
        <v>5.5</v>
      </c>
      <c r="N19" s="3"/>
    </row>
    <row r="22" spans="8:17">
      <c r="J22" t="s">
        <v>26</v>
      </c>
    </row>
    <row r="23" spans="8:17">
      <c r="J23" s="4" t="s">
        <v>25</v>
      </c>
      <c r="K23" s="3">
        <v>1950</v>
      </c>
    </row>
    <row r="25" spans="8:17">
      <c r="H25" s="7" t="s">
        <v>20</v>
      </c>
      <c r="I25" s="7" t="s">
        <v>13</v>
      </c>
      <c r="J25" s="7" t="s">
        <v>5</v>
      </c>
      <c r="K25" s="7" t="s">
        <v>14</v>
      </c>
      <c r="L25" s="7" t="s">
        <v>15</v>
      </c>
      <c r="M25" s="7" t="s">
        <v>16</v>
      </c>
      <c r="N25" s="7" t="s">
        <v>18</v>
      </c>
      <c r="O25" s="7" t="s">
        <v>21</v>
      </c>
      <c r="P25" s="7" t="s">
        <v>27</v>
      </c>
      <c r="Q25" s="7" t="s">
        <v>28</v>
      </c>
    </row>
    <row r="26" spans="8:17">
      <c r="H26" s="3">
        <v>1</v>
      </c>
      <c r="I26" s="4" t="s">
        <v>6</v>
      </c>
      <c r="J26" s="3">
        <v>10</v>
      </c>
      <c r="K26" s="5">
        <f>J26/tot_B_prey</f>
        <v>0.18181818181818182</v>
      </c>
      <c r="L26" s="18">
        <v>0.12500003036705948</v>
      </c>
      <c r="M26" s="10">
        <f>L26/K26</f>
        <v>0.6875001670188271</v>
      </c>
      <c r="N26" s="12">
        <f>M26/sum_rp</f>
        <v>0.12500003036705948</v>
      </c>
      <c r="O26" s="21">
        <f>N26/(1/prey_n)-1</f>
        <v>-0.49999987853176209</v>
      </c>
      <c r="P26">
        <f>(O26-O11)</f>
        <v>1.2146823791248096E-7</v>
      </c>
      <c r="Q26">
        <f>P26^2</f>
        <v>1.4754532821563076E-14</v>
      </c>
    </row>
    <row r="27" spans="8:17">
      <c r="H27" s="3">
        <f>H26+1</f>
        <v>2</v>
      </c>
      <c r="I27" s="4" t="s">
        <v>7</v>
      </c>
      <c r="J27" s="3">
        <v>30</v>
      </c>
      <c r="K27" s="5">
        <f>J27/tot_B_prey</f>
        <v>0.54545454545454541</v>
      </c>
      <c r="L27" s="18">
        <v>0.37499988383595761</v>
      </c>
      <c r="M27" s="10">
        <f t="shared" ref="M27:M29" si="2">L27/K27</f>
        <v>0.68749978703258896</v>
      </c>
      <c r="N27" s="12">
        <f>M27/sum_rp</f>
        <v>0.12499996127865254</v>
      </c>
      <c r="O27" s="21">
        <f>N27/(1/prey_n)-1</f>
        <v>-0.50000015488538985</v>
      </c>
      <c r="P27">
        <f>(O27-O12)</f>
        <v>-1.5488538984698152E-7</v>
      </c>
      <c r="Q27">
        <f t="shared" ref="Q27:Q29" si="3">P27^2</f>
        <v>2.3989483988051448E-14</v>
      </c>
    </row>
    <row r="28" spans="8:17">
      <c r="H28" s="3">
        <f t="shared" ref="H28:H29" si="4">H27+1</f>
        <v>3</v>
      </c>
      <c r="I28" s="4" t="s">
        <v>8</v>
      </c>
      <c r="J28" s="3">
        <v>15</v>
      </c>
      <c r="K28" s="5">
        <f>J28/tot_B_prey</f>
        <v>0.27272727272727271</v>
      </c>
      <c r="L28" s="18">
        <v>0.37500007649681266</v>
      </c>
      <c r="M28" s="10">
        <f t="shared" si="2"/>
        <v>1.3750002804883132</v>
      </c>
      <c r="N28" s="12">
        <f>M28/sum_rp</f>
        <v>0.25000005099787515</v>
      </c>
      <c r="O28" s="21">
        <f>N28/(1/prey_n)-1</f>
        <v>2.0399150058025839E-7</v>
      </c>
      <c r="P28">
        <f>(O28-O13)</f>
        <v>2.0399150058025839E-7</v>
      </c>
      <c r="Q28">
        <f t="shared" si="3"/>
        <v>4.1612532308985562E-14</v>
      </c>
    </row>
    <row r="29" spans="8:17">
      <c r="H29" s="3">
        <f t="shared" si="4"/>
        <v>4</v>
      </c>
      <c r="I29" s="4" t="s">
        <v>9</v>
      </c>
      <c r="J29" s="3">
        <v>8</v>
      </c>
      <c r="K29" s="26">
        <f>J29/tot_B_prey</f>
        <v>0.14545454545454545</v>
      </c>
      <c r="L29" s="27">
        <v>0.3999997136872197</v>
      </c>
      <c r="M29" s="10">
        <f t="shared" si="2"/>
        <v>2.7499980315996355</v>
      </c>
      <c r="N29" s="12">
        <f>M29/sum_rp</f>
        <v>0.49999964210902464</v>
      </c>
      <c r="O29" s="28">
        <f>N29/(1/prey_n)-1</f>
        <v>0.99999856843609858</v>
      </c>
      <c r="P29">
        <f>(O29-O14)</f>
        <v>-1.4315639014217396E-6</v>
      </c>
      <c r="Q29">
        <f t="shared" si="3"/>
        <v>2.0493752038538324E-12</v>
      </c>
    </row>
    <row r="30" spans="8:17">
      <c r="H30" s="3"/>
      <c r="I30" s="4"/>
      <c r="J30" s="3"/>
      <c r="K30" s="26"/>
      <c r="L30" s="27"/>
      <c r="M30" s="10"/>
      <c r="N30" s="12"/>
      <c r="O30" s="28"/>
    </row>
    <row r="31" spans="8:17">
      <c r="H31" s="9"/>
      <c r="I31" s="13"/>
      <c r="J31" s="9"/>
      <c r="K31" s="14"/>
      <c r="L31" s="19"/>
      <c r="M31" s="15"/>
      <c r="N31" s="16"/>
      <c r="O31" s="22"/>
      <c r="P31" s="8"/>
      <c r="Q31" s="8"/>
    </row>
    <row r="32" spans="8:17">
      <c r="H32" s="4" t="s">
        <v>19</v>
      </c>
      <c r="I32" s="6">
        <f>H29</f>
        <v>4</v>
      </c>
      <c r="J32" s="3"/>
      <c r="K32" s="3"/>
      <c r="L32" s="3"/>
      <c r="M32" s="3"/>
      <c r="N32" s="3"/>
    </row>
    <row r="33" spans="9:19">
      <c r="I33" s="3"/>
      <c r="J33" s="3"/>
      <c r="K33" s="3"/>
      <c r="L33" s="3"/>
      <c r="M33" s="3"/>
      <c r="N33" s="3"/>
      <c r="P33" s="4" t="s">
        <v>29</v>
      </c>
      <c r="Q33" s="20">
        <f>SUM(Q26:Q29)</f>
        <v>2.1297317529724326E-12</v>
      </c>
      <c r="S33" t="s">
        <v>30</v>
      </c>
    </row>
    <row r="34" spans="9:19">
      <c r="I34" s="4" t="s">
        <v>10</v>
      </c>
      <c r="J34" s="3">
        <f>SUM(J26:J29)</f>
        <v>63</v>
      </c>
      <c r="K34" s="11">
        <f>SUM(K26:K29)</f>
        <v>1.1454545454545455</v>
      </c>
      <c r="L34" s="4" t="s">
        <v>17</v>
      </c>
      <c r="M34" s="10">
        <f>SUM(M26:M29)</f>
        <v>5.4999982661393645</v>
      </c>
      <c r="N34" s="3"/>
    </row>
    <row r="36" spans="9:19">
      <c r="Q36" s="25" t="s">
        <v>31</v>
      </c>
    </row>
    <row r="37" spans="9:19">
      <c r="Q37">
        <f>MIN($Q$33)</f>
        <v>2.1297317529724326E-12</v>
      </c>
    </row>
    <row r="38" spans="9:19">
      <c r="Q38">
        <f>COUNT($L$26:$L$29)</f>
        <v>4</v>
      </c>
    </row>
    <row r="39" spans="9:19">
      <c r="Q39">
        <f>{32767,32767,0.000001,0.01,FALSE,FALSE,TRUE,1,1,1,0.0001,TRUE}</f>
        <v>32767</v>
      </c>
    </row>
    <row r="40" spans="9:19">
      <c r="Q40">
        <f>{0,0,1,100,0,FALSE,TRUE,0.075,0,0,FALSE,30}</f>
        <v>0</v>
      </c>
    </row>
  </sheetData>
  <hyperlinks>
    <hyperlink ref="J3" r:id="rId1" display="https://rdrr.io/r/base/Extract.html" xr:uid="{EC3C6BD8-AA55-4F82-809C-53562FACC402}"/>
    <hyperlink ref="J4" r:id="rId2" display="https://rdrr.io/r/base/Extract.html" xr:uid="{BD5D933F-BA27-49A6-8F18-43FB414B8BF5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prey_n</vt:lpstr>
      <vt:lpstr>sum_rp</vt:lpstr>
      <vt:lpstr>tot_B_prey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goldford@student.ubc.ca</cp:lastModifiedBy>
  <dcterms:created xsi:type="dcterms:W3CDTF">2015-06-05T18:17:20Z</dcterms:created>
  <dcterms:modified xsi:type="dcterms:W3CDTF">2024-05-04T00:18:36Z</dcterms:modified>
</cp:coreProperties>
</file>