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"/>
    </mc:Choice>
  </mc:AlternateContent>
  <xr:revisionPtr revIDLastSave="0" documentId="13_ncr:1_{81BE1704-DBE7-47D4-9F9D-F91EBEB93042}" xr6:coauthVersionLast="47" xr6:coauthVersionMax="47" xr10:uidLastSave="{00000000-0000-0000-0000-000000000000}"/>
  <bookViews>
    <workbookView xWindow="-110" yWindow="-110" windowWidth="22780" windowHeight="14540" xr2:uid="{C38FC2C9-5C90-46CF-89CA-BC452CCF3AA7}"/>
  </bookViews>
  <sheets>
    <sheet name="Salin-K parameterization" sheetId="2" r:id="rId1"/>
    <sheet name="Old - JB experiments" sheetId="1" r:id="rId2"/>
  </sheets>
  <definedNames>
    <definedName name="a">'Old - JB experiments'!$Q$3</definedName>
    <definedName name="a_2">'Old - JB experiments'!$R$3</definedName>
    <definedName name="b">'Old - JB experiments'!$Q$4</definedName>
    <definedName name="b_2">'Old - JB experiments'!$R$4</definedName>
    <definedName name="c_2">'Old - JB experiments'!$Z$10</definedName>
    <definedName name="cc">'Old - JB experiments'!$Q$5</definedName>
    <definedName name="d">'Old - JB experiments'!$Q$6</definedName>
    <definedName name="d_2">'Old - JB experiments'!$Z$11</definedName>
    <definedName name="e">'Old - JB experiments'!$Q$7</definedName>
    <definedName name="e_2">'Old - JB experiments'!$Z$12</definedName>
    <definedName name="I0">'Old - JB experiments'!$C$6</definedName>
    <definedName name="K">'Old - JB experiments'!$C$7</definedName>
    <definedName name="MixingDepth">'Old - JB experiments'!$C$9</definedName>
    <definedName name="ml">'Old - JB experiments'!$C$5</definedName>
    <definedName name="x">'Old - JB experiments'!$Y$14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2" l="1"/>
  <c r="AB25" i="2"/>
  <c r="AE24" i="2"/>
  <c r="AE14" i="2"/>
  <c r="BA13" i="2"/>
  <c r="BB13" i="2"/>
  <c r="BE13" i="2" s="1"/>
  <c r="AF17" i="2"/>
  <c r="N13" i="2"/>
  <c r="AC13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P39" i="2" s="1"/>
  <c r="F11" i="2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4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8" i="1"/>
  <c r="N8" i="1" s="1"/>
  <c r="I9" i="1"/>
  <c r="I10" i="1"/>
  <c r="I11" i="1"/>
  <c r="I12" i="1"/>
  <c r="I13" i="1"/>
  <c r="I14" i="1"/>
  <c r="I15" i="1"/>
  <c r="I16" i="1"/>
  <c r="I17" i="1"/>
  <c r="I8" i="1"/>
  <c r="E7" i="1"/>
  <c r="J8" i="1"/>
  <c r="J9" i="1"/>
  <c r="J10" i="1"/>
  <c r="J11" i="1"/>
  <c r="J12" i="1"/>
  <c r="J13" i="1"/>
  <c r="J14" i="1"/>
  <c r="J15" i="1"/>
  <c r="J16" i="1"/>
  <c r="J17" i="1"/>
  <c r="BB14" i="2" l="1"/>
  <c r="P21" i="2"/>
  <c r="P11" i="2"/>
  <c r="BE12" i="2"/>
  <c r="P10" i="2"/>
  <c r="BC12" i="2"/>
  <c r="BC13" i="2"/>
  <c r="BC14" i="2"/>
  <c r="P35" i="2"/>
  <c r="P32" i="2"/>
  <c r="P34" i="2"/>
  <c r="P20" i="2"/>
  <c r="P31" i="2"/>
  <c r="P19" i="2"/>
  <c r="P30" i="2"/>
  <c r="P18" i="2"/>
  <c r="P29" i="2"/>
  <c r="P17" i="2"/>
  <c r="P28" i="2"/>
  <c r="P16" i="2"/>
  <c r="P15" i="2"/>
  <c r="P26" i="2"/>
  <c r="P37" i="2"/>
  <c r="P25" i="2"/>
  <c r="P13" i="2"/>
  <c r="P23" i="2"/>
  <c r="P22" i="2"/>
  <c r="Y10" i="2"/>
  <c r="Y12" i="2" s="1"/>
  <c r="P27" i="2"/>
  <c r="P38" i="2"/>
  <c r="P14" i="2"/>
  <c r="P36" i="2"/>
  <c r="P24" i="2"/>
  <c r="P12" i="2"/>
  <c r="P33" i="2"/>
  <c r="G11" i="2"/>
  <c r="J19" i="1"/>
  <c r="I19" i="1"/>
  <c r="R16" i="2" l="1"/>
  <c r="BB15" i="2"/>
  <c r="BE14" i="2"/>
  <c r="K13" i="2"/>
  <c r="K10" i="2"/>
  <c r="Y11" i="2"/>
  <c r="Y13" i="2" s="1"/>
  <c r="AC14" i="2" s="1"/>
  <c r="K14" i="2"/>
  <c r="K33" i="2"/>
  <c r="K37" i="2"/>
  <c r="K30" i="2"/>
  <c r="K23" i="2"/>
  <c r="K34" i="2"/>
  <c r="K27" i="2"/>
  <c r="K17" i="2"/>
  <c r="K28" i="2"/>
  <c r="K21" i="2"/>
  <c r="K18" i="2"/>
  <c r="K11" i="2"/>
  <c r="K20" i="2"/>
  <c r="K25" i="2"/>
  <c r="K12" i="2"/>
  <c r="K22" i="2"/>
  <c r="K15" i="2"/>
  <c r="K31" i="2"/>
  <c r="K24" i="2"/>
  <c r="K29" i="2"/>
  <c r="K32" i="2"/>
  <c r="K26" i="2"/>
  <c r="K16" i="2"/>
  <c r="K19" i="2"/>
  <c r="K35" i="2"/>
  <c r="K36" i="2"/>
  <c r="BB16" i="2" l="1"/>
  <c r="BE15" i="2"/>
  <c r="BC15" i="2"/>
  <c r="BB17" i="2" l="1"/>
  <c r="BE16" i="2"/>
  <c r="BC16" i="2"/>
  <c r="BB18" i="2" l="1"/>
  <c r="BE17" i="2"/>
  <c r="BC17" i="2"/>
  <c r="BB19" i="2" l="1"/>
  <c r="BE18" i="2"/>
  <c r="BC18" i="2"/>
  <c r="BB20" i="2" l="1"/>
  <c r="BE19" i="2"/>
  <c r="BC19" i="2"/>
  <c r="BB21" i="2" l="1"/>
  <c r="BE20" i="2"/>
  <c r="BC20" i="2"/>
  <c r="BB22" i="2" l="1"/>
  <c r="BE21" i="2"/>
  <c r="BC21" i="2"/>
  <c r="BB23" i="2" l="1"/>
  <c r="BE22" i="2"/>
  <c r="BC22" i="2"/>
  <c r="BB24" i="2" l="1"/>
  <c r="BE23" i="2"/>
  <c r="BC23" i="2"/>
  <c r="BB25" i="2" l="1"/>
  <c r="BE24" i="2"/>
  <c r="BC24" i="2"/>
  <c r="BB26" i="2" l="1"/>
  <c r="BE25" i="2"/>
  <c r="BC25" i="2"/>
  <c r="BB27" i="2" l="1"/>
  <c r="BE26" i="2"/>
  <c r="BC26" i="2"/>
  <c r="BB28" i="2" l="1"/>
  <c r="BE27" i="2"/>
  <c r="BC27" i="2"/>
  <c r="BB29" i="2" l="1"/>
  <c r="BE28" i="2"/>
  <c r="BC28" i="2"/>
  <c r="BB30" i="2" l="1"/>
  <c r="BE29" i="2"/>
  <c r="BC29" i="2"/>
  <c r="BB31" i="2" l="1"/>
  <c r="BE30" i="2"/>
  <c r="BC30" i="2"/>
  <c r="BB32" i="2" l="1"/>
  <c r="BE31" i="2"/>
  <c r="BC31" i="2"/>
  <c r="BB33" i="2" l="1"/>
  <c r="BE32" i="2"/>
  <c r="BC32" i="2"/>
  <c r="BB34" i="2" l="1"/>
  <c r="BE33" i="2"/>
  <c r="BC33" i="2"/>
  <c r="BB35" i="2" l="1"/>
  <c r="BE34" i="2"/>
  <c r="BC34" i="2"/>
  <c r="BB36" i="2" l="1"/>
  <c r="BE35" i="2"/>
  <c r="BC35" i="2"/>
  <c r="BB37" i="2" l="1"/>
  <c r="BE36" i="2"/>
  <c r="BC36" i="2"/>
  <c r="BB38" i="2" l="1"/>
  <c r="BE37" i="2"/>
  <c r="BC37" i="2"/>
  <c r="BB39" i="2" l="1"/>
  <c r="BE38" i="2"/>
  <c r="BC38" i="2"/>
  <c r="BB40" i="2" l="1"/>
  <c r="BE39" i="2"/>
  <c r="BC39" i="2"/>
  <c r="BB41" i="2" l="1"/>
  <c r="BE40" i="2"/>
  <c r="BC40" i="2"/>
  <c r="BB42" i="2" l="1"/>
  <c r="BE41" i="2"/>
  <c r="BC41" i="2"/>
  <c r="BB43" i="2" l="1"/>
  <c r="BE42" i="2"/>
  <c r="BC42" i="2"/>
  <c r="BB44" i="2" l="1"/>
  <c r="BE43" i="2"/>
  <c r="BC43" i="2"/>
  <c r="BB45" i="2" l="1"/>
  <c r="BE44" i="2"/>
  <c r="BC44" i="2"/>
  <c r="BB46" i="2" l="1"/>
  <c r="BE45" i="2"/>
  <c r="BC45" i="2"/>
  <c r="BB47" i="2" l="1"/>
  <c r="BE46" i="2"/>
  <c r="BC46" i="2"/>
  <c r="BB48" i="2" l="1"/>
  <c r="BE47" i="2"/>
  <c r="BC47" i="2"/>
  <c r="BB49" i="2" l="1"/>
  <c r="BE48" i="2"/>
  <c r="BC48" i="2"/>
  <c r="BB50" i="2" l="1"/>
  <c r="BE49" i="2"/>
  <c r="BC49" i="2"/>
  <c r="BB51" i="2" l="1"/>
  <c r="BE50" i="2"/>
  <c r="BC50" i="2"/>
  <c r="BB52" i="2" l="1"/>
  <c r="BE51" i="2"/>
  <c r="BC51" i="2"/>
  <c r="BB53" i="2" l="1"/>
  <c r="BE52" i="2"/>
  <c r="BC52" i="2"/>
  <c r="BB54" i="2" l="1"/>
  <c r="BE53" i="2"/>
  <c r="BC53" i="2"/>
  <c r="BB55" i="2" l="1"/>
  <c r="BE54" i="2"/>
  <c r="BC54" i="2"/>
  <c r="BB56" i="2" l="1"/>
  <c r="BE55" i="2"/>
  <c r="BC55" i="2"/>
  <c r="BB57" i="2" l="1"/>
  <c r="BE56" i="2"/>
  <c r="BC56" i="2"/>
  <c r="BB58" i="2" l="1"/>
  <c r="BE57" i="2"/>
  <c r="BC57" i="2"/>
  <c r="BB59" i="2" l="1"/>
  <c r="BE58" i="2"/>
  <c r="BC58" i="2"/>
  <c r="BB60" i="2" l="1"/>
  <c r="BE59" i="2"/>
  <c r="BC59" i="2"/>
  <c r="BB61" i="2" l="1"/>
  <c r="BE60" i="2"/>
  <c r="BC60" i="2"/>
  <c r="BB62" i="2" l="1"/>
  <c r="BE61" i="2"/>
  <c r="BC61" i="2"/>
  <c r="BB63" i="2" l="1"/>
  <c r="BE62" i="2"/>
  <c r="BC62" i="2"/>
  <c r="BB64" i="2" l="1"/>
  <c r="BE63" i="2"/>
  <c r="BC63" i="2"/>
  <c r="BB65" i="2" l="1"/>
  <c r="BE64" i="2"/>
  <c r="BC64" i="2"/>
  <c r="BB66" i="2" l="1"/>
  <c r="BE65" i="2"/>
  <c r="BC65" i="2"/>
  <c r="BB67" i="2" l="1"/>
  <c r="BE66" i="2"/>
  <c r="BC66" i="2"/>
  <c r="BB68" i="2" l="1"/>
  <c r="BE67" i="2"/>
  <c r="BC67" i="2"/>
  <c r="BB69" i="2" l="1"/>
  <c r="BE68" i="2"/>
  <c r="BC68" i="2"/>
  <c r="BB70" i="2" l="1"/>
  <c r="BE69" i="2"/>
  <c r="BC69" i="2"/>
  <c r="BB71" i="2" l="1"/>
  <c r="BE70" i="2"/>
  <c r="BC70" i="2"/>
  <c r="BB72" i="2" l="1"/>
  <c r="BE71" i="2"/>
  <c r="BC71" i="2"/>
  <c r="BB73" i="2" l="1"/>
  <c r="BE72" i="2"/>
  <c r="BC72" i="2"/>
  <c r="BB74" i="2" l="1"/>
  <c r="BE73" i="2"/>
  <c r="BC73" i="2"/>
  <c r="BB75" i="2" l="1"/>
  <c r="BE74" i="2"/>
  <c r="BC74" i="2"/>
  <c r="BB76" i="2" l="1"/>
  <c r="BE75" i="2"/>
  <c r="BC75" i="2"/>
  <c r="BB77" i="2" l="1"/>
  <c r="BE76" i="2"/>
  <c r="BC76" i="2"/>
  <c r="BB78" i="2" l="1"/>
  <c r="BE77" i="2"/>
  <c r="BC77" i="2"/>
  <c r="BB79" i="2" l="1"/>
  <c r="BE78" i="2"/>
  <c r="BC78" i="2"/>
  <c r="BB80" i="2" l="1"/>
  <c r="BE79" i="2"/>
  <c r="BC79" i="2"/>
  <c r="BB81" i="2" l="1"/>
  <c r="BE80" i="2"/>
  <c r="BC80" i="2"/>
  <c r="BB82" i="2" l="1"/>
  <c r="BE81" i="2"/>
  <c r="BC81" i="2"/>
  <c r="BB83" i="2" l="1"/>
  <c r="BE82" i="2"/>
  <c r="BC82" i="2"/>
  <c r="BB84" i="2" l="1"/>
  <c r="BE83" i="2"/>
  <c r="BC83" i="2"/>
  <c r="BB85" i="2" l="1"/>
  <c r="BE84" i="2"/>
  <c r="BC84" i="2"/>
  <c r="BB86" i="2" l="1"/>
  <c r="BE85" i="2"/>
  <c r="BC85" i="2"/>
  <c r="BB87" i="2" l="1"/>
  <c r="BE86" i="2"/>
  <c r="BC86" i="2"/>
  <c r="BB88" i="2" l="1"/>
  <c r="BE87" i="2"/>
  <c r="BC87" i="2"/>
  <c r="BB89" i="2" l="1"/>
  <c r="BE88" i="2"/>
  <c r="BC88" i="2"/>
  <c r="BB90" i="2" l="1"/>
  <c r="BE89" i="2"/>
  <c r="BC89" i="2"/>
  <c r="BB91" i="2" l="1"/>
  <c r="BE90" i="2"/>
  <c r="BC90" i="2"/>
  <c r="BB92" i="2" l="1"/>
  <c r="BE91" i="2"/>
  <c r="BC91" i="2"/>
  <c r="BB93" i="2" l="1"/>
  <c r="BE92" i="2"/>
  <c r="BC92" i="2"/>
  <c r="BB94" i="2" l="1"/>
  <c r="BE93" i="2"/>
  <c r="BC93" i="2"/>
  <c r="BB95" i="2" l="1"/>
  <c r="BE94" i="2"/>
  <c r="BC94" i="2"/>
  <c r="BB96" i="2" l="1"/>
  <c r="BE95" i="2"/>
  <c r="BC95" i="2"/>
  <c r="BB97" i="2" l="1"/>
  <c r="BE96" i="2"/>
  <c r="BC96" i="2"/>
  <c r="BB98" i="2" l="1"/>
  <c r="BE97" i="2"/>
  <c r="BC97" i="2"/>
  <c r="BB99" i="2" l="1"/>
  <c r="BE98" i="2"/>
  <c r="BC98" i="2"/>
  <c r="BB100" i="2" l="1"/>
  <c r="BE99" i="2"/>
  <c r="BC99" i="2"/>
  <c r="BB101" i="2" l="1"/>
  <c r="BE100" i="2"/>
  <c r="BC100" i="2"/>
  <c r="BB102" i="2" l="1"/>
  <c r="BE101" i="2"/>
  <c r="BC101" i="2"/>
  <c r="BB103" i="2" l="1"/>
  <c r="BE102" i="2"/>
  <c r="BC102" i="2"/>
  <c r="BB104" i="2" l="1"/>
  <c r="BE103" i="2"/>
  <c r="BC103" i="2"/>
  <c r="BB105" i="2" l="1"/>
  <c r="BE104" i="2"/>
  <c r="BC104" i="2"/>
  <c r="BB106" i="2" l="1"/>
  <c r="BE105" i="2"/>
  <c r="BC105" i="2"/>
  <c r="BB107" i="2" l="1"/>
  <c r="BE106" i="2"/>
  <c r="BC106" i="2"/>
  <c r="BB108" i="2" l="1"/>
  <c r="BE107" i="2"/>
  <c r="BC107" i="2"/>
  <c r="BB109" i="2" l="1"/>
  <c r="BE108" i="2"/>
  <c r="BC108" i="2"/>
  <c r="BB110" i="2" l="1"/>
  <c r="BE109" i="2"/>
  <c r="BC109" i="2"/>
  <c r="BB111" i="2" l="1"/>
  <c r="BE110" i="2"/>
  <c r="BC110" i="2"/>
  <c r="BB112" i="2" l="1"/>
  <c r="BE111" i="2"/>
  <c r="BC111" i="2"/>
  <c r="BB113" i="2" l="1"/>
  <c r="BE112" i="2"/>
  <c r="BC112" i="2"/>
  <c r="BB114" i="2" l="1"/>
  <c r="BE113" i="2"/>
  <c r="BC113" i="2"/>
  <c r="BB115" i="2" l="1"/>
  <c r="BE114" i="2"/>
  <c r="BC114" i="2"/>
  <c r="BB116" i="2" l="1"/>
  <c r="BE115" i="2"/>
  <c r="BC115" i="2"/>
  <c r="BB117" i="2" l="1"/>
  <c r="BE116" i="2"/>
  <c r="BC116" i="2"/>
  <c r="BB118" i="2" l="1"/>
  <c r="BE117" i="2"/>
  <c r="BC117" i="2"/>
  <c r="BB119" i="2" l="1"/>
  <c r="BE118" i="2"/>
  <c r="BC118" i="2"/>
  <c r="BB120" i="2" l="1"/>
  <c r="BE119" i="2"/>
  <c r="BC119" i="2"/>
  <c r="BB121" i="2" l="1"/>
  <c r="BE120" i="2"/>
  <c r="BC120" i="2"/>
  <c r="BB122" i="2" l="1"/>
  <c r="BE121" i="2"/>
  <c r="BC121" i="2"/>
  <c r="BB123" i="2" l="1"/>
  <c r="BE122" i="2"/>
  <c r="BC122" i="2"/>
  <c r="BB124" i="2" l="1"/>
  <c r="BE123" i="2"/>
  <c r="BC123" i="2"/>
  <c r="BB125" i="2" l="1"/>
  <c r="BE124" i="2"/>
  <c r="BC124" i="2"/>
  <c r="BB126" i="2" l="1"/>
  <c r="BE125" i="2"/>
  <c r="BC125" i="2"/>
  <c r="BB127" i="2" l="1"/>
  <c r="BE126" i="2"/>
  <c r="BC126" i="2"/>
  <c r="BB128" i="2" l="1"/>
  <c r="BE127" i="2"/>
  <c r="BC127" i="2"/>
  <c r="BB129" i="2" l="1"/>
  <c r="BE128" i="2"/>
  <c r="BC128" i="2"/>
  <c r="BB130" i="2" l="1"/>
  <c r="BE129" i="2"/>
  <c r="BC129" i="2"/>
  <c r="BB131" i="2" l="1"/>
  <c r="BE130" i="2"/>
  <c r="BC130" i="2"/>
  <c r="BB132" i="2" l="1"/>
  <c r="BE131" i="2"/>
  <c r="BC131" i="2"/>
  <c r="BB133" i="2" l="1"/>
  <c r="BE132" i="2"/>
  <c r="BC132" i="2"/>
  <c r="BB134" i="2" l="1"/>
  <c r="BE133" i="2"/>
  <c r="BC133" i="2"/>
  <c r="BB135" i="2" l="1"/>
  <c r="BE134" i="2"/>
  <c r="BC134" i="2"/>
  <c r="BB136" i="2" l="1"/>
  <c r="BE135" i="2"/>
  <c r="BC135" i="2"/>
  <c r="BB137" i="2" l="1"/>
  <c r="BE136" i="2"/>
  <c r="BC136" i="2"/>
  <c r="BB138" i="2" l="1"/>
  <c r="BE137" i="2"/>
  <c r="BC137" i="2"/>
  <c r="BB139" i="2" l="1"/>
  <c r="BE138" i="2"/>
  <c r="BC138" i="2"/>
  <c r="BB140" i="2" l="1"/>
  <c r="BE139" i="2"/>
  <c r="BC139" i="2"/>
  <c r="BB141" i="2" l="1"/>
  <c r="BE140" i="2"/>
  <c r="BC140" i="2"/>
  <c r="BB142" i="2" l="1"/>
  <c r="BE141" i="2"/>
  <c r="BC141" i="2"/>
  <c r="BB143" i="2" l="1"/>
  <c r="BE142" i="2"/>
  <c r="BC142" i="2"/>
  <c r="BB144" i="2" l="1"/>
  <c r="BE143" i="2"/>
  <c r="BC143" i="2"/>
  <c r="BB145" i="2" l="1"/>
  <c r="BE144" i="2"/>
  <c r="BC144" i="2"/>
  <c r="BB146" i="2" l="1"/>
  <c r="BE145" i="2"/>
  <c r="BC145" i="2"/>
  <c r="BB147" i="2" l="1"/>
  <c r="BE146" i="2"/>
  <c r="BC146" i="2"/>
  <c r="BB148" i="2" l="1"/>
  <c r="BE147" i="2"/>
  <c r="BC147" i="2"/>
  <c r="BB149" i="2" l="1"/>
  <c r="BE148" i="2"/>
  <c r="BC148" i="2"/>
  <c r="BB150" i="2" l="1"/>
  <c r="BE149" i="2"/>
  <c r="BC149" i="2"/>
  <c r="BB151" i="2" l="1"/>
  <c r="BE150" i="2"/>
  <c r="BC150" i="2"/>
  <c r="BB152" i="2" l="1"/>
  <c r="BE151" i="2"/>
  <c r="BC151" i="2"/>
  <c r="BB153" i="2" l="1"/>
  <c r="BE152" i="2"/>
  <c r="BC152" i="2"/>
  <c r="BB154" i="2" l="1"/>
  <c r="BE153" i="2"/>
  <c r="BC153" i="2"/>
  <c r="BB155" i="2" l="1"/>
  <c r="BE154" i="2"/>
  <c r="BC154" i="2"/>
  <c r="BB156" i="2" l="1"/>
  <c r="BE155" i="2"/>
  <c r="BC155" i="2"/>
  <c r="BB157" i="2" l="1"/>
  <c r="BE156" i="2"/>
  <c r="BC156" i="2"/>
  <c r="BB158" i="2" l="1"/>
  <c r="BE157" i="2"/>
  <c r="BC157" i="2"/>
  <c r="BB159" i="2" l="1"/>
  <c r="BE158" i="2"/>
  <c r="BC158" i="2"/>
  <c r="BB160" i="2" l="1"/>
  <c r="BE159" i="2"/>
  <c r="BC159" i="2"/>
  <c r="BB161" i="2" l="1"/>
  <c r="BE160" i="2"/>
  <c r="BC160" i="2"/>
  <c r="BB162" i="2" l="1"/>
  <c r="BE161" i="2"/>
  <c r="BC161" i="2"/>
  <c r="BB163" i="2" l="1"/>
  <c r="BE162" i="2"/>
  <c r="BC162" i="2"/>
  <c r="BB164" i="2" l="1"/>
  <c r="BE163" i="2"/>
  <c r="BC163" i="2"/>
  <c r="BB165" i="2" l="1"/>
  <c r="BE164" i="2"/>
  <c r="BC164" i="2"/>
  <c r="BB166" i="2" l="1"/>
  <c r="BE165" i="2"/>
  <c r="BC165" i="2"/>
  <c r="BB167" i="2" l="1"/>
  <c r="BE166" i="2"/>
  <c r="BC166" i="2"/>
  <c r="BB168" i="2" l="1"/>
  <c r="BE167" i="2"/>
  <c r="BC167" i="2"/>
  <c r="BB169" i="2" l="1"/>
  <c r="BE168" i="2"/>
  <c r="BC168" i="2"/>
  <c r="BB170" i="2" l="1"/>
  <c r="BE169" i="2"/>
  <c r="BC169" i="2"/>
  <c r="BB171" i="2" l="1"/>
  <c r="BE170" i="2"/>
  <c r="BC170" i="2"/>
  <c r="BB172" i="2" l="1"/>
  <c r="BE171" i="2"/>
  <c r="BC171" i="2"/>
  <c r="BB173" i="2" l="1"/>
  <c r="BE172" i="2"/>
  <c r="BC172" i="2"/>
  <c r="BB174" i="2" l="1"/>
  <c r="BE173" i="2"/>
  <c r="BC173" i="2"/>
  <c r="BB175" i="2" l="1"/>
  <c r="BE174" i="2"/>
  <c r="BC174" i="2"/>
  <c r="BB176" i="2" l="1"/>
  <c r="BE175" i="2"/>
  <c r="BC175" i="2"/>
  <c r="BB177" i="2" l="1"/>
  <c r="BE176" i="2"/>
  <c r="BC176" i="2"/>
  <c r="BB178" i="2" l="1"/>
  <c r="BE177" i="2"/>
  <c r="BC177" i="2"/>
  <c r="BB179" i="2" l="1"/>
  <c r="BE178" i="2"/>
  <c r="BC178" i="2"/>
  <c r="BB180" i="2" l="1"/>
  <c r="BE179" i="2"/>
  <c r="BC179" i="2"/>
  <c r="BB181" i="2" l="1"/>
  <c r="BE180" i="2"/>
  <c r="BC180" i="2"/>
  <c r="BB182" i="2" l="1"/>
  <c r="BE181" i="2"/>
  <c r="BC181" i="2"/>
  <c r="BB183" i="2" l="1"/>
  <c r="BE182" i="2"/>
  <c r="BC182" i="2"/>
  <c r="BB184" i="2" l="1"/>
  <c r="BE183" i="2"/>
  <c r="BC183" i="2"/>
  <c r="BB185" i="2" l="1"/>
  <c r="BE184" i="2"/>
  <c r="BC184" i="2"/>
  <c r="BB186" i="2" l="1"/>
  <c r="BE185" i="2"/>
  <c r="BC185" i="2"/>
  <c r="BB187" i="2" l="1"/>
  <c r="BE186" i="2"/>
  <c r="BC186" i="2"/>
  <c r="BB188" i="2" l="1"/>
  <c r="BE187" i="2"/>
  <c r="BC187" i="2"/>
  <c r="BB189" i="2" l="1"/>
  <c r="BE188" i="2"/>
  <c r="BC188" i="2"/>
  <c r="BB190" i="2" l="1"/>
  <c r="BE189" i="2"/>
  <c r="BC189" i="2"/>
  <c r="BB191" i="2" l="1"/>
  <c r="BE190" i="2"/>
  <c r="BC190" i="2"/>
  <c r="BB192" i="2" l="1"/>
  <c r="BE191" i="2"/>
  <c r="BC191" i="2"/>
  <c r="BB193" i="2" l="1"/>
  <c r="BE192" i="2"/>
  <c r="BC192" i="2"/>
  <c r="BB194" i="2" l="1"/>
  <c r="BE193" i="2"/>
  <c r="BC193" i="2"/>
  <c r="BB195" i="2" l="1"/>
  <c r="BE194" i="2"/>
  <c r="BC194" i="2"/>
  <c r="BB196" i="2" l="1"/>
  <c r="BE195" i="2"/>
  <c r="BC195" i="2"/>
  <c r="BB197" i="2" l="1"/>
  <c r="BE196" i="2"/>
  <c r="BC196" i="2"/>
  <c r="BB198" i="2" l="1"/>
  <c r="BE197" i="2"/>
  <c r="BC197" i="2"/>
  <c r="BB199" i="2" l="1"/>
  <c r="BE198" i="2"/>
  <c r="BC198" i="2"/>
  <c r="BB200" i="2" l="1"/>
  <c r="BE199" i="2"/>
  <c r="BC199" i="2"/>
  <c r="BB201" i="2" l="1"/>
  <c r="BE200" i="2"/>
  <c r="BC200" i="2"/>
  <c r="BB202" i="2" l="1"/>
  <c r="BE201" i="2"/>
  <c r="BC201" i="2"/>
  <c r="BB203" i="2" l="1"/>
  <c r="BE202" i="2"/>
  <c r="BC202" i="2"/>
  <c r="BB204" i="2" l="1"/>
  <c r="BE203" i="2"/>
  <c r="BC203" i="2"/>
  <c r="BB205" i="2" l="1"/>
  <c r="BE204" i="2"/>
  <c r="BC204" i="2"/>
  <c r="BB206" i="2" l="1"/>
  <c r="BE205" i="2"/>
  <c r="BC205" i="2"/>
  <c r="BB207" i="2" l="1"/>
  <c r="BE206" i="2"/>
  <c r="BC206" i="2"/>
  <c r="BB208" i="2" l="1"/>
  <c r="BE207" i="2"/>
  <c r="BC207" i="2"/>
  <c r="BB209" i="2" l="1"/>
  <c r="BE208" i="2"/>
  <c r="BC208" i="2"/>
  <c r="BB210" i="2" l="1"/>
  <c r="BE209" i="2"/>
  <c r="BC209" i="2"/>
  <c r="BB211" i="2" l="1"/>
  <c r="BE210" i="2"/>
  <c r="BC210" i="2"/>
  <c r="BB212" i="2" l="1"/>
  <c r="BE211" i="2"/>
  <c r="BC211" i="2"/>
  <c r="BB213" i="2" l="1"/>
  <c r="BE212" i="2"/>
  <c r="BC212" i="2"/>
  <c r="BB214" i="2" l="1"/>
  <c r="BE213" i="2"/>
  <c r="BC213" i="2"/>
  <c r="BB215" i="2" l="1"/>
  <c r="BE214" i="2"/>
  <c r="BC214" i="2"/>
  <c r="BB216" i="2" l="1"/>
  <c r="BE215" i="2"/>
  <c r="BC215" i="2"/>
  <c r="BB217" i="2" l="1"/>
  <c r="BE216" i="2"/>
  <c r="BC216" i="2"/>
  <c r="BB218" i="2" l="1"/>
  <c r="BE217" i="2"/>
  <c r="BC217" i="2"/>
  <c r="BB219" i="2" l="1"/>
  <c r="BE218" i="2"/>
  <c r="BC218" i="2"/>
  <c r="BB220" i="2" l="1"/>
  <c r="BE219" i="2"/>
  <c r="BC219" i="2"/>
  <c r="BB221" i="2" l="1"/>
  <c r="BE220" i="2"/>
  <c r="BC220" i="2"/>
  <c r="BB222" i="2" l="1"/>
  <c r="BE221" i="2"/>
  <c r="BC221" i="2"/>
  <c r="BB223" i="2" l="1"/>
  <c r="BE222" i="2"/>
  <c r="BC222" i="2"/>
  <c r="BB224" i="2" l="1"/>
  <c r="BE223" i="2"/>
  <c r="BC223" i="2"/>
  <c r="BB225" i="2" l="1"/>
  <c r="BE224" i="2"/>
  <c r="BC224" i="2"/>
  <c r="BB226" i="2" l="1"/>
  <c r="BE225" i="2"/>
  <c r="BC225" i="2"/>
  <c r="BB227" i="2" l="1"/>
  <c r="BE226" i="2"/>
  <c r="BC226" i="2"/>
  <c r="BB228" i="2" l="1"/>
  <c r="BE227" i="2"/>
  <c r="BC227" i="2"/>
  <c r="BB229" i="2" l="1"/>
  <c r="BE228" i="2"/>
  <c r="BC228" i="2"/>
  <c r="BB230" i="2" l="1"/>
  <c r="BE229" i="2"/>
  <c r="BC229" i="2"/>
  <c r="BB231" i="2" l="1"/>
  <c r="BE230" i="2"/>
  <c r="BC230" i="2"/>
  <c r="BB232" i="2" l="1"/>
  <c r="BE231" i="2"/>
  <c r="BC231" i="2"/>
  <c r="BB233" i="2" l="1"/>
  <c r="BE232" i="2"/>
  <c r="BC232" i="2"/>
  <c r="BB234" i="2" l="1"/>
  <c r="BE233" i="2"/>
  <c r="BC233" i="2"/>
  <c r="BB235" i="2" l="1"/>
  <c r="BE234" i="2"/>
  <c r="BC234" i="2"/>
  <c r="BB236" i="2" l="1"/>
  <c r="BE235" i="2"/>
  <c r="BC235" i="2"/>
  <c r="BB237" i="2" l="1"/>
  <c r="BE236" i="2"/>
  <c r="BC236" i="2"/>
  <c r="BB238" i="2" l="1"/>
  <c r="BE237" i="2"/>
  <c r="BC237" i="2"/>
  <c r="BB239" i="2" l="1"/>
  <c r="BE238" i="2"/>
  <c r="BC238" i="2"/>
  <c r="BB240" i="2" l="1"/>
  <c r="BE239" i="2"/>
  <c r="BC239" i="2"/>
  <c r="BB241" i="2" l="1"/>
  <c r="BE240" i="2"/>
  <c r="BC240" i="2"/>
  <c r="BB242" i="2" l="1"/>
  <c r="BE241" i="2"/>
  <c r="BC241" i="2"/>
  <c r="BB243" i="2" l="1"/>
  <c r="BE242" i="2"/>
  <c r="BC242" i="2"/>
  <c r="BB244" i="2" l="1"/>
  <c r="BE243" i="2"/>
  <c r="BC243" i="2"/>
  <c r="BB245" i="2" l="1"/>
  <c r="BE244" i="2"/>
  <c r="BC244" i="2"/>
  <c r="BB246" i="2" l="1"/>
  <c r="BE245" i="2"/>
  <c r="BC245" i="2"/>
  <c r="BB247" i="2" l="1"/>
  <c r="BE246" i="2"/>
  <c r="BC246" i="2"/>
  <c r="BB248" i="2" l="1"/>
  <c r="BE247" i="2"/>
  <c r="BC247" i="2"/>
  <c r="BB249" i="2" l="1"/>
  <c r="BE248" i="2"/>
  <c r="BC248" i="2"/>
  <c r="BB250" i="2" l="1"/>
  <c r="BE249" i="2"/>
  <c r="BC249" i="2"/>
  <c r="BB251" i="2" l="1"/>
  <c r="BE250" i="2"/>
  <c r="BC250" i="2"/>
  <c r="BB252" i="2" l="1"/>
  <c r="BE251" i="2"/>
  <c r="BC251" i="2"/>
  <c r="BB253" i="2" l="1"/>
  <c r="BE252" i="2"/>
  <c r="BC252" i="2"/>
  <c r="BB254" i="2" l="1"/>
  <c r="BE253" i="2"/>
  <c r="BC253" i="2"/>
  <c r="BB255" i="2" l="1"/>
  <c r="BE254" i="2"/>
  <c r="BC254" i="2"/>
  <c r="BB256" i="2" l="1"/>
  <c r="BE255" i="2"/>
  <c r="BC255" i="2"/>
  <c r="BB257" i="2" l="1"/>
  <c r="BE256" i="2"/>
  <c r="BC256" i="2"/>
  <c r="BB258" i="2" l="1"/>
  <c r="BE257" i="2"/>
  <c r="BC257" i="2"/>
  <c r="BB259" i="2" l="1"/>
  <c r="BE258" i="2"/>
  <c r="BC258" i="2"/>
  <c r="BB260" i="2" l="1"/>
  <c r="BE259" i="2"/>
  <c r="BC259" i="2"/>
  <c r="BB261" i="2" l="1"/>
  <c r="BE260" i="2"/>
  <c r="BC260" i="2"/>
  <c r="BB262" i="2" l="1"/>
  <c r="BE261" i="2"/>
  <c r="BC261" i="2"/>
  <c r="BE262" i="2" l="1"/>
  <c r="BC262" i="2"/>
</calcChain>
</file>

<file path=xl/sharedStrings.xml><?xml version="1.0" encoding="utf-8"?>
<sst xmlns="http://schemas.openxmlformats.org/spreadsheetml/2006/main" count="81" uniqueCount="75">
  <si>
    <t>Mixing Layer thickness</t>
  </si>
  <si>
    <t>Irradiance at I0</t>
  </si>
  <si>
    <t>CW Equation</t>
  </si>
  <si>
    <t>K</t>
  </si>
  <si>
    <t>depth</t>
  </si>
  <si>
    <t>_-K*z</t>
  </si>
  <si>
    <t>average</t>
  </si>
  <si>
    <t>irradiance</t>
  </si>
  <si>
    <t>average Irradiance from 0 - 10 m</t>
  </si>
  <si>
    <t>Olson eqn</t>
  </si>
  <si>
    <t xml:space="preserve">Ibar = Io(1-exp(-K*Z))/Z </t>
  </si>
  <si>
    <t>Ibar = Io(1-exp(-K*Z))/(K*Z)</t>
  </si>
  <si>
    <t>mixing depth</t>
  </si>
  <si>
    <t>Exponential</t>
  </si>
  <si>
    <t>Polynomial</t>
  </si>
  <si>
    <t>a</t>
  </si>
  <si>
    <t>b</t>
  </si>
  <si>
    <t>c</t>
  </si>
  <si>
    <t>d</t>
  </si>
  <si>
    <t>e</t>
  </si>
  <si>
    <t>Polynamial</t>
  </si>
  <si>
    <t>Expontenial</t>
  </si>
  <si>
    <t>Salinity</t>
  </si>
  <si>
    <t>w exp Salinity Modifier</t>
  </si>
  <si>
    <t>Multiplier</t>
  </si>
  <si>
    <t>Dec 15 2021 - GO</t>
  </si>
  <si>
    <t xml:space="preserve">See write up and </t>
  </si>
  <si>
    <t>Loos, E., Costa, M., &amp; Johannessen, S. (2017). Underwater optical environment in the coastal waters of British Columbia, Canada. FACETS, 2(2), 872–891. https://doi.org/10.1139/facets-2017-0074</t>
  </si>
  <si>
    <t>K assumed</t>
  </si>
  <si>
    <t>K = bS + a</t>
  </si>
  <si>
    <t xml:space="preserve">Salinity </t>
  </si>
  <si>
    <t xml:space="preserve">K </t>
  </si>
  <si>
    <t>Z</t>
  </si>
  <si>
    <t>PAR</t>
  </si>
  <si>
    <t>incoming I</t>
  </si>
  <si>
    <t>PAR mean = I0exp(integral_0toml(-K*z))</t>
  </si>
  <si>
    <t>Original Eqn (Sarmiento &amp; Gruber, 2016) - irradiance at depth z</t>
  </si>
  <si>
    <t>Irradiance AT DEPTH Z (Sarmiento &amp; Gruber, 2016) = I_0 * e^(-K*z)</t>
  </si>
  <si>
    <t>Evaluation</t>
  </si>
  <si>
    <t xml:space="preserve">mean PAR to 1% </t>
  </si>
  <si>
    <t>colored based on &lt; 0.01 (1% is ~ euphotic depth)</t>
  </si>
  <si>
    <t>extracted by approximating linear regression from Fig 5 Loos &amp; Costa 2010 and tuning slightly to match the typical K's using Loos et al 2017 Fig 7 and Table 3</t>
  </si>
  <si>
    <t>Salin 4m (depth chosen from Fig 7 Loos et al 2017)</t>
  </si>
  <si>
    <t>step 1</t>
  </si>
  <si>
    <t>step 2</t>
  </si>
  <si>
    <t>step 3</t>
  </si>
  <si>
    <t>step 4</t>
  </si>
  <si>
    <t>pPar</t>
  </si>
  <si>
    <t>alb</t>
  </si>
  <si>
    <t xml:space="preserve">L0 </t>
  </si>
  <si>
    <t>uPar</t>
  </si>
  <si>
    <t>after reflext</t>
  </si>
  <si>
    <t>testing Olson's way of depth integrating</t>
  </si>
  <si>
    <t>Olson's method</t>
  </si>
  <si>
    <t>Zp = 4.6/K</t>
  </si>
  <si>
    <t>Platt 1988</t>
  </si>
  <si>
    <t>Sun et al., 2021</t>
  </si>
  <si>
    <t>Wow!</t>
  </si>
  <si>
    <t>Just 0.22 * Incident I (minus albedo and only PP spectrum)</t>
  </si>
  <si>
    <t xml:space="preserve">Steele's </t>
  </si>
  <si>
    <t>Sun et al 2021</t>
  </si>
  <si>
    <t>I</t>
  </si>
  <si>
    <t>P</t>
  </si>
  <si>
    <t>Is  = Pmax / slope</t>
  </si>
  <si>
    <t>P_max</t>
  </si>
  <si>
    <t>slope</t>
  </si>
  <si>
    <t>I_s</t>
  </si>
  <si>
    <t>F(I) = I/Is * EXP (1-I/Is*)</t>
  </si>
  <si>
    <t>Platt's</t>
  </si>
  <si>
    <t>tanh(I/I_s)</t>
  </si>
  <si>
    <t>Platt shortcut, 1988 - average light level over all depths until 1% of I_0</t>
  </si>
  <si>
    <t>Zp = depth of photic zone</t>
  </si>
  <si>
    <t>I_0 / zK *(1-e^(-Kz)</t>
  </si>
  <si>
    <t>Is this sum across depths?</t>
  </si>
  <si>
    <t>crosscheck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</si>
</sst>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'Salin-K parameterization'!$P$10:$P$39</c:f>
              <c:numCache>
                <c:formatCode>General</c:formatCode>
                <c:ptCount val="30"/>
                <c:pt idx="0">
                  <c:v>93.598560000000006</c:v>
                </c:pt>
                <c:pt idx="1">
                  <c:v>69.339518677571021</c:v>
                </c:pt>
                <c:pt idx="2">
                  <c:v>51.367978849644899</c:v>
                </c:pt>
                <c:pt idx="3">
                  <c:v>38.054334691410055</c:v>
                </c:pt>
                <c:pt idx="4">
                  <c:v>28.191344515316967</c:v>
                </c:pt>
                <c:pt idx="5">
                  <c:v>20.884661682462418</c:v>
                </c:pt>
                <c:pt idx="6">
                  <c:v>15.471737907141463</c:v>
                </c:pt>
                <c:pt idx="7">
                  <c:v>11.461745347222422</c:v>
                </c:pt>
                <c:pt idx="8">
                  <c:v>8.4910697940362745</c:v>
                </c:pt>
                <c:pt idx="9">
                  <c:v>6.2903392165022352</c:v>
                </c:pt>
                <c:pt idx="10">
                  <c:v>4.6599979058536158</c:v>
                </c:pt>
                <c:pt idx="11">
                  <c:v>3.4522113569950079</c:v>
                </c:pt>
                <c:pt idx="12">
                  <c:v>2.5574610749062607</c:v>
                </c:pt>
                <c:pt idx="13">
                  <c:v>1.8946137629748092</c:v>
                </c:pt>
                <c:pt idx="14">
                  <c:v>1.4035643967660916</c:v>
                </c:pt>
                <c:pt idx="15">
                  <c:v>1.0397860790244648</c:v>
                </c:pt>
                <c:pt idx="16">
                  <c:v>0.77029247295252423</c:v>
                </c:pt>
                <c:pt idx="17">
                  <c:v>0.57064669921720945</c:v>
                </c:pt>
                <c:pt idx="18">
                  <c:v>0.42274547235198862</c:v>
                </c:pt>
                <c:pt idx="19">
                  <c:v>0.31317754862905234</c:v>
                </c:pt>
                <c:pt idx="20">
                  <c:v>0.23200763433283678</c:v>
                </c:pt>
                <c:pt idx="21">
                  <c:v>0.1718754828510268</c:v>
                </c:pt>
                <c:pt idx="22">
                  <c:v>0.1273284893845088</c:v>
                </c:pt>
                <c:pt idx="23">
                  <c:v>9.4327264947922831E-2</c:v>
                </c:pt>
                <c:pt idx="24">
                  <c:v>6.9879356580493171E-2</c:v>
                </c:pt>
                <c:pt idx="25">
                  <c:v>5.1767900604344219E-2</c:v>
                </c:pt>
                <c:pt idx="26">
                  <c:v>3.8350604014138319E-2</c:v>
                </c:pt>
                <c:pt idx="27">
                  <c:v>2.8410826227823097E-2</c:v>
                </c:pt>
                <c:pt idx="28">
                  <c:v>2.1047257734193376E-2</c:v>
                </c:pt>
                <c:pt idx="29">
                  <c:v>1.5592192024874678E-2</c:v>
                </c:pt>
              </c:numCache>
            </c:numRef>
          </c:xVal>
          <c:yVal>
            <c:numRef>
              <c:f>'Salin-K parameterization'!$O$10:$O$39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7-42DC-9A6E-CB3A25A2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6655"/>
        <c:axId val="139695423"/>
      </c:scatterChart>
      <c:valAx>
        <c:axId val="13970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423"/>
        <c:crosses val="autoZero"/>
        <c:crossBetween val="midCat"/>
      </c:valAx>
      <c:valAx>
        <c:axId val="1396954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'Salin-K parameterization'!$K$9</c:f>
              <c:strCache>
                <c:ptCount val="1"/>
                <c:pt idx="0">
                  <c:v>K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'Salin-K parameterization'!$J$10:$J$29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xVal>
          <c:yVal>
            <c:numRef>
              <c:f>'Salin-K parameterization'!$K$10:$K$29</c:f>
              <c:numCache>
                <c:formatCode>General</c:formatCode>
                <c:ptCount val="20"/>
                <c:pt idx="0">
                  <c:v>1.3108695652173914</c:v>
                </c:pt>
                <c:pt idx="1">
                  <c:v>1.2478260869565219</c:v>
                </c:pt>
                <c:pt idx="2">
                  <c:v>1.1847826086956523</c:v>
                </c:pt>
                <c:pt idx="3">
                  <c:v>1.1217391304347828</c:v>
                </c:pt>
                <c:pt idx="4">
                  <c:v>1.058695652173913</c:v>
                </c:pt>
                <c:pt idx="5">
                  <c:v>0.9956521739130435</c:v>
                </c:pt>
                <c:pt idx="6">
                  <c:v>0.93260869565217397</c:v>
                </c:pt>
                <c:pt idx="7">
                  <c:v>0.86956521739130443</c:v>
                </c:pt>
                <c:pt idx="8">
                  <c:v>0.8065217391304349</c:v>
                </c:pt>
                <c:pt idx="9">
                  <c:v>0.74347826086956537</c:v>
                </c:pt>
                <c:pt idx="10">
                  <c:v>0.68043478260869583</c:v>
                </c:pt>
                <c:pt idx="11">
                  <c:v>0.61739130434782608</c:v>
                </c:pt>
                <c:pt idx="12">
                  <c:v>0.55434782608695654</c:v>
                </c:pt>
                <c:pt idx="13">
                  <c:v>0.49130434782608701</c:v>
                </c:pt>
                <c:pt idx="14">
                  <c:v>0.42826086956521747</c:v>
                </c:pt>
                <c:pt idx="15">
                  <c:v>0.36521739130434794</c:v>
                </c:pt>
                <c:pt idx="16">
                  <c:v>0.3021739130434784</c:v>
                </c:pt>
                <c:pt idx="17">
                  <c:v>0.23913043478260887</c:v>
                </c:pt>
                <c:pt idx="18">
                  <c:v>0.17608695652173911</c:v>
                </c:pt>
                <c:pt idx="19">
                  <c:v>0.11304347826086958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C-42F4-8B10-4C48EB8F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99232"/>
        <c:axId val="1289818560"/>
      </c:scatterChart>
      <c:valAx>
        <c:axId val="17981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8560"/>
        <c:crosses val="autoZero"/>
        <c:crossBetween val="midCat"/>
      </c:valAx>
      <c:valAx>
        <c:axId val="1289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Steele's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'Salin-K parameterization'!$BC$11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'Salin-K parameterization'!$BC$12:$BC$262</c:f>
              <c:numCache>
                <c:formatCode>General</c:formatCode>
                <c:ptCount val="251"/>
                <c:pt idx="0">
                  <c:v>0</c:v>
                </c:pt>
                <c:pt idx="1">
                  <c:v>5.3289124838588338E-2</c:v>
                </c:pt>
                <c:pt idx="2">
                  <c:v>0.10446785893692472</c:v>
                </c:pt>
                <c:pt idx="3">
                  <c:v>0.15359888509975628</c:v>
                </c:pt>
                <c:pt idx="4">
                  <c:v>0.20074323119490384</c:v>
                </c:pt>
                <c:pt idx="5">
                  <c:v>0.245960311115695</c:v>
                </c:pt>
                <c:pt idx="6">
                  <c:v>0.28930796477006515</c:v>
                </c:pt>
                <c:pt idx="7">
                  <c:v>0.33084249711881131</c:v>
                </c:pt>
                <c:pt idx="8">
                  <c:v>0.37061871628497467</c:v>
                </c:pt>
                <c:pt idx="9">
                  <c:v>0.40868997075583308</c:v>
                </c:pt>
                <c:pt idx="10">
                  <c:v>0.44510818569849359</c:v>
                </c:pt>
                <c:pt idx="11">
                  <c:v>0.47992389840960425</c:v>
                </c:pt>
                <c:pt idx="12">
                  <c:v>0.51318629291923645</c:v>
                </c:pt>
                <c:pt idx="13">
                  <c:v>0.54494323376853471</c:v>
                </c:pt>
                <c:pt idx="14">
                  <c:v>0.57524129898028864</c:v>
                </c:pt>
                <c:pt idx="15">
                  <c:v>0.60412581224114292</c:v>
                </c:pt>
                <c:pt idx="16">
                  <c:v>0.63164087431374316</c:v>
                </c:pt>
                <c:pt idx="17">
                  <c:v>0.6578293936966908</c:v>
                </c:pt>
                <c:pt idx="18">
                  <c:v>0.68273311654978253</c:v>
                </c:pt>
                <c:pt idx="19">
                  <c:v>0.70639265590161004</c:v>
                </c:pt>
                <c:pt idx="20">
                  <c:v>0.72884752015620358</c:v>
                </c:pt>
                <c:pt idx="21">
                  <c:v>0.75013614091503078</c:v>
                </c:pt>
                <c:pt idx="22">
                  <c:v>0.77029590013028459</c:v>
                </c:pt>
                <c:pt idx="23">
                  <c:v>0.78936315660503498</c:v>
                </c:pt>
                <c:pt idx="24">
                  <c:v>0.80737327185546548</c:v>
                </c:pt>
                <c:pt idx="25">
                  <c:v>0.8243606353500641</c:v>
                </c:pt>
                <c:pt idx="26">
                  <c:v>0.84035868914030465</c:v>
                </c:pt>
                <c:pt idx="27">
                  <c:v>0.85539995189702023</c:v>
                </c:pt>
                <c:pt idx="28">
                  <c:v>0.86951604236634827</c:v>
                </c:pt>
                <c:pt idx="29">
                  <c:v>0.88273770225880754</c:v>
                </c:pt>
                <c:pt idx="30">
                  <c:v>0.89509481858476214</c:v>
                </c:pt>
                <c:pt idx="31">
                  <c:v>0.90661644544921915</c:v>
                </c:pt>
                <c:pt idx="32">
                  <c:v>0.91733082531861765</c:v>
                </c:pt>
                <c:pt idx="33">
                  <c:v>0.92726540977197192</c:v>
                </c:pt>
                <c:pt idx="34">
                  <c:v>0.93644687974845076</c:v>
                </c:pt>
                <c:pt idx="35">
                  <c:v>0.94490116530320212</c:v>
                </c:pt>
                <c:pt idx="36">
                  <c:v>0.95265346488295455</c:v>
                </c:pt>
                <c:pt idx="37">
                  <c:v>0.95972826413267109</c:v>
                </c:pt>
                <c:pt idx="38">
                  <c:v>0.96614935424426762</c:v>
                </c:pt>
                <c:pt idx="39">
                  <c:v>0.97193984985815707</c:v>
                </c:pt>
                <c:pt idx="40">
                  <c:v>0.97712220652813597</c:v>
                </c:pt>
                <c:pt idx="41">
                  <c:v>0.98171823775988432</c:v>
                </c:pt>
                <c:pt idx="42">
                  <c:v>0.98574913163312061</c:v>
                </c:pt>
                <c:pt idx="43">
                  <c:v>0.98923546701721554</c:v>
                </c:pt>
                <c:pt idx="44">
                  <c:v>0.99219722938985067</c:v>
                </c:pt>
                <c:pt idx="45">
                  <c:v>0.99465382626808274</c:v>
                </c:pt>
                <c:pt idx="46">
                  <c:v>0.99662410226096176</c:v>
                </c:pt>
                <c:pt idx="47">
                  <c:v>0.99812635375263803</c:v>
                </c:pt>
                <c:pt idx="48">
                  <c:v>0.99917834322469268</c:v>
                </c:pt>
                <c:pt idx="49">
                  <c:v>0.99979731322622067</c:v>
                </c:pt>
                <c:pt idx="50">
                  <c:v>1</c:v>
                </c:pt>
                <c:pt idx="51">
                  <c:v>0.99980264677289032</c:v>
                </c:pt>
                <c:pt idx="52">
                  <c:v>0.99922101671841612</c:v>
                </c:pt>
                <c:pt idx="53">
                  <c:v>0.99827040559930358</c:v>
                </c:pt>
                <c:pt idx="54">
                  <c:v>0.99696565409756666</c:v>
                </c:pt>
                <c:pt idx="55">
                  <c:v>0.9953211598395556</c:v>
                </c:pt>
                <c:pt idx="56">
                  <c:v>0.99335088912321634</c:v>
                </c:pt>
                <c:pt idx="57">
                  <c:v>0.99106838835463862</c:v>
                </c:pt>
                <c:pt idx="58">
                  <c:v>0.98848679520080518</c:v>
                </c:pt>
                <c:pt idx="59">
                  <c:v>0.98561884946530109</c:v>
                </c:pt>
                <c:pt idx="60">
                  <c:v>0.98247690369357832</c:v>
                </c:pt>
                <c:pt idx="61">
                  <c:v>0.97907293351422375</c:v>
                </c:pt>
                <c:pt idx="62">
                  <c:v>0.97541854772252634</c:v>
                </c:pt>
                <c:pt idx="63">
                  <c:v>0.97152499811249349</c:v>
                </c:pt>
                <c:pt idx="64">
                  <c:v>0.96740318906332867</c:v>
                </c:pt>
                <c:pt idx="65">
                  <c:v>0.96306368688623323</c:v>
                </c:pt>
                <c:pt idx="66">
                  <c:v>0.95851672893727191</c:v>
                </c:pt>
                <c:pt idx="67">
                  <c:v>0.95377223250189702</c:v>
                </c:pt>
                <c:pt idx="68">
                  <c:v>0.94883980345660224</c:v>
                </c:pt>
                <c:pt idx="69">
                  <c:v>0.94372874471305113</c:v>
                </c:pt>
                <c:pt idx="70">
                  <c:v>0.93844806444989504</c:v>
                </c:pt>
                <c:pt idx="71">
                  <c:v>0.93300648413738074</c:v>
                </c:pt>
                <c:pt idx="72">
                  <c:v>0.92741244635972364</c:v>
                </c:pt>
                <c:pt idx="73">
                  <c:v>0.92167412244011182</c:v>
                </c:pt>
                <c:pt idx="74">
                  <c:v>0.91579941987308844</c:v>
                </c:pt>
                <c:pt idx="75">
                  <c:v>0.90979598956895014</c:v>
                </c:pt>
                <c:pt idx="76">
                  <c:v>0.90367123291469542</c:v>
                </c:pt>
                <c:pt idx="77">
                  <c:v>0.89743230865594403</c:v>
                </c:pt>
                <c:pt idx="78">
                  <c:v>0.89108613960415117</c:v>
                </c:pt>
                <c:pt idx="79">
                  <c:v>0.88463941917333522</c:v>
                </c:pt>
                <c:pt idx="80">
                  <c:v>0.87809861775044229</c:v>
                </c:pt>
                <c:pt idx="81">
                  <c:v>0.87146998890337268</c:v>
                </c:pt>
                <c:pt idx="82">
                  <c:v>0.86475957543059978</c:v>
                </c:pt>
                <c:pt idx="83">
                  <c:v>0.85797321525622072</c:v>
                </c:pt>
                <c:pt idx="84">
                  <c:v>0.85111654717419061</c:v>
                </c:pt>
                <c:pt idx="85">
                  <c:v>0.84419501644539618</c:v>
                </c:pt>
                <c:pt idx="86">
                  <c:v>0.83721388025115129</c:v>
                </c:pt>
                <c:pt idx="87">
                  <c:v>0.83017821300659977</c:v>
                </c:pt>
                <c:pt idx="88">
                  <c:v>0.82309291153744024</c:v>
                </c:pt>
                <c:pt idx="89">
                  <c:v>0.81596270012329786</c:v>
                </c:pt>
                <c:pt idx="90">
                  <c:v>0.80879213541099881</c:v>
                </c:pt>
                <c:pt idx="91">
                  <c:v>0.80158561120091865</c:v>
                </c:pt>
                <c:pt idx="92">
                  <c:v>0.7943473631095066</c:v>
                </c:pt>
                <c:pt idx="93">
                  <c:v>0.78708147311101273</c:v>
                </c:pt>
                <c:pt idx="94">
                  <c:v>0.77979187396137306</c:v>
                </c:pt>
                <c:pt idx="95">
                  <c:v>0.77248235350713834</c:v>
                </c:pt>
                <c:pt idx="96">
                  <c:v>0.76515655888226719</c:v>
                </c:pt>
                <c:pt idx="97">
                  <c:v>0.75781800059553095</c:v>
                </c:pt>
                <c:pt idx="98">
                  <c:v>0.75047005651121967</c:v>
                </c:pt>
                <c:pt idx="99">
                  <c:v>0.74311597572577115</c:v>
                </c:pt>
                <c:pt idx="100">
                  <c:v>0.73575888234288467</c:v>
                </c:pt>
                <c:pt idx="101">
                  <c:v>0.72840177914961823</c:v>
                </c:pt>
                <c:pt idx="102">
                  <c:v>0.72104755119591157</c:v>
                </c:pt>
                <c:pt idx="103">
                  <c:v>0.71369896927991827</c:v>
                </c:pt>
                <c:pt idx="104">
                  <c:v>0.70635869334147339</c:v>
                </c:pt>
                <c:pt idx="105">
                  <c:v>0.69902927576596707</c:v>
                </c:pt>
                <c:pt idx="106">
                  <c:v>0.69171316460084376</c:v>
                </c:pt>
                <c:pt idx="107">
                  <c:v>0.68441270668689025</c:v>
                </c:pt>
                <c:pt idx="108">
                  <c:v>0.67713015070642746</c:v>
                </c:pt>
                <c:pt idx="109">
                  <c:v>0.66986765015046601</c:v>
                </c:pt>
                <c:pt idx="110">
                  <c:v>0.66262726620684453</c:v>
                </c:pt>
                <c:pt idx="111">
                  <c:v>0.65541097057131148</c:v>
                </c:pt>
                <c:pt idx="112">
                  <c:v>0.64822064818347336</c:v>
                </c:pt>
                <c:pt idx="113">
                  <c:v>0.64105809988948115</c:v>
                </c:pt>
                <c:pt idx="114">
                  <c:v>0.63392504503328273</c:v>
                </c:pt>
                <c:pt idx="115">
                  <c:v>0.62682312397822904</c:v>
                </c:pt>
                <c:pt idx="116">
                  <c:v>0.61975390056077284</c:v>
                </c:pt>
                <c:pt idx="117">
                  <c:v>0.61271886447796287</c:v>
                </c:pt>
                <c:pt idx="118">
                  <c:v>0.60571943361039193</c:v>
                </c:pt>
                <c:pt idx="119">
                  <c:v>0.59875695628222048</c:v>
                </c:pt>
                <c:pt idx="120">
                  <c:v>0.59183271345985555</c:v>
                </c:pt>
                <c:pt idx="121">
                  <c:v>0.58494792089082814</c:v>
                </c:pt>
                <c:pt idx="122">
                  <c:v>0.57810373118437708</c:v>
                </c:pt>
                <c:pt idx="123">
                  <c:v>0.57130123583520676</c:v>
                </c:pt>
                <c:pt idx="124">
                  <c:v>0.56454146719185561</c:v>
                </c:pt>
                <c:pt idx="125">
                  <c:v>0.55782540037107453</c:v>
                </c:pt>
                <c:pt idx="126">
                  <c:v>0.55115395511958121</c:v>
                </c:pt>
                <c:pt idx="127">
                  <c:v>0.54452799762452397</c:v>
                </c:pt>
                <c:pt idx="128">
                  <c:v>0.53794834227395771</c:v>
                </c:pt>
                <c:pt idx="129">
                  <c:v>0.53141575336859925</c:v>
                </c:pt>
                <c:pt idx="130">
                  <c:v>0.52493094678610397</c:v>
                </c:pt>
                <c:pt idx="131">
                  <c:v>0.51849459159907041</c:v>
                </c:pt>
                <c:pt idx="132">
                  <c:v>0.51210731164795464</c:v>
                </c:pt>
                <c:pt idx="133">
                  <c:v>0.50576968707004455</c:v>
                </c:pt>
                <c:pt idx="134">
                  <c:v>0.49948225578561867</c:v>
                </c:pt>
                <c:pt idx="135">
                  <c:v>0.4932455149423835</c:v>
                </c:pt>
                <c:pt idx="136">
                  <c:v>0.48705992231926154</c:v>
                </c:pt>
                <c:pt idx="137">
                  <c:v>0.48092589769057137</c:v>
                </c:pt>
                <c:pt idx="138">
                  <c:v>0.47484382415161952</c:v>
                </c:pt>
                <c:pt idx="139">
                  <c:v>0.46881404940669558</c:v>
                </c:pt>
                <c:pt idx="140">
                  <c:v>0.46283688702044234</c:v>
                </c:pt>
                <c:pt idx="141">
                  <c:v>0.45691261763354385</c:v>
                </c:pt>
                <c:pt idx="142">
                  <c:v>0.4510414901436548</c:v>
                </c:pt>
                <c:pt idx="143">
                  <c:v>0.44522372285247236</c:v>
                </c:pt>
                <c:pt idx="144">
                  <c:v>0.43945950457982558</c:v>
                </c:pt>
                <c:pt idx="145">
                  <c:v>0.43374899574564169</c:v>
                </c:pt>
                <c:pt idx="146">
                  <c:v>0.42809232942062242</c:v>
                </c:pt>
                <c:pt idx="147">
                  <c:v>0.42248961234644661</c:v>
                </c:pt>
                <c:pt idx="148">
                  <c:v>0.41694092592629323</c:v>
                </c:pt>
                <c:pt idx="149">
                  <c:v>0.41144632718646063</c:v>
                </c:pt>
                <c:pt idx="150">
                  <c:v>0.40600584970983811</c:v>
                </c:pt>
                <c:pt idx="151">
                  <c:v>0.4006195045419676</c:v>
                </c:pt>
                <c:pt idx="152">
                  <c:v>0.39528728107041478</c:v>
                </c:pt>
                <c:pt idx="153">
                  <c:v>0.3900091478781515</c:v>
                </c:pt>
                <c:pt idx="154">
                  <c:v>0.38478505357163384</c:v>
                </c:pt>
                <c:pt idx="155">
                  <c:v>0.37961492758424392</c:v>
                </c:pt>
                <c:pt idx="156">
                  <c:v>0.37449868095574501</c:v>
                </c:pt>
                <c:pt idx="157">
                  <c:v>0.36943620708838665</c:v>
                </c:pt>
                <c:pt idx="158">
                  <c:v>0.36442738248027756</c:v>
                </c:pt>
                <c:pt idx="159">
                  <c:v>0.35947206743663052</c:v>
                </c:pt>
                <c:pt idx="160">
                  <c:v>0.35457010675946843</c:v>
                </c:pt>
                <c:pt idx="161">
                  <c:v>0.34972133041636466</c:v>
                </c:pt>
                <c:pt idx="162">
                  <c:v>0.34492555418877913</c:v>
                </c:pt>
                <c:pt idx="163">
                  <c:v>0.340182580300534</c:v>
                </c:pt>
                <c:pt idx="164">
                  <c:v>0.3354921980269629</c:v>
                </c:pt>
                <c:pt idx="165">
                  <c:v>0.33085418428525237</c:v>
                </c:pt>
                <c:pt idx="166">
                  <c:v>0.32626830420648029</c:v>
                </c:pt>
                <c:pt idx="167">
                  <c:v>0.32173431168984673</c:v>
                </c:pt>
                <c:pt idx="168">
                  <c:v>0.31725194993957589</c:v>
                </c:pt>
                <c:pt idx="169">
                  <c:v>0.31282095198496029</c:v>
                </c:pt>
                <c:pt idx="170">
                  <c:v>0.30844104118400251</c:v>
                </c:pt>
                <c:pt idx="171">
                  <c:v>0.30411193171110129</c:v>
                </c:pt>
                <c:pt idx="172">
                  <c:v>0.29983332902921567</c:v>
                </c:pt>
                <c:pt idx="173">
                  <c:v>0.29560493034693147</c:v>
                </c:pt>
                <c:pt idx="174">
                  <c:v>0.29142642506084193</c:v>
                </c:pt>
                <c:pt idx="175">
                  <c:v>0.28729749518364578</c:v>
                </c:pt>
                <c:pt idx="176">
                  <c:v>0.2832178157583542</c:v>
                </c:pt>
                <c:pt idx="177">
                  <c:v>0.27918705525898929</c:v>
                </c:pt>
                <c:pt idx="178">
                  <c:v>0.27520487597814708</c:v>
                </c:pt>
                <c:pt idx="179">
                  <c:v>0.27127093440178685</c:v>
                </c:pt>
                <c:pt idx="180">
                  <c:v>0.26738488157160195</c:v>
                </c:pt>
                <c:pt idx="181">
                  <c:v>0.26354636343531684</c:v>
                </c:pt>
                <c:pt idx="182">
                  <c:v>0.25975502118524524</c:v>
                </c:pt>
                <c:pt idx="183">
                  <c:v>0.25601049158543859</c:v>
                </c:pt>
                <c:pt idx="184">
                  <c:v>0.25231240728774273</c:v>
                </c:pt>
                <c:pt idx="185">
                  <c:v>0.24866039713707411</c:v>
                </c:pt>
                <c:pt idx="186">
                  <c:v>0.24505408646621898</c:v>
                </c:pt>
                <c:pt idx="187">
                  <c:v>0.24149309738045011</c:v>
                </c:pt>
                <c:pt idx="188">
                  <c:v>0.23797704903224914</c:v>
                </c:pt>
                <c:pt idx="189">
                  <c:v>0.23450555788641442</c:v>
                </c:pt>
                <c:pt idx="190">
                  <c:v>0.2310782379758283</c:v>
                </c:pt>
                <c:pt idx="191">
                  <c:v>0.22769470114814838</c:v>
                </c:pt>
                <c:pt idx="192">
                  <c:v>0.22435455730368317</c:v>
                </c:pt>
                <c:pt idx="193">
                  <c:v>0.22105741462470399</c:v>
                </c:pt>
                <c:pt idx="194">
                  <c:v>0.21780287979643884</c:v>
                </c:pt>
                <c:pt idx="195">
                  <c:v>0.21459055821998818</c:v>
                </c:pt>
                <c:pt idx="196">
                  <c:v>0.2114200542173956</c:v>
                </c:pt>
                <c:pt idx="197">
                  <c:v>0.20829097122910045</c:v>
                </c:pt>
                <c:pt idx="198">
                  <c:v>0.20520291200399429</c:v>
                </c:pt>
                <c:pt idx="199">
                  <c:v>0.20215547878229603</c:v>
                </c:pt>
                <c:pt idx="200">
                  <c:v>0.19914827347145578</c:v>
                </c:pt>
                <c:pt idx="201">
                  <c:v>0.19618089781529216</c:v>
                </c:pt>
                <c:pt idx="202">
                  <c:v>0.19325295355656141</c:v>
                </c:pt>
                <c:pt idx="203">
                  <c:v>0.19036404259315332</c:v>
                </c:pt>
                <c:pt idx="204">
                  <c:v>0.18751376712810036</c:v>
                </c:pt>
                <c:pt idx="205">
                  <c:v>0.18470172981358704</c:v>
                </c:pt>
                <c:pt idx="206">
                  <c:v>0.1819275338891346</c:v>
                </c:pt>
                <c:pt idx="207">
                  <c:v>0.17919078331413887</c:v>
                </c:pt>
                <c:pt idx="208">
                  <c:v>0.17649108289492738</c:v>
                </c:pt>
                <c:pt idx="209">
                  <c:v>0.17382803840650388</c:v>
                </c:pt>
                <c:pt idx="210">
                  <c:v>0.17120125670913811</c:v>
                </c:pt>
                <c:pt idx="211">
                  <c:v>0.16861034585995952</c:v>
                </c:pt>
                <c:pt idx="212">
                  <c:v>0.16605491521970517</c:v>
                </c:pt>
                <c:pt idx="213">
                  <c:v>0.16353457555477183</c:v>
                </c:pt>
                <c:pt idx="214">
                  <c:v>0.16104893913471413</c:v>
                </c:pt>
                <c:pt idx="215">
                  <c:v>0.15859761982533205</c:v>
                </c:pt>
                <c:pt idx="216">
                  <c:v>0.1561802331774805</c:v>
                </c:pt>
                <c:pt idx="217">
                  <c:v>0.1537963965117381</c:v>
                </c:pt>
                <c:pt idx="218">
                  <c:v>0.15144572899906009</c:v>
                </c:pt>
                <c:pt idx="219">
                  <c:v>0.14912785173754511</c:v>
                </c:pt>
                <c:pt idx="220">
                  <c:v>0.14684238782543471</c:v>
                </c:pt>
                <c:pt idx="221">
                  <c:v>0.14458896243046759</c:v>
                </c:pt>
                <c:pt idx="222">
                  <c:v>0.14236720285570176</c:v>
                </c:pt>
                <c:pt idx="223">
                  <c:v>0.14017673860191998</c:v>
                </c:pt>
                <c:pt idx="224">
                  <c:v>0.13801720142672477</c:v>
                </c:pt>
                <c:pt idx="225">
                  <c:v>0.13588822540043324</c:v>
                </c:pt>
                <c:pt idx="226">
                  <c:v>0.13378944695887188</c:v>
                </c:pt>
                <c:pt idx="227">
                  <c:v>0.13172050495317461</c:v>
                </c:pt>
                <c:pt idx="228">
                  <c:v>0.1296810406966814</c:v>
                </c:pt>
                <c:pt idx="229">
                  <c:v>0.12767069800903133</c:v>
                </c:pt>
                <c:pt idx="230">
                  <c:v>0.1256891232575458</c:v>
                </c:pt>
                <c:pt idx="231">
                  <c:v>0.12373596539598837</c:v>
                </c:pt>
                <c:pt idx="232">
                  <c:v>0.12181087600079218</c:v>
                </c:pt>
                <c:pt idx="233">
                  <c:v>0.11991350930483732</c:v>
                </c:pt>
                <c:pt idx="234">
                  <c:v>0.1180435222288634</c:v>
                </c:pt>
                <c:pt idx="235">
                  <c:v>0.11620057441059513</c:v>
                </c:pt>
                <c:pt idx="236">
                  <c:v>0.1143843282316621</c:v>
                </c:pt>
                <c:pt idx="237">
                  <c:v>0.11259444884238569</c:v>
                </c:pt>
                <c:pt idx="238">
                  <c:v>0.11083060418450977</c:v>
                </c:pt>
                <c:pt idx="239">
                  <c:v>0.1090924650119444</c:v>
                </c:pt>
                <c:pt idx="240">
                  <c:v>0.10737970490959488</c:v>
                </c:pt>
                <c:pt idx="241">
                  <c:v>0.10569200031034097</c:v>
                </c:pt>
                <c:pt idx="242">
                  <c:v>0.10402903051023522</c:v>
                </c:pt>
                <c:pt idx="243">
                  <c:v>0.10239047768198133</c:v>
                </c:pt>
                <c:pt idx="244">
                  <c:v>0.10077602688675733</c:v>
                </c:pt>
                <c:pt idx="245">
                  <c:v>9.9185366084441479E-2</c:v>
                </c:pt>
                <c:pt idx="246">
                  <c:v>9.7618186142301819E-2</c:v>
                </c:pt>
                <c:pt idx="247">
                  <c:v>9.6074180842203802E-2</c:v>
                </c:pt>
                <c:pt idx="248">
                  <c:v>9.4553046886393724E-2</c:v>
                </c:pt>
                <c:pt idx="249">
                  <c:v>9.3054483901909166E-2</c:v>
                </c:pt>
                <c:pt idx="250">
                  <c:v>9.1578194443670893E-2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075-B5F6-EAE637C1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411680"/>
        <c:axId val="2004342015"/>
      </c:lineChart>
      <c:catAx>
        <c:axId val="14174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42015"/>
        <c:crosses val="autoZero"/>
        <c:auto val="1"/>
        <c:lblAlgn val="ctr"/>
        <c:lblOffset val="100"/>
        <c:noMultiLvlLbl val="0"/>
      </c:catAx>
      <c:valAx>
        <c:axId val="2004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'Salin-K parameterization'!$BE$11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'Salin-K parameterization'!$BE$12:$BE$262</c:f>
              <c:numCache>
                <c:formatCode>General</c:formatCode>
                <c:ptCount val="251"/>
                <c:pt idx="0">
                  <c:v>0</c:v>
                </c:pt>
                <c:pt idx="1">
                  <c:v>1.9997333759930933E-2</c:v>
                </c:pt>
                <c:pt idx="2">
                  <c:v>3.9978680311163563E-2</c:v>
                </c:pt>
                <c:pt idx="3">
                  <c:v>5.9928103529143496E-2</c:v>
                </c:pt>
                <c:pt idx="4">
                  <c:v>7.9829769111131349E-2</c:v>
                </c:pt>
                <c:pt idx="5">
                  <c:v>9.9667994624955833E-2</c:v>
                </c:pt>
                <c:pt idx="6">
                  <c:v>0.11942729853438588</c:v>
                </c:pt>
                <c:pt idx="7">
                  <c:v>0.13909244787845804</c:v>
                </c:pt>
                <c:pt idx="8">
                  <c:v>0.15864850429749897</c:v>
                </c:pt>
                <c:pt idx="9">
                  <c:v>0.1780808681173302</c:v>
                </c:pt>
                <c:pt idx="10">
                  <c:v>0.19737532022490403</c:v>
                </c:pt>
                <c:pt idx="11">
                  <c:v>0.21651806149302882</c:v>
                </c:pt>
                <c:pt idx="12">
                  <c:v>0.23549574953849794</c:v>
                </c:pt>
                <c:pt idx="13">
                  <c:v>0.25429553262639121</c:v>
                </c:pt>
                <c:pt idx="14">
                  <c:v>0.27290508056313273</c:v>
                </c:pt>
                <c:pt idx="15">
                  <c:v>0.2913126124515909</c:v>
                </c:pt>
                <c:pt idx="16">
                  <c:v>0.30950692121263851</c:v>
                </c:pt>
                <c:pt idx="17">
                  <c:v>0.32747739480870541</c:v>
                </c:pt>
                <c:pt idx="18">
                  <c:v>0.34521403413552082</c:v>
                </c:pt>
                <c:pt idx="19">
                  <c:v>0.36270746757805111</c:v>
                </c:pt>
                <c:pt idx="20">
                  <c:v>0.3799489622552249</c:v>
                </c:pt>
                <c:pt idx="21">
                  <c:v>0.39693043200507755</c:v>
                </c:pt>
                <c:pt idx="22">
                  <c:v>0.41364444218713514</c:v>
                </c:pt>
                <c:pt idx="23">
                  <c:v>0.43008421140197955</c:v>
                </c:pt>
                <c:pt idx="24">
                  <c:v>0.44624361024877962</c:v>
                </c:pt>
                <c:pt idx="25">
                  <c:v>0.46211715726000979</c:v>
                </c:pt>
                <c:pt idx="26">
                  <c:v>0.47770001216849806</c:v>
                </c:pt>
                <c:pt idx="27">
                  <c:v>0.49298796667532446</c:v>
                </c:pt>
                <c:pt idx="28">
                  <c:v>0.50797743289789621</c:v>
                </c:pt>
                <c:pt idx="29">
                  <c:v>0.52266542968582086</c:v>
                </c:pt>
                <c:pt idx="30">
                  <c:v>0.5370495669980353</c:v>
                </c:pt>
                <c:pt idx="31">
                  <c:v>0.55112802853814702</c:v>
                </c:pt>
                <c:pt idx="32">
                  <c:v>0.56489955284622506</c:v>
                </c:pt>
                <c:pt idx="33">
                  <c:v>0.57836341304450578</c:v>
                </c:pt>
                <c:pt idx="34">
                  <c:v>0.59151939543181653</c:v>
                </c:pt>
                <c:pt idx="35">
                  <c:v>0.60436777711716361</c:v>
                </c:pt>
                <c:pt idx="36">
                  <c:v>0.61690930287706502</c:v>
                </c:pt>
                <c:pt idx="37">
                  <c:v>0.62914516141403543</c:v>
                </c:pt>
                <c:pt idx="38">
                  <c:v>0.64107696118534641</c:v>
                </c:pt>
                <c:pt idx="39">
                  <c:v>0.65270670596198999</c:v>
                </c:pt>
                <c:pt idx="40">
                  <c:v>0.66403677026784891</c:v>
                </c:pt>
                <c:pt idx="41">
                  <c:v>0.67506987483860781</c:v>
                </c:pt>
                <c:pt idx="42">
                  <c:v>0.68580906222909455</c:v>
                </c:pt>
                <c:pt idx="43">
                  <c:v>0.69625767268668137</c:v>
                </c:pt>
                <c:pt idx="44">
                  <c:v>0.70641932039723521</c:v>
                </c:pt>
                <c:pt idx="45">
                  <c:v>0.71629787019902458</c:v>
                </c:pt>
                <c:pt idx="46">
                  <c:v>0.72589741484908077</c:v>
                </c:pt>
                <c:pt idx="47">
                  <c:v>0.73522225291586907</c:v>
                </c:pt>
                <c:pt idx="48">
                  <c:v>0.74427686736183729</c:v>
                </c:pt>
                <c:pt idx="49">
                  <c:v>0.75306590486955205</c:v>
                </c:pt>
                <c:pt idx="50">
                  <c:v>0.76159415595576485</c:v>
                </c:pt>
                <c:pt idx="51">
                  <c:v>0.76986653590890031</c:v>
                </c:pt>
                <c:pt idx="52">
                  <c:v>0.77788806657718479</c:v>
                </c:pt>
                <c:pt idx="53">
                  <c:v>0.78566385902694369</c:v>
                </c:pt>
                <c:pt idx="54">
                  <c:v>0.79319909708350078</c:v>
                </c:pt>
                <c:pt idx="55">
                  <c:v>0.8004990217606297</c:v>
                </c:pt>
                <c:pt idx="56">
                  <c:v>0.8075689165786144</c:v>
                </c:pt>
                <c:pt idx="57">
                  <c:v>0.81441409376568585</c:v>
                </c:pt>
                <c:pt idx="58">
                  <c:v>0.82103988133287698</c:v>
                </c:pt>
                <c:pt idx="59">
                  <c:v>0.82745161100816667</c:v>
                </c:pt>
                <c:pt idx="60">
                  <c:v>0.83365460701215521</c:v>
                </c:pt>
                <c:pt idx="61">
                  <c:v>0.83965417565437528</c:v>
                </c:pt>
                <c:pt idx="62">
                  <c:v>0.84545559572668028</c:v>
                </c:pt>
                <c:pt idx="63">
                  <c:v>0.85106410966794399</c:v>
                </c:pt>
                <c:pt idx="64">
                  <c:v>0.85648491547249728</c:v>
                </c:pt>
                <c:pt idx="65">
                  <c:v>0.86172315931330645</c:v>
                </c:pt>
                <c:pt idx="66">
                  <c:v>0.8667839288498187</c:v>
                </c:pt>
                <c:pt idx="67">
                  <c:v>0.87167224718965208</c:v>
                </c:pt>
                <c:pt idx="68">
                  <c:v>0.87639306747282286</c:v>
                </c:pt>
                <c:pt idx="69">
                  <c:v>0.88095126804699697</c:v>
                </c:pt>
                <c:pt idx="70">
                  <c:v>0.88535164820226242</c:v>
                </c:pt>
                <c:pt idx="71">
                  <c:v>0.88959892443413136</c:v>
                </c:pt>
                <c:pt idx="72">
                  <c:v>0.89369772720387253</c:v>
                </c:pt>
                <c:pt idx="73">
                  <c:v>0.89765259816581688</c:v>
                </c:pt>
                <c:pt idx="74">
                  <c:v>0.9014679878319467</c:v>
                </c:pt>
                <c:pt idx="75">
                  <c:v>0.9051482536448664</c:v>
                </c:pt>
                <c:pt idx="76">
                  <c:v>0.90869765843111261</c:v>
                </c:pt>
                <c:pt idx="77">
                  <c:v>0.91212036920771722</c:v>
                </c:pt>
                <c:pt idx="78">
                  <c:v>0.91542045631593238</c:v>
                </c:pt>
                <c:pt idx="79">
                  <c:v>0.91860189285706695</c:v>
                </c:pt>
                <c:pt idx="80">
                  <c:v>0.92166855440647122</c:v>
                </c:pt>
                <c:pt idx="81">
                  <c:v>0.92462421898278824</c:v>
                </c:pt>
                <c:pt idx="82">
                  <c:v>0.92747256725070348</c:v>
                </c:pt>
                <c:pt idx="83">
                  <c:v>0.93021718293652611</c:v>
                </c:pt>
                <c:pt idx="84">
                  <c:v>0.93286155343703503</c:v>
                </c:pt>
                <c:pt idx="85">
                  <c:v>0.93540907060309908</c:v>
                </c:pt>
                <c:pt idx="86">
                  <c:v>0.93786303168066509</c:v>
                </c:pt>
                <c:pt idx="87">
                  <c:v>0.94022664039272752</c:v>
                </c:pt>
                <c:pt idx="88">
                  <c:v>0.9425030081469199</c:v>
                </c:pt>
                <c:pt idx="89">
                  <c:v>0.94469515535435389</c:v>
                </c:pt>
                <c:pt idx="90">
                  <c:v>0.9468060128462682</c:v>
                </c:pt>
                <c:pt idx="91">
                  <c:v>0.94883842337598456</c:v>
                </c:pt>
                <c:pt idx="92">
                  <c:v>0.95079514319452119</c:v>
                </c:pt>
                <c:pt idx="93">
                  <c:v>0.95267884368907774</c:v>
                </c:pt>
                <c:pt idx="94">
                  <c:v>0.95449211307439197</c:v>
                </c:pt>
                <c:pt idx="95">
                  <c:v>0.95623745812773897</c:v>
                </c:pt>
                <c:pt idx="96">
                  <c:v>0.95791730595906355</c:v>
                </c:pt>
                <c:pt idx="97">
                  <c:v>0.95953400580842918</c:v>
                </c:pt>
                <c:pt idx="98">
                  <c:v>0.96108983086361388</c:v>
                </c:pt>
                <c:pt idx="99">
                  <c:v>0.96258698009129084</c:v>
                </c:pt>
                <c:pt idx="100">
                  <c:v>0.96402758007581701</c:v>
                </c:pt>
                <c:pt idx="101">
                  <c:v>0.96541368686018914</c:v>
                </c:pt>
                <c:pt idx="102">
                  <c:v>0.9667472877842368</c:v>
                </c:pt>
                <c:pt idx="103">
                  <c:v>0.96803030331559492</c:v>
                </c:pt>
                <c:pt idx="104">
                  <c:v>0.96926458886944888</c:v>
                </c:pt>
                <c:pt idx="105">
                  <c:v>0.97045193661345408</c:v>
                </c:pt>
                <c:pt idx="106">
                  <c:v>0.97159407725461766</c:v>
                </c:pt>
                <c:pt idx="107">
                  <c:v>0.97269268180529833</c:v>
                </c:pt>
                <c:pt idx="108">
                  <c:v>0.97374936332579454</c:v>
                </c:pt>
                <c:pt idx="109">
                  <c:v>0.97476567864132269</c:v>
                </c:pt>
                <c:pt idx="110">
                  <c:v>0.97574313003145152</c:v>
                </c:pt>
                <c:pt idx="111">
                  <c:v>0.97668316689033396</c:v>
                </c:pt>
                <c:pt idx="112">
                  <c:v>0.97758718735631422</c:v>
                </c:pt>
                <c:pt idx="113">
                  <c:v>0.97845653990971682</c:v>
                </c:pt>
                <c:pt idx="114">
                  <c:v>0.97929252493781638</c:v>
                </c:pt>
                <c:pt idx="115">
                  <c:v>0.98009639626619138</c:v>
                </c:pt>
                <c:pt idx="116">
                  <c:v>0.98086936265581648</c:v>
                </c:pt>
                <c:pt idx="117">
                  <c:v>0.98161258926542383</c:v>
                </c:pt>
                <c:pt idx="118">
                  <c:v>0.98232719907878463</c:v>
                </c:pt>
                <c:pt idx="119">
                  <c:v>0.9830142742967114</c:v>
                </c:pt>
                <c:pt idx="120">
                  <c:v>0.98367485769368002</c:v>
                </c:pt>
                <c:pt idx="121">
                  <c:v>0.98430995393908882</c:v>
                </c:pt>
                <c:pt idx="122">
                  <c:v>0.98492053088325326</c:v>
                </c:pt>
                <c:pt idx="123">
                  <c:v>0.98550752080833703</c:v>
                </c:pt>
                <c:pt idx="124">
                  <c:v>0.98607182164447582</c:v>
                </c:pt>
                <c:pt idx="125">
                  <c:v>0.98661429815143042</c:v>
                </c:pt>
                <c:pt idx="126">
                  <c:v>0.98713578306616279</c:v>
                </c:pt>
                <c:pt idx="127">
                  <c:v>0.98763707821677771</c:v>
                </c:pt>
                <c:pt idx="128">
                  <c:v>0.9881189556033193</c:v>
                </c:pt>
                <c:pt idx="129">
                  <c:v>0.98858215844595332</c:v>
                </c:pt>
                <c:pt idx="130">
                  <c:v>0.9890274022010993</c:v>
                </c:pt>
                <c:pt idx="131">
                  <c:v>0.98945537554610263</c:v>
                </c:pt>
                <c:pt idx="132">
                  <c:v>0.98986674133306751</c:v>
                </c:pt>
                <c:pt idx="133">
                  <c:v>0.99026213751248282</c:v>
                </c:pt>
                <c:pt idx="134">
                  <c:v>0.99064217802729859</c:v>
                </c:pt>
                <c:pt idx="135">
                  <c:v>0.99100745367811749</c:v>
                </c:pt>
                <c:pt idx="136">
                  <c:v>0.99135853296017618</c:v>
                </c:pt>
                <c:pt idx="137">
                  <c:v>0.99169596287279871</c:v>
                </c:pt>
                <c:pt idx="138">
                  <c:v>0.99202026970201185</c:v>
                </c:pt>
                <c:pt idx="139">
                  <c:v>0.99233195977700506</c:v>
                </c:pt>
                <c:pt idx="140">
                  <c:v>0.99263152020112788</c:v>
                </c:pt>
                <c:pt idx="141">
                  <c:v>0.99291941955810714</c:v>
                </c:pt>
                <c:pt idx="142">
                  <c:v>0.99319610859416563</c:v>
                </c:pt>
                <c:pt idx="143">
                  <c:v>0.99346202087672264</c:v>
                </c:pt>
                <c:pt idx="144">
                  <c:v>0.99371757343034117</c:v>
                </c:pt>
                <c:pt idx="145">
                  <c:v>0.99396316735058299</c:v>
                </c:pt>
                <c:pt idx="146">
                  <c:v>0.9941991883964314</c:v>
                </c:pt>
                <c:pt idx="147">
                  <c:v>0.99442600756191546</c:v>
                </c:pt>
                <c:pt idx="148">
                  <c:v>0.99464398162757395</c:v>
                </c:pt>
                <c:pt idx="149">
                  <c:v>0.9948534536923791</c:v>
                </c:pt>
                <c:pt idx="150">
                  <c:v>0.99505475368673058</c:v>
                </c:pt>
                <c:pt idx="151">
                  <c:v>0.99524819886711013</c:v>
                </c:pt>
                <c:pt idx="152">
                  <c:v>0.99543409429299401</c:v>
                </c:pt>
                <c:pt idx="153">
                  <c:v>0.9956127332865824</c:v>
                </c:pt>
                <c:pt idx="154">
                  <c:v>0.99578439787591344</c:v>
                </c:pt>
                <c:pt idx="155">
                  <c:v>0.99594935922190031</c:v>
                </c:pt>
                <c:pt idx="156">
                  <c:v>0.9961078780298287</c:v>
                </c:pt>
                <c:pt idx="157">
                  <c:v>0.9962602049458319</c:v>
                </c:pt>
                <c:pt idx="158">
                  <c:v>0.99640658093884316</c:v>
                </c:pt>
                <c:pt idx="159">
                  <c:v>0.9965472376685256</c:v>
                </c:pt>
                <c:pt idx="160">
                  <c:v>0.99668239783965107</c:v>
                </c:pt>
                <c:pt idx="161">
                  <c:v>0.99681227554339413</c:v>
                </c:pt>
                <c:pt idx="162">
                  <c:v>0.9969370765859934</c:v>
                </c:pt>
                <c:pt idx="163">
                  <c:v>0.99705699880522092</c:v>
                </c:pt>
                <c:pt idx="164">
                  <c:v>0.99717223237507857</c:v>
                </c:pt>
                <c:pt idx="165">
                  <c:v>0.99728296009914219</c:v>
                </c:pt>
                <c:pt idx="166">
                  <c:v>0.99738935769294657</c:v>
                </c:pt>
                <c:pt idx="167">
                  <c:v>0.99749159405580634</c:v>
                </c:pt>
                <c:pt idx="168">
                  <c:v>0.99758983153244207</c:v>
                </c:pt>
                <c:pt idx="169">
                  <c:v>0.99768422616478092</c:v>
                </c:pt>
                <c:pt idx="170">
                  <c:v>0.99777492793427935</c:v>
                </c:pt>
                <c:pt idx="171">
                  <c:v>0.9978620809951162</c:v>
                </c:pt>
                <c:pt idx="172">
                  <c:v>0.997945823898577</c:v>
                </c:pt>
                <c:pt idx="173">
                  <c:v>0.99802628980895802</c:v>
                </c:pt>
                <c:pt idx="174">
                  <c:v>0.99810360671129239</c:v>
                </c:pt>
                <c:pt idx="175">
                  <c:v>0.99817789761119868</c:v>
                </c:pt>
                <c:pt idx="176">
                  <c:v>0.9982492807271417</c:v>
                </c:pt>
                <c:pt idx="177">
                  <c:v>0.99831786967538227</c:v>
                </c:pt>
                <c:pt idx="178">
                  <c:v>0.99838377364788755</c:v>
                </c:pt>
                <c:pt idx="179">
                  <c:v>0.99844709758345851</c:v>
                </c:pt>
                <c:pt idx="180">
                  <c:v>0.99850794233232665</c:v>
                </c:pt>
                <c:pt idx="181">
                  <c:v>0.99856640481446723</c:v>
                </c:pt>
                <c:pt idx="182">
                  <c:v>0.99862257817185351</c:v>
                </c:pt>
                <c:pt idx="183">
                  <c:v>0.99867655191488602</c:v>
                </c:pt>
                <c:pt idx="184">
                  <c:v>0.99872841206320939</c:v>
                </c:pt>
                <c:pt idx="185">
                  <c:v>0.99877824128113124</c:v>
                </c:pt>
                <c:pt idx="186">
                  <c:v>0.99882611900783846</c:v>
                </c:pt>
                <c:pt idx="187">
                  <c:v>0.99887212158261562</c:v>
                </c:pt>
                <c:pt idx="188">
                  <c:v>0.9989163223652453</c:v>
                </c:pt>
                <c:pt idx="189">
                  <c:v>0.99895879185177816</c:v>
                </c:pt>
                <c:pt idx="190">
                  <c:v>0.9989995977858408</c:v>
                </c:pt>
                <c:pt idx="191">
                  <c:v>0.99903880526565947</c:v>
                </c:pt>
                <c:pt idx="192">
                  <c:v>0.99907647684695178</c:v>
                </c:pt>
                <c:pt idx="193">
                  <c:v>0.99911267264185133</c:v>
                </c:pt>
                <c:pt idx="194">
                  <c:v>0.9991474504140101</c:v>
                </c:pt>
                <c:pt idx="195">
                  <c:v>0.99918086567002806</c:v>
                </c:pt>
                <c:pt idx="196">
                  <c:v>0.99921297174734702</c:v>
                </c:pt>
                <c:pt idx="197">
                  <c:v>0.99924381989874578</c:v>
                </c:pt>
                <c:pt idx="198">
                  <c:v>0.99927345937356382</c:v>
                </c:pt>
                <c:pt idx="199">
                  <c:v>0.99930193749577989</c:v>
                </c:pt>
                <c:pt idx="200">
                  <c:v>0.99932929973906692</c:v>
                </c:pt>
                <c:pt idx="201">
                  <c:v>0.99935558979893724</c:v>
                </c:pt>
                <c:pt idx="202">
                  <c:v>0.99938084966208895</c:v>
                </c:pt>
                <c:pt idx="203">
                  <c:v>0.99940511967306356</c:v>
                </c:pt>
                <c:pt idx="204">
                  <c:v>0.9994284385983162</c:v>
                </c:pt>
                <c:pt idx="205">
                  <c:v>0.99945084368779735</c:v>
                </c:pt>
                <c:pt idx="206">
                  <c:v>0.9994723707341433</c:v>
                </c:pt>
                <c:pt idx="207">
                  <c:v>0.99949305412956702</c:v>
                </c:pt>
                <c:pt idx="208">
                  <c:v>0.99951292692053662</c:v>
                </c:pt>
                <c:pt idx="209">
                  <c:v>0.99953202086032766</c:v>
                </c:pt>
                <c:pt idx="210">
                  <c:v>0.99955036645953332</c:v>
                </c:pt>
                <c:pt idx="211">
                  <c:v>0.99956799303460675</c:v>
                </c:pt>
                <c:pt idx="212">
                  <c:v>0.99958492875451532</c:v>
                </c:pt>
                <c:pt idx="213">
                  <c:v>0.99960120068557801</c:v>
                </c:pt>
                <c:pt idx="214">
                  <c:v>0.99961683483455754</c:v>
                </c:pt>
                <c:pt idx="215">
                  <c:v>0.99963185619007322</c:v>
                </c:pt>
                <c:pt idx="216">
                  <c:v>0.99964628876239991</c:v>
                </c:pt>
                <c:pt idx="217">
                  <c:v>0.99966015562171673</c:v>
                </c:pt>
                <c:pt idx="218">
                  <c:v>0.99967347893486391</c:v>
                </c:pt>
                <c:pt idx="219">
                  <c:v>0.99968628000066617</c:v>
                </c:pt>
                <c:pt idx="220">
                  <c:v>0.99969857928388062</c:v>
                </c:pt>
                <c:pt idx="221">
                  <c:v>0.99971039644781656</c:v>
                </c:pt>
                <c:pt idx="222">
                  <c:v>0.99972175038568678</c:v>
                </c:pt>
                <c:pt idx="223">
                  <c:v>0.99973265925073274</c:v>
                </c:pt>
                <c:pt idx="224">
                  <c:v>0.99974314048517354</c:v>
                </c:pt>
                <c:pt idx="225">
                  <c:v>0.9997532108480276</c:v>
                </c:pt>
                <c:pt idx="226">
                  <c:v>0.9997628864418443</c:v>
                </c:pt>
                <c:pt idx="227">
                  <c:v>0.99977218273839508</c:v>
                </c:pt>
                <c:pt idx="228">
                  <c:v>0.99978111460335883</c:v>
                </c:pt>
                <c:pt idx="229">
                  <c:v>0.99978969632004444</c:v>
                </c:pt>
                <c:pt idx="230">
                  <c:v>0.99979794161218449</c:v>
                </c:pt>
                <c:pt idx="231">
                  <c:v>0.9998058636658409</c:v>
                </c:pt>
                <c:pt idx="232">
                  <c:v>0.99981347515045249</c:v>
                </c:pt>
                <c:pt idx="233">
                  <c:v>0.99982078823906084</c:v>
                </c:pt>
                <c:pt idx="234">
                  <c:v>0.99982781462774484</c:v>
                </c:pt>
                <c:pt idx="235">
                  <c:v>0.99983456555429673</c:v>
                </c:pt>
                <c:pt idx="236">
                  <c:v>0.99984105181616556</c:v>
                </c:pt>
                <c:pt idx="237">
                  <c:v>0.99984728378770138</c:v>
                </c:pt>
                <c:pt idx="238">
                  <c:v>0.99985327143672453</c:v>
                </c:pt>
                <c:pt idx="239">
                  <c:v>0.9998590243404446</c:v>
                </c:pt>
                <c:pt idx="240">
                  <c:v>0.9998645517007605</c:v>
                </c:pt>
                <c:pt idx="241">
                  <c:v>0.99986986235895869</c:v>
                </c:pt>
                <c:pt idx="242">
                  <c:v>0.9998749648098384</c:v>
                </c:pt>
                <c:pt idx="243">
                  <c:v>0.99987986721528299</c:v>
                </c:pt>
                <c:pt idx="244">
                  <c:v>0.99988457741730052</c:v>
                </c:pt>
                <c:pt idx="245">
                  <c:v>0.99988910295055433</c:v>
                </c:pt>
                <c:pt idx="246">
                  <c:v>0.99989345105440441</c:v>
                </c:pt>
                <c:pt idx="247">
                  <c:v>0.99989762868447296</c:v>
                </c:pt>
                <c:pt idx="248">
                  <c:v>0.99990164252376423</c:v>
                </c:pt>
                <c:pt idx="249">
                  <c:v>0.99990549899334236</c:v>
                </c:pt>
                <c:pt idx="250">
                  <c:v>0.999909204262595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661-832C-2D9BADC3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57696"/>
        <c:axId val="365256256"/>
      </c:lineChart>
      <c:catAx>
        <c:axId val="3652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6256"/>
        <c:crosses val="autoZero"/>
        <c:auto val="1"/>
        <c:lblAlgn val="ctr"/>
        <c:lblOffset val="100"/>
        <c:noMultiLvlLbl val="0"/>
      </c:catAx>
      <c:valAx>
        <c:axId val="365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Exponential Light Multiplier </a:t>
            </a:r>
          </a:p>
        </c:rich>
      </c:tx>
      <c:layout>
        <c:manualLayout>
          <c:xMode val="edge"/>
          <c:yMode val="edge"/>
          <c:x val="0.1883466464849464"/>
          <c:y val="4.4303819547403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293829877143072"/>
                  <c:y val="7.3396661050198209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C46-9EDF-C8278E1E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43439"/>
        <c:axId val="349445103"/>
      </c:scatterChart>
      <c:valAx>
        <c:axId val="3494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5103"/>
        <c:crosses val="autoZero"/>
        <c:crossBetween val="midCat"/>
      </c:valAx>
      <c:valAx>
        <c:axId val="3494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4th order polynomial Light multiplier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2160049439912907E-2"/>
                  <c:y val="5.9856619187882577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- JB experiments'!$S$3:$S$7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'Old - JB experiments'!$T$3:$T$7</c:f>
              <c:numCache>
                <c:formatCode>General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0.05</c:v>
                </c:pt>
                <c:pt idx="3">
                  <c:v>5.0000000000000001E-3</c:v>
                </c:pt>
                <c:pt idx="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1CF-815B-7164F4DD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855"/>
        <c:axId val="273084687"/>
      </c:scatterChart>
      <c:valAx>
        <c:axId val="2730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4687"/>
        <c:crosses val="autoZero"/>
        <c:crossBetween val="midCat"/>
      </c:valAx>
      <c:valAx>
        <c:axId val="273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- JB experiments'!$Q$13</c:f>
              <c:strCache>
                <c:ptCount val="1"/>
                <c:pt idx="0">
                  <c:v>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experiments'!$Q$14:$Q$34</c:f>
              <c:numCache>
                <c:formatCode>General</c:formatCode>
                <c:ptCount val="21"/>
                <c:pt idx="0">
                  <c:v>2.38236E-2</c:v>
                </c:pt>
                <c:pt idx="1">
                  <c:v>9.9999999999753064E-7</c:v>
                </c:pt>
                <c:pt idx="2">
                  <c:v>-9.6880000000000022E-3</c:v>
                </c:pt>
                <c:pt idx="3">
                  <c:v>-9.7500000000000087E-3</c:v>
                </c:pt>
                <c:pt idx="4">
                  <c:v>-3.8852000000000053E-3</c:v>
                </c:pt>
                <c:pt idx="5">
                  <c:v>5.0126000000000337E-3</c:v>
                </c:pt>
                <c:pt idx="6">
                  <c:v>1.485599999999998E-2</c:v>
                </c:pt>
                <c:pt idx="7">
                  <c:v>2.4363999999999997E-2</c:v>
                </c:pt>
                <c:pt idx="8">
                  <c:v>3.306199999999998E-2</c:v>
                </c:pt>
                <c:pt idx="9">
                  <c:v>4.1281800000000035E-2</c:v>
                </c:pt>
                <c:pt idx="10">
                  <c:v>5.0161600000000084E-2</c:v>
                </c:pt>
                <c:pt idx="11">
                  <c:v>6.164600000000009E-2</c:v>
                </c:pt>
                <c:pt idx="12">
                  <c:v>7.8485999999999945E-2</c:v>
                </c:pt>
                <c:pt idx="13">
                  <c:v>0.10423899999999997</c:v>
                </c:pt>
                <c:pt idx="14">
                  <c:v>0.14326879999999992</c:v>
                </c:pt>
                <c:pt idx="15">
                  <c:v>0.20074560000000025</c:v>
                </c:pt>
                <c:pt idx="16">
                  <c:v>0.2826459999999999</c:v>
                </c:pt>
                <c:pt idx="17">
                  <c:v>0.39575299999999974</c:v>
                </c:pt>
                <c:pt idx="18">
                  <c:v>0.5476559999999997</c:v>
                </c:pt>
                <c:pt idx="19">
                  <c:v>0.74675079999999983</c:v>
                </c:pt>
                <c:pt idx="20">
                  <c:v>1.0022396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2-4B37-B2A1-CF9A3A5AFD01}"/>
            </c:ext>
          </c:extLst>
        </c:ser>
        <c:ser>
          <c:idx val="2"/>
          <c:order val="1"/>
          <c:tx>
            <c:strRef>
              <c:f>'Old - JB experiments'!$R$13</c:f>
              <c:strCache>
                <c:ptCount val="1"/>
                <c:pt idx="0">
                  <c:v>Exponential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- JB experiments'!$P$14:$P$34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'Old - JB experiments'!$R$14:$R$34</c:f>
              <c:numCache>
                <c:formatCode>General</c:formatCode>
                <c:ptCount val="21"/>
                <c:pt idx="0">
                  <c:v>1.2799999999999999E-5</c:v>
                </c:pt>
                <c:pt idx="1">
                  <c:v>2.4255589142389517E-5</c:v>
                </c:pt>
                <c:pt idx="2">
                  <c:v>4.5963562862844075E-5</c:v>
                </c:pt>
                <c:pt idx="3">
                  <c:v>8.7099476275120214E-5</c:v>
                </c:pt>
                <c:pt idx="4">
                  <c:v>1.6505071180051713E-4</c:v>
                </c:pt>
                <c:pt idx="5">
                  <c:v>3.1276580102283466E-4</c:v>
                </c:pt>
                <c:pt idx="6">
                  <c:v>5.9268115370314295E-4</c:v>
                </c:pt>
                <c:pt idx="7">
                  <c:v>1.123111762239129E-3</c:v>
                </c:pt>
                <c:pt idx="8">
                  <c:v>2.1282607395201065E-3</c:v>
                </c:pt>
                <c:pt idx="9">
                  <c:v>4.0329857879435761E-3</c:v>
                </c:pt>
                <c:pt idx="10">
                  <c:v>7.6423786163637032E-3</c:v>
                </c:pt>
                <c:pt idx="11">
                  <c:v>1.4482062171023545E-2</c:v>
                </c:pt>
                <c:pt idx="12">
                  <c:v>2.7443042965225671E-2</c:v>
                </c:pt>
                <c:pt idx="13">
                  <c:v>5.2003685545426351E-2</c:v>
                </c:pt>
                <c:pt idx="14">
                  <c:v>9.8545314881240756E-2</c:v>
                </c:pt>
                <c:pt idx="15">
                  <c:v>0.18674020856771711</c:v>
                </c:pt>
                <c:pt idx="16">
                  <c:v>0.35386670120177122</c:v>
                </c:pt>
                <c:pt idx="17">
                  <c:v>0.6705660402752246</c:v>
                </c:pt>
                <c:pt idx="18">
                  <c:v>1.270701122324599</c:v>
                </c:pt>
                <c:pt idx="19">
                  <c:v>2.4079378395217743</c:v>
                </c:pt>
                <c:pt idx="20">
                  <c:v>4.5629649153010314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2-4B37-B2A1-CF9A3A5A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3679"/>
        <c:axId val="391175759"/>
      </c:scatterChart>
      <c:valAx>
        <c:axId val="3911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5759"/>
        <c:crosses val="autoZero"/>
        <c:crossBetween val="midCat"/>
      </c:valAx>
      <c:valAx>
        <c:axId val="391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269875</xdr:colOff>
      <xdr:row>17</xdr:row>
      <xdr:rowOff>136525</xdr:rowOff>
    </xdr:from>
    <xdr:to>
      <xdr:col>24</xdr:col>
      <xdr:colOff>574675</xdr:colOff>
      <xdr:row>32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B22EA-B523-4C29-BD62-3791E20F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35</xdr:row>
      <xdr:rowOff>0</xdr:rowOff>
    </xdr:from>
    <xdr:to>
      <xdr:col>30</xdr:col>
      <xdr:colOff>37105</xdr:colOff>
      <xdr:row>78</xdr:row>
      <xdr:rowOff>176788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5A07D4-CFEE-4195-A56E-B4BF9F5D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5300" y="6445250"/>
          <a:ext cx="7961905" cy="8095238"/>
        </a:xfrm>
        <a:prstGeom prst="rect">
          <a:avLst/>
        </a:prstGeom>
      </xdr:spPr>
    </xdr:pic>
    <xdr:clientData/>
  </xdr:twoCellAnchor>
  <xdr:twoCellAnchor>
    <xdr:from>
      <xdr:col>1</xdr:col>
      <xdr:colOff>233362</xdr:colOff>
      <xdr:row>12</xdr:row>
      <xdr:rowOff>133356</xdr:rowOff>
    </xdr:from>
    <xdr:to>
      <xdr:col>7</xdr:col>
      <xdr:colOff>290512</xdr:colOff>
      <xdr:row>27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DD66-7016-CD3C-9466-59CEE143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317500</xdr:colOff>
      <xdr:row>25</xdr:row>
      <xdr:rowOff>88900</xdr:rowOff>
    </xdr:from>
    <xdr:to>
      <xdr:col>52</xdr:col>
      <xdr:colOff>190932</xdr:colOff>
      <xdr:row>42</xdr:row>
      <xdr:rowOff>120813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73F9E-B453-3B52-2CC3-6C9A68A7B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44400" y="4692650"/>
          <a:ext cx="8407832" cy="316246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48</xdr:row>
      <xdr:rowOff>0</xdr:rowOff>
    </xdr:from>
    <xdr:to>
      <xdr:col>46</xdr:col>
      <xdr:colOff>400290</xdr:colOff>
      <xdr:row>72</xdr:row>
      <xdr:rowOff>139934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23312-6188-C126-2D47-C8E08FCE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336500" y="8839200"/>
          <a:ext cx="4667490" cy="455953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75</xdr:row>
      <xdr:rowOff>0</xdr:rowOff>
    </xdr:from>
    <xdr:to>
      <xdr:col>46</xdr:col>
      <xdr:colOff>578099</xdr:colOff>
      <xdr:row>99</xdr:row>
      <xdr:rowOff>133584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9D7388-F1CB-BA58-6D2D-CEE07B78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36500" y="13811250"/>
          <a:ext cx="4845299" cy="4553184"/>
        </a:xfrm>
        <a:prstGeom prst="rect">
          <a:avLst/>
        </a:prstGeom>
      </xdr:spPr>
    </xdr:pic>
    <xdr:clientData/>
  </xdr:twoCellAnchor>
  <xdr:twoCellAnchor editAs="oneCell">
    <xdr:from>
      <xdr:col>62</xdr:col>
      <xdr:colOff>63500</xdr:colOff>
      <xdr:row>19</xdr:row>
      <xdr:rowOff>158750</xdr:rowOff>
    </xdr:from>
    <xdr:to>
      <xdr:col>74</xdr:col>
      <xdr:colOff>222634</xdr:colOff>
      <xdr:row>33</xdr:row>
      <xdr:rowOff>82679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40D447-D7C8-D830-E5E0-04816750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73250" y="3657600"/>
          <a:ext cx="7474334" cy="2502029"/>
        </a:xfrm>
        <a:prstGeom prst="rect">
          <a:avLst/>
        </a:prstGeom>
      </xdr:spPr>
    </xdr:pic>
    <xdr:clientData/>
  </xdr:twoCellAnchor>
  <xdr:twoCellAnchor>
    <xdr:from>
      <xdr:col>62</xdr:col>
      <xdr:colOff>530224</xdr:colOff>
      <xdr:row>0</xdr:row>
      <xdr:rowOff>47625</xdr:rowOff>
    </xdr:from>
    <xdr:to>
      <xdr:col>71</xdr:col>
      <xdr:colOff>450849</xdr:colOff>
      <xdr:row>15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92B1C1-17F8-752E-372C-FE33C412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63500</xdr:colOff>
      <xdr:row>38</xdr:row>
      <xdr:rowOff>38100</xdr:rowOff>
    </xdr:from>
    <xdr:to>
      <xdr:col>68</xdr:col>
      <xdr:colOff>368300</xdr:colOff>
      <xdr:row>53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DA5B75-4D5C-4AD9-8521-2821B0DA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473532</xdr:colOff>
      <xdr:row>20</xdr:row>
      <xdr:rowOff>10887</xdr:rowOff>
    </xdr:from>
    <xdr:to>
      <xdr:col>14</xdr:col>
      <xdr:colOff>152400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67B692-117C-4FBD-8529-4F9698C7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519791</xdr:colOff>
      <xdr:row>34</xdr:row>
      <xdr:rowOff>32656</xdr:rowOff>
    </xdr:from>
    <xdr:to>
      <xdr:col>14</xdr:col>
      <xdr:colOff>157842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BD5A0-5E71-48C9-99CD-766F9C95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224290</xdr:colOff>
      <xdr:row>17</xdr:row>
      <xdr:rowOff>96383</xdr:rowOff>
    </xdr:from>
    <xdr:to>
      <xdr:col>20</xdr:col>
      <xdr:colOff>213859</xdr:colOff>
      <xdr:row>32</xdr:row>
      <xdr:rowOff>129040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A48852-B923-4331-AEFB-4634752D5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E476-7789-41A8-A99A-C7B8C3DE4629}">
  <dimension ref="B3:BL262"/>
  <sheetViews>
    <sheetView tabSelected="1" topLeftCell="Q5" workbookViewId="0">
      <selection activeCell="AG14" sqref="AG14"/>
    </sheetView>
  </sheetViews>
  <sheetFormatPr defaultRowHeight="14.5" x14ac:dyDescent="0.35"/>
  <cols>
    <col min="2" max="2" width="18.81640625" customWidth="1"/>
    <col min="3" max="3" width="12.26953125" customWidth="1"/>
    <col min="13" max="13" width="13.7265625" customWidth="1"/>
    <col min="14" max="14" width="12.453125" customWidth="1"/>
    <col min="54" max="54" width="16.6328125" style="1" customWidth="1"/>
  </cols>
  <sheetData>
    <row r="3" spans="2:57" x14ac:dyDescent="0.35">
      <c r="B3" t="s">
        <v>25</v>
      </c>
    </row>
    <row r="4" spans="2:57" x14ac:dyDescent="0.35">
      <c r="B4" t="s">
        <v>26</v>
      </c>
    </row>
    <row r="5" spans="2:57" x14ac:dyDescent="0.35">
      <c r="B5" t="s">
        <v>27</v>
      </c>
    </row>
    <row r="6" spans="2:57" x14ac:dyDescent="0.35">
      <c r="BB6" s="1" t="s">
        <v>63</v>
      </c>
    </row>
    <row r="8" spans="2:57" x14ac:dyDescent="0.35">
      <c r="B8" t="s">
        <v>41</v>
      </c>
      <c r="J8" t="s">
        <v>38</v>
      </c>
      <c r="P8" t="s">
        <v>37</v>
      </c>
      <c r="X8" t="s">
        <v>53</v>
      </c>
    </row>
    <row r="9" spans="2:57" x14ac:dyDescent="0.35">
      <c r="B9" t="s">
        <v>42</v>
      </c>
      <c r="C9" t="s">
        <v>28</v>
      </c>
      <c r="F9" t="s">
        <v>29</v>
      </c>
      <c r="J9" t="s">
        <v>30</v>
      </c>
      <c r="K9" t="s">
        <v>31</v>
      </c>
      <c r="M9" t="s">
        <v>31</v>
      </c>
      <c r="N9" t="s">
        <v>34</v>
      </c>
      <c r="O9" t="s">
        <v>32</v>
      </c>
      <c r="P9" t="s">
        <v>33</v>
      </c>
      <c r="BB9" s="1" t="s">
        <v>59</v>
      </c>
      <c r="BE9" t="s">
        <v>68</v>
      </c>
    </row>
    <row r="10" spans="2:57" x14ac:dyDescent="0.35">
      <c r="B10">
        <v>7</v>
      </c>
      <c r="C10">
        <v>1.5</v>
      </c>
      <c r="F10" t="s">
        <v>16</v>
      </c>
      <c r="G10" t="s">
        <v>15</v>
      </c>
      <c r="J10">
        <v>10</v>
      </c>
      <c r="K10">
        <f>$F$11*J10+$G$11</f>
        <v>1.3108695652173914</v>
      </c>
      <c r="M10">
        <v>0.3</v>
      </c>
      <c r="N10">
        <v>228</v>
      </c>
      <c r="O10">
        <v>0</v>
      </c>
      <c r="P10">
        <f>$N$13*EXP(-1*$M$10*O10)</f>
        <v>93.598560000000006</v>
      </c>
      <c r="R10" t="s">
        <v>40</v>
      </c>
      <c r="X10" t="s">
        <v>43</v>
      </c>
      <c r="Y10">
        <f>-M10*O32</f>
        <v>-6.6</v>
      </c>
      <c r="AB10" t="s">
        <v>47</v>
      </c>
      <c r="AC10">
        <v>0.44</v>
      </c>
      <c r="BB10" s="1" t="s">
        <v>67</v>
      </c>
      <c r="BE10" t="s">
        <v>69</v>
      </c>
    </row>
    <row r="11" spans="2:57" x14ac:dyDescent="0.35">
      <c r="B11">
        <v>30</v>
      </c>
      <c r="C11">
        <v>0.05</v>
      </c>
      <c r="F11">
        <f>(C10-C11)/(B10-B11)</f>
        <v>-6.3043478260869562E-2</v>
      </c>
      <c r="G11">
        <f>C10-F11*B10</f>
        <v>1.941304347826087</v>
      </c>
      <c r="J11">
        <f>J10+1</f>
        <v>11</v>
      </c>
      <c r="K11">
        <f t="shared" ref="K11:K37" si="0">$F$11*J11+$G$11</f>
        <v>1.2478260869565219</v>
      </c>
      <c r="O11">
        <f>O10+1</f>
        <v>1</v>
      </c>
      <c r="P11">
        <f t="shared" ref="P11:P39" si="1">$N$13*EXP(-1*$M$10*O11)</f>
        <v>69.339518677571021</v>
      </c>
      <c r="X11" t="s">
        <v>44</v>
      </c>
      <c r="Y11">
        <f>1-EXP(Y10)</f>
        <v>0.99863963196245209</v>
      </c>
      <c r="AB11" t="s">
        <v>48</v>
      </c>
      <c r="AC11">
        <v>6.7000000000000004E-2</v>
      </c>
      <c r="AZ11" t="s">
        <v>64</v>
      </c>
      <c r="BA11" s="1">
        <v>1</v>
      </c>
      <c r="BB11" s="1" t="s">
        <v>61</v>
      </c>
      <c r="BC11" t="s">
        <v>62</v>
      </c>
      <c r="BE11" t="s">
        <v>62</v>
      </c>
    </row>
    <row r="12" spans="2:57" x14ac:dyDescent="0.35">
      <c r="J12">
        <f t="shared" ref="J12:J37" si="2">J11+1</f>
        <v>12</v>
      </c>
      <c r="K12">
        <f t="shared" si="0"/>
        <v>1.1847826086956523</v>
      </c>
      <c r="N12" t="s">
        <v>51</v>
      </c>
      <c r="O12">
        <f t="shared" ref="O12:O39" si="3">O11+1</f>
        <v>2</v>
      </c>
      <c r="P12">
        <f t="shared" si="1"/>
        <v>51.367978849644899</v>
      </c>
      <c r="X12" t="s">
        <v>45</v>
      </c>
      <c r="Y12">
        <f>Y10*-1</f>
        <v>6.6</v>
      </c>
      <c r="AZ12" t="s">
        <v>65</v>
      </c>
      <c r="BA12" s="1">
        <v>0.02</v>
      </c>
      <c r="BB12" s="1">
        <v>0</v>
      </c>
      <c r="BC12">
        <f>BB12/$BA$13*EXP(1-BB12/$BA$13)</f>
        <v>0</v>
      </c>
      <c r="BE12">
        <f>TANH(BB12/$BA$13)</f>
        <v>0</v>
      </c>
    </row>
    <row r="13" spans="2:57" x14ac:dyDescent="0.35">
      <c r="J13">
        <f t="shared" si="2"/>
        <v>13</v>
      </c>
      <c r="K13">
        <f t="shared" si="0"/>
        <v>1.1217391304347828</v>
      </c>
      <c r="N13">
        <f>N10*AC10*(1-AC11)</f>
        <v>93.598560000000006</v>
      </c>
      <c r="O13">
        <f t="shared" si="3"/>
        <v>3</v>
      </c>
      <c r="P13">
        <f t="shared" si="1"/>
        <v>38.054334691410055</v>
      </c>
      <c r="R13" t="s">
        <v>39</v>
      </c>
      <c r="X13" t="s">
        <v>46</v>
      </c>
      <c r="Y13">
        <f>Y11/Y12</f>
        <v>0.15130903514582608</v>
      </c>
      <c r="AB13" t="s">
        <v>49</v>
      </c>
      <c r="AC13">
        <f>N10*AC10*(1-AC11)</f>
        <v>93.598560000000006</v>
      </c>
      <c r="AE13" t="s">
        <v>70</v>
      </c>
      <c r="AZ13" t="s">
        <v>66</v>
      </c>
      <c r="BA13">
        <f>BA11/BA12</f>
        <v>50</v>
      </c>
      <c r="BB13" s="1">
        <f>BB12+1</f>
        <v>1</v>
      </c>
      <c r="BC13">
        <f t="shared" ref="BC13:BC76" si="4">BB13/$BA$13*EXP(1-BB13/$BA$13)</f>
        <v>5.3289124838588338E-2</v>
      </c>
      <c r="BE13">
        <f t="shared" ref="BE13:BE76" si="5">TANH(BB13/$BA$13)</f>
        <v>1.9997333759930933E-2</v>
      </c>
    </row>
    <row r="14" spans="2:57" x14ac:dyDescent="0.35">
      <c r="J14">
        <f t="shared" si="2"/>
        <v>14</v>
      </c>
      <c r="K14">
        <f>$F$11*J14+$G$11</f>
        <v>1.058695652173913</v>
      </c>
      <c r="O14">
        <f t="shared" si="3"/>
        <v>4</v>
      </c>
      <c r="P14">
        <f t="shared" si="1"/>
        <v>28.191344515316967</v>
      </c>
      <c r="AB14" t="s">
        <v>50</v>
      </c>
      <c r="AC14">
        <f>AC13*Y13</f>
        <v>14.162307804638711</v>
      </c>
      <c r="AE14">
        <f>0.22*N10*0.44*(1-AC11)</f>
        <v>20.591683200000002</v>
      </c>
      <c r="AF14" t="s">
        <v>57</v>
      </c>
      <c r="AG14" t="s">
        <v>58</v>
      </c>
      <c r="BB14" s="1">
        <f t="shared" ref="BB14:BB77" si="6">BB13+1</f>
        <v>2</v>
      </c>
      <c r="BC14">
        <f t="shared" si="4"/>
        <v>0.10446785893692472</v>
      </c>
      <c r="BE14">
        <f t="shared" si="5"/>
        <v>3.9978680311163563E-2</v>
      </c>
    </row>
    <row r="15" spans="2:57" x14ac:dyDescent="0.35">
      <c r="J15">
        <f t="shared" si="2"/>
        <v>15</v>
      </c>
      <c r="K15">
        <f t="shared" si="0"/>
        <v>0.9956521739130435</v>
      </c>
      <c r="O15">
        <f t="shared" si="3"/>
        <v>5</v>
      </c>
      <c r="P15">
        <f t="shared" si="1"/>
        <v>20.884661682462418</v>
      </c>
      <c r="U15" t="s">
        <v>52</v>
      </c>
      <c r="BB15" s="1">
        <f t="shared" si="6"/>
        <v>3</v>
      </c>
      <c r="BC15">
        <f t="shared" si="4"/>
        <v>0.15359888509975628</v>
      </c>
      <c r="BE15">
        <f t="shared" si="5"/>
        <v>5.9928103529143496E-2</v>
      </c>
    </row>
    <row r="16" spans="2:57" x14ac:dyDescent="0.35">
      <c r="J16">
        <f t="shared" si="2"/>
        <v>16</v>
      </c>
      <c r="K16">
        <f t="shared" si="0"/>
        <v>0.93260869565217397</v>
      </c>
      <c r="O16">
        <f t="shared" si="3"/>
        <v>6</v>
      </c>
      <c r="P16">
        <f t="shared" si="1"/>
        <v>15.471737907141463</v>
      </c>
      <c r="R16">
        <f>AVERAGE(P10:P25)</f>
        <v>22.384932828614247</v>
      </c>
      <c r="U16">
        <f>N13*(1-EXP(-M10*O25))/(M10*O25)</f>
        <v>20.568616426883452</v>
      </c>
      <c r="AE16" t="s">
        <v>71</v>
      </c>
      <c r="BB16" s="1">
        <f t="shared" si="6"/>
        <v>4</v>
      </c>
      <c r="BC16">
        <f t="shared" si="4"/>
        <v>0.20074323119490384</v>
      </c>
      <c r="BE16">
        <f t="shared" si="5"/>
        <v>7.9829769111131349E-2</v>
      </c>
    </row>
    <row r="17" spans="10:64" x14ac:dyDescent="0.35">
      <c r="J17">
        <f t="shared" si="2"/>
        <v>17</v>
      </c>
      <c r="K17">
        <f t="shared" si="0"/>
        <v>0.86956521739130443</v>
      </c>
      <c r="O17">
        <f t="shared" si="3"/>
        <v>7</v>
      </c>
      <c r="P17">
        <f t="shared" si="1"/>
        <v>11.461745347222422</v>
      </c>
      <c r="AE17" t="s">
        <v>54</v>
      </c>
      <c r="AF17">
        <f>4.6/M10</f>
        <v>15.333333333333332</v>
      </c>
      <c r="BB17" s="1">
        <f t="shared" si="6"/>
        <v>5</v>
      </c>
      <c r="BC17">
        <f t="shared" si="4"/>
        <v>0.245960311115695</v>
      </c>
      <c r="BE17">
        <f>TANH(BB17/$BA$13)</f>
        <v>9.9667994624955833E-2</v>
      </c>
    </row>
    <row r="18" spans="10:64" x14ac:dyDescent="0.35">
      <c r="J18">
        <f t="shared" si="2"/>
        <v>18</v>
      </c>
      <c r="K18">
        <f t="shared" si="0"/>
        <v>0.8065217391304349</v>
      </c>
      <c r="O18">
        <f t="shared" si="3"/>
        <v>8</v>
      </c>
      <c r="P18">
        <f t="shared" si="1"/>
        <v>8.4910697940362745</v>
      </c>
      <c r="BB18" s="1">
        <f t="shared" si="6"/>
        <v>6</v>
      </c>
      <c r="BC18">
        <f t="shared" si="4"/>
        <v>0.28930796477006515</v>
      </c>
      <c r="BE18">
        <f t="shared" si="5"/>
        <v>0.11942729853438588</v>
      </c>
    </row>
    <row r="19" spans="10:64" x14ac:dyDescent="0.35">
      <c r="J19">
        <f t="shared" si="2"/>
        <v>19</v>
      </c>
      <c r="K19">
        <f t="shared" si="0"/>
        <v>0.74347826086956537</v>
      </c>
      <c r="O19">
        <f t="shared" si="3"/>
        <v>9</v>
      </c>
      <c r="P19">
        <f t="shared" si="1"/>
        <v>6.2903392165022352</v>
      </c>
      <c r="BB19" s="1">
        <f t="shared" si="6"/>
        <v>7</v>
      </c>
      <c r="BC19">
        <f t="shared" si="4"/>
        <v>0.33084249711881131</v>
      </c>
      <c r="BE19">
        <f t="shared" si="5"/>
        <v>0.13909244787845804</v>
      </c>
      <c r="BL19" t="s">
        <v>60</v>
      </c>
    </row>
    <row r="20" spans="10:64" x14ac:dyDescent="0.35">
      <c r="J20">
        <f t="shared" si="2"/>
        <v>20</v>
      </c>
      <c r="K20">
        <f t="shared" si="0"/>
        <v>0.68043478260869583</v>
      </c>
      <c r="O20">
        <f t="shared" si="3"/>
        <v>10</v>
      </c>
      <c r="P20">
        <f t="shared" si="1"/>
        <v>4.6599979058536158</v>
      </c>
      <c r="BB20" s="1">
        <f t="shared" si="6"/>
        <v>8</v>
      </c>
      <c r="BC20">
        <f t="shared" si="4"/>
        <v>0.37061871628497467</v>
      </c>
      <c r="BE20">
        <f t="shared" si="5"/>
        <v>0.15864850429749897</v>
      </c>
    </row>
    <row r="21" spans="10:64" x14ac:dyDescent="0.35">
      <c r="J21">
        <f t="shared" si="2"/>
        <v>21</v>
      </c>
      <c r="K21">
        <f t="shared" si="0"/>
        <v>0.61739130434782608</v>
      </c>
      <c r="O21">
        <f t="shared" si="3"/>
        <v>11</v>
      </c>
      <c r="P21">
        <f t="shared" si="1"/>
        <v>3.4522113569950079</v>
      </c>
      <c r="BB21" s="1">
        <f t="shared" si="6"/>
        <v>9</v>
      </c>
      <c r="BC21">
        <f t="shared" si="4"/>
        <v>0.40868997075583308</v>
      </c>
      <c r="BE21">
        <f t="shared" si="5"/>
        <v>0.1780808681173302</v>
      </c>
    </row>
    <row r="22" spans="10:64" x14ac:dyDescent="0.35">
      <c r="J22">
        <f t="shared" si="2"/>
        <v>22</v>
      </c>
      <c r="K22">
        <f t="shared" si="0"/>
        <v>0.55434782608695654</v>
      </c>
      <c r="O22">
        <f t="shared" si="3"/>
        <v>12</v>
      </c>
      <c r="P22">
        <f t="shared" si="1"/>
        <v>2.5574610749062607</v>
      </c>
      <c r="BB22" s="1">
        <f t="shared" si="6"/>
        <v>10</v>
      </c>
      <c r="BC22">
        <f t="shared" si="4"/>
        <v>0.44510818569849359</v>
      </c>
      <c r="BE22">
        <f t="shared" si="5"/>
        <v>0.19737532022490403</v>
      </c>
    </row>
    <row r="23" spans="10:64" x14ac:dyDescent="0.35">
      <c r="J23">
        <f t="shared" si="2"/>
        <v>23</v>
      </c>
      <c r="K23">
        <f t="shared" si="0"/>
        <v>0.49130434782608701</v>
      </c>
      <c r="O23">
        <f t="shared" si="3"/>
        <v>13</v>
      </c>
      <c r="P23">
        <f t="shared" si="1"/>
        <v>1.8946137629748092</v>
      </c>
      <c r="AB23" t="s">
        <v>73</v>
      </c>
      <c r="AE23" t="s">
        <v>74</v>
      </c>
      <c r="BB23" s="1">
        <f t="shared" si="6"/>
        <v>11</v>
      </c>
      <c r="BC23">
        <f t="shared" si="4"/>
        <v>0.47992389840960425</v>
      </c>
      <c r="BE23">
        <f t="shared" si="5"/>
        <v>0.21651806149302882</v>
      </c>
    </row>
    <row r="24" spans="10:64" x14ac:dyDescent="0.35">
      <c r="J24">
        <f t="shared" si="2"/>
        <v>24</v>
      </c>
      <c r="K24">
        <f t="shared" si="0"/>
        <v>0.42826086956521747</v>
      </c>
      <c r="O24">
        <f t="shared" si="3"/>
        <v>14</v>
      </c>
      <c r="P24">
        <f t="shared" si="1"/>
        <v>1.4035643967660916</v>
      </c>
      <c r="AB24" t="s">
        <v>72</v>
      </c>
      <c r="AE24">
        <f>SUM(P10:P39)</f>
        <v>361.08637445968083</v>
      </c>
      <c r="BB24" s="1">
        <f t="shared" si="6"/>
        <v>12</v>
      </c>
      <c r="BC24">
        <f t="shared" si="4"/>
        <v>0.51318629291923645</v>
      </c>
      <c r="BE24">
        <f t="shared" si="5"/>
        <v>0.23549574953849794</v>
      </c>
    </row>
    <row r="25" spans="10:64" x14ac:dyDescent="0.35">
      <c r="J25">
        <f t="shared" si="2"/>
        <v>25</v>
      </c>
      <c r="K25">
        <f t="shared" si="0"/>
        <v>0.36521739130434794</v>
      </c>
      <c r="O25">
        <f t="shared" si="3"/>
        <v>15</v>
      </c>
      <c r="P25">
        <f t="shared" si="1"/>
        <v>1.0397860790244648</v>
      </c>
      <c r="AB25">
        <f>I0/(29*K)*(1-EXP(-K*29))</f>
        <v>6.896548245878189</v>
      </c>
      <c r="AO25" t="s">
        <v>55</v>
      </c>
      <c r="BB25" s="1">
        <f t="shared" si="6"/>
        <v>13</v>
      </c>
      <c r="BC25">
        <f t="shared" si="4"/>
        <v>0.54494323376853471</v>
      </c>
      <c r="BE25">
        <f t="shared" si="5"/>
        <v>0.25429553262639121</v>
      </c>
    </row>
    <row r="26" spans="10:64" x14ac:dyDescent="0.35">
      <c r="J26">
        <f t="shared" si="2"/>
        <v>26</v>
      </c>
      <c r="K26">
        <f t="shared" si="0"/>
        <v>0.3021739130434784</v>
      </c>
      <c r="O26">
        <f t="shared" si="3"/>
        <v>16</v>
      </c>
      <c r="P26">
        <f t="shared" si="1"/>
        <v>0.77029247295252423</v>
      </c>
      <c r="BB26" s="1">
        <f t="shared" si="6"/>
        <v>14</v>
      </c>
      <c r="BC26">
        <f t="shared" si="4"/>
        <v>0.57524129898028864</v>
      </c>
      <c r="BE26">
        <f t="shared" si="5"/>
        <v>0.27290508056313273</v>
      </c>
    </row>
    <row r="27" spans="10:64" x14ac:dyDescent="0.35">
      <c r="J27">
        <f t="shared" si="2"/>
        <v>27</v>
      </c>
      <c r="K27">
        <f t="shared" si="0"/>
        <v>0.23913043478260887</v>
      </c>
      <c r="O27">
        <f t="shared" si="3"/>
        <v>17</v>
      </c>
      <c r="P27">
        <f t="shared" si="1"/>
        <v>0.57064669921720945</v>
      </c>
      <c r="BB27" s="1">
        <f t="shared" si="6"/>
        <v>15</v>
      </c>
      <c r="BC27">
        <f t="shared" si="4"/>
        <v>0.60412581224114292</v>
      </c>
      <c r="BE27">
        <f t="shared" si="5"/>
        <v>0.2913126124515909</v>
      </c>
    </row>
    <row r="28" spans="10:64" x14ac:dyDescent="0.35">
      <c r="J28">
        <f t="shared" si="2"/>
        <v>28</v>
      </c>
      <c r="K28">
        <f t="shared" si="0"/>
        <v>0.17608695652173911</v>
      </c>
      <c r="O28">
        <f t="shared" si="3"/>
        <v>18</v>
      </c>
      <c r="P28">
        <f t="shared" si="1"/>
        <v>0.42274547235198862</v>
      </c>
      <c r="BB28" s="1">
        <f t="shared" si="6"/>
        <v>16</v>
      </c>
      <c r="BC28">
        <f t="shared" si="4"/>
        <v>0.63164087431374316</v>
      </c>
      <c r="BE28">
        <f t="shared" si="5"/>
        <v>0.30950692121263851</v>
      </c>
    </row>
    <row r="29" spans="10:64" x14ac:dyDescent="0.35">
      <c r="J29">
        <f t="shared" si="2"/>
        <v>29</v>
      </c>
      <c r="K29">
        <f t="shared" si="0"/>
        <v>0.11304347826086958</v>
      </c>
      <c r="O29">
        <f t="shared" si="3"/>
        <v>19</v>
      </c>
      <c r="P29">
        <f t="shared" si="1"/>
        <v>0.31317754862905234</v>
      </c>
      <c r="BB29" s="1">
        <f t="shared" si="6"/>
        <v>17</v>
      </c>
      <c r="BC29">
        <f t="shared" si="4"/>
        <v>0.6578293936966908</v>
      </c>
      <c r="BE29">
        <f t="shared" si="5"/>
        <v>0.32747739480870541</v>
      </c>
    </row>
    <row r="30" spans="10:64" x14ac:dyDescent="0.35">
      <c r="J30">
        <f t="shared" si="2"/>
        <v>30</v>
      </c>
      <c r="K30">
        <f t="shared" si="0"/>
        <v>5.0000000000000044E-2</v>
      </c>
      <c r="O30">
        <f t="shared" si="3"/>
        <v>20</v>
      </c>
      <c r="P30">
        <f t="shared" si="1"/>
        <v>0.23200763433283678</v>
      </c>
      <c r="BB30" s="1">
        <f t="shared" si="6"/>
        <v>18</v>
      </c>
      <c r="BC30">
        <f t="shared" si="4"/>
        <v>0.68273311654978253</v>
      </c>
      <c r="BE30">
        <f t="shared" si="5"/>
        <v>0.34521403413552082</v>
      </c>
    </row>
    <row r="31" spans="10:64" x14ac:dyDescent="0.35">
      <c r="J31">
        <f t="shared" si="2"/>
        <v>31</v>
      </c>
      <c r="K31">
        <f t="shared" si="0"/>
        <v>-1.304347826086949E-2</v>
      </c>
      <c r="O31">
        <f t="shared" si="3"/>
        <v>21</v>
      </c>
      <c r="P31">
        <f t="shared" si="1"/>
        <v>0.1718754828510268</v>
      </c>
      <c r="BB31" s="1">
        <f t="shared" si="6"/>
        <v>19</v>
      </c>
      <c r="BC31">
        <f t="shared" si="4"/>
        <v>0.70639265590161004</v>
      </c>
      <c r="BE31">
        <f t="shared" si="5"/>
        <v>0.36270746757805111</v>
      </c>
    </row>
    <row r="32" spans="10:64" x14ac:dyDescent="0.35">
      <c r="J32">
        <f t="shared" si="2"/>
        <v>32</v>
      </c>
      <c r="K32">
        <f t="shared" si="0"/>
        <v>-7.6086956521739024E-2</v>
      </c>
      <c r="O32">
        <f t="shared" si="3"/>
        <v>22</v>
      </c>
      <c r="P32">
        <f t="shared" si="1"/>
        <v>0.1273284893845088</v>
      </c>
      <c r="BB32" s="1">
        <f t="shared" si="6"/>
        <v>20</v>
      </c>
      <c r="BC32">
        <f t="shared" si="4"/>
        <v>0.72884752015620358</v>
      </c>
      <c r="BE32">
        <f t="shared" si="5"/>
        <v>0.3799489622552249</v>
      </c>
    </row>
    <row r="33" spans="10:57" x14ac:dyDescent="0.35">
      <c r="J33">
        <f t="shared" si="2"/>
        <v>33</v>
      </c>
      <c r="K33">
        <f t="shared" si="0"/>
        <v>-0.13913043478260856</v>
      </c>
      <c r="O33">
        <f t="shared" si="3"/>
        <v>23</v>
      </c>
      <c r="P33">
        <f t="shared" si="1"/>
        <v>9.4327264947922831E-2</v>
      </c>
      <c r="BB33" s="1">
        <f t="shared" si="6"/>
        <v>21</v>
      </c>
      <c r="BC33">
        <f t="shared" si="4"/>
        <v>0.75013614091503078</v>
      </c>
      <c r="BE33">
        <f t="shared" si="5"/>
        <v>0.39693043200507755</v>
      </c>
    </row>
    <row r="34" spans="10:57" x14ac:dyDescent="0.35">
      <c r="J34">
        <f t="shared" si="2"/>
        <v>34</v>
      </c>
      <c r="K34">
        <f t="shared" si="0"/>
        <v>-0.20217391304347809</v>
      </c>
      <c r="O34">
        <f t="shared" si="3"/>
        <v>24</v>
      </c>
      <c r="P34">
        <f t="shared" si="1"/>
        <v>6.9879356580493171E-2</v>
      </c>
      <c r="BB34" s="1">
        <f t="shared" si="6"/>
        <v>22</v>
      </c>
      <c r="BC34">
        <f t="shared" si="4"/>
        <v>0.77029590013028459</v>
      </c>
      <c r="BE34">
        <f t="shared" si="5"/>
        <v>0.41364444218713514</v>
      </c>
    </row>
    <row r="35" spans="10:57" x14ac:dyDescent="0.35">
      <c r="J35">
        <f t="shared" si="2"/>
        <v>35</v>
      </c>
      <c r="K35">
        <f t="shared" si="0"/>
        <v>-0.26521739130434763</v>
      </c>
      <c r="O35">
        <f t="shared" si="3"/>
        <v>25</v>
      </c>
      <c r="P35">
        <f t="shared" si="1"/>
        <v>5.1767900604344219E-2</v>
      </c>
      <c r="BB35" s="1">
        <f t="shared" si="6"/>
        <v>23</v>
      </c>
      <c r="BC35">
        <f t="shared" si="4"/>
        <v>0.78936315660503498</v>
      </c>
      <c r="BE35">
        <f t="shared" si="5"/>
        <v>0.43008421140197955</v>
      </c>
    </row>
    <row r="36" spans="10:57" x14ac:dyDescent="0.35">
      <c r="J36">
        <f t="shared" si="2"/>
        <v>36</v>
      </c>
      <c r="K36">
        <f t="shared" si="0"/>
        <v>-0.32826086956521716</v>
      </c>
      <c r="O36">
        <f t="shared" si="3"/>
        <v>26</v>
      </c>
      <c r="P36">
        <f t="shared" si="1"/>
        <v>3.8350604014138319E-2</v>
      </c>
      <c r="BB36" s="1">
        <f t="shared" si="6"/>
        <v>24</v>
      </c>
      <c r="BC36">
        <f t="shared" si="4"/>
        <v>0.80737327185546548</v>
      </c>
      <c r="BE36">
        <f t="shared" si="5"/>
        <v>0.44624361024877962</v>
      </c>
    </row>
    <row r="37" spans="10:57" x14ac:dyDescent="0.35">
      <c r="J37">
        <f t="shared" si="2"/>
        <v>37</v>
      </c>
      <c r="K37">
        <f t="shared" si="0"/>
        <v>-0.3913043478260867</v>
      </c>
      <c r="O37">
        <f t="shared" si="3"/>
        <v>27</v>
      </c>
      <c r="P37">
        <f t="shared" si="1"/>
        <v>2.8410826227823097E-2</v>
      </c>
      <c r="BB37" s="1">
        <f t="shared" si="6"/>
        <v>25</v>
      </c>
      <c r="BC37">
        <f t="shared" si="4"/>
        <v>0.8243606353500641</v>
      </c>
      <c r="BE37">
        <f t="shared" si="5"/>
        <v>0.46211715726000979</v>
      </c>
    </row>
    <row r="38" spans="10:57" x14ac:dyDescent="0.35">
      <c r="O38">
        <f t="shared" si="3"/>
        <v>28</v>
      </c>
      <c r="P38">
        <f t="shared" si="1"/>
        <v>2.1047257734193376E-2</v>
      </c>
      <c r="BB38" s="1">
        <f t="shared" si="6"/>
        <v>26</v>
      </c>
      <c r="BC38">
        <f t="shared" si="4"/>
        <v>0.84035868914030465</v>
      </c>
      <c r="BE38">
        <f t="shared" si="5"/>
        <v>0.47770001216849806</v>
      </c>
    </row>
    <row r="39" spans="10:57" x14ac:dyDescent="0.35">
      <c r="O39">
        <f t="shared" si="3"/>
        <v>29</v>
      </c>
      <c r="P39">
        <f t="shared" si="1"/>
        <v>1.5592192024874678E-2</v>
      </c>
      <c r="BB39" s="1">
        <f t="shared" si="6"/>
        <v>27</v>
      </c>
      <c r="BC39">
        <f t="shared" si="4"/>
        <v>0.85539995189702023</v>
      </c>
      <c r="BE39">
        <f t="shared" si="5"/>
        <v>0.49298796667532446</v>
      </c>
    </row>
    <row r="40" spans="10:57" x14ac:dyDescent="0.35">
      <c r="BB40" s="1">
        <f t="shared" si="6"/>
        <v>28</v>
      </c>
      <c r="BC40">
        <f t="shared" si="4"/>
        <v>0.86951604236634827</v>
      </c>
      <c r="BE40">
        <f t="shared" si="5"/>
        <v>0.50797743289789621</v>
      </c>
    </row>
    <row r="41" spans="10:57" x14ac:dyDescent="0.35">
      <c r="BB41" s="1">
        <f t="shared" si="6"/>
        <v>29</v>
      </c>
      <c r="BC41">
        <f t="shared" si="4"/>
        <v>0.88273770225880754</v>
      </c>
      <c r="BE41">
        <f t="shared" si="5"/>
        <v>0.52266542968582086</v>
      </c>
    </row>
    <row r="42" spans="10:57" x14ac:dyDescent="0.35">
      <c r="BB42" s="1">
        <f t="shared" si="6"/>
        <v>30</v>
      </c>
      <c r="BC42">
        <f t="shared" si="4"/>
        <v>0.89509481858476214</v>
      </c>
      <c r="BE42">
        <f t="shared" si="5"/>
        <v>0.5370495669980353</v>
      </c>
    </row>
    <row r="43" spans="10:57" x14ac:dyDescent="0.35">
      <c r="BB43" s="1">
        <f t="shared" si="6"/>
        <v>31</v>
      </c>
      <c r="BC43">
        <f t="shared" si="4"/>
        <v>0.90661644544921915</v>
      </c>
      <c r="BE43">
        <f t="shared" si="5"/>
        <v>0.55112802853814702</v>
      </c>
    </row>
    <row r="44" spans="10:57" x14ac:dyDescent="0.35">
      <c r="BB44" s="1">
        <f t="shared" si="6"/>
        <v>32</v>
      </c>
      <c r="BC44">
        <f t="shared" si="4"/>
        <v>0.91733082531861765</v>
      </c>
      <c r="BE44">
        <f t="shared" si="5"/>
        <v>0.56489955284622506</v>
      </c>
    </row>
    <row r="45" spans="10:57" x14ac:dyDescent="0.35">
      <c r="BB45" s="1">
        <f t="shared" si="6"/>
        <v>33</v>
      </c>
      <c r="BC45">
        <f t="shared" si="4"/>
        <v>0.92726540977197192</v>
      </c>
      <c r="BE45">
        <f t="shared" si="5"/>
        <v>0.57836341304450578</v>
      </c>
    </row>
    <row r="46" spans="10:57" x14ac:dyDescent="0.35">
      <c r="BB46" s="1">
        <f t="shared" si="6"/>
        <v>34</v>
      </c>
      <c r="BC46">
        <f t="shared" si="4"/>
        <v>0.93644687974845076</v>
      </c>
      <c r="BE46">
        <f t="shared" si="5"/>
        <v>0.59151939543181653</v>
      </c>
    </row>
    <row r="47" spans="10:57" x14ac:dyDescent="0.35">
      <c r="AN47" t="s">
        <v>56</v>
      </c>
      <c r="BB47" s="1">
        <f t="shared" si="6"/>
        <v>35</v>
      </c>
      <c r="BC47">
        <f t="shared" si="4"/>
        <v>0.94490116530320212</v>
      </c>
      <c r="BE47">
        <f t="shared" si="5"/>
        <v>0.60436777711716361</v>
      </c>
    </row>
    <row r="48" spans="10:57" x14ac:dyDescent="0.35">
      <c r="BB48" s="1">
        <f t="shared" si="6"/>
        <v>36</v>
      </c>
      <c r="BC48">
        <f t="shared" si="4"/>
        <v>0.95265346488295455</v>
      </c>
      <c r="BE48">
        <f t="shared" si="5"/>
        <v>0.61690930287706502</v>
      </c>
    </row>
    <row r="49" spans="54:57" x14ac:dyDescent="0.35">
      <c r="BB49" s="1">
        <f t="shared" si="6"/>
        <v>37</v>
      </c>
      <c r="BC49">
        <f t="shared" si="4"/>
        <v>0.95972826413267109</v>
      </c>
      <c r="BE49">
        <f t="shared" si="5"/>
        <v>0.62914516141403543</v>
      </c>
    </row>
    <row r="50" spans="54:57" x14ac:dyDescent="0.35">
      <c r="BB50" s="1">
        <f t="shared" si="6"/>
        <v>38</v>
      </c>
      <c r="BC50">
        <f t="shared" si="4"/>
        <v>0.96614935424426762</v>
      </c>
      <c r="BE50">
        <f t="shared" si="5"/>
        <v>0.64107696118534641</v>
      </c>
    </row>
    <row r="51" spans="54:57" x14ac:dyDescent="0.35">
      <c r="BB51" s="1">
        <f t="shared" si="6"/>
        <v>39</v>
      </c>
      <c r="BC51">
        <f t="shared" si="4"/>
        <v>0.97193984985815707</v>
      </c>
      <c r="BE51">
        <f t="shared" si="5"/>
        <v>0.65270670596198999</v>
      </c>
    </row>
    <row r="52" spans="54:57" x14ac:dyDescent="0.35">
      <c r="BB52" s="1">
        <f t="shared" si="6"/>
        <v>40</v>
      </c>
      <c r="BC52">
        <f t="shared" si="4"/>
        <v>0.97712220652813597</v>
      </c>
      <c r="BE52">
        <f t="shared" si="5"/>
        <v>0.66403677026784891</v>
      </c>
    </row>
    <row r="53" spans="54:57" x14ac:dyDescent="0.35">
      <c r="BB53" s="1">
        <f t="shared" si="6"/>
        <v>41</v>
      </c>
      <c r="BC53">
        <f t="shared" si="4"/>
        <v>0.98171823775988432</v>
      </c>
      <c r="BE53">
        <f t="shared" si="5"/>
        <v>0.67506987483860781</v>
      </c>
    </row>
    <row r="54" spans="54:57" x14ac:dyDescent="0.35">
      <c r="BB54" s="1">
        <f t="shared" si="6"/>
        <v>42</v>
      </c>
      <c r="BC54">
        <f t="shared" si="4"/>
        <v>0.98574913163312061</v>
      </c>
      <c r="BE54">
        <f t="shared" si="5"/>
        <v>0.68580906222909455</v>
      </c>
    </row>
    <row r="55" spans="54:57" x14ac:dyDescent="0.35">
      <c r="BB55" s="1">
        <f t="shared" si="6"/>
        <v>43</v>
      </c>
      <c r="BC55">
        <f t="shared" si="4"/>
        <v>0.98923546701721554</v>
      </c>
      <c r="BE55">
        <f t="shared" si="5"/>
        <v>0.69625767268668137</v>
      </c>
    </row>
    <row r="56" spans="54:57" x14ac:dyDescent="0.35">
      <c r="BB56" s="1">
        <f t="shared" si="6"/>
        <v>44</v>
      </c>
      <c r="BC56">
        <f t="shared" si="4"/>
        <v>0.99219722938985067</v>
      </c>
      <c r="BE56">
        <f t="shared" si="5"/>
        <v>0.70641932039723521</v>
      </c>
    </row>
    <row r="57" spans="54:57" x14ac:dyDescent="0.35">
      <c r="BB57" s="1">
        <f t="shared" si="6"/>
        <v>45</v>
      </c>
      <c r="BC57">
        <f t="shared" si="4"/>
        <v>0.99465382626808274</v>
      </c>
      <c r="BE57">
        <f t="shared" si="5"/>
        <v>0.71629787019902458</v>
      </c>
    </row>
    <row r="58" spans="54:57" x14ac:dyDescent="0.35">
      <c r="BB58" s="1">
        <f t="shared" si="6"/>
        <v>46</v>
      </c>
      <c r="BC58">
        <f t="shared" si="4"/>
        <v>0.99662410226096176</v>
      </c>
      <c r="BE58">
        <f t="shared" si="5"/>
        <v>0.72589741484908077</v>
      </c>
    </row>
    <row r="59" spans="54:57" x14ac:dyDescent="0.35">
      <c r="BB59" s="1">
        <f t="shared" si="6"/>
        <v>47</v>
      </c>
      <c r="BC59">
        <f t="shared" si="4"/>
        <v>0.99812635375263803</v>
      </c>
      <c r="BE59">
        <f t="shared" si="5"/>
        <v>0.73522225291586907</v>
      </c>
    </row>
    <row r="60" spans="54:57" x14ac:dyDescent="0.35">
      <c r="BB60" s="1">
        <f t="shared" si="6"/>
        <v>48</v>
      </c>
      <c r="BC60">
        <f t="shared" si="4"/>
        <v>0.99917834322469268</v>
      </c>
      <c r="BE60">
        <f t="shared" si="5"/>
        <v>0.74427686736183729</v>
      </c>
    </row>
    <row r="61" spans="54:57" x14ac:dyDescent="0.35">
      <c r="BB61" s="1">
        <f t="shared" si="6"/>
        <v>49</v>
      </c>
      <c r="BC61">
        <f t="shared" si="4"/>
        <v>0.99979731322622067</v>
      </c>
      <c r="BE61">
        <f t="shared" si="5"/>
        <v>0.75306590486955205</v>
      </c>
    </row>
    <row r="62" spans="54:57" x14ac:dyDescent="0.35">
      <c r="BB62" s="1">
        <f t="shared" si="6"/>
        <v>50</v>
      </c>
      <c r="BC62">
        <f t="shared" si="4"/>
        <v>1</v>
      </c>
      <c r="BE62">
        <f t="shared" si="5"/>
        <v>0.76159415595576485</v>
      </c>
    </row>
    <row r="63" spans="54:57" x14ac:dyDescent="0.35">
      <c r="BB63" s="1">
        <f t="shared" si="6"/>
        <v>51</v>
      </c>
      <c r="BC63">
        <f t="shared" si="4"/>
        <v>0.99980264677289032</v>
      </c>
      <c r="BE63">
        <f t="shared" si="5"/>
        <v>0.76986653590890031</v>
      </c>
    </row>
    <row r="64" spans="54:57" x14ac:dyDescent="0.35">
      <c r="BB64" s="1">
        <f t="shared" si="6"/>
        <v>52</v>
      </c>
      <c r="BC64">
        <f t="shared" si="4"/>
        <v>0.99922101671841612</v>
      </c>
      <c r="BE64">
        <f t="shared" si="5"/>
        <v>0.77788806657718479</v>
      </c>
    </row>
    <row r="65" spans="54:57" x14ac:dyDescent="0.35">
      <c r="BB65" s="1">
        <f t="shared" si="6"/>
        <v>53</v>
      </c>
      <c r="BC65">
        <f t="shared" si="4"/>
        <v>0.99827040559930358</v>
      </c>
      <c r="BE65">
        <f t="shared" si="5"/>
        <v>0.78566385902694369</v>
      </c>
    </row>
    <row r="66" spans="54:57" x14ac:dyDescent="0.35">
      <c r="BB66" s="1">
        <f t="shared" si="6"/>
        <v>54</v>
      </c>
      <c r="BC66">
        <f t="shared" si="4"/>
        <v>0.99696565409756666</v>
      </c>
      <c r="BE66">
        <f t="shared" si="5"/>
        <v>0.79319909708350078</v>
      </c>
    </row>
    <row r="67" spans="54:57" x14ac:dyDescent="0.35">
      <c r="BB67" s="1">
        <f t="shared" si="6"/>
        <v>55</v>
      </c>
      <c r="BC67">
        <f t="shared" si="4"/>
        <v>0.9953211598395556</v>
      </c>
      <c r="BE67">
        <f t="shared" si="5"/>
        <v>0.8004990217606297</v>
      </c>
    </row>
    <row r="68" spans="54:57" x14ac:dyDescent="0.35">
      <c r="BB68" s="1">
        <f t="shared" si="6"/>
        <v>56</v>
      </c>
      <c r="BC68">
        <f t="shared" si="4"/>
        <v>0.99335088912321634</v>
      </c>
      <c r="BE68">
        <f t="shared" si="5"/>
        <v>0.8075689165786144</v>
      </c>
    </row>
    <row r="69" spans="54:57" x14ac:dyDescent="0.35">
      <c r="BB69" s="1">
        <f t="shared" si="6"/>
        <v>57</v>
      </c>
      <c r="BC69">
        <f t="shared" si="4"/>
        <v>0.99106838835463862</v>
      </c>
      <c r="BE69">
        <f t="shared" si="5"/>
        <v>0.81441409376568585</v>
      </c>
    </row>
    <row r="70" spans="54:57" x14ac:dyDescent="0.35">
      <c r="BB70" s="1">
        <f t="shared" si="6"/>
        <v>58</v>
      </c>
      <c r="BC70">
        <f t="shared" si="4"/>
        <v>0.98848679520080518</v>
      </c>
      <c r="BE70">
        <f t="shared" si="5"/>
        <v>0.82103988133287698</v>
      </c>
    </row>
    <row r="71" spans="54:57" x14ac:dyDescent="0.35">
      <c r="BB71" s="1">
        <f t="shared" si="6"/>
        <v>59</v>
      </c>
      <c r="BC71">
        <f t="shared" si="4"/>
        <v>0.98561884946530109</v>
      </c>
      <c r="BE71">
        <f t="shared" si="5"/>
        <v>0.82745161100816667</v>
      </c>
    </row>
    <row r="72" spans="54:57" x14ac:dyDescent="0.35">
      <c r="BB72" s="1">
        <f t="shared" si="6"/>
        <v>60</v>
      </c>
      <c r="BC72">
        <f t="shared" si="4"/>
        <v>0.98247690369357832</v>
      </c>
      <c r="BE72">
        <f t="shared" si="5"/>
        <v>0.83365460701215521</v>
      </c>
    </row>
    <row r="73" spans="54:57" x14ac:dyDescent="0.35">
      <c r="BB73" s="1">
        <f t="shared" si="6"/>
        <v>61</v>
      </c>
      <c r="BC73">
        <f t="shared" si="4"/>
        <v>0.97907293351422375</v>
      </c>
      <c r="BE73">
        <f t="shared" si="5"/>
        <v>0.83965417565437528</v>
      </c>
    </row>
    <row r="74" spans="54:57" x14ac:dyDescent="0.35">
      <c r="BB74" s="1">
        <f t="shared" si="6"/>
        <v>62</v>
      </c>
      <c r="BC74">
        <f t="shared" si="4"/>
        <v>0.97541854772252634</v>
      </c>
      <c r="BE74">
        <f t="shared" si="5"/>
        <v>0.84545559572668028</v>
      </c>
    </row>
    <row r="75" spans="54:57" x14ac:dyDescent="0.35">
      <c r="BB75" s="1">
        <f t="shared" si="6"/>
        <v>63</v>
      </c>
      <c r="BC75">
        <f t="shared" si="4"/>
        <v>0.97152499811249349</v>
      </c>
      <c r="BE75">
        <f t="shared" si="5"/>
        <v>0.85106410966794399</v>
      </c>
    </row>
    <row r="76" spans="54:57" x14ac:dyDescent="0.35">
      <c r="BB76" s="1">
        <f t="shared" si="6"/>
        <v>64</v>
      </c>
      <c r="BC76">
        <f t="shared" si="4"/>
        <v>0.96740318906332867</v>
      </c>
      <c r="BE76">
        <f t="shared" si="5"/>
        <v>0.85648491547249728</v>
      </c>
    </row>
    <row r="77" spans="54:57" x14ac:dyDescent="0.35">
      <c r="BB77" s="1">
        <f t="shared" si="6"/>
        <v>65</v>
      </c>
      <c r="BC77">
        <f t="shared" ref="BC77:BC140" si="7">BB77/$BA$13*EXP(1-BB77/$BA$13)</f>
        <v>0.96306368688623323</v>
      </c>
      <c r="BE77">
        <f t="shared" ref="BE77:BE140" si="8">TANH(BB77/$BA$13)</f>
        <v>0.86172315931330645</v>
      </c>
    </row>
    <row r="78" spans="54:57" x14ac:dyDescent="0.35">
      <c r="BB78" s="1">
        <f t="shared" ref="BB78:BB141" si="9">BB77+1</f>
        <v>66</v>
      </c>
      <c r="BC78">
        <f t="shared" si="7"/>
        <v>0.95851672893727191</v>
      </c>
      <c r="BE78">
        <f t="shared" si="8"/>
        <v>0.8667839288498187</v>
      </c>
    </row>
    <row r="79" spans="54:57" x14ac:dyDescent="0.35">
      <c r="BB79" s="1">
        <f t="shared" si="9"/>
        <v>67</v>
      </c>
      <c r="BC79">
        <f t="shared" si="7"/>
        <v>0.95377223250189702</v>
      </c>
      <c r="BE79">
        <f t="shared" si="8"/>
        <v>0.87167224718965208</v>
      </c>
    </row>
    <row r="80" spans="54:57" x14ac:dyDescent="0.35">
      <c r="BB80" s="1">
        <f t="shared" si="9"/>
        <v>68</v>
      </c>
      <c r="BC80">
        <f t="shared" si="7"/>
        <v>0.94883980345660224</v>
      </c>
      <c r="BE80">
        <f t="shared" si="8"/>
        <v>0.87639306747282286</v>
      </c>
    </row>
    <row r="81" spans="54:57" x14ac:dyDescent="0.35">
      <c r="BB81" s="1">
        <f t="shared" si="9"/>
        <v>69</v>
      </c>
      <c r="BC81">
        <f t="shared" si="7"/>
        <v>0.94372874471305113</v>
      </c>
      <c r="BE81">
        <f t="shared" si="8"/>
        <v>0.88095126804699697</v>
      </c>
    </row>
    <row r="82" spans="54:57" x14ac:dyDescent="0.35">
      <c r="BB82" s="1">
        <f t="shared" si="9"/>
        <v>70</v>
      </c>
      <c r="BC82">
        <f t="shared" si="7"/>
        <v>0.93844806444989504</v>
      </c>
      <c r="BE82">
        <f t="shared" si="8"/>
        <v>0.88535164820226242</v>
      </c>
    </row>
    <row r="83" spans="54:57" x14ac:dyDescent="0.35">
      <c r="BB83" s="1">
        <f t="shared" si="9"/>
        <v>71</v>
      </c>
      <c r="BC83">
        <f t="shared" si="7"/>
        <v>0.93300648413738074</v>
      </c>
      <c r="BE83">
        <f t="shared" si="8"/>
        <v>0.88959892443413136</v>
      </c>
    </row>
    <row r="84" spans="54:57" x14ac:dyDescent="0.35">
      <c r="BB84" s="1">
        <f t="shared" si="9"/>
        <v>72</v>
      </c>
      <c r="BC84">
        <f t="shared" si="7"/>
        <v>0.92741244635972364</v>
      </c>
      <c r="BE84">
        <f t="shared" si="8"/>
        <v>0.89369772720387253</v>
      </c>
    </row>
    <row r="85" spans="54:57" x14ac:dyDescent="0.35">
      <c r="BB85" s="1">
        <f t="shared" si="9"/>
        <v>73</v>
      </c>
      <c r="BC85">
        <f t="shared" si="7"/>
        <v>0.92167412244011182</v>
      </c>
      <c r="BE85">
        <f t="shared" si="8"/>
        <v>0.89765259816581688</v>
      </c>
    </row>
    <row r="86" spans="54:57" x14ac:dyDescent="0.35">
      <c r="BB86" s="1">
        <f t="shared" si="9"/>
        <v>74</v>
      </c>
      <c r="BC86">
        <f t="shared" si="7"/>
        <v>0.91579941987308844</v>
      </c>
      <c r="BE86">
        <f t="shared" si="8"/>
        <v>0.9014679878319467</v>
      </c>
    </row>
    <row r="87" spans="54:57" x14ac:dyDescent="0.35">
      <c r="BB87" s="1">
        <f t="shared" si="9"/>
        <v>75</v>
      </c>
      <c r="BC87">
        <f t="shared" si="7"/>
        <v>0.90979598956895014</v>
      </c>
      <c r="BE87">
        <f t="shared" si="8"/>
        <v>0.9051482536448664</v>
      </c>
    </row>
    <row r="88" spans="54:57" x14ac:dyDescent="0.35">
      <c r="BB88" s="1">
        <f t="shared" si="9"/>
        <v>76</v>
      </c>
      <c r="BC88">
        <f t="shared" si="7"/>
        <v>0.90367123291469542</v>
      </c>
      <c r="BE88">
        <f t="shared" si="8"/>
        <v>0.90869765843111261</v>
      </c>
    </row>
    <row r="89" spans="54:57" x14ac:dyDescent="0.35">
      <c r="BB89" s="1">
        <f t="shared" si="9"/>
        <v>77</v>
      </c>
      <c r="BC89">
        <f t="shared" si="7"/>
        <v>0.89743230865594403</v>
      </c>
      <c r="BE89">
        <f t="shared" si="8"/>
        <v>0.91212036920771722</v>
      </c>
    </row>
    <row r="90" spans="54:57" x14ac:dyDescent="0.35">
      <c r="BB90" s="1">
        <f t="shared" si="9"/>
        <v>78</v>
      </c>
      <c r="BC90">
        <f t="shared" si="7"/>
        <v>0.89108613960415117</v>
      </c>
      <c r="BE90">
        <f t="shared" si="8"/>
        <v>0.91542045631593238</v>
      </c>
    </row>
    <row r="91" spans="54:57" x14ac:dyDescent="0.35">
      <c r="BB91" s="1">
        <f t="shared" si="9"/>
        <v>79</v>
      </c>
      <c r="BC91">
        <f t="shared" si="7"/>
        <v>0.88463941917333522</v>
      </c>
      <c r="BE91">
        <f t="shared" si="8"/>
        <v>0.91860189285706695</v>
      </c>
    </row>
    <row r="92" spans="54:57" x14ac:dyDescent="0.35">
      <c r="BB92" s="1">
        <f t="shared" si="9"/>
        <v>80</v>
      </c>
      <c r="BC92">
        <f t="shared" si="7"/>
        <v>0.87809861775044229</v>
      </c>
      <c r="BE92">
        <f t="shared" si="8"/>
        <v>0.92166855440647122</v>
      </c>
    </row>
    <row r="93" spans="54:57" x14ac:dyDescent="0.35">
      <c r="BB93" s="1">
        <f t="shared" si="9"/>
        <v>81</v>
      </c>
      <c r="BC93">
        <f t="shared" si="7"/>
        <v>0.87146998890337268</v>
      </c>
      <c r="BE93">
        <f t="shared" si="8"/>
        <v>0.92462421898278824</v>
      </c>
    </row>
    <row r="94" spans="54:57" x14ac:dyDescent="0.35">
      <c r="BB94" s="1">
        <f t="shared" si="9"/>
        <v>82</v>
      </c>
      <c r="BC94">
        <f t="shared" si="7"/>
        <v>0.86475957543059978</v>
      </c>
      <c r="BE94">
        <f t="shared" si="8"/>
        <v>0.92747256725070348</v>
      </c>
    </row>
    <row r="95" spans="54:57" x14ac:dyDescent="0.35">
      <c r="BB95" s="1">
        <f t="shared" si="9"/>
        <v>83</v>
      </c>
      <c r="BC95">
        <f t="shared" si="7"/>
        <v>0.85797321525622072</v>
      </c>
      <c r="BE95">
        <f t="shared" si="8"/>
        <v>0.93021718293652611</v>
      </c>
    </row>
    <row r="96" spans="54:57" x14ac:dyDescent="0.35">
      <c r="BB96" s="1">
        <f t="shared" si="9"/>
        <v>84</v>
      </c>
      <c r="BC96">
        <f t="shared" si="7"/>
        <v>0.85111654717419061</v>
      </c>
      <c r="BE96">
        <f t="shared" si="8"/>
        <v>0.93286155343703503</v>
      </c>
    </row>
    <row r="97" spans="54:57" x14ac:dyDescent="0.35">
      <c r="BB97" s="1">
        <f t="shared" si="9"/>
        <v>85</v>
      </c>
      <c r="BC97">
        <f t="shared" si="7"/>
        <v>0.84419501644539618</v>
      </c>
      <c r="BE97">
        <f t="shared" si="8"/>
        <v>0.93540907060309908</v>
      </c>
    </row>
    <row r="98" spans="54:57" x14ac:dyDescent="0.35">
      <c r="BB98" s="1">
        <f t="shared" si="9"/>
        <v>86</v>
      </c>
      <c r="BC98">
        <f t="shared" si="7"/>
        <v>0.83721388025115129</v>
      </c>
      <c r="BE98">
        <f t="shared" si="8"/>
        <v>0.93786303168066509</v>
      </c>
    </row>
    <row r="99" spans="54:57" x14ac:dyDescent="0.35">
      <c r="BB99" s="1">
        <f t="shared" si="9"/>
        <v>87</v>
      </c>
      <c r="BC99">
        <f t="shared" si="7"/>
        <v>0.83017821300659977</v>
      </c>
      <c r="BE99">
        <f t="shared" si="8"/>
        <v>0.94022664039272752</v>
      </c>
    </row>
    <row r="100" spans="54:57" x14ac:dyDescent="0.35">
      <c r="BB100" s="1">
        <f t="shared" si="9"/>
        <v>88</v>
      </c>
      <c r="BC100">
        <f t="shared" si="7"/>
        <v>0.82309291153744024</v>
      </c>
      <c r="BE100">
        <f t="shared" si="8"/>
        <v>0.9425030081469199</v>
      </c>
    </row>
    <row r="101" spans="54:57" x14ac:dyDescent="0.35">
      <c r="BB101" s="1">
        <f t="shared" si="9"/>
        <v>89</v>
      </c>
      <c r="BC101">
        <f t="shared" si="7"/>
        <v>0.81596270012329786</v>
      </c>
      <c r="BE101">
        <f t="shared" si="8"/>
        <v>0.94469515535435389</v>
      </c>
    </row>
    <row r="102" spans="54:57" x14ac:dyDescent="0.35">
      <c r="BB102" s="1">
        <f t="shared" si="9"/>
        <v>90</v>
      </c>
      <c r="BC102">
        <f t="shared" si="7"/>
        <v>0.80879213541099881</v>
      </c>
      <c r="BE102">
        <f t="shared" si="8"/>
        <v>0.9468060128462682</v>
      </c>
    </row>
    <row r="103" spans="54:57" x14ac:dyDescent="0.35">
      <c r="BB103" s="1">
        <f t="shared" si="9"/>
        <v>91</v>
      </c>
      <c r="BC103">
        <f t="shared" si="7"/>
        <v>0.80158561120091865</v>
      </c>
      <c r="BE103">
        <f t="shared" si="8"/>
        <v>0.94883842337598456</v>
      </c>
    </row>
    <row r="104" spans="54:57" x14ac:dyDescent="0.35">
      <c r="BB104" s="1">
        <f t="shared" si="9"/>
        <v>92</v>
      </c>
      <c r="BC104">
        <f t="shared" si="7"/>
        <v>0.7943473631095066</v>
      </c>
      <c r="BE104">
        <f t="shared" si="8"/>
        <v>0.95079514319452119</v>
      </c>
    </row>
    <row r="105" spans="54:57" x14ac:dyDescent="0.35">
      <c r="BB105" s="1">
        <f t="shared" si="9"/>
        <v>93</v>
      </c>
      <c r="BC105">
        <f t="shared" si="7"/>
        <v>0.78708147311101273</v>
      </c>
      <c r="BE105">
        <f t="shared" si="8"/>
        <v>0.95267884368907774</v>
      </c>
    </row>
    <row r="106" spans="54:57" x14ac:dyDescent="0.35">
      <c r="BB106" s="1">
        <f t="shared" si="9"/>
        <v>94</v>
      </c>
      <c r="BC106">
        <f t="shared" si="7"/>
        <v>0.77979187396137306</v>
      </c>
      <c r="BE106">
        <f t="shared" si="8"/>
        <v>0.95449211307439197</v>
      </c>
    </row>
    <row r="107" spans="54:57" x14ac:dyDescent="0.35">
      <c r="BB107" s="1">
        <f t="shared" si="9"/>
        <v>95</v>
      </c>
      <c r="BC107">
        <f t="shared" si="7"/>
        <v>0.77248235350713834</v>
      </c>
      <c r="BE107">
        <f t="shared" si="8"/>
        <v>0.95623745812773897</v>
      </c>
    </row>
    <row r="108" spans="54:57" x14ac:dyDescent="0.35">
      <c r="BB108" s="1">
        <f t="shared" si="9"/>
        <v>96</v>
      </c>
      <c r="BC108">
        <f t="shared" si="7"/>
        <v>0.76515655888226719</v>
      </c>
      <c r="BE108">
        <f t="shared" si="8"/>
        <v>0.95791730595906355</v>
      </c>
    </row>
    <row r="109" spans="54:57" x14ac:dyDescent="0.35">
      <c r="BB109" s="1">
        <f t="shared" si="9"/>
        <v>97</v>
      </c>
      <c r="BC109">
        <f t="shared" si="7"/>
        <v>0.75781800059553095</v>
      </c>
      <c r="BE109">
        <f t="shared" si="8"/>
        <v>0.95953400580842918</v>
      </c>
    </row>
    <row r="110" spans="54:57" x14ac:dyDescent="0.35">
      <c r="BB110" s="1">
        <f t="shared" si="9"/>
        <v>98</v>
      </c>
      <c r="BC110">
        <f t="shared" si="7"/>
        <v>0.75047005651121967</v>
      </c>
      <c r="BE110">
        <f t="shared" si="8"/>
        <v>0.96108983086361388</v>
      </c>
    </row>
    <row r="111" spans="54:57" x14ac:dyDescent="0.35">
      <c r="BB111" s="1">
        <f t="shared" si="9"/>
        <v>99</v>
      </c>
      <c r="BC111">
        <f t="shared" si="7"/>
        <v>0.74311597572577115</v>
      </c>
      <c r="BE111">
        <f t="shared" si="8"/>
        <v>0.96258698009129084</v>
      </c>
    </row>
    <row r="112" spans="54:57" x14ac:dyDescent="0.35">
      <c r="BB112" s="1">
        <f t="shared" si="9"/>
        <v>100</v>
      </c>
      <c r="BC112">
        <f t="shared" si="7"/>
        <v>0.73575888234288467</v>
      </c>
      <c r="BE112">
        <f t="shared" si="8"/>
        <v>0.96402758007581701</v>
      </c>
    </row>
    <row r="113" spans="54:57" x14ac:dyDescent="0.35">
      <c r="BB113" s="1">
        <f t="shared" si="9"/>
        <v>101</v>
      </c>
      <c r="BC113">
        <f t="shared" si="7"/>
        <v>0.72840177914961823</v>
      </c>
      <c r="BE113">
        <f t="shared" si="8"/>
        <v>0.96541368686018914</v>
      </c>
    </row>
    <row r="114" spans="54:57" x14ac:dyDescent="0.35">
      <c r="BB114" s="1">
        <f t="shared" si="9"/>
        <v>102</v>
      </c>
      <c r="BC114">
        <f t="shared" si="7"/>
        <v>0.72104755119591157</v>
      </c>
      <c r="BE114">
        <f t="shared" si="8"/>
        <v>0.9667472877842368</v>
      </c>
    </row>
    <row r="115" spans="54:57" x14ac:dyDescent="0.35">
      <c r="BB115" s="1">
        <f t="shared" si="9"/>
        <v>103</v>
      </c>
      <c r="BC115">
        <f t="shared" si="7"/>
        <v>0.71369896927991827</v>
      </c>
      <c r="BE115">
        <f t="shared" si="8"/>
        <v>0.96803030331559492</v>
      </c>
    </row>
    <row r="116" spans="54:57" x14ac:dyDescent="0.35">
      <c r="BB116" s="1">
        <f t="shared" si="9"/>
        <v>104</v>
      </c>
      <c r="BC116">
        <f t="shared" si="7"/>
        <v>0.70635869334147339</v>
      </c>
      <c r="BE116">
        <f t="shared" si="8"/>
        <v>0.96926458886944888</v>
      </c>
    </row>
    <row r="117" spans="54:57" x14ac:dyDescent="0.35">
      <c r="BB117" s="1">
        <f t="shared" si="9"/>
        <v>105</v>
      </c>
      <c r="BC117">
        <f t="shared" si="7"/>
        <v>0.69902927576596707</v>
      </c>
      <c r="BE117">
        <f t="shared" si="8"/>
        <v>0.97045193661345408</v>
      </c>
    </row>
    <row r="118" spans="54:57" x14ac:dyDescent="0.35">
      <c r="BB118" s="1">
        <f t="shared" si="9"/>
        <v>106</v>
      </c>
      <c r="BC118">
        <f t="shared" si="7"/>
        <v>0.69171316460084376</v>
      </c>
      <c r="BE118">
        <f t="shared" si="8"/>
        <v>0.97159407725461766</v>
      </c>
    </row>
    <row r="119" spans="54:57" x14ac:dyDescent="0.35">
      <c r="BB119" s="1">
        <f t="shared" si="9"/>
        <v>107</v>
      </c>
      <c r="BC119">
        <f t="shared" si="7"/>
        <v>0.68441270668689025</v>
      </c>
      <c r="BE119">
        <f t="shared" si="8"/>
        <v>0.97269268180529833</v>
      </c>
    </row>
    <row r="120" spans="54:57" x14ac:dyDescent="0.35">
      <c r="BB120" s="1">
        <f t="shared" si="9"/>
        <v>108</v>
      </c>
      <c r="BC120">
        <f t="shared" si="7"/>
        <v>0.67713015070642746</v>
      </c>
      <c r="BE120">
        <f t="shared" si="8"/>
        <v>0.97374936332579454</v>
      </c>
    </row>
    <row r="121" spans="54:57" x14ac:dyDescent="0.35">
      <c r="BB121" s="1">
        <f t="shared" si="9"/>
        <v>109</v>
      </c>
      <c r="BC121">
        <f t="shared" si="7"/>
        <v>0.66986765015046601</v>
      </c>
      <c r="BE121">
        <f t="shared" si="8"/>
        <v>0.97476567864132269</v>
      </c>
    </row>
    <row r="122" spans="54:57" x14ac:dyDescent="0.35">
      <c r="BB122" s="1">
        <f t="shared" si="9"/>
        <v>110</v>
      </c>
      <c r="BC122">
        <f t="shared" si="7"/>
        <v>0.66262726620684453</v>
      </c>
      <c r="BE122">
        <f t="shared" si="8"/>
        <v>0.97574313003145152</v>
      </c>
    </row>
    <row r="123" spans="54:57" x14ac:dyDescent="0.35">
      <c r="BB123" s="1">
        <f t="shared" si="9"/>
        <v>111</v>
      </c>
      <c r="BC123">
        <f t="shared" si="7"/>
        <v>0.65541097057131148</v>
      </c>
      <c r="BE123">
        <f t="shared" si="8"/>
        <v>0.97668316689033396</v>
      </c>
    </row>
    <row r="124" spans="54:57" x14ac:dyDescent="0.35">
      <c r="BB124" s="1">
        <f t="shared" si="9"/>
        <v>112</v>
      </c>
      <c r="BC124">
        <f t="shared" si="7"/>
        <v>0.64822064818347336</v>
      </c>
      <c r="BE124">
        <f t="shared" si="8"/>
        <v>0.97758718735631422</v>
      </c>
    </row>
    <row r="125" spans="54:57" x14ac:dyDescent="0.35">
      <c r="BB125" s="1">
        <f t="shared" si="9"/>
        <v>113</v>
      </c>
      <c r="BC125">
        <f t="shared" si="7"/>
        <v>0.64105809988948115</v>
      </c>
      <c r="BE125">
        <f t="shared" si="8"/>
        <v>0.97845653990971682</v>
      </c>
    </row>
    <row r="126" spans="54:57" x14ac:dyDescent="0.35">
      <c r="BB126" s="1">
        <f t="shared" si="9"/>
        <v>114</v>
      </c>
      <c r="BC126">
        <f t="shared" si="7"/>
        <v>0.63392504503328273</v>
      </c>
      <c r="BE126">
        <f t="shared" si="8"/>
        <v>0.97929252493781638</v>
      </c>
    </row>
    <row r="127" spans="54:57" x14ac:dyDescent="0.35">
      <c r="BB127" s="1">
        <f t="shared" si="9"/>
        <v>115</v>
      </c>
      <c r="BC127">
        <f t="shared" si="7"/>
        <v>0.62682312397822904</v>
      </c>
      <c r="BE127">
        <f t="shared" si="8"/>
        <v>0.98009639626619138</v>
      </c>
    </row>
    <row r="128" spans="54:57" x14ac:dyDescent="0.35">
      <c r="BB128" s="1">
        <f t="shared" si="9"/>
        <v>116</v>
      </c>
      <c r="BC128">
        <f t="shared" si="7"/>
        <v>0.61975390056077284</v>
      </c>
      <c r="BE128">
        <f t="shared" si="8"/>
        <v>0.98086936265581648</v>
      </c>
    </row>
    <row r="129" spans="54:57" x14ac:dyDescent="0.35">
      <c r="BB129" s="1">
        <f t="shared" si="9"/>
        <v>117</v>
      </c>
      <c r="BC129">
        <f t="shared" si="7"/>
        <v>0.61271886447796287</v>
      </c>
      <c r="BE129">
        <f t="shared" si="8"/>
        <v>0.98161258926542383</v>
      </c>
    </row>
    <row r="130" spans="54:57" x14ac:dyDescent="0.35">
      <c r="BB130" s="1">
        <f t="shared" si="9"/>
        <v>118</v>
      </c>
      <c r="BC130">
        <f t="shared" si="7"/>
        <v>0.60571943361039193</v>
      </c>
      <c r="BE130">
        <f t="shared" si="8"/>
        <v>0.98232719907878463</v>
      </c>
    </row>
    <row r="131" spans="54:57" x14ac:dyDescent="0.35">
      <c r="BB131" s="1">
        <f t="shared" si="9"/>
        <v>119</v>
      </c>
      <c r="BC131">
        <f t="shared" si="7"/>
        <v>0.59875695628222048</v>
      </c>
      <c r="BE131">
        <f t="shared" si="8"/>
        <v>0.9830142742967114</v>
      </c>
    </row>
    <row r="132" spans="54:57" x14ac:dyDescent="0.35">
      <c r="BB132" s="1">
        <f t="shared" si="9"/>
        <v>120</v>
      </c>
      <c r="BC132">
        <f t="shared" si="7"/>
        <v>0.59183271345985555</v>
      </c>
      <c r="BE132">
        <f t="shared" si="8"/>
        <v>0.98367485769368002</v>
      </c>
    </row>
    <row r="133" spans="54:57" x14ac:dyDescent="0.35">
      <c r="BB133" s="1">
        <f t="shared" si="9"/>
        <v>121</v>
      </c>
      <c r="BC133">
        <f t="shared" si="7"/>
        <v>0.58494792089082814</v>
      </c>
      <c r="BE133">
        <f t="shared" si="8"/>
        <v>0.98430995393908882</v>
      </c>
    </row>
    <row r="134" spans="54:57" x14ac:dyDescent="0.35">
      <c r="BB134" s="1">
        <f t="shared" si="9"/>
        <v>122</v>
      </c>
      <c r="BC134">
        <f t="shared" si="7"/>
        <v>0.57810373118437708</v>
      </c>
      <c r="BE134">
        <f t="shared" si="8"/>
        <v>0.98492053088325326</v>
      </c>
    </row>
    <row r="135" spans="54:57" x14ac:dyDescent="0.35">
      <c r="BB135" s="1">
        <f t="shared" si="9"/>
        <v>123</v>
      </c>
      <c r="BC135">
        <f t="shared" si="7"/>
        <v>0.57130123583520676</v>
      </c>
      <c r="BE135">
        <f t="shared" si="8"/>
        <v>0.98550752080833703</v>
      </c>
    </row>
    <row r="136" spans="54:57" x14ac:dyDescent="0.35">
      <c r="BB136" s="1">
        <f t="shared" si="9"/>
        <v>124</v>
      </c>
      <c r="BC136">
        <f t="shared" si="7"/>
        <v>0.56454146719185561</v>
      </c>
      <c r="BE136">
        <f t="shared" si="8"/>
        <v>0.98607182164447582</v>
      </c>
    </row>
    <row r="137" spans="54:57" x14ac:dyDescent="0.35">
      <c r="BB137" s="1">
        <f t="shared" si="9"/>
        <v>125</v>
      </c>
      <c r="BC137">
        <f t="shared" si="7"/>
        <v>0.55782540037107453</v>
      </c>
      <c r="BE137">
        <f t="shared" si="8"/>
        <v>0.98661429815143042</v>
      </c>
    </row>
    <row r="138" spans="54:57" x14ac:dyDescent="0.35">
      <c r="BB138" s="1">
        <f t="shared" si="9"/>
        <v>126</v>
      </c>
      <c r="BC138">
        <f t="shared" si="7"/>
        <v>0.55115395511958121</v>
      </c>
      <c r="BE138">
        <f t="shared" si="8"/>
        <v>0.98713578306616279</v>
      </c>
    </row>
    <row r="139" spans="54:57" x14ac:dyDescent="0.35">
      <c r="BB139" s="1">
        <f t="shared" si="9"/>
        <v>127</v>
      </c>
      <c r="BC139">
        <f t="shared" si="7"/>
        <v>0.54452799762452397</v>
      </c>
      <c r="BE139">
        <f t="shared" si="8"/>
        <v>0.98763707821677771</v>
      </c>
    </row>
    <row r="140" spans="54:57" x14ac:dyDescent="0.35">
      <c r="BB140" s="1">
        <f t="shared" si="9"/>
        <v>128</v>
      </c>
      <c r="BC140">
        <f t="shared" si="7"/>
        <v>0.53794834227395771</v>
      </c>
      <c r="BE140">
        <f t="shared" si="8"/>
        <v>0.9881189556033193</v>
      </c>
    </row>
    <row r="141" spans="54:57" x14ac:dyDescent="0.35">
      <c r="BB141" s="1">
        <f t="shared" si="9"/>
        <v>129</v>
      </c>
      <c r="BC141">
        <f t="shared" ref="BC141:BC204" si="10">BB141/$BA$13*EXP(1-BB141/$BA$13)</f>
        <v>0.53141575336859925</v>
      </c>
      <c r="BE141">
        <f t="shared" ref="BE141:BE204" si="11">TANH(BB141/$BA$13)</f>
        <v>0.98858215844595332</v>
      </c>
    </row>
    <row r="142" spans="54:57" x14ac:dyDescent="0.35">
      <c r="BB142" s="1">
        <f t="shared" ref="BB142:BB205" si="12">BB141+1</f>
        <v>130</v>
      </c>
      <c r="BC142">
        <f t="shared" si="10"/>
        <v>0.52493094678610397</v>
      </c>
      <c r="BE142">
        <f t="shared" si="11"/>
        <v>0.9890274022010993</v>
      </c>
    </row>
    <row r="143" spans="54:57" x14ac:dyDescent="0.35">
      <c r="BB143" s="1">
        <f t="shared" si="12"/>
        <v>131</v>
      </c>
      <c r="BC143">
        <f t="shared" si="10"/>
        <v>0.51849459159907041</v>
      </c>
      <c r="BE143">
        <f t="shared" si="11"/>
        <v>0.98945537554610263</v>
      </c>
    </row>
    <row r="144" spans="54:57" x14ac:dyDescent="0.35">
      <c r="BB144" s="1">
        <f t="shared" si="12"/>
        <v>132</v>
      </c>
      <c r="BC144">
        <f t="shared" si="10"/>
        <v>0.51210731164795464</v>
      </c>
      <c r="BE144">
        <f t="shared" si="11"/>
        <v>0.98986674133306751</v>
      </c>
    </row>
    <row r="145" spans="54:57" x14ac:dyDescent="0.35">
      <c r="BB145" s="1">
        <f t="shared" si="12"/>
        <v>133</v>
      </c>
      <c r="BC145">
        <f t="shared" si="10"/>
        <v>0.50576968707004455</v>
      </c>
      <c r="BE145">
        <f t="shared" si="11"/>
        <v>0.99026213751248282</v>
      </c>
    </row>
    <row r="146" spans="54:57" x14ac:dyDescent="0.35">
      <c r="BB146" s="1">
        <f t="shared" si="12"/>
        <v>134</v>
      </c>
      <c r="BC146">
        <f t="shared" si="10"/>
        <v>0.49948225578561867</v>
      </c>
      <c r="BE146">
        <f t="shared" si="11"/>
        <v>0.99064217802729859</v>
      </c>
    </row>
    <row r="147" spans="54:57" x14ac:dyDescent="0.35">
      <c r="BB147" s="1">
        <f t="shared" si="12"/>
        <v>135</v>
      </c>
      <c r="BC147">
        <f t="shared" si="10"/>
        <v>0.4932455149423835</v>
      </c>
      <c r="BE147">
        <f t="shared" si="11"/>
        <v>0.99100745367811749</v>
      </c>
    </row>
    <row r="148" spans="54:57" x14ac:dyDescent="0.35">
      <c r="BB148" s="1">
        <f t="shared" si="12"/>
        <v>136</v>
      </c>
      <c r="BC148">
        <f t="shared" si="10"/>
        <v>0.48705992231926154</v>
      </c>
      <c r="BE148">
        <f t="shared" si="11"/>
        <v>0.99135853296017618</v>
      </c>
    </row>
    <row r="149" spans="54:57" x14ac:dyDescent="0.35">
      <c r="BB149" s="1">
        <f t="shared" si="12"/>
        <v>137</v>
      </c>
      <c r="BC149">
        <f t="shared" si="10"/>
        <v>0.48092589769057137</v>
      </c>
      <c r="BE149">
        <f t="shared" si="11"/>
        <v>0.99169596287279871</v>
      </c>
    </row>
    <row r="150" spans="54:57" x14ac:dyDescent="0.35">
      <c r="BB150" s="1">
        <f t="shared" si="12"/>
        <v>138</v>
      </c>
      <c r="BC150">
        <f t="shared" si="10"/>
        <v>0.47484382415161952</v>
      </c>
      <c r="BE150">
        <f t="shared" si="11"/>
        <v>0.99202026970201185</v>
      </c>
    </row>
    <row r="151" spans="54:57" x14ac:dyDescent="0.35">
      <c r="BB151" s="1">
        <f t="shared" si="12"/>
        <v>139</v>
      </c>
      <c r="BC151">
        <f t="shared" si="10"/>
        <v>0.46881404940669558</v>
      </c>
      <c r="BE151">
        <f t="shared" si="11"/>
        <v>0.99233195977700506</v>
      </c>
    </row>
    <row r="152" spans="54:57" x14ac:dyDescent="0.35">
      <c r="BB152" s="1">
        <f t="shared" si="12"/>
        <v>140</v>
      </c>
      <c r="BC152">
        <f t="shared" si="10"/>
        <v>0.46283688702044234</v>
      </c>
      <c r="BE152">
        <f t="shared" si="11"/>
        <v>0.99263152020112788</v>
      </c>
    </row>
    <row r="153" spans="54:57" x14ac:dyDescent="0.35">
      <c r="BB153" s="1">
        <f t="shared" si="12"/>
        <v>141</v>
      </c>
      <c r="BC153">
        <f t="shared" si="10"/>
        <v>0.45691261763354385</v>
      </c>
      <c r="BE153">
        <f t="shared" si="11"/>
        <v>0.99291941955810714</v>
      </c>
    </row>
    <row r="154" spans="54:57" x14ac:dyDescent="0.35">
      <c r="BB154" s="1">
        <f t="shared" si="12"/>
        <v>142</v>
      </c>
      <c r="BC154">
        <f t="shared" si="10"/>
        <v>0.4510414901436548</v>
      </c>
      <c r="BE154">
        <f t="shared" si="11"/>
        <v>0.99319610859416563</v>
      </c>
    </row>
    <row r="155" spans="54:57" x14ac:dyDescent="0.35">
      <c r="BB155" s="1">
        <f t="shared" si="12"/>
        <v>143</v>
      </c>
      <c r="BC155">
        <f t="shared" si="10"/>
        <v>0.44522372285247236</v>
      </c>
      <c r="BE155">
        <f t="shared" si="11"/>
        <v>0.99346202087672264</v>
      </c>
    </row>
    <row r="156" spans="54:57" x14ac:dyDescent="0.35">
      <c r="BB156" s="1">
        <f t="shared" si="12"/>
        <v>144</v>
      </c>
      <c r="BC156">
        <f t="shared" si="10"/>
        <v>0.43945950457982558</v>
      </c>
      <c r="BE156">
        <f t="shared" si="11"/>
        <v>0.99371757343034117</v>
      </c>
    </row>
    <row r="157" spans="54:57" x14ac:dyDescent="0.35">
      <c r="BB157" s="1">
        <f t="shared" si="12"/>
        <v>145</v>
      </c>
      <c r="BC157">
        <f t="shared" si="10"/>
        <v>0.43374899574564169</v>
      </c>
      <c r="BE157">
        <f t="shared" si="11"/>
        <v>0.99396316735058299</v>
      </c>
    </row>
    <row r="158" spans="54:57" x14ac:dyDescent="0.35">
      <c r="BB158" s="1">
        <f t="shared" si="12"/>
        <v>146</v>
      </c>
      <c r="BC158">
        <f t="shared" si="10"/>
        <v>0.42809232942062242</v>
      </c>
      <c r="BE158">
        <f t="shared" si="11"/>
        <v>0.9941991883964314</v>
      </c>
    </row>
    <row r="159" spans="54:57" x14ac:dyDescent="0.35">
      <c r="BB159" s="1">
        <f t="shared" si="12"/>
        <v>147</v>
      </c>
      <c r="BC159">
        <f t="shared" si="10"/>
        <v>0.42248961234644661</v>
      </c>
      <c r="BE159">
        <f t="shared" si="11"/>
        <v>0.99442600756191546</v>
      </c>
    </row>
    <row r="160" spans="54:57" x14ac:dyDescent="0.35">
      <c r="BB160" s="1">
        <f t="shared" si="12"/>
        <v>148</v>
      </c>
      <c r="BC160">
        <f t="shared" si="10"/>
        <v>0.41694092592629323</v>
      </c>
      <c r="BE160">
        <f t="shared" si="11"/>
        <v>0.99464398162757395</v>
      </c>
    </row>
    <row r="161" spans="54:57" x14ac:dyDescent="0.35">
      <c r="BB161" s="1">
        <f t="shared" si="12"/>
        <v>149</v>
      </c>
      <c r="BC161">
        <f t="shared" si="10"/>
        <v>0.41144632718646063</v>
      </c>
      <c r="BE161">
        <f t="shared" si="11"/>
        <v>0.9948534536923791</v>
      </c>
    </row>
    <row r="162" spans="54:57" x14ac:dyDescent="0.35">
      <c r="BB162" s="1">
        <f t="shared" si="12"/>
        <v>150</v>
      </c>
      <c r="BC162">
        <f t="shared" si="10"/>
        <v>0.40600584970983811</v>
      </c>
      <c r="BE162">
        <f t="shared" si="11"/>
        <v>0.99505475368673058</v>
      </c>
    </row>
    <row r="163" spans="54:57" x14ac:dyDescent="0.35">
      <c r="BB163" s="1">
        <f t="shared" si="12"/>
        <v>151</v>
      </c>
      <c r="BC163">
        <f t="shared" si="10"/>
        <v>0.4006195045419676</v>
      </c>
      <c r="BE163">
        <f t="shared" si="11"/>
        <v>0.99524819886711013</v>
      </c>
    </row>
    <row r="164" spans="54:57" x14ac:dyDescent="0.35">
      <c r="BB164" s="1">
        <f t="shared" si="12"/>
        <v>152</v>
      </c>
      <c r="BC164">
        <f t="shared" si="10"/>
        <v>0.39528728107041478</v>
      </c>
      <c r="BE164">
        <f t="shared" si="11"/>
        <v>0.99543409429299401</v>
      </c>
    </row>
    <row r="165" spans="54:57" x14ac:dyDescent="0.35">
      <c r="BB165" s="1">
        <f t="shared" si="12"/>
        <v>153</v>
      </c>
      <c r="BC165">
        <f t="shared" si="10"/>
        <v>0.3900091478781515</v>
      </c>
      <c r="BE165">
        <f t="shared" si="11"/>
        <v>0.9956127332865824</v>
      </c>
    </row>
    <row r="166" spans="54:57" x14ac:dyDescent="0.35">
      <c r="BB166" s="1">
        <f t="shared" si="12"/>
        <v>154</v>
      </c>
      <c r="BC166">
        <f t="shared" si="10"/>
        <v>0.38478505357163384</v>
      </c>
      <c r="BE166">
        <f t="shared" si="11"/>
        <v>0.99578439787591344</v>
      </c>
    </row>
    <row r="167" spans="54:57" x14ac:dyDescent="0.35">
      <c r="BB167" s="1">
        <f t="shared" si="12"/>
        <v>155</v>
      </c>
      <c r="BC167">
        <f t="shared" si="10"/>
        <v>0.37961492758424392</v>
      </c>
      <c r="BE167">
        <f t="shared" si="11"/>
        <v>0.99594935922190031</v>
      </c>
    </row>
    <row r="168" spans="54:57" x14ac:dyDescent="0.35">
      <c r="BB168" s="1">
        <f t="shared" si="12"/>
        <v>156</v>
      </c>
      <c r="BC168">
        <f t="shared" si="10"/>
        <v>0.37449868095574501</v>
      </c>
      <c r="BE168">
        <f t="shared" si="11"/>
        <v>0.9961078780298287</v>
      </c>
    </row>
    <row r="169" spans="54:57" x14ac:dyDescent="0.35">
      <c r="BB169" s="1">
        <f t="shared" si="12"/>
        <v>157</v>
      </c>
      <c r="BC169">
        <f t="shared" si="10"/>
        <v>0.36943620708838665</v>
      </c>
      <c r="BE169">
        <f t="shared" si="11"/>
        <v>0.9962602049458319</v>
      </c>
    </row>
    <row r="170" spans="54:57" x14ac:dyDescent="0.35">
      <c r="BB170" s="1">
        <f t="shared" si="12"/>
        <v>158</v>
      </c>
      <c r="BC170">
        <f t="shared" si="10"/>
        <v>0.36442738248027756</v>
      </c>
      <c r="BE170">
        <f t="shared" si="11"/>
        <v>0.99640658093884316</v>
      </c>
    </row>
    <row r="171" spans="54:57" x14ac:dyDescent="0.35">
      <c r="BB171" s="1">
        <f t="shared" si="12"/>
        <v>159</v>
      </c>
      <c r="BC171">
        <f t="shared" si="10"/>
        <v>0.35947206743663052</v>
      </c>
      <c r="BE171">
        <f t="shared" si="11"/>
        <v>0.9965472376685256</v>
      </c>
    </row>
    <row r="172" spans="54:57" x14ac:dyDescent="0.35">
      <c r="BB172" s="1">
        <f t="shared" si="12"/>
        <v>160</v>
      </c>
      <c r="BC172">
        <f t="shared" si="10"/>
        <v>0.35457010675946843</v>
      </c>
      <c r="BE172">
        <f t="shared" si="11"/>
        <v>0.99668239783965107</v>
      </c>
    </row>
    <row r="173" spans="54:57" x14ac:dyDescent="0.35">
      <c r="BB173" s="1">
        <f t="shared" si="12"/>
        <v>161</v>
      </c>
      <c r="BC173">
        <f t="shared" si="10"/>
        <v>0.34972133041636466</v>
      </c>
      <c r="BE173">
        <f t="shared" si="11"/>
        <v>0.99681227554339413</v>
      </c>
    </row>
    <row r="174" spans="54:57" x14ac:dyDescent="0.35">
      <c r="BB174" s="1">
        <f t="shared" si="12"/>
        <v>162</v>
      </c>
      <c r="BC174">
        <f t="shared" si="10"/>
        <v>0.34492555418877913</v>
      </c>
      <c r="BE174">
        <f t="shared" si="11"/>
        <v>0.9969370765859934</v>
      </c>
    </row>
    <row r="175" spans="54:57" x14ac:dyDescent="0.35">
      <c r="BB175" s="1">
        <f t="shared" si="12"/>
        <v>163</v>
      </c>
      <c r="BC175">
        <f t="shared" si="10"/>
        <v>0.340182580300534</v>
      </c>
      <c r="BE175">
        <f t="shared" si="11"/>
        <v>0.99705699880522092</v>
      </c>
    </row>
    <row r="176" spans="54:57" x14ac:dyDescent="0.35">
      <c r="BB176" s="1">
        <f t="shared" si="12"/>
        <v>164</v>
      </c>
      <c r="BC176">
        <f t="shared" si="10"/>
        <v>0.3354921980269629</v>
      </c>
      <c r="BE176">
        <f t="shared" si="11"/>
        <v>0.99717223237507857</v>
      </c>
    </row>
    <row r="177" spans="54:57" x14ac:dyDescent="0.35">
      <c r="BB177" s="1">
        <f t="shared" si="12"/>
        <v>165</v>
      </c>
      <c r="BC177">
        <f t="shared" si="10"/>
        <v>0.33085418428525237</v>
      </c>
      <c r="BE177">
        <f t="shared" si="11"/>
        <v>0.99728296009914219</v>
      </c>
    </row>
    <row r="178" spans="54:57" x14ac:dyDescent="0.35">
      <c r="BB178" s="1">
        <f t="shared" si="12"/>
        <v>166</v>
      </c>
      <c r="BC178">
        <f t="shared" si="10"/>
        <v>0.32626830420648029</v>
      </c>
      <c r="BE178">
        <f t="shared" si="11"/>
        <v>0.99738935769294657</v>
      </c>
    </row>
    <row r="179" spans="54:57" x14ac:dyDescent="0.35">
      <c r="BB179" s="1">
        <f t="shared" si="12"/>
        <v>167</v>
      </c>
      <c r="BC179">
        <f t="shared" si="10"/>
        <v>0.32173431168984673</v>
      </c>
      <c r="BE179">
        <f t="shared" si="11"/>
        <v>0.99749159405580634</v>
      </c>
    </row>
    <row r="180" spans="54:57" x14ac:dyDescent="0.35">
      <c r="BB180" s="1">
        <f t="shared" si="12"/>
        <v>168</v>
      </c>
      <c r="BC180">
        <f t="shared" si="10"/>
        <v>0.31725194993957589</v>
      </c>
      <c r="BE180">
        <f t="shared" si="11"/>
        <v>0.99758983153244207</v>
      </c>
    </row>
    <row r="181" spans="54:57" x14ac:dyDescent="0.35">
      <c r="BB181" s="1">
        <f t="shared" si="12"/>
        <v>169</v>
      </c>
      <c r="BC181">
        <f t="shared" si="10"/>
        <v>0.31282095198496029</v>
      </c>
      <c r="BE181">
        <f t="shared" si="11"/>
        <v>0.99768422616478092</v>
      </c>
    </row>
    <row r="182" spans="54:57" x14ac:dyDescent="0.35">
      <c r="BB182" s="1">
        <f t="shared" si="12"/>
        <v>170</v>
      </c>
      <c r="BC182">
        <f t="shared" si="10"/>
        <v>0.30844104118400251</v>
      </c>
      <c r="BE182">
        <f t="shared" si="11"/>
        <v>0.99777492793427935</v>
      </c>
    </row>
    <row r="183" spans="54:57" x14ac:dyDescent="0.35">
      <c r="BB183" s="1">
        <f t="shared" si="12"/>
        <v>171</v>
      </c>
      <c r="BC183">
        <f t="shared" si="10"/>
        <v>0.30411193171110129</v>
      </c>
      <c r="BE183">
        <f t="shared" si="11"/>
        <v>0.9978620809951162</v>
      </c>
    </row>
    <row r="184" spans="54:57" x14ac:dyDescent="0.35">
      <c r="BB184" s="1">
        <f t="shared" si="12"/>
        <v>172</v>
      </c>
      <c r="BC184">
        <f t="shared" si="10"/>
        <v>0.29983332902921567</v>
      </c>
      <c r="BE184">
        <f t="shared" si="11"/>
        <v>0.997945823898577</v>
      </c>
    </row>
    <row r="185" spans="54:57" x14ac:dyDescent="0.35">
      <c r="BB185" s="1">
        <f t="shared" si="12"/>
        <v>173</v>
      </c>
      <c r="BC185">
        <f t="shared" si="10"/>
        <v>0.29560493034693147</v>
      </c>
      <c r="BE185">
        <f t="shared" si="11"/>
        <v>0.99802628980895802</v>
      </c>
    </row>
    <row r="186" spans="54:57" x14ac:dyDescent="0.35">
      <c r="BB186" s="1">
        <f t="shared" si="12"/>
        <v>174</v>
      </c>
      <c r="BC186">
        <f t="shared" si="10"/>
        <v>0.29142642506084193</v>
      </c>
      <c r="BE186">
        <f t="shared" si="11"/>
        <v>0.99810360671129239</v>
      </c>
    </row>
    <row r="187" spans="54:57" x14ac:dyDescent="0.35">
      <c r="BB187" s="1">
        <f t="shared" si="12"/>
        <v>175</v>
      </c>
      <c r="BC187">
        <f t="shared" si="10"/>
        <v>0.28729749518364578</v>
      </c>
      <c r="BE187">
        <f t="shared" si="11"/>
        <v>0.99817789761119868</v>
      </c>
    </row>
    <row r="188" spans="54:57" x14ac:dyDescent="0.35">
      <c r="BB188" s="1">
        <f t="shared" si="12"/>
        <v>176</v>
      </c>
      <c r="BC188">
        <f t="shared" si="10"/>
        <v>0.2832178157583542</v>
      </c>
      <c r="BE188">
        <f t="shared" si="11"/>
        <v>0.9982492807271417</v>
      </c>
    </row>
    <row r="189" spans="54:57" x14ac:dyDescent="0.35">
      <c r="BB189" s="1">
        <f t="shared" si="12"/>
        <v>177</v>
      </c>
      <c r="BC189">
        <f t="shared" si="10"/>
        <v>0.27918705525898929</v>
      </c>
      <c r="BE189">
        <f t="shared" si="11"/>
        <v>0.99831786967538227</v>
      </c>
    </row>
    <row r="190" spans="54:57" x14ac:dyDescent="0.35">
      <c r="BB190" s="1">
        <f t="shared" si="12"/>
        <v>178</v>
      </c>
      <c r="BC190">
        <f t="shared" si="10"/>
        <v>0.27520487597814708</v>
      </c>
      <c r="BE190">
        <f t="shared" si="11"/>
        <v>0.99838377364788755</v>
      </c>
    </row>
    <row r="191" spans="54:57" x14ac:dyDescent="0.35">
      <c r="BB191" s="1">
        <f t="shared" si="12"/>
        <v>179</v>
      </c>
      <c r="BC191">
        <f t="shared" si="10"/>
        <v>0.27127093440178685</v>
      </c>
      <c r="BE191">
        <f t="shared" si="11"/>
        <v>0.99844709758345851</v>
      </c>
    </row>
    <row r="192" spans="54:57" x14ac:dyDescent="0.35">
      <c r="BB192" s="1">
        <f t="shared" si="12"/>
        <v>180</v>
      </c>
      <c r="BC192">
        <f t="shared" si="10"/>
        <v>0.26738488157160195</v>
      </c>
      <c r="BE192">
        <f t="shared" si="11"/>
        <v>0.99850794233232665</v>
      </c>
    </row>
    <row r="193" spans="54:57" x14ac:dyDescent="0.35">
      <c r="BB193" s="1">
        <f t="shared" si="12"/>
        <v>181</v>
      </c>
      <c r="BC193">
        <f t="shared" si="10"/>
        <v>0.26354636343531684</v>
      </c>
      <c r="BE193">
        <f t="shared" si="11"/>
        <v>0.99856640481446723</v>
      </c>
    </row>
    <row r="194" spans="54:57" x14ac:dyDescent="0.35">
      <c r="BB194" s="1">
        <f t="shared" si="12"/>
        <v>182</v>
      </c>
      <c r="BC194">
        <f t="shared" si="10"/>
        <v>0.25975502118524524</v>
      </c>
      <c r="BE194">
        <f t="shared" si="11"/>
        <v>0.99862257817185351</v>
      </c>
    </row>
    <row r="195" spans="54:57" x14ac:dyDescent="0.35">
      <c r="BB195" s="1">
        <f t="shared" si="12"/>
        <v>183</v>
      </c>
      <c r="BC195">
        <f t="shared" si="10"/>
        <v>0.25601049158543859</v>
      </c>
      <c r="BE195">
        <f t="shared" si="11"/>
        <v>0.99867655191488602</v>
      </c>
    </row>
    <row r="196" spans="54:57" x14ac:dyDescent="0.35">
      <c r="BB196" s="1">
        <f t="shared" si="12"/>
        <v>184</v>
      </c>
      <c r="BC196">
        <f t="shared" si="10"/>
        <v>0.25231240728774273</v>
      </c>
      <c r="BE196">
        <f t="shared" si="11"/>
        <v>0.99872841206320939</v>
      </c>
    </row>
    <row r="197" spans="54:57" x14ac:dyDescent="0.35">
      <c r="BB197" s="1">
        <f t="shared" si="12"/>
        <v>185</v>
      </c>
      <c r="BC197">
        <f t="shared" si="10"/>
        <v>0.24866039713707411</v>
      </c>
      <c r="BE197">
        <f t="shared" si="11"/>
        <v>0.99877824128113124</v>
      </c>
    </row>
    <row r="198" spans="54:57" x14ac:dyDescent="0.35">
      <c r="BB198" s="1">
        <f t="shared" si="12"/>
        <v>186</v>
      </c>
      <c r="BC198">
        <f t="shared" si="10"/>
        <v>0.24505408646621898</v>
      </c>
      <c r="BE198">
        <f t="shared" si="11"/>
        <v>0.99882611900783846</v>
      </c>
    </row>
    <row r="199" spans="54:57" x14ac:dyDescent="0.35">
      <c r="BB199" s="1">
        <f t="shared" si="12"/>
        <v>187</v>
      </c>
      <c r="BC199">
        <f t="shared" si="10"/>
        <v>0.24149309738045011</v>
      </c>
      <c r="BE199">
        <f t="shared" si="11"/>
        <v>0.99887212158261562</v>
      </c>
    </row>
    <row r="200" spans="54:57" x14ac:dyDescent="0.35">
      <c r="BB200" s="1">
        <f t="shared" si="12"/>
        <v>188</v>
      </c>
      <c r="BC200">
        <f t="shared" si="10"/>
        <v>0.23797704903224914</v>
      </c>
      <c r="BE200">
        <f t="shared" si="11"/>
        <v>0.9989163223652453</v>
      </c>
    </row>
    <row r="201" spans="54:57" x14ac:dyDescent="0.35">
      <c r="BB201" s="1">
        <f t="shared" si="12"/>
        <v>189</v>
      </c>
      <c r="BC201">
        <f t="shared" si="10"/>
        <v>0.23450555788641442</v>
      </c>
      <c r="BE201">
        <f t="shared" si="11"/>
        <v>0.99895879185177816</v>
      </c>
    </row>
    <row r="202" spans="54:57" x14ac:dyDescent="0.35">
      <c r="BB202" s="1">
        <f t="shared" si="12"/>
        <v>190</v>
      </c>
      <c r="BC202">
        <f t="shared" si="10"/>
        <v>0.2310782379758283</v>
      </c>
      <c r="BE202">
        <f t="shared" si="11"/>
        <v>0.9989995977858408</v>
      </c>
    </row>
    <row r="203" spans="54:57" x14ac:dyDescent="0.35">
      <c r="BB203" s="1">
        <f t="shared" si="12"/>
        <v>191</v>
      </c>
      <c r="BC203">
        <f t="shared" si="10"/>
        <v>0.22769470114814838</v>
      </c>
      <c r="BE203">
        <f t="shared" si="11"/>
        <v>0.99903880526565947</v>
      </c>
    </row>
    <row r="204" spans="54:57" x14ac:dyDescent="0.35">
      <c r="BB204" s="1">
        <f t="shared" si="12"/>
        <v>192</v>
      </c>
      <c r="BC204">
        <f t="shared" si="10"/>
        <v>0.22435455730368317</v>
      </c>
      <c r="BE204">
        <f t="shared" si="11"/>
        <v>0.99907647684695178</v>
      </c>
    </row>
    <row r="205" spans="54:57" x14ac:dyDescent="0.35">
      <c r="BB205" s="1">
        <f t="shared" si="12"/>
        <v>193</v>
      </c>
      <c r="BC205">
        <f t="shared" ref="BC205:BC262" si="13">BB205/$BA$13*EXP(1-BB205/$BA$13)</f>
        <v>0.22105741462470399</v>
      </c>
      <c r="BE205">
        <f t="shared" ref="BE205:BE262" si="14">TANH(BB205/$BA$13)</f>
        <v>0.99911267264185133</v>
      </c>
    </row>
    <row r="206" spans="54:57" x14ac:dyDescent="0.35">
      <c r="BB206" s="1">
        <f t="shared" ref="BB206:BB262" si="15">BB205+1</f>
        <v>194</v>
      </c>
      <c r="BC206">
        <f t="shared" si="13"/>
        <v>0.21780287979643884</v>
      </c>
      <c r="BE206">
        <f t="shared" si="14"/>
        <v>0.9991474504140101</v>
      </c>
    </row>
    <row r="207" spans="54:57" x14ac:dyDescent="0.35">
      <c r="BB207" s="1">
        <f t="shared" si="15"/>
        <v>195</v>
      </c>
      <c r="BC207">
        <f t="shared" si="13"/>
        <v>0.21459055821998818</v>
      </c>
      <c r="BE207">
        <f t="shared" si="14"/>
        <v>0.99918086567002806</v>
      </c>
    </row>
    <row r="208" spans="54:57" x14ac:dyDescent="0.35">
      <c r="BB208" s="1">
        <f t="shared" si="15"/>
        <v>196</v>
      </c>
      <c r="BC208">
        <f t="shared" si="13"/>
        <v>0.2114200542173956</v>
      </c>
      <c r="BE208">
        <f t="shared" si="14"/>
        <v>0.99921297174734702</v>
      </c>
    </row>
    <row r="209" spans="54:57" x14ac:dyDescent="0.35">
      <c r="BB209" s="1">
        <f t="shared" si="15"/>
        <v>197</v>
      </c>
      <c r="BC209">
        <f t="shared" si="13"/>
        <v>0.20829097122910045</v>
      </c>
      <c r="BE209">
        <f t="shared" si="14"/>
        <v>0.99924381989874578</v>
      </c>
    </row>
    <row r="210" spans="54:57" x14ac:dyDescent="0.35">
      <c r="BB210" s="1">
        <f t="shared" si="15"/>
        <v>198</v>
      </c>
      <c r="BC210">
        <f t="shared" si="13"/>
        <v>0.20520291200399429</v>
      </c>
      <c r="BE210">
        <f t="shared" si="14"/>
        <v>0.99927345937356382</v>
      </c>
    </row>
    <row r="211" spans="54:57" x14ac:dyDescent="0.35">
      <c r="BB211" s="1">
        <f t="shared" si="15"/>
        <v>199</v>
      </c>
      <c r="BC211">
        <f t="shared" si="13"/>
        <v>0.20215547878229603</v>
      </c>
      <c r="BE211">
        <f t="shared" si="14"/>
        <v>0.99930193749577989</v>
      </c>
    </row>
    <row r="212" spans="54:57" x14ac:dyDescent="0.35">
      <c r="BB212" s="1">
        <f t="shared" si="15"/>
        <v>200</v>
      </c>
      <c r="BC212">
        <f t="shared" si="13"/>
        <v>0.19914827347145578</v>
      </c>
      <c r="BE212">
        <f t="shared" si="14"/>
        <v>0.99932929973906692</v>
      </c>
    </row>
    <row r="213" spans="54:57" x14ac:dyDescent="0.35">
      <c r="BB213" s="1">
        <f t="shared" si="15"/>
        <v>201</v>
      </c>
      <c r="BC213">
        <f t="shared" si="13"/>
        <v>0.19618089781529216</v>
      </c>
      <c r="BE213">
        <f t="shared" si="14"/>
        <v>0.99935558979893724</v>
      </c>
    </row>
    <row r="214" spans="54:57" x14ac:dyDescent="0.35">
      <c r="BB214" s="1">
        <f t="shared" si="15"/>
        <v>202</v>
      </c>
      <c r="BC214">
        <f t="shared" si="13"/>
        <v>0.19325295355656141</v>
      </c>
      <c r="BE214">
        <f t="shared" si="14"/>
        <v>0.99938084966208895</v>
      </c>
    </row>
    <row r="215" spans="54:57" x14ac:dyDescent="0.35">
      <c r="BB215" s="1">
        <f t="shared" si="15"/>
        <v>203</v>
      </c>
      <c r="BC215">
        <f t="shared" si="13"/>
        <v>0.19036404259315332</v>
      </c>
      <c r="BE215">
        <f t="shared" si="14"/>
        <v>0.99940511967306356</v>
      </c>
    </row>
    <row r="216" spans="54:57" x14ac:dyDescent="0.35">
      <c r="BB216" s="1">
        <f t="shared" si="15"/>
        <v>204</v>
      </c>
      <c r="BC216">
        <f t="shared" si="13"/>
        <v>0.18751376712810036</v>
      </c>
      <c r="BE216">
        <f t="shared" si="14"/>
        <v>0.9994284385983162</v>
      </c>
    </row>
    <row r="217" spans="54:57" x14ac:dyDescent="0.35">
      <c r="BB217" s="1">
        <f t="shared" si="15"/>
        <v>205</v>
      </c>
      <c r="BC217">
        <f t="shared" si="13"/>
        <v>0.18470172981358704</v>
      </c>
      <c r="BE217">
        <f t="shared" si="14"/>
        <v>0.99945084368779735</v>
      </c>
    </row>
    <row r="218" spans="54:57" x14ac:dyDescent="0.35">
      <c r="BB218" s="1">
        <f t="shared" si="15"/>
        <v>206</v>
      </c>
      <c r="BC218">
        <f t="shared" si="13"/>
        <v>0.1819275338891346</v>
      </c>
      <c r="BE218">
        <f t="shared" si="14"/>
        <v>0.9994723707341433</v>
      </c>
    </row>
    <row r="219" spans="54:57" x14ac:dyDescent="0.35">
      <c r="BB219" s="1">
        <f t="shared" si="15"/>
        <v>207</v>
      </c>
      <c r="BC219">
        <f t="shared" si="13"/>
        <v>0.17919078331413887</v>
      </c>
      <c r="BE219">
        <f t="shared" si="14"/>
        <v>0.99949305412956702</v>
      </c>
    </row>
    <row r="220" spans="54:57" x14ac:dyDescent="0.35">
      <c r="BB220" s="1">
        <f t="shared" si="15"/>
        <v>208</v>
      </c>
      <c r="BC220">
        <f t="shared" si="13"/>
        <v>0.17649108289492738</v>
      </c>
      <c r="BE220">
        <f t="shared" si="14"/>
        <v>0.99951292692053662</v>
      </c>
    </row>
    <row r="221" spans="54:57" x14ac:dyDescent="0.35">
      <c r="BB221" s="1">
        <f t="shared" si="15"/>
        <v>209</v>
      </c>
      <c r="BC221">
        <f t="shared" si="13"/>
        <v>0.17382803840650388</v>
      </c>
      <c r="BE221">
        <f t="shared" si="14"/>
        <v>0.99953202086032766</v>
      </c>
    </row>
    <row r="222" spans="54:57" x14ac:dyDescent="0.35">
      <c r="BB222" s="1">
        <f t="shared" si="15"/>
        <v>210</v>
      </c>
      <c r="BC222">
        <f t="shared" si="13"/>
        <v>0.17120125670913811</v>
      </c>
      <c r="BE222">
        <f t="shared" si="14"/>
        <v>0.99955036645953332</v>
      </c>
    </row>
    <row r="223" spans="54:57" x14ac:dyDescent="0.35">
      <c r="BB223" s="1">
        <f t="shared" si="15"/>
        <v>211</v>
      </c>
      <c r="BC223">
        <f t="shared" si="13"/>
        <v>0.16861034585995952</v>
      </c>
      <c r="BE223">
        <f t="shared" si="14"/>
        <v>0.99956799303460675</v>
      </c>
    </row>
    <row r="224" spans="54:57" x14ac:dyDescent="0.35">
      <c r="BB224" s="1">
        <f t="shared" si="15"/>
        <v>212</v>
      </c>
      <c r="BC224">
        <f t="shared" si="13"/>
        <v>0.16605491521970517</v>
      </c>
      <c r="BE224">
        <f t="shared" si="14"/>
        <v>0.99958492875451532</v>
      </c>
    </row>
    <row r="225" spans="54:57" x14ac:dyDescent="0.35">
      <c r="BB225" s="1">
        <f t="shared" si="15"/>
        <v>213</v>
      </c>
      <c r="BC225">
        <f t="shared" si="13"/>
        <v>0.16353457555477183</v>
      </c>
      <c r="BE225">
        <f t="shared" si="14"/>
        <v>0.99960120068557801</v>
      </c>
    </row>
    <row r="226" spans="54:57" x14ac:dyDescent="0.35">
      <c r="BB226" s="1">
        <f t="shared" si="15"/>
        <v>214</v>
      </c>
      <c r="BC226">
        <f t="shared" si="13"/>
        <v>0.16104893913471413</v>
      </c>
      <c r="BE226">
        <f t="shared" si="14"/>
        <v>0.99961683483455754</v>
      </c>
    </row>
    <row r="227" spans="54:57" x14ac:dyDescent="0.35">
      <c r="BB227" s="1">
        <f t="shared" si="15"/>
        <v>215</v>
      </c>
      <c r="BC227">
        <f t="shared" si="13"/>
        <v>0.15859761982533205</v>
      </c>
      <c r="BE227">
        <f t="shared" si="14"/>
        <v>0.99963185619007322</v>
      </c>
    </row>
    <row r="228" spans="54:57" x14ac:dyDescent="0.35">
      <c r="BB228" s="1">
        <f t="shared" si="15"/>
        <v>216</v>
      </c>
      <c r="BC228">
        <f t="shared" si="13"/>
        <v>0.1561802331774805</v>
      </c>
      <c r="BE228">
        <f t="shared" si="14"/>
        <v>0.99964628876239991</v>
      </c>
    </row>
    <row r="229" spans="54:57" x14ac:dyDescent="0.35">
      <c r="BB229" s="1">
        <f t="shared" si="15"/>
        <v>217</v>
      </c>
      <c r="BC229">
        <f t="shared" si="13"/>
        <v>0.1537963965117381</v>
      </c>
      <c r="BE229">
        <f t="shared" si="14"/>
        <v>0.99966015562171673</v>
      </c>
    </row>
    <row r="230" spans="54:57" x14ac:dyDescent="0.35">
      <c r="BB230" s="1">
        <f t="shared" si="15"/>
        <v>218</v>
      </c>
      <c r="BC230">
        <f t="shared" si="13"/>
        <v>0.15144572899906009</v>
      </c>
      <c r="BE230">
        <f t="shared" si="14"/>
        <v>0.99967347893486391</v>
      </c>
    </row>
    <row r="231" spans="54:57" x14ac:dyDescent="0.35">
      <c r="BB231" s="1">
        <f t="shared" si="15"/>
        <v>219</v>
      </c>
      <c r="BC231">
        <f t="shared" si="13"/>
        <v>0.14912785173754511</v>
      </c>
      <c r="BE231">
        <f t="shared" si="14"/>
        <v>0.99968628000066617</v>
      </c>
    </row>
    <row r="232" spans="54:57" x14ac:dyDescent="0.35">
      <c r="BB232" s="1">
        <f t="shared" si="15"/>
        <v>220</v>
      </c>
      <c r="BC232">
        <f t="shared" si="13"/>
        <v>0.14684238782543471</v>
      </c>
      <c r="BE232">
        <f t="shared" si="14"/>
        <v>0.99969857928388062</v>
      </c>
    </row>
    <row r="233" spans="54:57" x14ac:dyDescent="0.35">
      <c r="BB233" s="1">
        <f t="shared" si="15"/>
        <v>221</v>
      </c>
      <c r="BC233">
        <f t="shared" si="13"/>
        <v>0.14458896243046759</v>
      </c>
      <c r="BE233">
        <f t="shared" si="14"/>
        <v>0.99971039644781656</v>
      </c>
    </row>
    <row r="234" spans="54:57" x14ac:dyDescent="0.35">
      <c r="BB234" s="1">
        <f t="shared" si="15"/>
        <v>222</v>
      </c>
      <c r="BC234">
        <f t="shared" si="13"/>
        <v>0.14236720285570176</v>
      </c>
      <c r="BE234">
        <f t="shared" si="14"/>
        <v>0.99972175038568678</v>
      </c>
    </row>
    <row r="235" spans="54:57" x14ac:dyDescent="0.35">
      <c r="BB235" s="1">
        <f t="shared" si="15"/>
        <v>223</v>
      </c>
      <c r="BC235">
        <f t="shared" si="13"/>
        <v>0.14017673860191998</v>
      </c>
      <c r="BE235">
        <f t="shared" si="14"/>
        <v>0.99973265925073274</v>
      </c>
    </row>
    <row r="236" spans="54:57" x14ac:dyDescent="0.35">
      <c r="BB236" s="1">
        <f t="shared" si="15"/>
        <v>224</v>
      </c>
      <c r="BC236">
        <f t="shared" si="13"/>
        <v>0.13801720142672477</v>
      </c>
      <c r="BE236">
        <f t="shared" si="14"/>
        <v>0.99974314048517354</v>
      </c>
    </row>
    <row r="237" spans="54:57" x14ac:dyDescent="0.35">
      <c r="BB237" s="1">
        <f t="shared" si="15"/>
        <v>225</v>
      </c>
      <c r="BC237">
        <f t="shared" si="13"/>
        <v>0.13588822540043324</v>
      </c>
      <c r="BE237">
        <f t="shared" si="14"/>
        <v>0.9997532108480276</v>
      </c>
    </row>
    <row r="238" spans="54:57" x14ac:dyDescent="0.35">
      <c r="BB238" s="1">
        <f t="shared" si="15"/>
        <v>226</v>
      </c>
      <c r="BC238">
        <f t="shared" si="13"/>
        <v>0.13378944695887188</v>
      </c>
      <c r="BE238">
        <f t="shared" si="14"/>
        <v>0.9997628864418443</v>
      </c>
    </row>
    <row r="239" spans="54:57" x14ac:dyDescent="0.35">
      <c r="BB239" s="1">
        <f t="shared" si="15"/>
        <v>227</v>
      </c>
      <c r="BC239">
        <f t="shared" si="13"/>
        <v>0.13172050495317461</v>
      </c>
      <c r="BE239">
        <f t="shared" si="14"/>
        <v>0.99977218273839508</v>
      </c>
    </row>
    <row r="240" spans="54:57" x14ac:dyDescent="0.35">
      <c r="BB240" s="1">
        <f t="shared" si="15"/>
        <v>228</v>
      </c>
      <c r="BC240">
        <f t="shared" si="13"/>
        <v>0.1296810406966814</v>
      </c>
      <c r="BE240">
        <f t="shared" si="14"/>
        <v>0.99978111460335883</v>
      </c>
    </row>
    <row r="241" spans="54:57" x14ac:dyDescent="0.35">
      <c r="BB241" s="1">
        <f t="shared" si="15"/>
        <v>229</v>
      </c>
      <c r="BC241">
        <f t="shared" si="13"/>
        <v>0.12767069800903133</v>
      </c>
      <c r="BE241">
        <f t="shared" si="14"/>
        <v>0.99978969632004444</v>
      </c>
    </row>
    <row r="242" spans="54:57" x14ac:dyDescent="0.35">
      <c r="BB242" s="1">
        <f t="shared" si="15"/>
        <v>230</v>
      </c>
      <c r="BC242">
        <f t="shared" si="13"/>
        <v>0.1256891232575458</v>
      </c>
      <c r="BE242">
        <f t="shared" si="14"/>
        <v>0.99979794161218449</v>
      </c>
    </row>
    <row r="243" spans="54:57" x14ac:dyDescent="0.35">
      <c r="BB243" s="1">
        <f t="shared" si="15"/>
        <v>231</v>
      </c>
      <c r="BC243">
        <f t="shared" si="13"/>
        <v>0.12373596539598837</v>
      </c>
      <c r="BE243">
        <f t="shared" si="14"/>
        <v>0.9998058636658409</v>
      </c>
    </row>
    <row r="244" spans="54:57" x14ac:dyDescent="0.35">
      <c r="BB244" s="1">
        <f t="shared" si="15"/>
        <v>232</v>
      </c>
      <c r="BC244">
        <f t="shared" si="13"/>
        <v>0.12181087600079218</v>
      </c>
      <c r="BE244">
        <f t="shared" si="14"/>
        <v>0.99981347515045249</v>
      </c>
    </row>
    <row r="245" spans="54:57" x14ac:dyDescent="0.35">
      <c r="BB245" s="1">
        <f t="shared" si="15"/>
        <v>233</v>
      </c>
      <c r="BC245">
        <f t="shared" si="13"/>
        <v>0.11991350930483732</v>
      </c>
      <c r="BE245">
        <f t="shared" si="14"/>
        <v>0.99982078823906084</v>
      </c>
    </row>
    <row r="246" spans="54:57" x14ac:dyDescent="0.35">
      <c r="BB246" s="1">
        <f t="shared" si="15"/>
        <v>234</v>
      </c>
      <c r="BC246">
        <f t="shared" si="13"/>
        <v>0.1180435222288634</v>
      </c>
      <c r="BE246">
        <f t="shared" si="14"/>
        <v>0.99982781462774484</v>
      </c>
    </row>
    <row r="247" spans="54:57" x14ac:dyDescent="0.35">
      <c r="BB247" s="1">
        <f t="shared" si="15"/>
        <v>235</v>
      </c>
      <c r="BC247">
        <f t="shared" si="13"/>
        <v>0.11620057441059513</v>
      </c>
      <c r="BE247">
        <f t="shared" si="14"/>
        <v>0.99983456555429673</v>
      </c>
    </row>
    <row r="248" spans="54:57" x14ac:dyDescent="0.35">
      <c r="BB248" s="1">
        <f t="shared" si="15"/>
        <v>236</v>
      </c>
      <c r="BC248">
        <f t="shared" si="13"/>
        <v>0.1143843282316621</v>
      </c>
      <c r="BE248">
        <f t="shared" si="14"/>
        <v>0.99984105181616556</v>
      </c>
    </row>
    <row r="249" spans="54:57" x14ac:dyDescent="0.35">
      <c r="BB249" s="1">
        <f t="shared" si="15"/>
        <v>237</v>
      </c>
      <c r="BC249">
        <f t="shared" si="13"/>
        <v>0.11259444884238569</v>
      </c>
      <c r="BE249">
        <f t="shared" si="14"/>
        <v>0.99984728378770138</v>
      </c>
    </row>
    <row r="250" spans="54:57" x14ac:dyDescent="0.35">
      <c r="BB250" s="1">
        <f t="shared" si="15"/>
        <v>238</v>
      </c>
      <c r="BC250">
        <f t="shared" si="13"/>
        <v>0.11083060418450977</v>
      </c>
      <c r="BE250">
        <f t="shared" si="14"/>
        <v>0.99985327143672453</v>
      </c>
    </row>
    <row r="251" spans="54:57" x14ac:dyDescent="0.35">
      <c r="BB251" s="1">
        <f t="shared" si="15"/>
        <v>239</v>
      </c>
      <c r="BC251">
        <f t="shared" si="13"/>
        <v>0.1090924650119444</v>
      </c>
      <c r="BE251">
        <f t="shared" si="14"/>
        <v>0.9998590243404446</v>
      </c>
    </row>
    <row r="252" spans="54:57" x14ac:dyDescent="0.35">
      <c r="BB252" s="1">
        <f t="shared" si="15"/>
        <v>240</v>
      </c>
      <c r="BC252">
        <f t="shared" si="13"/>
        <v>0.10737970490959488</v>
      </c>
      <c r="BE252">
        <f t="shared" si="14"/>
        <v>0.9998645517007605</v>
      </c>
    </row>
    <row r="253" spans="54:57" x14ac:dyDescent="0.35">
      <c r="BB253" s="1">
        <f t="shared" si="15"/>
        <v>241</v>
      </c>
      <c r="BC253">
        <f t="shared" si="13"/>
        <v>0.10569200031034097</v>
      </c>
      <c r="BE253">
        <f t="shared" si="14"/>
        <v>0.99986986235895869</v>
      </c>
    </row>
    <row r="254" spans="54:57" x14ac:dyDescent="0.35">
      <c r="BB254" s="1">
        <f t="shared" si="15"/>
        <v>242</v>
      </c>
      <c r="BC254">
        <f t="shared" si="13"/>
        <v>0.10402903051023522</v>
      </c>
      <c r="BE254">
        <f t="shared" si="14"/>
        <v>0.9998749648098384</v>
      </c>
    </row>
    <row r="255" spans="54:57" x14ac:dyDescent="0.35">
      <c r="BB255" s="1">
        <f t="shared" si="15"/>
        <v>243</v>
      </c>
      <c r="BC255">
        <f t="shared" si="13"/>
        <v>0.10239047768198133</v>
      </c>
      <c r="BE255">
        <f t="shared" si="14"/>
        <v>0.99987986721528299</v>
      </c>
    </row>
    <row r="256" spans="54:57" x14ac:dyDescent="0.35">
      <c r="BB256" s="1">
        <f t="shared" si="15"/>
        <v>244</v>
      </c>
      <c r="BC256">
        <f t="shared" si="13"/>
        <v>0.10077602688675733</v>
      </c>
      <c r="BE256">
        <f t="shared" si="14"/>
        <v>0.99988457741730052</v>
      </c>
    </row>
    <row r="257" spans="54:57" x14ac:dyDescent="0.35">
      <c r="BB257" s="1">
        <f t="shared" si="15"/>
        <v>245</v>
      </c>
      <c r="BC257">
        <f t="shared" si="13"/>
        <v>9.9185366084441479E-2</v>
      </c>
      <c r="BE257">
        <f t="shared" si="14"/>
        <v>0.99988910295055433</v>
      </c>
    </row>
    <row r="258" spans="54:57" x14ac:dyDescent="0.35">
      <c r="BB258" s="1">
        <f t="shared" si="15"/>
        <v>246</v>
      </c>
      <c r="BC258">
        <f t="shared" si="13"/>
        <v>9.7618186142301819E-2</v>
      </c>
      <c r="BE258">
        <f t="shared" si="14"/>
        <v>0.99989345105440441</v>
      </c>
    </row>
    <row r="259" spans="54:57" x14ac:dyDescent="0.35">
      <c r="BB259" s="1">
        <f t="shared" si="15"/>
        <v>247</v>
      </c>
      <c r="BC259">
        <f t="shared" si="13"/>
        <v>9.6074180842203802E-2</v>
      </c>
      <c r="BE259">
        <f t="shared" si="14"/>
        <v>0.99989762868447296</v>
      </c>
    </row>
    <row r="260" spans="54:57" x14ac:dyDescent="0.35">
      <c r="BB260" s="1">
        <f t="shared" si="15"/>
        <v>248</v>
      </c>
      <c r="BC260">
        <f t="shared" si="13"/>
        <v>9.4553046886393724E-2</v>
      </c>
      <c r="BE260">
        <f t="shared" si="14"/>
        <v>0.99990164252376423</v>
      </c>
    </row>
    <row r="261" spans="54:57" x14ac:dyDescent="0.35">
      <c r="BB261" s="1">
        <f t="shared" si="15"/>
        <v>249</v>
      </c>
      <c r="BC261">
        <f t="shared" si="13"/>
        <v>9.3054483901909166E-2</v>
      </c>
      <c r="BE261">
        <f t="shared" si="14"/>
        <v>0.99990549899334236</v>
      </c>
    </row>
    <row r="262" spans="54:57" x14ac:dyDescent="0.35">
      <c r="BB262" s="1">
        <f t="shared" si="15"/>
        <v>250</v>
      </c>
      <c r="BC262">
        <f t="shared" si="13"/>
        <v>9.1578194443670893E-2</v>
      </c>
      <c r="BE262">
        <f t="shared" si="14"/>
        <v>0.999909204262595</v>
      </c>
    </row>
  </sheetData>
  <conditionalFormatting sqref="P10:P39">
    <cfRule type="cellIs" dxfId="0" priority="1" operator="greaterThan">
      <formula>0.01</formula>
    </cfRule>
    <cfRule type="colorScale" priority="2">
      <colorScale>
        <cfvo type="formula" val="&quot;&gt;0.01&quot;"/>
        <cfvo type="formula" val="&quot;&lt;0.01&quot;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C3E5-BB60-4F9F-B4C7-D4535EBE9516}">
  <dimension ref="B2:Y49"/>
  <sheetViews>
    <sheetView workbookViewId="0">
      <selection activeCell="E25" sqref="E25"/>
    </sheetView>
  </sheetViews>
  <sheetFormatPr defaultRowHeight="14.5" x14ac:dyDescent="0.35"/>
  <cols>
    <col min="2" max="2" width="12.7265625" customWidth="1"/>
    <col min="5" max="5" width="27.1796875" customWidth="1"/>
    <col min="10" max="10" width="14.54296875" customWidth="1"/>
    <col min="11" max="11" width="10.7265625" customWidth="1"/>
    <col min="13" max="13" width="15.1796875" customWidth="1"/>
    <col min="15" max="15" width="12.1796875" customWidth="1"/>
    <col min="17" max="17" width="10.453125" bestFit="1" customWidth="1"/>
    <col min="18" max="18" width="11.81640625" bestFit="1" customWidth="1"/>
    <col min="27" max="27" width="12.453125" bestFit="1" customWidth="1"/>
  </cols>
  <sheetData>
    <row r="2" spans="2:25" x14ac:dyDescent="0.35">
      <c r="Q2" t="s">
        <v>20</v>
      </c>
      <c r="R2" t="s">
        <v>21</v>
      </c>
      <c r="S2" t="s">
        <v>22</v>
      </c>
      <c r="T2" t="s">
        <v>24</v>
      </c>
    </row>
    <row r="3" spans="2:25" x14ac:dyDescent="0.35">
      <c r="P3" t="s">
        <v>15</v>
      </c>
      <c r="Q3">
        <v>3.3599999999999997E-5</v>
      </c>
      <c r="R3">
        <v>1.2799999999999999E-5</v>
      </c>
      <c r="S3">
        <v>20</v>
      </c>
      <c r="T3">
        <v>1</v>
      </c>
    </row>
    <row r="4" spans="2:25" x14ac:dyDescent="0.35">
      <c r="E4" s="4"/>
      <c r="F4" s="1"/>
      <c r="L4" s="2" t="s">
        <v>2</v>
      </c>
      <c r="P4" t="s">
        <v>16</v>
      </c>
      <c r="Q4">
        <v>9.5270000000000001E-4</v>
      </c>
      <c r="R4" s="7">
        <v>0.63920189999999999</v>
      </c>
      <c r="S4">
        <v>15</v>
      </c>
      <c r="T4">
        <v>0.2</v>
      </c>
    </row>
    <row r="5" spans="2:25" x14ac:dyDescent="0.35">
      <c r="B5" s="3" t="s">
        <v>0</v>
      </c>
      <c r="C5">
        <v>5</v>
      </c>
      <c r="E5" s="4" t="s">
        <v>36</v>
      </c>
      <c r="F5" s="1"/>
      <c r="H5" s="2" t="s">
        <v>8</v>
      </c>
      <c r="L5" s="5" t="s">
        <v>10</v>
      </c>
      <c r="N5" t="s">
        <v>22</v>
      </c>
      <c r="P5" t="s">
        <v>17</v>
      </c>
      <c r="Q5">
        <v>9.6897000000000007E-3</v>
      </c>
      <c r="S5">
        <v>10</v>
      </c>
      <c r="T5">
        <v>0.05</v>
      </c>
    </row>
    <row r="6" spans="2:25" x14ac:dyDescent="0.35">
      <c r="B6" s="3" t="s">
        <v>1</v>
      </c>
      <c r="C6">
        <v>100</v>
      </c>
      <c r="E6" s="1" t="s">
        <v>35</v>
      </c>
      <c r="F6" s="1"/>
      <c r="J6" s="2" t="s">
        <v>9</v>
      </c>
      <c r="L6" s="2" t="s">
        <v>11</v>
      </c>
      <c r="N6">
        <v>10</v>
      </c>
      <c r="P6" t="s">
        <v>18</v>
      </c>
      <c r="Q6">
        <v>3.2593200000000003E-2</v>
      </c>
      <c r="S6">
        <v>5</v>
      </c>
      <c r="T6">
        <v>5.0000000000000001E-3</v>
      </c>
    </row>
    <row r="7" spans="2:25" x14ac:dyDescent="0.35">
      <c r="B7" s="2" t="s">
        <v>3</v>
      </c>
      <c r="C7">
        <v>0.5</v>
      </c>
      <c r="E7" s="1">
        <f>I0*EXP(-K*ml)</f>
        <v>8.2084998623898802</v>
      </c>
      <c r="H7" s="2" t="s">
        <v>4</v>
      </c>
      <c r="I7" s="2" t="s">
        <v>5</v>
      </c>
      <c r="J7" s="2" t="s">
        <v>7</v>
      </c>
      <c r="N7" t="s">
        <v>23</v>
      </c>
      <c r="P7" t="s">
        <v>19</v>
      </c>
      <c r="Q7">
        <v>2.38236E-2</v>
      </c>
      <c r="S7">
        <v>1</v>
      </c>
      <c r="T7">
        <v>9.9999999999999995E-7</v>
      </c>
    </row>
    <row r="8" spans="2:25" x14ac:dyDescent="0.35">
      <c r="H8" s="2">
        <v>1</v>
      </c>
      <c r="I8">
        <f t="shared" ref="I8:I17" si="0">-K*H8</f>
        <v>-0.5</v>
      </c>
      <c r="J8">
        <f t="shared" ref="J8:J17" si="1">I0*EXP(-K*H8)</f>
        <v>60.653065971263345</v>
      </c>
      <c r="M8">
        <f t="shared" ref="M8:M17" si="2">I0*(1-EXP(-K*H8))/(K*H8)</f>
        <v>78.69386805747331</v>
      </c>
      <c r="N8">
        <f t="shared" ref="N8:N17" si="3">M8 * MIN(1,a_2*EXP(b_2*$N$6))</f>
        <v>0.60140833448138065</v>
      </c>
    </row>
    <row r="9" spans="2:25" x14ac:dyDescent="0.35">
      <c r="B9" t="s">
        <v>12</v>
      </c>
      <c r="C9">
        <v>2</v>
      </c>
      <c r="H9" s="2">
        <v>2</v>
      </c>
      <c r="I9">
        <f t="shared" si="0"/>
        <v>-1</v>
      </c>
      <c r="J9">
        <f t="shared" si="1"/>
        <v>36.787944117144235</v>
      </c>
      <c r="M9">
        <f t="shared" si="2"/>
        <v>63.212055882855765</v>
      </c>
      <c r="N9">
        <f t="shared" si="3"/>
        <v>0.48309046417552431</v>
      </c>
    </row>
    <row r="10" spans="2:25" x14ac:dyDescent="0.35">
      <c r="H10" s="2">
        <v>3</v>
      </c>
      <c r="I10">
        <f t="shared" si="0"/>
        <v>-1.5</v>
      </c>
      <c r="J10">
        <f t="shared" si="1"/>
        <v>22.313016014842983</v>
      </c>
      <c r="M10">
        <f t="shared" si="2"/>
        <v>51.791322656771349</v>
      </c>
      <c r="N10">
        <f t="shared" si="3"/>
        <v>0.39580889678530234</v>
      </c>
    </row>
    <row r="11" spans="2:25" x14ac:dyDescent="0.35">
      <c r="H11" s="2">
        <v>4</v>
      </c>
      <c r="I11">
        <f t="shared" si="0"/>
        <v>-2</v>
      </c>
      <c r="J11">
        <f t="shared" si="1"/>
        <v>13.533528323661271</v>
      </c>
      <c r="M11">
        <f t="shared" si="2"/>
        <v>43.233235838169364</v>
      </c>
      <c r="N11">
        <f t="shared" si="3"/>
        <v>0.33040475708583444</v>
      </c>
    </row>
    <row r="12" spans="2:25" x14ac:dyDescent="0.35">
      <c r="H12" s="2">
        <v>5</v>
      </c>
      <c r="I12">
        <f t="shared" si="0"/>
        <v>-2.5</v>
      </c>
      <c r="J12">
        <f t="shared" si="1"/>
        <v>8.2084998623898802</v>
      </c>
      <c r="M12">
        <f t="shared" si="2"/>
        <v>36.716600055044047</v>
      </c>
      <c r="N12">
        <f t="shared" si="3"/>
        <v>0.28060215912624697</v>
      </c>
    </row>
    <row r="13" spans="2:25" x14ac:dyDescent="0.35">
      <c r="H13" s="2">
        <v>6</v>
      </c>
      <c r="I13">
        <f t="shared" si="0"/>
        <v>-3</v>
      </c>
      <c r="J13">
        <f t="shared" si="1"/>
        <v>4.9787068367863947</v>
      </c>
      <c r="M13">
        <f t="shared" si="2"/>
        <v>31.673764387737865</v>
      </c>
      <c r="N13">
        <f t="shared" si="3"/>
        <v>0.24206289965659003</v>
      </c>
      <c r="P13" t="s">
        <v>22</v>
      </c>
      <c r="Q13" t="s">
        <v>14</v>
      </c>
      <c r="R13" t="s">
        <v>13</v>
      </c>
    </row>
    <row r="14" spans="2:25" x14ac:dyDescent="0.35">
      <c r="H14" s="2">
        <v>7</v>
      </c>
      <c r="I14">
        <f t="shared" si="0"/>
        <v>-3.5</v>
      </c>
      <c r="J14">
        <f t="shared" si="1"/>
        <v>3.0197383422318502</v>
      </c>
      <c r="M14">
        <f t="shared" si="2"/>
        <v>27.708646187933759</v>
      </c>
      <c r="N14">
        <f t="shared" si="3"/>
        <v>0.2117599651150526</v>
      </c>
      <c r="P14">
        <v>0</v>
      </c>
      <c r="Q14">
        <f xml:space="preserve"> a*P14^4 - b*P14^3 + cc*P14^2 - d*P14 + e</f>
        <v>2.38236E-2</v>
      </c>
      <c r="R14">
        <f t="shared" ref="R14:R49" si="4" xml:space="preserve"> a_2*EXP(b_2*P14)</f>
        <v>1.2799999999999999E-5</v>
      </c>
    </row>
    <row r="15" spans="2:25" x14ac:dyDescent="0.35">
      <c r="H15" s="2">
        <v>8</v>
      </c>
      <c r="I15">
        <f t="shared" si="0"/>
        <v>-4</v>
      </c>
      <c r="J15">
        <f t="shared" si="1"/>
        <v>1.8315638888734178</v>
      </c>
      <c r="M15">
        <f t="shared" si="2"/>
        <v>24.542109027781645</v>
      </c>
      <c r="N15">
        <f t="shared" si="3"/>
        <v>0.18756008923438505</v>
      </c>
      <c r="P15">
        <v>1</v>
      </c>
      <c r="Q15">
        <f t="shared" ref="Q15:Q49" si="5" xml:space="preserve"> a*P15^4 - b*P15^3 +cc*P15^2 - d*P15 + e</f>
        <v>9.9999999999753064E-7</v>
      </c>
      <c r="R15">
        <f t="shared" si="4"/>
        <v>2.4255589142389517E-5</v>
      </c>
      <c r="Y15" s="6"/>
    </row>
    <row r="16" spans="2:25" x14ac:dyDescent="0.35">
      <c r="H16" s="2">
        <v>9</v>
      </c>
      <c r="I16">
        <f t="shared" si="0"/>
        <v>-4.5</v>
      </c>
      <c r="J16">
        <f t="shared" si="1"/>
        <v>1.1108996538242306</v>
      </c>
      <c r="M16">
        <f t="shared" si="2"/>
        <v>21.975355632483506</v>
      </c>
      <c r="N16">
        <f t="shared" si="3"/>
        <v>0.16794398797267962</v>
      </c>
      <c r="P16">
        <v>2</v>
      </c>
      <c r="Q16">
        <f t="shared" si="5"/>
        <v>-9.6880000000000022E-3</v>
      </c>
      <c r="R16">
        <f t="shared" si="4"/>
        <v>4.5963562862844075E-5</v>
      </c>
      <c r="Y16" s="6"/>
    </row>
    <row r="17" spans="8:18" x14ac:dyDescent="0.35">
      <c r="H17" s="2">
        <v>10</v>
      </c>
      <c r="I17">
        <f t="shared" si="0"/>
        <v>-5</v>
      </c>
      <c r="J17">
        <f t="shared" si="1"/>
        <v>0.67379469990854668</v>
      </c>
      <c r="M17">
        <f t="shared" si="2"/>
        <v>19.865241060018292</v>
      </c>
      <c r="N17">
        <f t="shared" si="3"/>
        <v>0.15181769348599403</v>
      </c>
      <c r="P17">
        <v>3</v>
      </c>
      <c r="Q17">
        <f t="shared" si="5"/>
        <v>-9.7500000000000087E-3</v>
      </c>
      <c r="R17">
        <f t="shared" si="4"/>
        <v>8.7099476275120214E-5</v>
      </c>
    </row>
    <row r="18" spans="8:18" x14ac:dyDescent="0.35">
      <c r="P18">
        <v>4</v>
      </c>
      <c r="Q18">
        <f t="shared" si="5"/>
        <v>-3.8852000000000053E-3</v>
      </c>
      <c r="R18">
        <f t="shared" si="4"/>
        <v>1.6505071180051713E-4</v>
      </c>
    </row>
    <row r="19" spans="8:18" x14ac:dyDescent="0.35">
      <c r="H19" s="2" t="s">
        <v>6</v>
      </c>
      <c r="I19">
        <f>AVERAGE(I8:I17)</f>
        <v>-2.75</v>
      </c>
      <c r="J19">
        <f>AVERAGE(J8:J17)</f>
        <v>15.311075771092613</v>
      </c>
      <c r="P19">
        <v>5</v>
      </c>
      <c r="Q19">
        <f t="shared" si="5"/>
        <v>5.0126000000000337E-3</v>
      </c>
      <c r="R19">
        <f t="shared" si="4"/>
        <v>3.1276580102283466E-4</v>
      </c>
    </row>
    <row r="20" spans="8:18" x14ac:dyDescent="0.35">
      <c r="P20">
        <v>6</v>
      </c>
      <c r="Q20">
        <f t="shared" si="5"/>
        <v>1.485599999999998E-2</v>
      </c>
      <c r="R20">
        <f t="shared" si="4"/>
        <v>5.9268115370314295E-4</v>
      </c>
    </row>
    <row r="21" spans="8:18" x14ac:dyDescent="0.35">
      <c r="P21">
        <v>7</v>
      </c>
      <c r="Q21">
        <f t="shared" si="5"/>
        <v>2.4363999999999997E-2</v>
      </c>
      <c r="R21">
        <f t="shared" si="4"/>
        <v>1.123111762239129E-3</v>
      </c>
    </row>
    <row r="22" spans="8:18" x14ac:dyDescent="0.35">
      <c r="P22">
        <v>8</v>
      </c>
      <c r="Q22">
        <f t="shared" si="5"/>
        <v>3.306199999999998E-2</v>
      </c>
      <c r="R22">
        <f t="shared" si="4"/>
        <v>2.1282607395201065E-3</v>
      </c>
    </row>
    <row r="23" spans="8:18" x14ac:dyDescent="0.35">
      <c r="P23">
        <v>9</v>
      </c>
      <c r="Q23">
        <f t="shared" si="5"/>
        <v>4.1281800000000035E-2</v>
      </c>
      <c r="R23">
        <f t="shared" si="4"/>
        <v>4.0329857879435761E-3</v>
      </c>
    </row>
    <row r="24" spans="8:18" x14ac:dyDescent="0.35">
      <c r="P24">
        <v>10</v>
      </c>
      <c r="Q24">
        <f t="shared" si="5"/>
        <v>5.0161600000000084E-2</v>
      </c>
      <c r="R24">
        <f t="shared" si="4"/>
        <v>7.6423786163637032E-3</v>
      </c>
    </row>
    <row r="25" spans="8:18" x14ac:dyDescent="0.35">
      <c r="P25">
        <v>11</v>
      </c>
      <c r="Q25">
        <f t="shared" si="5"/>
        <v>6.164600000000009E-2</v>
      </c>
      <c r="R25">
        <f t="shared" si="4"/>
        <v>1.4482062171023545E-2</v>
      </c>
    </row>
    <row r="26" spans="8:18" x14ac:dyDescent="0.35">
      <c r="P26">
        <v>12</v>
      </c>
      <c r="Q26">
        <f t="shared" si="5"/>
        <v>7.8485999999999945E-2</v>
      </c>
      <c r="R26">
        <f t="shared" si="4"/>
        <v>2.7443042965225671E-2</v>
      </c>
    </row>
    <row r="27" spans="8:18" x14ac:dyDescent="0.35">
      <c r="P27">
        <v>13</v>
      </c>
      <c r="Q27">
        <f t="shared" si="5"/>
        <v>0.10423899999999997</v>
      </c>
      <c r="R27">
        <f t="shared" si="4"/>
        <v>5.2003685545426351E-2</v>
      </c>
    </row>
    <row r="28" spans="8:18" x14ac:dyDescent="0.35">
      <c r="P28">
        <v>14</v>
      </c>
      <c r="Q28">
        <f t="shared" si="5"/>
        <v>0.14326879999999992</v>
      </c>
      <c r="R28">
        <f t="shared" si="4"/>
        <v>9.8545314881240756E-2</v>
      </c>
    </row>
    <row r="29" spans="8:18" x14ac:dyDescent="0.35">
      <c r="P29">
        <v>15</v>
      </c>
      <c r="Q29">
        <f t="shared" si="5"/>
        <v>0.20074560000000025</v>
      </c>
      <c r="R29">
        <f t="shared" si="4"/>
        <v>0.18674020856771711</v>
      </c>
    </row>
    <row r="30" spans="8:18" x14ac:dyDescent="0.35">
      <c r="P30">
        <v>16</v>
      </c>
      <c r="Q30">
        <f t="shared" si="5"/>
        <v>0.2826459999999999</v>
      </c>
      <c r="R30">
        <f t="shared" si="4"/>
        <v>0.35386670120177122</v>
      </c>
    </row>
    <row r="31" spans="8:18" x14ac:dyDescent="0.35">
      <c r="P31">
        <v>17</v>
      </c>
      <c r="Q31">
        <f t="shared" si="5"/>
        <v>0.39575299999999974</v>
      </c>
      <c r="R31">
        <f t="shared" si="4"/>
        <v>0.6705660402752246</v>
      </c>
    </row>
    <row r="32" spans="8:18" x14ac:dyDescent="0.35">
      <c r="P32">
        <v>18</v>
      </c>
      <c r="Q32">
        <f t="shared" si="5"/>
        <v>0.5476559999999997</v>
      </c>
      <c r="R32">
        <f t="shared" si="4"/>
        <v>1.270701122324599</v>
      </c>
    </row>
    <row r="33" spans="16:18" x14ac:dyDescent="0.35">
      <c r="P33">
        <v>19</v>
      </c>
      <c r="Q33">
        <f t="shared" si="5"/>
        <v>0.74675079999999983</v>
      </c>
      <c r="R33">
        <f t="shared" si="4"/>
        <v>2.4079378395217743</v>
      </c>
    </row>
    <row r="34" spans="16:18" x14ac:dyDescent="0.35">
      <c r="P34">
        <v>20</v>
      </c>
      <c r="Q34">
        <f t="shared" si="5"/>
        <v>1.0022396</v>
      </c>
      <c r="R34">
        <f t="shared" si="4"/>
        <v>4.5629649153010314</v>
      </c>
    </row>
    <row r="35" spans="16:18" x14ac:dyDescent="0.35">
      <c r="P35">
        <v>21</v>
      </c>
      <c r="Q35">
        <f t="shared" si="5"/>
        <v>1.3241309999999991</v>
      </c>
      <c r="R35">
        <f t="shared" si="4"/>
        <v>8.6466720513031383</v>
      </c>
    </row>
    <row r="36" spans="16:18" x14ac:dyDescent="0.35">
      <c r="P36">
        <v>22</v>
      </c>
      <c r="Q36">
        <f t="shared" si="5"/>
        <v>1.7232400000000001</v>
      </c>
      <c r="R36">
        <f t="shared" si="4"/>
        <v>16.385165994171189</v>
      </c>
    </row>
    <row r="37" spans="16:18" x14ac:dyDescent="0.35">
      <c r="P37">
        <v>23</v>
      </c>
      <c r="Q37">
        <f t="shared" si="5"/>
        <v>2.2111880000000004</v>
      </c>
      <c r="R37">
        <f t="shared" si="4"/>
        <v>31.049363623786608</v>
      </c>
    </row>
    <row r="38" spans="16:18" x14ac:dyDescent="0.35">
      <c r="P38">
        <v>24</v>
      </c>
      <c r="Q38">
        <f t="shared" si="5"/>
        <v>2.8004027999999992</v>
      </c>
      <c r="R38">
        <f t="shared" si="4"/>
        <v>58.837547436814233</v>
      </c>
    </row>
    <row r="39" spans="16:18" x14ac:dyDescent="0.35">
      <c r="P39">
        <v>25</v>
      </c>
      <c r="Q39">
        <f t="shared" si="5"/>
        <v>3.5041185999999978</v>
      </c>
      <c r="R39">
        <f t="shared" si="4"/>
        <v>111.49526381040775</v>
      </c>
    </row>
    <row r="40" spans="16:18" x14ac:dyDescent="0.35">
      <c r="P40">
        <v>26</v>
      </c>
      <c r="Q40">
        <f t="shared" si="5"/>
        <v>4.3363759999999987</v>
      </c>
      <c r="R40">
        <f t="shared" si="4"/>
        <v>211.2799461177801</v>
      </c>
    </row>
    <row r="41" spans="16:18" x14ac:dyDescent="0.35">
      <c r="P41">
        <v>27</v>
      </c>
      <c r="Q41">
        <f t="shared" si="5"/>
        <v>5.3120219999999962</v>
      </c>
      <c r="R41">
        <f t="shared" si="4"/>
        <v>400.36871617648973</v>
      </c>
    </row>
    <row r="42" spans="16:18" x14ac:dyDescent="0.35">
      <c r="P42">
        <v>28</v>
      </c>
      <c r="Q42">
        <f t="shared" si="5"/>
        <v>6.4467099999999995</v>
      </c>
      <c r="R42">
        <f t="shared" si="4"/>
        <v>758.68586601897584</v>
      </c>
    </row>
    <row r="43" spans="16:18" x14ac:dyDescent="0.35">
      <c r="P43">
        <v>29</v>
      </c>
      <c r="Q43">
        <f t="shared" si="5"/>
        <v>7.7568997999999958</v>
      </c>
      <c r="R43">
        <f t="shared" si="4"/>
        <v>1437.6853636167386</v>
      </c>
    </row>
    <row r="44" spans="16:18" x14ac:dyDescent="0.35">
      <c r="P44">
        <v>30</v>
      </c>
      <c r="Q44">
        <f t="shared" si="5"/>
        <v>9.2598576000000001</v>
      </c>
      <c r="R44">
        <f t="shared" si="4"/>
        <v>2724.3676168683191</v>
      </c>
    </row>
    <row r="45" spans="16:18" x14ac:dyDescent="0.35">
      <c r="P45">
        <v>31</v>
      </c>
      <c r="Q45">
        <f t="shared" si="5"/>
        <v>10.973655999999997</v>
      </c>
      <c r="R45">
        <f t="shared" si="4"/>
        <v>5162.5891865303738</v>
      </c>
    </row>
    <row r="46" spans="16:18" x14ac:dyDescent="0.35">
      <c r="P46">
        <v>32</v>
      </c>
      <c r="Q46">
        <f t="shared" si="5"/>
        <v>12.917173999999997</v>
      </c>
      <c r="R46">
        <f t="shared" si="4"/>
        <v>9782.9407983924721</v>
      </c>
    </row>
    <row r="47" spans="16:18" x14ac:dyDescent="0.35">
      <c r="P47">
        <v>33</v>
      </c>
      <c r="Q47">
        <f t="shared" si="5"/>
        <v>15.110096999999996</v>
      </c>
      <c r="R47">
        <f t="shared" si="4"/>
        <v>18538.358797666235</v>
      </c>
    </row>
    <row r="48" spans="16:18" x14ac:dyDescent="0.35">
      <c r="P48">
        <v>34</v>
      </c>
      <c r="Q48">
        <f t="shared" si="5"/>
        <v>17.572916799999994</v>
      </c>
      <c r="R48">
        <f t="shared" si="4"/>
        <v>35129.594872687048</v>
      </c>
    </row>
    <row r="49" spans="16:18" x14ac:dyDescent="0.35">
      <c r="P49">
        <v>35</v>
      </c>
      <c r="Q49">
        <f t="shared" si="5"/>
        <v>20.326931599999998</v>
      </c>
      <c r="R49">
        <f t="shared" si="4"/>
        <v>66569.454685194549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Salin-K parameterization</vt:lpstr>
      <vt:lpstr>Old - JB experiments</vt:lpstr>
      <vt:lpstr>a</vt:lpstr>
      <vt:lpstr>a_2</vt:lpstr>
      <vt:lpstr>b</vt:lpstr>
      <vt:lpstr>b_2</vt:lpstr>
      <vt:lpstr>c_2</vt:lpstr>
      <vt:lpstr>cc</vt:lpstr>
      <vt:lpstr>d</vt:lpstr>
      <vt:lpstr>d_2</vt:lpstr>
      <vt:lpstr>e</vt:lpstr>
      <vt:lpstr>e_2</vt:lpstr>
      <vt:lpstr>I0</vt:lpstr>
      <vt:lpstr>K</vt:lpstr>
      <vt:lpstr>MixingDepth</vt:lpstr>
      <vt:lpstr>ml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2021-09-29T19:19:40Z</dcterms:created>
  <dcterms:modified xsi:type="dcterms:W3CDTF">2024-07-26T06:05:07Z</dcterms:modified>
</cp:coreProperties>
</file>