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reig\Sync\PSF\EwE\Georgia Strait 2021\LTL_model\SCRIPTS\"/>
    </mc:Choice>
  </mc:AlternateContent>
  <xr:revisionPtr revIDLastSave="0" documentId="13_ncr:1_{CA0C4195-DF72-483B-AAE0-44F3511A2495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Readme" sheetId="2" r:id="rId1"/>
    <sheet name="Sheet1" sheetId="1" r:id="rId2"/>
  </sheets>
  <definedNames>
    <definedName name="alb">Sheet1!$AD$4</definedName>
    <definedName name="pPar">Sheet1!$AD$3</definedName>
    <definedName name="z_mixing_assumed">Sheet1!$AD$5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8" i="1"/>
  <c r="AA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3" i="1"/>
  <c r="Z14" i="1"/>
  <c r="Z15" i="1"/>
  <c r="Z16" i="1"/>
  <c r="Z17" i="1"/>
  <c r="Z18" i="1"/>
  <c r="Z19" i="1"/>
  <c r="Z20" i="1"/>
  <c r="Z21" i="1"/>
  <c r="Z22" i="1"/>
  <c r="Z4" i="1"/>
  <c r="Z5" i="1"/>
  <c r="Z8" i="1"/>
  <c r="Z9" i="1"/>
  <c r="Z11" i="1"/>
  <c r="Z12" i="1"/>
  <c r="Z13" i="1"/>
  <c r="Z3" i="1"/>
  <c r="Y4" i="1"/>
  <c r="Y5" i="1"/>
  <c r="Y6" i="1"/>
  <c r="Y8" i="1"/>
  <c r="Y9" i="1"/>
  <c r="Y11" i="1"/>
  <c r="Y12" i="1"/>
  <c r="Y13" i="1"/>
  <c r="Y3" i="1"/>
  <c r="X4" i="1"/>
  <c r="X5" i="1"/>
  <c r="X6" i="1"/>
  <c r="X8" i="1"/>
  <c r="X9" i="1"/>
  <c r="X11" i="1"/>
  <c r="X12" i="1"/>
  <c r="X13" i="1"/>
  <c r="X3" i="1"/>
  <c r="N23" i="1"/>
  <c r="M23" i="1"/>
  <c r="L4" i="1"/>
  <c r="Q4" i="1" s="1"/>
  <c r="R4" i="1" s="1"/>
  <c r="L5" i="1"/>
  <c r="Q5" i="1" s="1"/>
  <c r="R5" i="1" s="1"/>
  <c r="L7" i="1"/>
  <c r="L8" i="1"/>
  <c r="Q8" i="1" s="1"/>
  <c r="R8" i="1" s="1"/>
  <c r="L9" i="1"/>
  <c r="Q9" i="1" s="1"/>
  <c r="R9" i="1" s="1"/>
  <c r="L10" i="1"/>
  <c r="L11" i="1"/>
  <c r="Q11" i="1" s="1"/>
  <c r="R11" i="1" s="1"/>
  <c r="L12" i="1"/>
  <c r="Q12" i="1" s="1"/>
  <c r="R12" i="1" s="1"/>
  <c r="L13" i="1"/>
  <c r="Q13" i="1" s="1"/>
  <c r="R13" i="1" s="1"/>
  <c r="L14" i="1"/>
  <c r="Q14" i="1" s="1"/>
  <c r="R14" i="1" s="1"/>
  <c r="L15" i="1"/>
  <c r="Q15" i="1" s="1"/>
  <c r="R15" i="1" s="1"/>
  <c r="L16" i="1"/>
  <c r="Q16" i="1" s="1"/>
  <c r="R16" i="1" s="1"/>
  <c r="L17" i="1"/>
  <c r="Q17" i="1" s="1"/>
  <c r="R17" i="1" s="1"/>
  <c r="L18" i="1"/>
  <c r="Q18" i="1" s="1"/>
  <c r="R18" i="1" s="1"/>
  <c r="L19" i="1"/>
  <c r="Q19" i="1" s="1"/>
  <c r="R19" i="1" s="1"/>
  <c r="L20" i="1"/>
  <c r="Q20" i="1" s="1"/>
  <c r="R20" i="1" s="1"/>
  <c r="L21" i="1"/>
  <c r="Q21" i="1" s="1"/>
  <c r="R21" i="1" s="1"/>
  <c r="L22" i="1"/>
  <c r="Q22" i="1" s="1"/>
  <c r="R22" i="1" s="1"/>
  <c r="L3" i="1"/>
  <c r="Q3" i="1" s="1"/>
  <c r="I4" i="1"/>
  <c r="O4" i="1" s="1"/>
  <c r="P4" i="1" s="1"/>
  <c r="I5" i="1"/>
  <c r="O5" i="1" s="1"/>
  <c r="P5" i="1" s="1"/>
  <c r="I6" i="1"/>
  <c r="O6" i="1" s="1"/>
  <c r="P6" i="1" s="1"/>
  <c r="I7" i="1"/>
  <c r="I8" i="1"/>
  <c r="O8" i="1" s="1"/>
  <c r="P8" i="1" s="1"/>
  <c r="I9" i="1"/>
  <c r="O9" i="1" s="1"/>
  <c r="P9" i="1" s="1"/>
  <c r="I10" i="1"/>
  <c r="I11" i="1"/>
  <c r="O11" i="1" s="1"/>
  <c r="P11" i="1" s="1"/>
  <c r="I12" i="1"/>
  <c r="O12" i="1" s="1"/>
  <c r="P12" i="1" s="1"/>
  <c r="I13" i="1"/>
  <c r="O13" i="1" s="1"/>
  <c r="P13" i="1" s="1"/>
  <c r="I3" i="1"/>
  <c r="O3" i="1" s="1"/>
  <c r="P3" i="1" s="1"/>
  <c r="I23" i="1" l="1"/>
  <c r="L23" i="1"/>
  <c r="R24" i="1"/>
  <c r="R3" i="1"/>
  <c r="R23" i="1" s="1"/>
  <c r="P23" i="1"/>
  <c r="P24" i="1"/>
</calcChain>
</file>

<file path=xl/sharedStrings.xml><?xml version="1.0" encoding="utf-8"?>
<sst xmlns="http://schemas.openxmlformats.org/spreadsheetml/2006/main" count="71" uniqueCount="70">
  <si>
    <t>Loos, E., Costa, M., &amp; Johannessen, S. (2017). Underwater optical environment in the coastal waters of British Columbia, Canada. Facets, 2(2), 872–891. https://doi.org/10.1139/facets-2017-0074</t>
  </si>
  <si>
    <t>Station</t>
  </si>
  <si>
    <t>Lat</t>
  </si>
  <si>
    <t>Lon</t>
  </si>
  <si>
    <t>Ecospace_Row</t>
  </si>
  <si>
    <t>K_NEMO_Apr</t>
  </si>
  <si>
    <t>K_NEMO_Jul</t>
  </si>
  <si>
    <t>Ecospace_Col</t>
  </si>
  <si>
    <t>S1-1</t>
  </si>
  <si>
    <t>S1</t>
  </si>
  <si>
    <t>S2-1</t>
  </si>
  <si>
    <t>S2-2</t>
  </si>
  <si>
    <t>S2-3</t>
  </si>
  <si>
    <t>S3</t>
  </si>
  <si>
    <t>S3-1</t>
  </si>
  <si>
    <t>S3-2</t>
  </si>
  <si>
    <t>S4-1</t>
  </si>
  <si>
    <t>S4-2</t>
  </si>
  <si>
    <t>S4-3</t>
  </si>
  <si>
    <t>S1-2</t>
  </si>
  <si>
    <t>S3-3</t>
  </si>
  <si>
    <t>S5</t>
  </si>
  <si>
    <t>S5-1</t>
  </si>
  <si>
    <t>S5-2</t>
  </si>
  <si>
    <t>S6</t>
  </si>
  <si>
    <t>S6-1</t>
  </si>
  <si>
    <t>S6-2</t>
  </si>
  <si>
    <t>K_Loos_Apr_1</t>
  </si>
  <si>
    <t>K_Loos_Apr_2</t>
  </si>
  <si>
    <t>K_Loos_Jul_1</t>
  </si>
  <si>
    <t>K_Loos_Jul_2</t>
  </si>
  <si>
    <t>K_Loos_Jul_avg</t>
  </si>
  <si>
    <t>K_Loos_Apr_avg</t>
  </si>
  <si>
    <t>data collected and analyzed for Apr and Jul 2006</t>
  </si>
  <si>
    <t>delta Apr</t>
  </si>
  <si>
    <t>delta Jul</t>
  </si>
  <si>
    <t>Note</t>
  </si>
  <si>
    <t>in plume mask</t>
  </si>
  <si>
    <t>sq delt Apr</t>
  </si>
  <si>
    <t>RMSE</t>
  </si>
  <si>
    <t>sq delt Jul</t>
  </si>
  <si>
    <t>Bias</t>
  </si>
  <si>
    <t>Avg</t>
  </si>
  <si>
    <t>just outside plume mask; excluding outlier</t>
  </si>
  <si>
    <t>ERA5 Apr</t>
  </si>
  <si>
    <t>ERA5 Jul</t>
  </si>
  <si>
    <t>alb</t>
  </si>
  <si>
    <t>pPar</t>
  </si>
  <si>
    <t>z mixing assumed</t>
  </si>
  <si>
    <t>Olson's method of depth integration to get avg PAR to mixing depth</t>
  </si>
  <si>
    <t>PAR equation = (L_downwave_in * (1 - albedo) * proportion used by PP) * (1 - e^(-K * mixing_Z) / (K * mixing_Z)</t>
  </si>
  <si>
    <t>this is an integration of the calc used to get PAR at a depth</t>
  </si>
  <si>
    <t>NEMO mixingz Apr</t>
  </si>
  <si>
    <t>NEMO mixingz Jul</t>
  </si>
  <si>
    <t xml:space="preserve">Here I take data on light attentuation coefficient from Loos et al 2017 from in situ observations and radiative transfer modeling and compare it to my crude model which infers K from a relationship reported by the same authors with salinity. </t>
  </si>
  <si>
    <t>I manually estimated the rows / cols in the ECOSPACE model ASCIIs cooresponding to the stations in Loos et al 2017</t>
  </si>
  <si>
    <t>I manually extracted values of K etc from our NEMO model (load ASCII into ECOSPACE, export to CSV using ECOSPACE, using excel extract values at each row-col combo)</t>
  </si>
  <si>
    <t>Data in Loos et al 2017 are from April and July 2006</t>
  </si>
  <si>
    <t>I found other than one outlier close to our Fraser R. plume, very good agreement between predicted K and the 'observed' K calculated by Loos et al 2017</t>
  </si>
  <si>
    <t>I went a step further to estimate Photosynthetically Available Radiation (PAR) using the Loos et al K's versus my estimated K's from the K-Salin relationship</t>
  </si>
  <si>
    <t>Note the K-Salin relationship is calculated and described in a different spreadsheet</t>
  </si>
  <si>
    <t>PAR Apr Loos</t>
  </si>
  <si>
    <t>PAR Apr Mine</t>
  </si>
  <si>
    <t>PAR Jul Loos</t>
  </si>
  <si>
    <t>PAR Jul Mine</t>
  </si>
  <si>
    <t>note the tilt - due to nonlinear equation used I thimk</t>
  </si>
  <si>
    <t>K Loos Avg Apr</t>
  </si>
  <si>
    <t>K Loos Avg Jul</t>
  </si>
  <si>
    <t>Loos</t>
  </si>
  <si>
    <t>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</si>
</sst>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Obs</a:t>
            </a:r>
            <a:r>
              <a:rPr lang="en-CA" baseline="0"/>
              <a:t> vs K predicted - Apr &amp; July 2006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5455181282856"/>
          <c:y val="0.11875131408645213"/>
          <c:w val="0.61094745391783045"/>
          <c:h val="0.73908230504755412"/>
        </c:manualLayout>
      </c:layout>
      <c:scatterChart>
        <c:scatterStyle val="lineMarker"/>
        <c:varyColors val="0"/>
        <c:ser>
          <c:idx val="0"/>
          <c:order val="0"/>
          <c:tx>
            <c:v>K NEMO vs Obs Jul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Sheet1!$L$3:$L$22</c:f>
              <c:numCache>
                <c:formatCode>General</c:formatCode>
                <c:ptCount val="20"/>
                <c:pt idx="0">
                  <c:v>0.307</c:v>
                </c:pt>
                <c:pt idx="1">
                  <c:v>0.23200000000000001</c:v>
                </c:pt>
                <c:pt idx="2">
                  <c:v>0.28849999999999998</c:v>
                </c:pt>
                <c:pt idx="4">
                  <c:v>1.9285000000000001</c:v>
                </c:pt>
                <c:pt idx="5">
                  <c:v>0.34550000000000003</c:v>
                </c:pt>
                <c:pt idx="6">
                  <c:v>0.56399999999999995</c:v>
                </c:pt>
                <c:pt idx="7">
                  <c:v>0.63300000000000001</c:v>
                </c:pt>
                <c:pt idx="8">
                  <c:v>0.21199999999999999</c:v>
                </c:pt>
                <c:pt idx="9">
                  <c:v>0.41349999999999998</c:v>
                </c:pt>
                <c:pt idx="10">
                  <c:v>0.47399999999999998</c:v>
                </c:pt>
                <c:pt idx="11">
                  <c:v>0.2535</c:v>
                </c:pt>
                <c:pt idx="12">
                  <c:v>0.4</c:v>
                </c:pt>
                <c:pt idx="13">
                  <c:v>0.39050000000000001</c:v>
                </c:pt>
                <c:pt idx="14">
                  <c:v>0.38400000000000001</c:v>
                </c:pt>
                <c:pt idx="15">
                  <c:v>0.26600000000000001</c:v>
                </c:pt>
                <c:pt idx="16">
                  <c:v>0.4415</c:v>
                </c:pt>
                <c:pt idx="17">
                  <c:v>0.25600000000000001</c:v>
                </c:pt>
                <c:pt idx="18">
                  <c:v>0.23699999999999999</c:v>
                </c:pt>
                <c:pt idx="19">
                  <c:v>0.28100000000000003</c:v>
                </c:pt>
              </c:numCache>
            </c:numRef>
          </c:xVal>
          <c:yVal>
            <c:numRef>
              <c:f>Sheet1!$N$3:$N$22</c:f>
              <c:numCache>
                <c:formatCode>General</c:formatCode>
                <c:ptCount val="20"/>
                <c:pt idx="0">
                  <c:v>0.31</c:v>
                </c:pt>
                <c:pt idx="1">
                  <c:v>0.31</c:v>
                </c:pt>
                <c:pt idx="2">
                  <c:v>0.37</c:v>
                </c:pt>
                <c:pt idx="4">
                  <c:v>0.39</c:v>
                </c:pt>
                <c:pt idx="5">
                  <c:v>0.38</c:v>
                </c:pt>
                <c:pt idx="6">
                  <c:v>0.41</c:v>
                </c:pt>
                <c:pt idx="8">
                  <c:v>0.38</c:v>
                </c:pt>
                <c:pt idx="9">
                  <c:v>0.42</c:v>
                </c:pt>
                <c:pt idx="10">
                  <c:v>0.52</c:v>
                </c:pt>
                <c:pt idx="11">
                  <c:v>0.35</c:v>
                </c:pt>
                <c:pt idx="12">
                  <c:v>0.37</c:v>
                </c:pt>
                <c:pt idx="13">
                  <c:v>0.41</c:v>
                </c:pt>
                <c:pt idx="14">
                  <c:v>0.4</c:v>
                </c:pt>
                <c:pt idx="15">
                  <c:v>0.43</c:v>
                </c:pt>
                <c:pt idx="16">
                  <c:v>0.33</c:v>
                </c:pt>
                <c:pt idx="17">
                  <c:v>0.27</c:v>
                </c:pt>
                <c:pt idx="18">
                  <c:v>0.26</c:v>
                </c:pt>
                <c:pt idx="1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0-4171-917F-6D5AD1CFD8D9}"/>
            </c:ext>
          </c:extLst>
        </c:ser>
        <c:ser>
          <c:idx val="1"/>
          <c:order val="1"/>
          <c:tx>
            <c:v>K NEMO Obs Apr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Sheet1!$I$3:$I$13</c:f>
              <c:numCache>
                <c:formatCode>General</c:formatCode>
                <c:ptCount val="11"/>
                <c:pt idx="0">
                  <c:v>0.35849999999999999</c:v>
                </c:pt>
                <c:pt idx="1">
                  <c:v>0.28799999999999998</c:v>
                </c:pt>
                <c:pt idx="2">
                  <c:v>0.16900000000000001</c:v>
                </c:pt>
                <c:pt idx="3">
                  <c:v>0.24249999999999999</c:v>
                </c:pt>
                <c:pt idx="4">
                  <c:v>0.98049999999999993</c:v>
                </c:pt>
                <c:pt idx="5">
                  <c:v>0.18149999999999999</c:v>
                </c:pt>
                <c:pt idx="6">
                  <c:v>0.25800000000000001</c:v>
                </c:pt>
                <c:pt idx="7">
                  <c:v>0.65549999999999997</c:v>
                </c:pt>
                <c:pt idx="8">
                  <c:v>0.2205</c:v>
                </c:pt>
                <c:pt idx="9">
                  <c:v>0.33750000000000002</c:v>
                </c:pt>
                <c:pt idx="10">
                  <c:v>0.48449999999999999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0.307</c:v>
                </c:pt>
                <c:pt idx="1">
                  <c:v>0.23200000000000001</c:v>
                </c:pt>
                <c:pt idx="2">
                  <c:v>0.28849999999999998</c:v>
                </c:pt>
                <c:pt idx="4">
                  <c:v>1.9285000000000001</c:v>
                </c:pt>
                <c:pt idx="5">
                  <c:v>0.34550000000000003</c:v>
                </c:pt>
                <c:pt idx="6">
                  <c:v>0.56399999999999995</c:v>
                </c:pt>
                <c:pt idx="7">
                  <c:v>0.63300000000000001</c:v>
                </c:pt>
                <c:pt idx="8">
                  <c:v>0.21199999999999999</c:v>
                </c:pt>
                <c:pt idx="9">
                  <c:v>0.41349999999999998</c:v>
                </c:pt>
                <c:pt idx="10">
                  <c:v>0.47399999999999998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0-4171-917F-6D5AD1CF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58496"/>
        <c:axId val="355790256"/>
      </c:scatterChart>
      <c:valAx>
        <c:axId val="515958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Obs</a:t>
                </a:r>
                <a:r>
                  <a:rPr lang="en-CA" baseline="0"/>
                  <a:t> (Loos et al., 2017)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90256"/>
        <c:crosses val="autoZero"/>
        <c:crossBetween val="midCat"/>
      </c:valAx>
      <c:valAx>
        <c:axId val="355790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 NEMO</a:t>
            </a:r>
            <a:r>
              <a:rPr lang="en-CA" baseline="0"/>
              <a:t> vs PAR Loos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Sheet1!$X$3:$X$13</c:f>
              <c:numCache>
                <c:formatCode>General</c:formatCode>
                <c:ptCount val="11"/>
                <c:pt idx="0">
                  <c:v>20.2</c:v>
                </c:pt>
                <c:pt idx="1">
                  <c:v>19.8</c:v>
                </c:pt>
                <c:pt idx="2">
                  <c:v>35.799999999999997</c:v>
                </c:pt>
                <c:pt idx="3">
                  <c:v>27.9</c:v>
                </c:pt>
                <c:pt idx="5">
                  <c:v>33.9</c:v>
                </c:pt>
                <c:pt idx="6">
                  <c:v>26.2</c:v>
                </c:pt>
                <c:pt idx="8">
                  <c:v>29.4</c:v>
                </c:pt>
                <c:pt idx="9">
                  <c:v>21</c:v>
                </c:pt>
                <c:pt idx="10">
                  <c:v>15</c:v>
                </c:pt>
              </c:numCache>
            </c:numRef>
          </c:xVal>
          <c:yVal>
            <c:numRef>
              <c:f>Sheet1!$Y$3:$Y$13</c:f>
              <c:numCache>
                <c:formatCode>General</c:formatCode>
                <c:ptCount val="11"/>
                <c:pt idx="0">
                  <c:v>33.5</c:v>
                </c:pt>
                <c:pt idx="1">
                  <c:v>27</c:v>
                </c:pt>
                <c:pt idx="2">
                  <c:v>29</c:v>
                </c:pt>
                <c:pt idx="3">
                  <c:v>27.2</c:v>
                </c:pt>
                <c:pt idx="5">
                  <c:v>26.9</c:v>
                </c:pt>
                <c:pt idx="6">
                  <c:v>26</c:v>
                </c:pt>
                <c:pt idx="8">
                  <c:v>27.6</c:v>
                </c:pt>
                <c:pt idx="9">
                  <c:v>24.6</c:v>
                </c:pt>
                <c:pt idx="1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5-47DA-BBB4-0FC99274648D}"/>
            </c:ext>
          </c:extLst>
        </c:ser>
        <c:ser>
          <c:idx val="1"/>
          <c:order val="1"/>
          <c:tx>
            <c:v>July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Sheet1!$Z$3:$Z$22</c:f>
              <c:numCache>
                <c:formatCode>General</c:formatCode>
                <c:ptCount val="20"/>
                <c:pt idx="0">
                  <c:v>36.700000000000003</c:v>
                </c:pt>
                <c:pt idx="1">
                  <c:v>42.7</c:v>
                </c:pt>
                <c:pt idx="2">
                  <c:v>38.1</c:v>
                </c:pt>
                <c:pt idx="5">
                  <c:v>32.4</c:v>
                </c:pt>
                <c:pt idx="6">
                  <c:v>20.5</c:v>
                </c:pt>
                <c:pt idx="8">
                  <c:v>47.5</c:v>
                </c:pt>
                <c:pt idx="9">
                  <c:v>27.4</c:v>
                </c:pt>
                <c:pt idx="10">
                  <c:v>23.7</c:v>
                </c:pt>
                <c:pt idx="11">
                  <c:v>43.1</c:v>
                </c:pt>
                <c:pt idx="12">
                  <c:v>29</c:v>
                </c:pt>
                <c:pt idx="13">
                  <c:v>28.9</c:v>
                </c:pt>
                <c:pt idx="14">
                  <c:v>28.9</c:v>
                </c:pt>
                <c:pt idx="15">
                  <c:v>39.6</c:v>
                </c:pt>
                <c:pt idx="16">
                  <c:v>25</c:v>
                </c:pt>
                <c:pt idx="17">
                  <c:v>39.700000000000003</c:v>
                </c:pt>
                <c:pt idx="18">
                  <c:v>41.1</c:v>
                </c:pt>
                <c:pt idx="19">
                  <c:v>35.6</c:v>
                </c:pt>
              </c:numCache>
            </c:numRef>
          </c:xVal>
          <c:yVal>
            <c:numRef>
              <c:f>Sheet1!$AA$3:$AA$22</c:f>
              <c:numCache>
                <c:formatCode>General</c:formatCode>
                <c:ptCount val="20"/>
                <c:pt idx="0">
                  <c:v>36.4</c:v>
                </c:pt>
                <c:pt idx="1">
                  <c:v>33.5</c:v>
                </c:pt>
                <c:pt idx="2">
                  <c:v>30.7</c:v>
                </c:pt>
                <c:pt idx="5">
                  <c:v>29.8</c:v>
                </c:pt>
                <c:pt idx="6">
                  <c:v>27.8</c:v>
                </c:pt>
                <c:pt idx="8">
                  <c:v>29.5</c:v>
                </c:pt>
                <c:pt idx="9">
                  <c:v>27</c:v>
                </c:pt>
                <c:pt idx="10">
                  <c:v>21.7</c:v>
                </c:pt>
                <c:pt idx="11">
                  <c:v>32.9</c:v>
                </c:pt>
                <c:pt idx="12">
                  <c:v>31.2</c:v>
                </c:pt>
                <c:pt idx="13">
                  <c:v>27.7</c:v>
                </c:pt>
                <c:pt idx="14">
                  <c:v>27.8</c:v>
                </c:pt>
                <c:pt idx="15">
                  <c:v>26</c:v>
                </c:pt>
                <c:pt idx="16">
                  <c:v>32.6</c:v>
                </c:pt>
                <c:pt idx="17">
                  <c:v>38</c:v>
                </c:pt>
                <c:pt idx="18">
                  <c:v>38.299999999999997</c:v>
                </c:pt>
                <c:pt idx="19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5-47DA-BBB4-0FC992746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09712"/>
        <c:axId val="355783056"/>
      </c:scatterChart>
      <c:valAx>
        <c:axId val="2366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 (K from Loos)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3056"/>
        <c:crosses val="autoZero"/>
        <c:crossBetween val="midCat"/>
      </c:valAx>
      <c:valAx>
        <c:axId val="3557830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</a:t>
                </a:r>
                <a:r>
                  <a:rPr lang="en-CA" baseline="0"/>
                  <a:t> (K from my model)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97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Obs</a:t>
            </a:r>
            <a:r>
              <a:rPr lang="en-CA" baseline="0"/>
              <a:t> vs K predicted - Apr &amp; July 2006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5455181282856"/>
          <c:y val="0.11875131408645213"/>
          <c:w val="0.80415510325360273"/>
          <c:h val="0.739082305047554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Sheet1!$I$35:$I$65</c:f>
              <c:numCache>
                <c:formatCode>General</c:formatCode>
                <c:ptCount val="31"/>
                <c:pt idx="0">
                  <c:v>0.35849999999999999</c:v>
                </c:pt>
                <c:pt idx="1">
                  <c:v>0.28799999999999998</c:v>
                </c:pt>
                <c:pt idx="2">
                  <c:v>0.16900000000000001</c:v>
                </c:pt>
                <c:pt idx="3">
                  <c:v>0.24249999999999999</c:v>
                </c:pt>
                <c:pt idx="4">
                  <c:v>0.98049999999999993</c:v>
                </c:pt>
                <c:pt idx="5">
                  <c:v>0.18149999999999999</c:v>
                </c:pt>
                <c:pt idx="6">
                  <c:v>0.25800000000000001</c:v>
                </c:pt>
                <c:pt idx="7">
                  <c:v>0.65549999999999997</c:v>
                </c:pt>
                <c:pt idx="8">
                  <c:v>0.2205</c:v>
                </c:pt>
                <c:pt idx="9">
                  <c:v>0.33750000000000002</c:v>
                </c:pt>
                <c:pt idx="10">
                  <c:v>0.48449999999999999</c:v>
                </c:pt>
                <c:pt idx="11">
                  <c:v>0.307</c:v>
                </c:pt>
                <c:pt idx="12">
                  <c:v>0.23200000000000001</c:v>
                </c:pt>
                <c:pt idx="13">
                  <c:v>0.28849999999999998</c:v>
                </c:pt>
                <c:pt idx="15">
                  <c:v>1.9285000000000001</c:v>
                </c:pt>
                <c:pt idx="16">
                  <c:v>0.34550000000000003</c:v>
                </c:pt>
                <c:pt idx="17">
                  <c:v>0.56399999999999995</c:v>
                </c:pt>
                <c:pt idx="18">
                  <c:v>0.63300000000000001</c:v>
                </c:pt>
                <c:pt idx="19">
                  <c:v>0.21199999999999999</c:v>
                </c:pt>
                <c:pt idx="20">
                  <c:v>0.41349999999999998</c:v>
                </c:pt>
                <c:pt idx="21">
                  <c:v>0.47399999999999998</c:v>
                </c:pt>
                <c:pt idx="22">
                  <c:v>0.2535</c:v>
                </c:pt>
                <c:pt idx="23">
                  <c:v>0.4</c:v>
                </c:pt>
                <c:pt idx="24">
                  <c:v>0.39050000000000001</c:v>
                </c:pt>
                <c:pt idx="25">
                  <c:v>0.38400000000000001</c:v>
                </c:pt>
                <c:pt idx="26">
                  <c:v>0.26600000000000001</c:v>
                </c:pt>
                <c:pt idx="27">
                  <c:v>0.4415</c:v>
                </c:pt>
                <c:pt idx="28">
                  <c:v>0.25600000000000001</c:v>
                </c:pt>
                <c:pt idx="29">
                  <c:v>0.23699999999999999</c:v>
                </c:pt>
                <c:pt idx="30">
                  <c:v>0.28100000000000003</c:v>
                </c:pt>
              </c:numCache>
            </c:numRef>
          </c:xVal>
          <c:yVal>
            <c:numRef>
              <c:f>Sheet1!$J$35:$J$65</c:f>
              <c:numCache>
                <c:formatCode>General</c:formatCode>
                <c:ptCount val="31"/>
                <c:pt idx="0">
                  <c:v>0.19</c:v>
                </c:pt>
                <c:pt idx="1">
                  <c:v>0.2</c:v>
                </c:pt>
                <c:pt idx="2">
                  <c:v>0.23</c:v>
                </c:pt>
                <c:pt idx="3">
                  <c:v>0.25</c:v>
                </c:pt>
                <c:pt idx="5">
                  <c:v>0.25</c:v>
                </c:pt>
                <c:pt idx="6">
                  <c:v>0.26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0.31</c:v>
                </c:pt>
                <c:pt idx="12">
                  <c:v>0.31</c:v>
                </c:pt>
                <c:pt idx="13">
                  <c:v>0.37</c:v>
                </c:pt>
                <c:pt idx="15">
                  <c:v>0.39</c:v>
                </c:pt>
                <c:pt idx="16">
                  <c:v>0.38</c:v>
                </c:pt>
                <c:pt idx="17">
                  <c:v>0.41</c:v>
                </c:pt>
                <c:pt idx="19">
                  <c:v>0.38</c:v>
                </c:pt>
                <c:pt idx="20">
                  <c:v>0.42</c:v>
                </c:pt>
                <c:pt idx="21">
                  <c:v>0.52</c:v>
                </c:pt>
                <c:pt idx="22">
                  <c:v>0.35</c:v>
                </c:pt>
                <c:pt idx="23">
                  <c:v>0.37</c:v>
                </c:pt>
                <c:pt idx="24">
                  <c:v>0.41</c:v>
                </c:pt>
                <c:pt idx="25">
                  <c:v>0.4</c:v>
                </c:pt>
                <c:pt idx="26">
                  <c:v>0.43</c:v>
                </c:pt>
                <c:pt idx="27">
                  <c:v>0.33</c:v>
                </c:pt>
                <c:pt idx="28">
                  <c:v>0.27</c:v>
                </c:pt>
                <c:pt idx="29">
                  <c:v>0.26</c:v>
                </c:pt>
                <c:pt idx="30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DC-420E-82E3-FD02FFA3C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58496"/>
        <c:axId val="355790256"/>
      </c:scatterChart>
      <c:valAx>
        <c:axId val="515958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Obs</a:t>
                </a:r>
                <a:r>
                  <a:rPr lang="en-CA" baseline="0"/>
                  <a:t> (Loos et al., 2017)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90256"/>
        <c:crosses val="autoZero"/>
        <c:crossBetween val="midCat"/>
      </c:valAx>
      <c:valAx>
        <c:axId val="355790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1.xml"/><Relationship Id="rId7" Type="http://schemas.openxmlformats.org/officeDocument/2006/relationships/customXml" Target="../ink/ink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chart" Target="../charts/chart3.xml"/><Relationship Id="rId5" Type="http://schemas.openxmlformats.org/officeDocument/2006/relationships/customXml" Target="../ink/ink1.xml"/><Relationship Id="rId10" Type="http://schemas.openxmlformats.org/officeDocument/2006/relationships/image" Target="../media/image5.png"/><Relationship Id="rId4" Type="http://schemas.openxmlformats.org/officeDocument/2006/relationships/chart" Target="../charts/chart2.xml"/><Relationship Id="rId9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406400</xdr:colOff>
      <xdr:row>5</xdr:row>
      <xdr:rowOff>88900</xdr:rowOff>
    </xdr:from>
    <xdr:to>
      <xdr:col>53</xdr:col>
      <xdr:colOff>367315</xdr:colOff>
      <xdr:row>64</xdr:row>
      <xdr:rowOff>62145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CCF57-7BB0-5D09-CBC7-57BA4B2B5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00" y="825500"/>
          <a:ext cx="7885714" cy="10838095"/>
        </a:xfrm>
        <a:prstGeom prst="rect">
          <a:avLst/>
        </a:prstGeom>
      </xdr:spPr>
    </xdr:pic>
    <xdr:clientData/>
  </xdr:twoCellAnchor>
  <xdr:twoCellAnchor editAs="oneCell">
    <xdr:from>
      <xdr:col>36</xdr:col>
      <xdr:colOff>266700</xdr:colOff>
      <xdr:row>29</xdr:row>
      <xdr:rowOff>31750</xdr:rowOff>
    </xdr:from>
    <xdr:to>
      <xdr:col>53</xdr:col>
      <xdr:colOff>103501</xdr:colOff>
      <xdr:row>91</xdr:row>
      <xdr:rowOff>52545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EE5E4-5B49-46B2-F8FB-9736DCB92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13400" y="5187950"/>
          <a:ext cx="10200000" cy="11438095"/>
        </a:xfrm>
        <a:prstGeom prst="rect">
          <a:avLst/>
        </a:prstGeom>
      </xdr:spPr>
    </xdr:pic>
    <xdr:clientData/>
  </xdr:twoCellAnchor>
  <xdr:twoCellAnchor>
    <xdr:from>
      <xdr:col>13</xdr:col>
      <xdr:colOff>425450</xdr:colOff>
      <xdr:row>25</xdr:row>
      <xdr:rowOff>114300</xdr:rowOff>
    </xdr:from>
    <xdr:to>
      <xdr:col>20</xdr:col>
      <xdr:colOff>647700</xdr:colOff>
      <xdr:row>47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B049F-C494-4D40-BF24-01C99517C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650875</xdr:colOff>
      <xdr:row>26</xdr:row>
      <xdr:rowOff>114300</xdr:rowOff>
    </xdr:from>
    <xdr:to>
      <xdr:col>27</xdr:col>
      <xdr:colOff>396875</xdr:colOff>
      <xdr:row>50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C6D2D7-B6AC-BF20-BA04-299206697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158590</xdr:colOff>
      <xdr:row>45</xdr:row>
      <xdr:rowOff>37920</xdr:rowOff>
    </xdr:from>
    <xdr:to>
      <xdr:col>11</xdr:col>
      <xdr:colOff>158950</xdr:colOff>
      <xdr:row>45</xdr:row>
      <xdr:rowOff>38280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6E2EC06E-1965-5C68-BBCA-0CDF968E54B2}"/>
                </a:ext>
              </a:extLst>
            </xdr14:cNvPr>
            <xdr14:cNvContentPartPr/>
          </xdr14:nvContentPartPr>
          <xdr14:nvPr macro=""/>
          <xdr14:xfrm>
            <a:off x="10731340" y="832467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6E2EC06E-1965-5C68-BBCA-0CDF968E54B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713340" y="821667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596570</xdr:colOff>
      <xdr:row>22</xdr:row>
      <xdr:rowOff>177620</xdr:rowOff>
    </xdr:from>
    <xdr:to>
      <xdr:col>19</xdr:col>
      <xdr:colOff>596930</xdr:colOff>
      <xdr:row>22</xdr:row>
      <xdr:rowOff>177980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5CFCD13-A91C-95DE-751E-94CA6E20E644}"/>
                </a:ext>
              </a:extLst>
            </xdr14:cNvPr>
            <xdr14:cNvContentPartPr/>
          </xdr14:nvContentPartPr>
          <xdr14:nvPr macro=""/>
          <xdr14:xfrm>
            <a:off x="17405020" y="422892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05CFCD13-A91C-95DE-751E-94CA6E20E64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387020" y="41209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69770</xdr:colOff>
      <xdr:row>26</xdr:row>
      <xdr:rowOff>25300</xdr:rowOff>
    </xdr:from>
    <xdr:to>
      <xdr:col>20</xdr:col>
      <xdr:colOff>70130</xdr:colOff>
      <xdr:row>26</xdr:row>
      <xdr:rowOff>25660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81CFCA3-45E3-BCA4-C5B1-0C329600BA96}"/>
                </a:ext>
              </a:extLst>
            </xdr14:cNvPr>
            <xdr14:cNvContentPartPr/>
          </xdr14:nvContentPartPr>
          <xdr14:nvPr macro=""/>
          <xdr14:xfrm>
            <a:off x="17487820" y="4813200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81CFCA3-45E3-BCA4-C5B1-0C329600BA9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7469820" y="47052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0</xdr:colOff>
      <xdr:row>50</xdr:row>
      <xdr:rowOff>0</xdr:rowOff>
    </xdr:from>
    <xdr:to>
      <xdr:col>18</xdr:col>
      <xdr:colOff>114653</xdr:colOff>
      <xdr:row>71</xdr:row>
      <xdr:rowOff>77259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15E8F-06C1-4A45-A60D-A5EE96DB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3T19:14:10.708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3T19:14:51.873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3T19:14:52.568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0CB6-2AB7-462B-9B13-FB2E3BDD4CE2}">
  <dimension ref="B3:B10"/>
  <sheetViews>
    <sheetView workbookViewId="0">
      <selection activeCell="B10" sqref="B10"/>
    </sheetView>
  </sheetViews>
  <sheetFormatPr defaultRowHeight="14.5" x14ac:dyDescent="0.35"/>
  <sheetData>
    <row r="3" spans="2:2" x14ac:dyDescent="0.35">
      <c r="B3" t="s">
        <v>54</v>
      </c>
    </row>
    <row r="5" spans="2:2" x14ac:dyDescent="0.35">
      <c r="B5" t="s">
        <v>55</v>
      </c>
    </row>
    <row r="6" spans="2:2" x14ac:dyDescent="0.35">
      <c r="B6" t="s">
        <v>56</v>
      </c>
    </row>
    <row r="7" spans="2:2" x14ac:dyDescent="0.35">
      <c r="B7" t="s">
        <v>57</v>
      </c>
    </row>
    <row r="8" spans="2:2" x14ac:dyDescent="0.35">
      <c r="B8" t="s">
        <v>58</v>
      </c>
    </row>
    <row r="9" spans="2:2" x14ac:dyDescent="0.35">
      <c r="B9" t="s">
        <v>59</v>
      </c>
    </row>
    <row r="10" spans="2:2" x14ac:dyDescent="0.35">
      <c r="B1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5"/>
  <sheetViews>
    <sheetView tabSelected="1" zoomScale="72" workbookViewId="0">
      <selection activeCell="F48" sqref="F48"/>
    </sheetView>
  </sheetViews>
  <sheetFormatPr defaultColWidth="8.7265625" defaultRowHeight="14.5" x14ac:dyDescent="0.35"/>
  <cols>
    <col min="1" max="1" width="8.7265625" style="2"/>
    <col min="2" max="2" width="17.1796875" style="2" customWidth="1"/>
    <col min="3" max="3" width="8.7265625" style="2"/>
    <col min="4" max="4" width="11.54296875" style="2" customWidth="1"/>
    <col min="5" max="5" width="16" style="2" customWidth="1"/>
    <col min="6" max="6" width="17.1796875" style="2" customWidth="1"/>
    <col min="7" max="9" width="14.81640625" style="2" customWidth="1"/>
    <col min="10" max="13" width="13.7265625" style="2" customWidth="1"/>
    <col min="14" max="14" width="18.1796875" style="2" customWidth="1"/>
    <col min="15" max="15" width="8.81640625" style="2" bestFit="1" customWidth="1"/>
    <col min="16" max="16" width="11.36328125" style="2" bestFit="1" customWidth="1"/>
    <col min="17" max="17" width="8.81640625" style="2" bestFit="1" customWidth="1"/>
    <col min="18" max="18" width="11.36328125" style="2" bestFit="1" customWidth="1"/>
    <col min="19" max="19" width="8.7265625" style="2"/>
    <col min="20" max="20" width="8.81640625" style="2" bestFit="1" customWidth="1"/>
    <col min="21" max="21" width="10.453125" style="2" customWidth="1"/>
    <col min="22" max="22" width="17.81640625" style="2" customWidth="1"/>
    <col min="23" max="27" width="17.26953125" style="2" customWidth="1"/>
    <col min="28" max="29" width="8.7265625" style="2"/>
    <col min="30" max="30" width="8.81640625" style="2" bestFit="1" customWidth="1"/>
    <col min="31" max="31" width="10.1796875" style="2" customWidth="1"/>
    <col min="32" max="16384" width="8.7265625" style="2"/>
  </cols>
  <sheetData>
    <row r="2" spans="1:32" x14ac:dyDescent="0.35">
      <c r="A2" s="1" t="s">
        <v>1</v>
      </c>
      <c r="B2" s="1" t="s">
        <v>36</v>
      </c>
      <c r="C2" s="1" t="s">
        <v>2</v>
      </c>
      <c r="D2" s="1" t="s">
        <v>3</v>
      </c>
      <c r="E2" s="1" t="s">
        <v>4</v>
      </c>
      <c r="F2" s="1" t="s">
        <v>7</v>
      </c>
      <c r="G2" s="1" t="s">
        <v>27</v>
      </c>
      <c r="H2" s="1" t="s">
        <v>28</v>
      </c>
      <c r="I2" s="1" t="s">
        <v>32</v>
      </c>
      <c r="J2" s="1" t="s">
        <v>29</v>
      </c>
      <c r="K2" s="1" t="s">
        <v>30</v>
      </c>
      <c r="L2" s="1" t="s">
        <v>31</v>
      </c>
      <c r="M2" s="1" t="s">
        <v>5</v>
      </c>
      <c r="N2" s="1" t="s">
        <v>6</v>
      </c>
      <c r="O2" s="1" t="s">
        <v>34</v>
      </c>
      <c r="P2" s="1" t="s">
        <v>38</v>
      </c>
      <c r="Q2" s="1" t="s">
        <v>35</v>
      </c>
      <c r="R2" s="1" t="s">
        <v>40</v>
      </c>
      <c r="S2" s="1"/>
      <c r="T2" s="1" t="s">
        <v>44</v>
      </c>
      <c r="U2" s="1" t="s">
        <v>45</v>
      </c>
      <c r="V2" s="1" t="s">
        <v>52</v>
      </c>
      <c r="W2" s="1" t="s">
        <v>53</v>
      </c>
      <c r="X2" s="1" t="s">
        <v>61</v>
      </c>
      <c r="Y2" s="1" t="s">
        <v>62</v>
      </c>
      <c r="Z2" s="1" t="s">
        <v>63</v>
      </c>
      <c r="AA2" s="1" t="s">
        <v>64</v>
      </c>
    </row>
    <row r="3" spans="1:32" x14ac:dyDescent="0.35">
      <c r="A3" s="2" t="s">
        <v>8</v>
      </c>
      <c r="E3" s="2">
        <v>123</v>
      </c>
      <c r="F3" s="2">
        <v>58</v>
      </c>
      <c r="G3" s="2">
        <v>0.36099999999999999</v>
      </c>
      <c r="H3" s="2">
        <v>0.35599999999999998</v>
      </c>
      <c r="I3" s="2">
        <f>AVERAGE(G3:H3)</f>
        <v>0.35849999999999999</v>
      </c>
      <c r="J3" s="2">
        <v>0.30599999999999999</v>
      </c>
      <c r="K3" s="2">
        <v>0.308</v>
      </c>
      <c r="L3" s="2">
        <f>AVERAGE(J3:K3)</f>
        <v>0.307</v>
      </c>
      <c r="M3" s="2">
        <v>0.19</v>
      </c>
      <c r="N3" s="2">
        <v>0.31</v>
      </c>
      <c r="O3" s="2">
        <f>M3-I3</f>
        <v>-0.16849999999999998</v>
      </c>
      <c r="P3" s="2">
        <f>O3^2</f>
        <v>2.8392249999999994E-2</v>
      </c>
      <c r="Q3" s="2">
        <f>N3-L3</f>
        <v>3.0000000000000027E-3</v>
      </c>
      <c r="R3" s="2">
        <f>Q3^2</f>
        <v>9.0000000000000155E-6</v>
      </c>
      <c r="T3" s="2">
        <v>186</v>
      </c>
      <c r="U3" s="2">
        <v>288</v>
      </c>
      <c r="V3" s="2">
        <v>10.3</v>
      </c>
      <c r="W3" s="2">
        <v>10</v>
      </c>
      <c r="X3" s="2">
        <f>ROUND((T3*(1-alb)*pPar)*(1-EXP(-I3*V3))/(I3*V3),1)</f>
        <v>20.2</v>
      </c>
      <c r="Y3" s="2">
        <f>ROUND((T3*(1-alb)*pPar)*(1-EXP(-M3*V3))/(M3*V3),1)</f>
        <v>33.5</v>
      </c>
      <c r="Z3" s="2">
        <f>ROUND((U3*(1-alb)*pPar)*(1-EXP(-L3*W3))/(L3*W3),1)</f>
        <v>36.700000000000003</v>
      </c>
      <c r="AA3" s="2">
        <f>ROUND((U3*(1-alb)*pPar)*(1-EXP(-N3*W3))/(N3*W3),1)</f>
        <v>36.4</v>
      </c>
      <c r="AC3" s="4" t="s">
        <v>47</v>
      </c>
      <c r="AD3" s="2">
        <v>0.44</v>
      </c>
      <c r="AF3" s="3" t="s">
        <v>0</v>
      </c>
    </row>
    <row r="4" spans="1:32" x14ac:dyDescent="0.35">
      <c r="A4" s="2" t="s">
        <v>9</v>
      </c>
      <c r="E4" s="2">
        <v>125</v>
      </c>
      <c r="F4" s="2">
        <v>51</v>
      </c>
      <c r="G4" s="2">
        <v>0.28799999999999998</v>
      </c>
      <c r="H4" s="2">
        <v>0.28799999999999998</v>
      </c>
      <c r="I4" s="2">
        <f t="shared" ref="I4:I13" si="0">AVERAGE(G4:H4)</f>
        <v>0.28799999999999998</v>
      </c>
      <c r="J4" s="2">
        <v>0.23200000000000001</v>
      </c>
      <c r="K4" s="2">
        <v>0.23200000000000001</v>
      </c>
      <c r="L4" s="2">
        <f t="shared" ref="L4:L22" si="1">AVERAGE(J4:K4)</f>
        <v>0.23200000000000001</v>
      </c>
      <c r="M4" s="2">
        <v>0.2</v>
      </c>
      <c r="N4" s="2">
        <v>0.31</v>
      </c>
      <c r="O4" s="2">
        <f t="shared" ref="O4:O13" si="2">M4-I4</f>
        <v>-8.7999999999999967E-2</v>
      </c>
      <c r="P4" s="2">
        <f t="shared" ref="P4:P13" si="3">O4^2</f>
        <v>7.7439999999999939E-3</v>
      </c>
      <c r="Q4" s="2">
        <f>N4-L4</f>
        <v>7.7999999999999986E-2</v>
      </c>
      <c r="R4" s="2">
        <f t="shared" ref="R4:R22" si="4">Q4^2</f>
        <v>6.0839999999999974E-3</v>
      </c>
      <c r="T4" s="2">
        <v>186</v>
      </c>
      <c r="U4" s="2">
        <v>290</v>
      </c>
      <c r="V4" s="2">
        <v>13.1</v>
      </c>
      <c r="W4" s="2">
        <v>11.1</v>
      </c>
      <c r="X4" s="2">
        <f>ROUND((T4*(1-alb)*pPar)*(1-EXP(-I4*V4))/(I4*V4),1)</f>
        <v>19.8</v>
      </c>
      <c r="Y4" s="2">
        <f>ROUND((T4*(1-alb)*pPar)*(1-EXP(-M4*V4))/(M4*V4),1)</f>
        <v>27</v>
      </c>
      <c r="Z4" s="2">
        <f>ROUND((U4*(1-alb)*pPar)*(1-EXP(-L4*W4))/(L4*W4),1)</f>
        <v>42.7</v>
      </c>
      <c r="AA4" s="2">
        <f>ROUND((U4*(1-alb)*pPar)*(1-EXP(-N4*W4))/(N4*W4),1)</f>
        <v>33.5</v>
      </c>
      <c r="AC4" s="4" t="s">
        <v>46</v>
      </c>
      <c r="AD4" s="2">
        <v>6.7000000000000004E-2</v>
      </c>
      <c r="AF4" s="3" t="s">
        <v>33</v>
      </c>
    </row>
    <row r="5" spans="1:32" x14ac:dyDescent="0.35">
      <c r="A5" s="2" t="s">
        <v>10</v>
      </c>
      <c r="E5" s="2">
        <v>114</v>
      </c>
      <c r="F5" s="2">
        <v>44</v>
      </c>
      <c r="G5" s="2">
        <v>0.16900000000000001</v>
      </c>
      <c r="H5" s="2">
        <v>0.16900000000000001</v>
      </c>
      <c r="I5" s="2">
        <f t="shared" si="0"/>
        <v>0.16900000000000001</v>
      </c>
      <c r="J5" s="2">
        <v>0.28599999999999998</v>
      </c>
      <c r="K5" s="2">
        <v>0.29099999999999998</v>
      </c>
      <c r="L5" s="2">
        <f t="shared" si="1"/>
        <v>0.28849999999999998</v>
      </c>
      <c r="M5" s="2">
        <v>0.23</v>
      </c>
      <c r="N5" s="2">
        <v>0.37</v>
      </c>
      <c r="O5" s="2">
        <f t="shared" si="2"/>
        <v>6.0999999999999999E-2</v>
      </c>
      <c r="P5" s="2">
        <f t="shared" si="3"/>
        <v>3.7209999999999999E-3</v>
      </c>
      <c r="Q5" s="2">
        <f>N5-L5</f>
        <v>8.1500000000000017E-2</v>
      </c>
      <c r="R5" s="2">
        <f t="shared" si="4"/>
        <v>6.6422500000000023E-3</v>
      </c>
      <c r="T5" s="2">
        <v>182</v>
      </c>
      <c r="U5" s="2">
        <v>286</v>
      </c>
      <c r="V5" s="2">
        <v>10.1</v>
      </c>
      <c r="W5" s="2">
        <v>10.1</v>
      </c>
      <c r="X5" s="2">
        <f>ROUND((T5*(1-alb)*pPar)*(1-EXP(-I5*V5))/(I5*V5),1)</f>
        <v>35.799999999999997</v>
      </c>
      <c r="Y5" s="2">
        <f>ROUND((T5*(1-alb)*pPar)*(1-EXP(-M5*V5))/(M5*V5),1)</f>
        <v>29</v>
      </c>
      <c r="Z5" s="2">
        <f>ROUND((U5*(1-alb)*pPar)*(1-EXP(-L5*W5))/(L5*W5),1)</f>
        <v>38.1</v>
      </c>
      <c r="AA5" s="2">
        <f>ROUND((U5*(1-alb)*pPar)*(1-EXP(-N5*W5))/(N5*W5),1)</f>
        <v>30.7</v>
      </c>
      <c r="AC5" s="4" t="s">
        <v>48</v>
      </c>
      <c r="AD5" s="2">
        <v>10</v>
      </c>
    </row>
    <row r="6" spans="1:32" x14ac:dyDescent="0.35">
      <c r="A6" s="2" t="s">
        <v>11</v>
      </c>
      <c r="E6" s="2">
        <v>115</v>
      </c>
      <c r="F6" s="2">
        <v>49</v>
      </c>
      <c r="G6" s="2">
        <v>0.24</v>
      </c>
      <c r="H6" s="2">
        <v>0.245</v>
      </c>
      <c r="I6" s="2">
        <f t="shared" si="0"/>
        <v>0.24249999999999999</v>
      </c>
      <c r="M6" s="2">
        <v>0.25</v>
      </c>
      <c r="O6" s="2">
        <f t="shared" si="2"/>
        <v>7.5000000000000067E-3</v>
      </c>
      <c r="P6" s="2">
        <f t="shared" si="3"/>
        <v>5.62500000000001E-5</v>
      </c>
      <c r="T6" s="2">
        <v>182</v>
      </c>
      <c r="V6" s="2">
        <v>10.1</v>
      </c>
      <c r="X6" s="2">
        <f>ROUND((T6*(1-alb)*pPar)*(1-EXP(-I6*V6))/(I6*V6),1)</f>
        <v>27.9</v>
      </c>
      <c r="Y6" s="2">
        <f>ROUND((T6*(1-alb)*pPar)*(1-EXP(-M6*V6))/(M6*V6),1)</f>
        <v>27.2</v>
      </c>
    </row>
    <row r="7" spans="1:32" x14ac:dyDescent="0.35">
      <c r="A7" s="1" t="s">
        <v>12</v>
      </c>
      <c r="B7" s="1" t="s">
        <v>43</v>
      </c>
      <c r="C7" s="1"/>
      <c r="D7" s="1"/>
      <c r="E7" s="1">
        <v>111</v>
      </c>
      <c r="F7" s="1">
        <v>56</v>
      </c>
      <c r="G7" s="1">
        <v>0.998</v>
      </c>
      <c r="H7" s="1">
        <v>0.96299999999999997</v>
      </c>
      <c r="I7" s="1">
        <f t="shared" si="0"/>
        <v>0.98049999999999993</v>
      </c>
      <c r="J7" s="1">
        <v>1.9570000000000001</v>
      </c>
      <c r="K7" s="1">
        <v>1.9</v>
      </c>
      <c r="L7" s="1">
        <f t="shared" si="1"/>
        <v>1.9285000000000001</v>
      </c>
      <c r="M7" s="1"/>
      <c r="N7" s="1">
        <v>0.39</v>
      </c>
      <c r="O7" s="1"/>
      <c r="Q7" s="1"/>
      <c r="S7" s="3"/>
      <c r="T7" s="3"/>
      <c r="U7" s="3"/>
      <c r="V7" s="3"/>
      <c r="W7" s="3"/>
      <c r="AE7" s="4"/>
    </row>
    <row r="8" spans="1:32" x14ac:dyDescent="0.35">
      <c r="A8" s="2" t="s">
        <v>13</v>
      </c>
      <c r="E8" s="2">
        <v>101</v>
      </c>
      <c r="F8" s="2">
        <v>44</v>
      </c>
      <c r="G8" s="2">
        <v>0.18099999999999999</v>
      </c>
      <c r="H8" s="2">
        <v>0.182</v>
      </c>
      <c r="I8" s="2">
        <f t="shared" si="0"/>
        <v>0.18149999999999999</v>
      </c>
      <c r="J8" s="2">
        <v>0.35799999999999998</v>
      </c>
      <c r="K8" s="2">
        <v>0.33300000000000002</v>
      </c>
      <c r="L8" s="2">
        <f t="shared" si="1"/>
        <v>0.34550000000000003</v>
      </c>
      <c r="M8" s="2">
        <v>0.25</v>
      </c>
      <c r="N8" s="2">
        <v>0.38</v>
      </c>
      <c r="O8" s="2">
        <f t="shared" si="2"/>
        <v>6.8500000000000005E-2</v>
      </c>
      <c r="P8" s="2">
        <f t="shared" si="3"/>
        <v>4.6922500000000011E-3</v>
      </c>
      <c r="Q8" s="2">
        <f>N8-L8</f>
        <v>3.4499999999999975E-2</v>
      </c>
      <c r="R8" s="2">
        <f t="shared" si="4"/>
        <v>1.1902499999999984E-3</v>
      </c>
      <c r="T8" s="2">
        <v>180</v>
      </c>
      <c r="U8" s="2">
        <v>282</v>
      </c>
      <c r="V8" s="2">
        <v>10.1</v>
      </c>
      <c r="W8" s="2">
        <v>10</v>
      </c>
      <c r="X8" s="2">
        <f>ROUND((T8*(1-alb)*pPar)*(1-EXP(-I8*V8))/(I8*V8),1)</f>
        <v>33.9</v>
      </c>
      <c r="Y8" s="2">
        <f>ROUND((T8*(1-alb)*pPar)*(1-EXP(-M8*V8))/(M8*V8),1)</f>
        <v>26.9</v>
      </c>
      <c r="Z8" s="2">
        <f>ROUND((U8*(1-alb)*pPar)*(1-EXP(-L8*W8))/(L8*W8),1)</f>
        <v>32.4</v>
      </c>
      <c r="AA8" s="2">
        <f>ROUND((U8*(1-alb)*pPar)*(1-EXP(-N8*W8))/(N8*W8),1)</f>
        <v>29.8</v>
      </c>
      <c r="AD8" s="3" t="s">
        <v>49</v>
      </c>
    </row>
    <row r="9" spans="1:32" x14ac:dyDescent="0.35">
      <c r="A9" s="2" t="s">
        <v>14</v>
      </c>
      <c r="E9" s="2">
        <v>105</v>
      </c>
      <c r="F9" s="2">
        <v>53</v>
      </c>
      <c r="G9" s="2">
        <v>0.26</v>
      </c>
      <c r="H9" s="2">
        <v>0.25600000000000001</v>
      </c>
      <c r="I9" s="2">
        <f t="shared" si="0"/>
        <v>0.25800000000000001</v>
      </c>
      <c r="J9" s="2">
        <v>0.56299999999999994</v>
      </c>
      <c r="K9" s="2">
        <v>0.56499999999999995</v>
      </c>
      <c r="L9" s="2">
        <f t="shared" si="1"/>
        <v>0.56399999999999995</v>
      </c>
      <c r="M9" s="2">
        <v>0.26</v>
      </c>
      <c r="N9" s="2">
        <v>0.41</v>
      </c>
      <c r="O9" s="2">
        <f t="shared" si="2"/>
        <v>2.0000000000000018E-3</v>
      </c>
      <c r="P9" s="2">
        <f t="shared" si="3"/>
        <v>4.0000000000000074E-6</v>
      </c>
      <c r="Q9" s="2">
        <f>N9-L9</f>
        <v>-0.15399999999999997</v>
      </c>
      <c r="R9" s="2">
        <f t="shared" si="4"/>
        <v>2.3715999999999991E-2</v>
      </c>
      <c r="T9" s="2">
        <v>181</v>
      </c>
      <c r="U9" s="2">
        <v>282</v>
      </c>
      <c r="V9" s="2">
        <v>10.199999999999999</v>
      </c>
      <c r="W9" s="2">
        <v>10</v>
      </c>
      <c r="X9" s="2">
        <f>ROUND((T9*(1-alb)*pPar)*(1-EXP(-I9*V9))/(I9*V9),1)</f>
        <v>26.2</v>
      </c>
      <c r="Y9" s="2">
        <f>ROUND((T9*(1-alb)*pPar)*(1-EXP(-M9*V9))/(M9*V9),1)</f>
        <v>26</v>
      </c>
      <c r="Z9" s="2">
        <f>ROUND((U9*(1-alb)*pPar)*(1-EXP(-L9*W9))/(L9*W9),1)</f>
        <v>20.5</v>
      </c>
      <c r="AA9" s="2">
        <f>ROUND((U9*(1-alb)*pPar)*(1-EXP(-N9*W9))/(N9*W9),1)</f>
        <v>27.8</v>
      </c>
      <c r="AD9" s="3" t="s">
        <v>50</v>
      </c>
    </row>
    <row r="10" spans="1:32" x14ac:dyDescent="0.35">
      <c r="A10" s="2" t="s">
        <v>15</v>
      </c>
      <c r="B10" s="2" t="s">
        <v>37</v>
      </c>
      <c r="E10" s="2">
        <v>107</v>
      </c>
      <c r="F10" s="2">
        <v>65</v>
      </c>
      <c r="G10" s="2">
        <v>0.65800000000000003</v>
      </c>
      <c r="H10" s="2">
        <v>0.65300000000000002</v>
      </c>
      <c r="I10" s="2">
        <f t="shared" si="0"/>
        <v>0.65549999999999997</v>
      </c>
      <c r="J10" s="2">
        <v>0.64800000000000002</v>
      </c>
      <c r="K10" s="2">
        <v>0.61799999999999999</v>
      </c>
      <c r="L10" s="2">
        <f t="shared" si="1"/>
        <v>0.63300000000000001</v>
      </c>
      <c r="AD10" s="3" t="s">
        <v>51</v>
      </c>
    </row>
    <row r="11" spans="1:32" x14ac:dyDescent="0.35">
      <c r="A11" s="2" t="s">
        <v>16</v>
      </c>
      <c r="E11" s="2">
        <v>91</v>
      </c>
      <c r="F11" s="2">
        <v>41</v>
      </c>
      <c r="G11" s="2">
        <v>0.221</v>
      </c>
      <c r="H11" s="2">
        <v>0.22</v>
      </c>
      <c r="I11" s="2">
        <f t="shared" si="0"/>
        <v>0.2205</v>
      </c>
      <c r="J11" s="2">
        <v>0.21099999999999999</v>
      </c>
      <c r="K11" s="2">
        <v>0.21299999999999999</v>
      </c>
      <c r="L11" s="2">
        <f t="shared" si="1"/>
        <v>0.21199999999999999</v>
      </c>
      <c r="M11" s="2">
        <v>0.24</v>
      </c>
      <c r="N11" s="2">
        <v>0.38</v>
      </c>
      <c r="O11" s="2">
        <f t="shared" si="2"/>
        <v>1.949999999999999E-2</v>
      </c>
      <c r="P11" s="2">
        <f t="shared" si="3"/>
        <v>3.8024999999999957E-4</v>
      </c>
      <c r="Q11" s="2">
        <f t="shared" ref="Q11:Q22" si="5">N11-L11</f>
        <v>0.16800000000000001</v>
      </c>
      <c r="R11" s="2">
        <f t="shared" si="4"/>
        <v>2.8224000000000003E-2</v>
      </c>
      <c r="T11" s="2">
        <v>179</v>
      </c>
      <c r="U11" s="2">
        <v>279</v>
      </c>
      <c r="V11" s="2">
        <v>10.1</v>
      </c>
      <c r="W11" s="2">
        <v>10</v>
      </c>
      <c r="X11" s="2">
        <f>ROUND((T11*(1-alb)*pPar)*(1-EXP(-I11*V11))/(I11*V11),1)</f>
        <v>29.4</v>
      </c>
      <c r="Y11" s="2">
        <f>ROUND((T11*(1-alb)*pPar)*(1-EXP(-M11*V11))/(M11*V11),1)</f>
        <v>27.6</v>
      </c>
      <c r="Z11" s="2">
        <f t="shared" ref="Z11:Z22" si="6">ROUND((U11*(1-alb)*pPar)*(1-EXP(-L11*W11))/(L11*W11),1)</f>
        <v>47.5</v>
      </c>
      <c r="AA11" s="2">
        <f t="shared" ref="AA11:AA22" si="7">ROUND((U11*(1-alb)*pPar)*(1-EXP(-N11*W11))/(N11*W11),1)</f>
        <v>29.5</v>
      </c>
    </row>
    <row r="12" spans="1:32" x14ac:dyDescent="0.35">
      <c r="A12" s="2" t="s">
        <v>17</v>
      </c>
      <c r="E12" s="2">
        <v>96</v>
      </c>
      <c r="F12" s="2">
        <v>48</v>
      </c>
      <c r="G12" s="2">
        <v>0.33700000000000002</v>
      </c>
      <c r="H12" s="2">
        <v>0.33800000000000002</v>
      </c>
      <c r="I12" s="2">
        <f t="shared" si="0"/>
        <v>0.33750000000000002</v>
      </c>
      <c r="J12" s="2">
        <v>0.41199999999999998</v>
      </c>
      <c r="K12" s="2">
        <v>0.41499999999999998</v>
      </c>
      <c r="L12" s="2">
        <f t="shared" si="1"/>
        <v>0.41349999999999998</v>
      </c>
      <c r="M12" s="2">
        <v>0.28000000000000003</v>
      </c>
      <c r="N12" s="2">
        <v>0.42</v>
      </c>
      <c r="O12" s="2">
        <f t="shared" si="2"/>
        <v>-5.7499999999999996E-2</v>
      </c>
      <c r="P12" s="2">
        <f t="shared" si="3"/>
        <v>3.3062499999999993E-3</v>
      </c>
      <c r="Q12" s="2">
        <f t="shared" si="5"/>
        <v>6.5000000000000058E-3</v>
      </c>
      <c r="R12" s="2">
        <f t="shared" si="4"/>
        <v>4.2250000000000078E-5</v>
      </c>
      <c r="T12" s="2">
        <v>179</v>
      </c>
      <c r="U12" s="2">
        <v>280</v>
      </c>
      <c r="V12" s="2">
        <v>10</v>
      </c>
      <c r="W12" s="2">
        <v>10</v>
      </c>
      <c r="X12" s="2">
        <f>ROUND((T12*(1-alb)*pPar)*(1-EXP(-I12*V12))/(I12*V12),1)</f>
        <v>21</v>
      </c>
      <c r="Y12" s="2">
        <f>ROUND((T12*(1-alb)*pPar)*(1-EXP(-M12*V12))/(M12*V12),1)</f>
        <v>24.6</v>
      </c>
      <c r="Z12" s="2">
        <f t="shared" si="6"/>
        <v>27.4</v>
      </c>
      <c r="AA12" s="2">
        <f t="shared" si="7"/>
        <v>27</v>
      </c>
    </row>
    <row r="13" spans="1:32" x14ac:dyDescent="0.35">
      <c r="A13" s="2" t="s">
        <v>18</v>
      </c>
      <c r="E13" s="2">
        <v>98</v>
      </c>
      <c r="F13" s="2">
        <v>65</v>
      </c>
      <c r="G13" s="2">
        <v>0.47799999999999998</v>
      </c>
      <c r="H13" s="2">
        <v>0.49099999999999999</v>
      </c>
      <c r="I13" s="2">
        <f t="shared" si="0"/>
        <v>0.48449999999999999</v>
      </c>
      <c r="J13" s="2">
        <v>0.47299999999999998</v>
      </c>
      <c r="K13" s="2">
        <v>0.47499999999999998</v>
      </c>
      <c r="L13" s="2">
        <f t="shared" si="1"/>
        <v>0.47399999999999998</v>
      </c>
      <c r="M13" s="2">
        <v>0.32</v>
      </c>
      <c r="N13" s="2">
        <v>0.52</v>
      </c>
      <c r="O13" s="2">
        <f t="shared" si="2"/>
        <v>-0.16449999999999998</v>
      </c>
      <c r="P13" s="2">
        <f t="shared" si="3"/>
        <v>2.7060249999999994E-2</v>
      </c>
      <c r="Q13" s="2">
        <f t="shared" si="5"/>
        <v>4.6000000000000041E-2</v>
      </c>
      <c r="R13" s="2">
        <f t="shared" si="4"/>
        <v>2.1160000000000037E-3</v>
      </c>
      <c r="T13" s="2">
        <v>179</v>
      </c>
      <c r="U13" s="2">
        <v>276</v>
      </c>
      <c r="V13" s="2">
        <v>10</v>
      </c>
      <c r="W13" s="2">
        <v>10</v>
      </c>
      <c r="X13" s="2">
        <f>ROUND((T13*(1-alb)*pPar)*(1-EXP(-I13*V13))/(I13*V13),1)</f>
        <v>15</v>
      </c>
      <c r="Y13" s="2">
        <f>ROUND((T13*(1-alb)*pPar)*(1-EXP(-M13*V13))/(M13*V13),1)</f>
        <v>22</v>
      </c>
      <c r="Z13" s="2">
        <f t="shared" si="6"/>
        <v>23.7</v>
      </c>
      <c r="AA13" s="2">
        <f t="shared" si="7"/>
        <v>21.7</v>
      </c>
    </row>
    <row r="14" spans="1:32" x14ac:dyDescent="0.35">
      <c r="A14" s="2" t="s">
        <v>19</v>
      </c>
      <c r="E14" s="2">
        <v>121</v>
      </c>
      <c r="F14" s="2">
        <v>54</v>
      </c>
      <c r="J14" s="2">
        <v>0.254</v>
      </c>
      <c r="K14" s="2">
        <v>0.253</v>
      </c>
      <c r="L14" s="2">
        <f t="shared" si="1"/>
        <v>0.2535</v>
      </c>
      <c r="N14" s="2">
        <v>0.35</v>
      </c>
      <c r="Q14" s="2">
        <f t="shared" si="5"/>
        <v>9.6499999999999975E-2</v>
      </c>
      <c r="R14" s="2">
        <f t="shared" si="4"/>
        <v>9.3122499999999959E-3</v>
      </c>
      <c r="U14" s="2">
        <v>289</v>
      </c>
      <c r="W14" s="2">
        <v>10</v>
      </c>
      <c r="Z14" s="2">
        <f t="shared" si="6"/>
        <v>43.1</v>
      </c>
      <c r="AA14" s="2">
        <f t="shared" si="7"/>
        <v>32.9</v>
      </c>
    </row>
    <row r="15" spans="1:32" x14ac:dyDescent="0.35">
      <c r="A15" s="2" t="s">
        <v>11</v>
      </c>
      <c r="E15" s="2">
        <v>119</v>
      </c>
      <c r="F15" s="2">
        <v>51</v>
      </c>
      <c r="J15" s="2">
        <v>0.4</v>
      </c>
      <c r="K15" s="2">
        <v>0.4</v>
      </c>
      <c r="L15" s="2">
        <f t="shared" si="1"/>
        <v>0.4</v>
      </c>
      <c r="N15" s="2">
        <v>0.37</v>
      </c>
      <c r="Q15" s="2">
        <f t="shared" si="5"/>
        <v>-3.0000000000000027E-2</v>
      </c>
      <c r="R15" s="2">
        <f t="shared" si="4"/>
        <v>9.000000000000016E-4</v>
      </c>
      <c r="U15" s="2">
        <v>288</v>
      </c>
      <c r="W15" s="2">
        <v>10</v>
      </c>
      <c r="Z15" s="2">
        <f t="shared" si="6"/>
        <v>29</v>
      </c>
      <c r="AA15" s="2">
        <f t="shared" si="7"/>
        <v>31.2</v>
      </c>
    </row>
    <row r="16" spans="1:32" x14ac:dyDescent="0.35">
      <c r="A16" s="2" t="s">
        <v>20</v>
      </c>
      <c r="E16" s="2">
        <v>100</v>
      </c>
      <c r="F16" s="2">
        <v>51</v>
      </c>
      <c r="J16" s="2">
        <v>0.39300000000000002</v>
      </c>
      <c r="K16" s="2">
        <v>0.38800000000000001</v>
      </c>
      <c r="L16" s="2">
        <f t="shared" si="1"/>
        <v>0.39050000000000001</v>
      </c>
      <c r="N16" s="2">
        <v>0.41</v>
      </c>
      <c r="Q16" s="2">
        <f t="shared" si="5"/>
        <v>1.9499999999999962E-2</v>
      </c>
      <c r="R16" s="2">
        <f t="shared" si="4"/>
        <v>3.8024999999999854E-4</v>
      </c>
      <c r="U16" s="2">
        <v>281</v>
      </c>
      <c r="W16" s="2">
        <v>10</v>
      </c>
      <c r="Z16" s="2">
        <f t="shared" si="6"/>
        <v>28.9</v>
      </c>
      <c r="AA16" s="2">
        <f t="shared" si="7"/>
        <v>27.7</v>
      </c>
    </row>
    <row r="17" spans="1:29" x14ac:dyDescent="0.35">
      <c r="A17" s="2" t="s">
        <v>21</v>
      </c>
      <c r="E17" s="2">
        <v>83</v>
      </c>
      <c r="F17" s="2">
        <v>44</v>
      </c>
      <c r="J17" s="2">
        <v>0.38100000000000001</v>
      </c>
      <c r="K17" s="2">
        <v>0.38700000000000001</v>
      </c>
      <c r="L17" s="2">
        <f t="shared" si="1"/>
        <v>0.38400000000000001</v>
      </c>
      <c r="N17" s="2">
        <v>0.4</v>
      </c>
      <c r="Q17" s="2">
        <f t="shared" si="5"/>
        <v>1.6000000000000014E-2</v>
      </c>
      <c r="R17" s="2">
        <f t="shared" si="4"/>
        <v>2.5600000000000048E-4</v>
      </c>
      <c r="U17" s="2">
        <v>276</v>
      </c>
      <c r="W17" s="2">
        <v>10</v>
      </c>
      <c r="Z17" s="2">
        <f t="shared" si="6"/>
        <v>28.9</v>
      </c>
      <c r="AA17" s="2">
        <f t="shared" si="7"/>
        <v>27.8</v>
      </c>
    </row>
    <row r="18" spans="1:29" x14ac:dyDescent="0.35">
      <c r="A18" s="2" t="s">
        <v>22</v>
      </c>
      <c r="E18" s="2">
        <v>86</v>
      </c>
      <c r="F18" s="2">
        <v>52</v>
      </c>
      <c r="J18" s="2">
        <v>0.26400000000000001</v>
      </c>
      <c r="K18" s="2">
        <v>0.26800000000000002</v>
      </c>
      <c r="L18" s="2">
        <f t="shared" si="1"/>
        <v>0.26600000000000001</v>
      </c>
      <c r="N18" s="2">
        <v>0.43</v>
      </c>
      <c r="Q18" s="2">
        <f t="shared" si="5"/>
        <v>0.16399999999999998</v>
      </c>
      <c r="R18" s="2">
        <f t="shared" si="4"/>
        <v>2.6895999999999993E-2</v>
      </c>
      <c r="U18" s="2">
        <v>276</v>
      </c>
      <c r="W18" s="2">
        <v>10</v>
      </c>
      <c r="Z18" s="2">
        <f t="shared" si="6"/>
        <v>39.6</v>
      </c>
      <c r="AA18" s="2">
        <f t="shared" si="7"/>
        <v>26</v>
      </c>
    </row>
    <row r="19" spans="1:29" x14ac:dyDescent="0.35">
      <c r="A19" s="2" t="s">
        <v>23</v>
      </c>
      <c r="E19" s="2">
        <v>72</v>
      </c>
      <c r="F19" s="2">
        <v>37</v>
      </c>
      <c r="J19" s="2">
        <v>0.442</v>
      </c>
      <c r="K19" s="2">
        <v>0.441</v>
      </c>
      <c r="L19" s="2">
        <f t="shared" si="1"/>
        <v>0.4415</v>
      </c>
      <c r="N19" s="2">
        <v>0.33</v>
      </c>
      <c r="Q19" s="2">
        <f t="shared" si="5"/>
        <v>-0.11149999999999999</v>
      </c>
      <c r="R19" s="2">
        <f t="shared" si="4"/>
        <v>1.2432249999999997E-2</v>
      </c>
      <c r="U19" s="2">
        <v>272</v>
      </c>
      <c r="W19" s="2">
        <v>10</v>
      </c>
      <c r="Z19" s="2">
        <f t="shared" si="6"/>
        <v>25</v>
      </c>
      <c r="AA19" s="2">
        <f t="shared" si="7"/>
        <v>32.6</v>
      </c>
    </row>
    <row r="20" spans="1:29" x14ac:dyDescent="0.35">
      <c r="A20" s="2" t="s">
        <v>24</v>
      </c>
      <c r="E20" s="2">
        <v>68</v>
      </c>
      <c r="F20" s="2">
        <v>23</v>
      </c>
      <c r="J20" s="2">
        <v>0.255</v>
      </c>
      <c r="K20" s="2">
        <v>0.25700000000000001</v>
      </c>
      <c r="L20" s="2">
        <f t="shared" si="1"/>
        <v>0.25600000000000001</v>
      </c>
      <c r="N20" s="2">
        <v>0.27</v>
      </c>
      <c r="Q20" s="2">
        <f t="shared" si="5"/>
        <v>1.4000000000000012E-2</v>
      </c>
      <c r="R20" s="2">
        <f t="shared" si="4"/>
        <v>1.9600000000000035E-4</v>
      </c>
      <c r="U20" s="2">
        <v>268</v>
      </c>
      <c r="W20" s="2">
        <v>10</v>
      </c>
      <c r="Z20" s="2">
        <f t="shared" si="6"/>
        <v>39.700000000000003</v>
      </c>
      <c r="AA20" s="2">
        <f t="shared" si="7"/>
        <v>38</v>
      </c>
    </row>
    <row r="21" spans="1:29" x14ac:dyDescent="0.35">
      <c r="A21" s="2" t="s">
        <v>25</v>
      </c>
      <c r="E21" s="2">
        <v>56</v>
      </c>
      <c r="F21" s="2">
        <v>17</v>
      </c>
      <c r="J21" s="2">
        <v>0.23699999999999999</v>
      </c>
      <c r="K21" s="2">
        <v>0.23699999999999999</v>
      </c>
      <c r="L21" s="2">
        <f t="shared" si="1"/>
        <v>0.23699999999999999</v>
      </c>
      <c r="N21" s="2">
        <v>0.26</v>
      </c>
      <c r="Q21" s="2">
        <f t="shared" si="5"/>
        <v>2.300000000000002E-2</v>
      </c>
      <c r="R21" s="2">
        <f t="shared" si="4"/>
        <v>5.2900000000000093E-4</v>
      </c>
      <c r="U21" s="2">
        <v>262</v>
      </c>
      <c r="W21" s="2">
        <v>10</v>
      </c>
      <c r="Z21" s="2">
        <f t="shared" si="6"/>
        <v>41.1</v>
      </c>
      <c r="AA21" s="2">
        <f t="shared" si="7"/>
        <v>38.299999999999997</v>
      </c>
    </row>
    <row r="22" spans="1:29" x14ac:dyDescent="0.35">
      <c r="A22" s="2" t="s">
        <v>26</v>
      </c>
      <c r="E22" s="2">
        <v>48</v>
      </c>
      <c r="F22" s="2">
        <v>17</v>
      </c>
      <c r="J22" s="2">
        <v>0.28299999999999997</v>
      </c>
      <c r="K22" s="2">
        <v>0.27900000000000003</v>
      </c>
      <c r="L22" s="2">
        <f t="shared" si="1"/>
        <v>0.28100000000000003</v>
      </c>
      <c r="N22" s="2">
        <v>0.26</v>
      </c>
      <c r="Q22" s="2">
        <f t="shared" si="5"/>
        <v>-2.1000000000000019E-2</v>
      </c>
      <c r="R22" s="2">
        <f t="shared" si="4"/>
        <v>4.410000000000008E-4</v>
      </c>
      <c r="U22" s="2">
        <v>259</v>
      </c>
      <c r="W22" s="2">
        <v>10</v>
      </c>
      <c r="Z22" s="2">
        <f t="shared" si="6"/>
        <v>35.6</v>
      </c>
      <c r="AA22" s="2">
        <f t="shared" si="7"/>
        <v>37.9</v>
      </c>
    </row>
    <row r="23" spans="1:29" x14ac:dyDescent="0.35">
      <c r="H23" s="5" t="s">
        <v>42</v>
      </c>
      <c r="I23" s="1">
        <f>AVERAGE(I3:I6,I8:I13)</f>
        <v>0.31955</v>
      </c>
      <c r="J23" s="1"/>
      <c r="K23" s="1"/>
      <c r="L23" s="1">
        <f>AVERAGE(L3:L5,L8:L22)</f>
        <v>0.35438888888888892</v>
      </c>
      <c r="M23" s="1">
        <f>AVERAGE(M3:M13)</f>
        <v>0.2466666666666667</v>
      </c>
      <c r="N23" s="1">
        <f>AVERAGE(N3:N22)</f>
        <v>0.36499999999999999</v>
      </c>
      <c r="O23" s="1" t="s">
        <v>39</v>
      </c>
      <c r="P23" s="1">
        <f>SQRT(AVERAGE(P3:P13))</f>
        <v>9.1503794699697785E-2</v>
      </c>
      <c r="R23" s="1">
        <f>SQRT(AVERAGE(R3:R22))</f>
        <v>8.3794742218885138E-2</v>
      </c>
      <c r="S23" s="1"/>
      <c r="T23" s="1"/>
      <c r="U23" s="1"/>
      <c r="V23" s="1"/>
      <c r="W23" s="1"/>
      <c r="X23" s="1"/>
      <c r="Y23" s="1"/>
      <c r="Z23" s="1"/>
      <c r="AA23" s="1"/>
    </row>
    <row r="24" spans="1:29" x14ac:dyDescent="0.35">
      <c r="O24" s="1" t="s">
        <v>41</v>
      </c>
      <c r="P24" s="1">
        <f>AVERAGE(O3:O13)</f>
        <v>-3.5555555555555549E-2</v>
      </c>
      <c r="Q24" s="1"/>
      <c r="R24" s="1">
        <f>AVERAGE(Q3:Q22)</f>
        <v>2.5529411764705884E-2</v>
      </c>
      <c r="S24" s="1"/>
      <c r="T24" s="1"/>
      <c r="U24" s="1"/>
      <c r="V24" s="1"/>
      <c r="W24" s="1"/>
      <c r="X24" s="1"/>
      <c r="Y24" s="1"/>
      <c r="Z24" s="1"/>
      <c r="AA24" s="1"/>
    </row>
    <row r="31" spans="1:29" x14ac:dyDescent="0.35">
      <c r="AC31" s="2" t="s">
        <v>65</v>
      </c>
    </row>
    <row r="34" spans="8:10" x14ac:dyDescent="0.35">
      <c r="I34" s="2" t="s">
        <v>68</v>
      </c>
      <c r="J34" s="2" t="s">
        <v>69</v>
      </c>
    </row>
    <row r="35" spans="8:10" x14ac:dyDescent="0.35">
      <c r="H35" s="2" t="s">
        <v>66</v>
      </c>
      <c r="I35" s="2">
        <v>0.35849999999999999</v>
      </c>
      <c r="J35" s="2">
        <v>0.19</v>
      </c>
    </row>
    <row r="36" spans="8:10" x14ac:dyDescent="0.35">
      <c r="I36" s="2">
        <v>0.28799999999999998</v>
      </c>
      <c r="J36" s="2">
        <v>0.2</v>
      </c>
    </row>
    <row r="37" spans="8:10" x14ac:dyDescent="0.35">
      <c r="I37" s="2">
        <v>0.16900000000000001</v>
      </c>
      <c r="J37" s="2">
        <v>0.23</v>
      </c>
    </row>
    <row r="38" spans="8:10" x14ac:dyDescent="0.35">
      <c r="I38" s="2">
        <v>0.24249999999999999</v>
      </c>
      <c r="J38" s="2">
        <v>0.25</v>
      </c>
    </row>
    <row r="39" spans="8:10" x14ac:dyDescent="0.35">
      <c r="I39" s="2">
        <v>0.98049999999999993</v>
      </c>
    </row>
    <row r="40" spans="8:10" x14ac:dyDescent="0.35">
      <c r="I40" s="2">
        <v>0.18149999999999999</v>
      </c>
      <c r="J40" s="2">
        <v>0.25</v>
      </c>
    </row>
    <row r="41" spans="8:10" x14ac:dyDescent="0.35">
      <c r="I41" s="2">
        <v>0.25800000000000001</v>
      </c>
      <c r="J41" s="2">
        <v>0.26</v>
      </c>
    </row>
    <row r="42" spans="8:10" x14ac:dyDescent="0.35">
      <c r="I42" s="2">
        <v>0.65549999999999997</v>
      </c>
    </row>
    <row r="43" spans="8:10" x14ac:dyDescent="0.35">
      <c r="I43" s="2">
        <v>0.2205</v>
      </c>
      <c r="J43" s="2">
        <v>0.24</v>
      </c>
    </row>
    <row r="44" spans="8:10" x14ac:dyDescent="0.35">
      <c r="I44" s="2">
        <v>0.33750000000000002</v>
      </c>
      <c r="J44" s="2">
        <v>0.28000000000000003</v>
      </c>
    </row>
    <row r="45" spans="8:10" x14ac:dyDescent="0.35">
      <c r="I45" s="2">
        <v>0.48449999999999999</v>
      </c>
      <c r="J45" s="2">
        <v>0.32</v>
      </c>
    </row>
    <row r="46" spans="8:10" x14ac:dyDescent="0.35">
      <c r="H46" s="2" t="s">
        <v>67</v>
      </c>
      <c r="I46" s="2">
        <v>0.307</v>
      </c>
      <c r="J46" s="2">
        <v>0.31</v>
      </c>
    </row>
    <row r="47" spans="8:10" x14ac:dyDescent="0.35">
      <c r="I47" s="2">
        <v>0.23200000000000001</v>
      </c>
      <c r="J47" s="2">
        <v>0.31</v>
      </c>
    </row>
    <row r="48" spans="8:10" x14ac:dyDescent="0.35">
      <c r="I48" s="2">
        <v>0.28849999999999998</v>
      </c>
      <c r="J48" s="2">
        <v>0.37</v>
      </c>
    </row>
    <row r="50" spans="9:10" x14ac:dyDescent="0.35">
      <c r="I50" s="1">
        <v>1.9285000000000001</v>
      </c>
      <c r="J50" s="2">
        <v>0.39</v>
      </c>
    </row>
    <row r="51" spans="9:10" x14ac:dyDescent="0.35">
      <c r="I51" s="2">
        <v>0.34550000000000003</v>
      </c>
      <c r="J51" s="2">
        <v>0.38</v>
      </c>
    </row>
    <row r="52" spans="9:10" x14ac:dyDescent="0.35">
      <c r="I52" s="2">
        <v>0.56399999999999995</v>
      </c>
      <c r="J52" s="2">
        <v>0.41</v>
      </c>
    </row>
    <row r="53" spans="9:10" x14ac:dyDescent="0.35">
      <c r="I53" s="2">
        <v>0.63300000000000001</v>
      </c>
    </row>
    <row r="54" spans="9:10" x14ac:dyDescent="0.35">
      <c r="I54" s="2">
        <v>0.21199999999999999</v>
      </c>
      <c r="J54" s="2">
        <v>0.38</v>
      </c>
    </row>
    <row r="55" spans="9:10" x14ac:dyDescent="0.35">
      <c r="I55" s="2">
        <v>0.41349999999999998</v>
      </c>
      <c r="J55" s="2">
        <v>0.42</v>
      </c>
    </row>
    <row r="56" spans="9:10" x14ac:dyDescent="0.35">
      <c r="I56" s="2">
        <v>0.47399999999999998</v>
      </c>
      <c r="J56" s="2">
        <v>0.52</v>
      </c>
    </row>
    <row r="57" spans="9:10" x14ac:dyDescent="0.35">
      <c r="I57" s="2">
        <v>0.2535</v>
      </c>
      <c r="J57" s="2">
        <v>0.35</v>
      </c>
    </row>
    <row r="58" spans="9:10" x14ac:dyDescent="0.35">
      <c r="I58" s="2">
        <v>0.4</v>
      </c>
      <c r="J58" s="2">
        <v>0.37</v>
      </c>
    </row>
    <row r="59" spans="9:10" x14ac:dyDescent="0.35">
      <c r="I59" s="2">
        <v>0.39050000000000001</v>
      </c>
      <c r="J59" s="2">
        <v>0.41</v>
      </c>
    </row>
    <row r="60" spans="9:10" x14ac:dyDescent="0.35">
      <c r="I60" s="2">
        <v>0.38400000000000001</v>
      </c>
      <c r="J60" s="2">
        <v>0.4</v>
      </c>
    </row>
    <row r="61" spans="9:10" x14ac:dyDescent="0.35">
      <c r="I61" s="2">
        <v>0.26600000000000001</v>
      </c>
      <c r="J61" s="2">
        <v>0.43</v>
      </c>
    </row>
    <row r="62" spans="9:10" x14ac:dyDescent="0.35">
      <c r="I62" s="2">
        <v>0.4415</v>
      </c>
      <c r="J62" s="2">
        <v>0.33</v>
      </c>
    </row>
    <row r="63" spans="9:10" x14ac:dyDescent="0.35">
      <c r="I63" s="2">
        <v>0.25600000000000001</v>
      </c>
      <c r="J63" s="2">
        <v>0.27</v>
      </c>
    </row>
    <row r="64" spans="9:10" x14ac:dyDescent="0.35">
      <c r="I64" s="2">
        <v>0.23699999999999999</v>
      </c>
      <c r="J64" s="2">
        <v>0.26</v>
      </c>
    </row>
    <row r="65" spans="9:10" x14ac:dyDescent="0.35">
      <c r="I65" s="2">
        <v>0.28100000000000003</v>
      </c>
      <c r="J65" s="2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Readme</vt:lpstr>
      <vt:lpstr>Sheet1</vt:lpstr>
      <vt:lpstr>alb</vt:lpstr>
      <vt:lpstr>pPar</vt:lpstr>
      <vt:lpstr>z_mixing_assumed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2015-06-05T18:17:20Z</dcterms:created>
  <dcterms:modified xsi:type="dcterms:W3CDTF">2024-02-27T00:13:35Z</dcterms:modified>
</cp:coreProperties>
</file>