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data\ecopath\"/>
    </mc:Choice>
  </mc:AlternateContent>
  <xr:revisionPtr revIDLastSave="0" documentId="13_ncr:1_{FA111B2F-605F-4E42-B89F-03649E9DEC20}" xr6:coauthVersionLast="47" xr6:coauthVersionMax="47" xr10:uidLastSave="{00000000-0000-0000-0000-000000000000}"/>
  <bookViews>
    <workbookView xWindow="-110" yWindow="-110" windowWidth="22780" windowHeight="14540" activeTab="1" xr2:uid="{48031782-F7B8-4FD0-8B66-9F5B60B478C2}"/>
  </bookViews>
  <sheets>
    <sheet name="figure" sheetId="1" r:id="rId1"/>
    <sheet name="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2" l="1"/>
  <c r="G7" i="2"/>
  <c r="L7" i="2"/>
  <c r="K7" i="2"/>
  <c r="F7" i="2"/>
  <c r="D7" i="2"/>
  <c r="L11" i="2"/>
  <c r="K11" i="2"/>
  <c r="L15" i="2"/>
  <c r="K15" i="2"/>
  <c r="L16" i="2"/>
  <c r="K16" i="2"/>
  <c r="L18" i="2"/>
  <c r="K18" i="2"/>
  <c r="G22" i="2"/>
  <c r="L22" i="2" s="1"/>
  <c r="I22" i="2"/>
  <c r="K22" i="2" s="1"/>
  <c r="H22" i="2"/>
  <c r="L14" i="2"/>
  <c r="L17" i="2"/>
  <c r="L19" i="2"/>
  <c r="L20" i="2"/>
  <c r="K14" i="2"/>
  <c r="K17" i="2"/>
  <c r="K19" i="2"/>
  <c r="K20" i="2"/>
  <c r="H14" i="2"/>
  <c r="H20" i="2"/>
  <c r="H19" i="2"/>
  <c r="H7" i="2" l="1"/>
  <c r="L13" i="2"/>
  <c r="K13" i="2"/>
  <c r="G12" i="2"/>
  <c r="L12" i="2" s="1"/>
  <c r="I12" i="2"/>
  <c r="K10" i="2"/>
  <c r="L10" i="2"/>
  <c r="L9" i="2"/>
  <c r="K9" i="2"/>
  <c r="L23" i="2"/>
  <c r="L24" i="2"/>
  <c r="L25" i="2"/>
  <c r="K23" i="2"/>
  <c r="K24" i="2"/>
  <c r="K25" i="2"/>
  <c r="L21" i="2"/>
  <c r="K21" i="2"/>
  <c r="H21" i="2"/>
  <c r="F10" i="2"/>
  <c r="F11" i="2"/>
  <c r="F12" i="2"/>
  <c r="F14" i="2"/>
  <c r="F15" i="2"/>
  <c r="F16" i="2"/>
  <c r="F17" i="2"/>
  <c r="F18" i="2"/>
  <c r="F19" i="2"/>
  <c r="F20" i="2"/>
  <c r="F21" i="2"/>
  <c r="F22" i="2"/>
  <c r="F23" i="2"/>
  <c r="F24" i="2"/>
  <c r="F25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F9" i="2"/>
  <c r="D9" i="2"/>
  <c r="AX4" i="1"/>
  <c r="AY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AJ4" i="1"/>
  <c r="AK4" i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D4" i="1"/>
  <c r="AE4" i="1" s="1"/>
  <c r="AF4" i="1" s="1"/>
  <c r="AG4" i="1" s="1"/>
  <c r="AH4" i="1" s="1"/>
  <c r="AI4" i="1" s="1"/>
  <c r="W4" i="1"/>
  <c r="X4" i="1"/>
  <c r="Y4" i="1" s="1"/>
  <c r="Z4" i="1" s="1"/>
  <c r="AA4" i="1" s="1"/>
  <c r="AB4" i="1" s="1"/>
  <c r="AC4" i="1" s="1"/>
  <c r="H4" i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G4" i="1"/>
  <c r="H12" i="2" l="1"/>
  <c r="K12" i="2"/>
  <c r="I9" i="2"/>
  <c r="G9" i="2"/>
</calcChain>
</file>

<file path=xl/sharedStrings.xml><?xml version="1.0" encoding="utf-8"?>
<sst xmlns="http://schemas.openxmlformats.org/spreadsheetml/2006/main" count="87" uniqueCount="58">
  <si>
    <t>log10 mm</t>
  </si>
  <si>
    <t>NK1-COH</t>
  </si>
  <si>
    <t>NK2-CHI</t>
  </si>
  <si>
    <t>NK3-FOR</t>
  </si>
  <si>
    <t>ZF1-ICT</t>
  </si>
  <si>
    <t>ZC1-EUP</t>
  </si>
  <si>
    <t>ZC2-AMP</t>
  </si>
  <si>
    <t>ZC3-DEC</t>
  </si>
  <si>
    <t>ZC4-CLG</t>
  </si>
  <si>
    <t>ZC5-CSM</t>
  </si>
  <si>
    <t>ZS1-JEL</t>
  </si>
  <si>
    <t>ZS2-CTH</t>
  </si>
  <si>
    <t>ZS3-CHA</t>
  </si>
  <si>
    <t>ZS4-LAR</t>
  </si>
  <si>
    <t>PZ1-CIL</t>
  </si>
  <si>
    <t>PZ2-DIN</t>
  </si>
  <si>
    <t>PZ3-HNF</t>
  </si>
  <si>
    <t>PP1-DIA</t>
  </si>
  <si>
    <t>PP2-NAN</t>
  </si>
  <si>
    <t>PP3-PIC</t>
  </si>
  <si>
    <t>BA1-BAC</t>
  </si>
  <si>
    <t>Detritus_Closure</t>
  </si>
  <si>
    <t>Detritus_Real</t>
  </si>
  <si>
    <t>size min (mm)</t>
  </si>
  <si>
    <t>size max (mm)</t>
  </si>
  <si>
    <t>log10(min)</t>
  </si>
  <si>
    <t>log10(mm)</t>
  </si>
  <si>
    <t>body size</t>
  </si>
  <si>
    <t>min</t>
  </si>
  <si>
    <t>max</t>
  </si>
  <si>
    <t>opt</t>
  </si>
  <si>
    <t>source</t>
  </si>
  <si>
    <t>Fuchs &amp; Franks, 2010</t>
  </si>
  <si>
    <t>Lombard et  al., 2011</t>
  </si>
  <si>
    <t>Pearre, 1980; Saito &amp; Kiørboe, 2001</t>
  </si>
  <si>
    <t>McKinnell &amp; Perry, 2016</t>
  </si>
  <si>
    <t>Note</t>
  </si>
  <si>
    <t>English, 1983; McKinnell &amp; Perry, 2016</t>
  </si>
  <si>
    <t>Munk, 1992</t>
  </si>
  <si>
    <t>Munk based on Clupea harengus</t>
  </si>
  <si>
    <t>Pepin &amp; Penney, 1997</t>
  </si>
  <si>
    <t>log10 prey size mm</t>
  </si>
  <si>
    <t>log10 predator-prey length-based size ratio mm</t>
  </si>
  <si>
    <t>don't use - prey width not length</t>
  </si>
  <si>
    <t>looked at smallest and largest size classes appearing in diets; data does not contain all from barraclough et al studies in 1960s; went to sogguts file, not processed file</t>
  </si>
  <si>
    <t>looked at smallest and largest size classes appearing in diets; used sogguts file, not processed file</t>
  </si>
  <si>
    <t>Fig 2 in source</t>
  </si>
  <si>
    <t>source uses Fuchs &amp; Franks and draws attention to higher pred:prey ratios in carnivorous / raptoral copepods.</t>
  </si>
  <si>
    <t>Wirtz, 2012</t>
  </si>
  <si>
    <t>Fig 2 in source; also note Lombard et al., 2011 reports similar</t>
  </si>
  <si>
    <t>Fig 4 in source</t>
  </si>
  <si>
    <t>Fileman, 2014</t>
  </si>
  <si>
    <t>source found diet included protozooplankton and diatoms; values used represent a guess they feed on prey 10x smaller</t>
  </si>
  <si>
    <t>Haro-Garay, 2004</t>
  </si>
  <si>
    <t>used pivot table to filter for forage fish &lt; 100 mm; Note mean log(pred/prey size) matches Egan et al., 2018 (Indo-Pacific forage fish)</t>
  </si>
  <si>
    <t>McKinnell &amp; Perry 2016</t>
  </si>
  <si>
    <t>Pink Salmon</t>
  </si>
  <si>
    <t>see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</si>
</sst>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1" fillId="0" borderId="2" xfId="0" applyFont="1" applyBorder="1"/>
    <xf numFmtId="0" fontId="1" fillId="0" borderId="1" xfId="0" applyFon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36B9-0D00-4A68-9396-D64943297E93}">
  <dimension ref="D2:CS47"/>
  <sheetViews>
    <sheetView zoomScale="50" zoomScaleNormal="50" workbookViewId="0">
      <selection activeCell="D5" sqref="D5:D47"/>
    </sheetView>
  </sheetViews>
  <sheetFormatPr defaultRowHeight="14.5" x14ac:dyDescent="0.35"/>
  <cols>
    <col min="4" max="4" width="15.08984375" customWidth="1"/>
    <col min="5" max="5" width="6.1796875" customWidth="1"/>
    <col min="6" max="6" width="5" customWidth="1"/>
    <col min="7" max="7" width="5.453125" customWidth="1"/>
    <col min="8" max="8" width="4.36328125" customWidth="1"/>
    <col min="9" max="9" width="4.453125" customWidth="1"/>
    <col min="10" max="10" width="4.54296875" customWidth="1"/>
    <col min="11" max="11" width="4.7265625" customWidth="1"/>
    <col min="12" max="12" width="4.453125" customWidth="1"/>
    <col min="13" max="13" width="4.81640625" customWidth="1"/>
    <col min="14" max="14" width="4.90625" customWidth="1"/>
    <col min="15" max="15" width="4.81640625" customWidth="1"/>
    <col min="16" max="16" width="4.36328125" customWidth="1"/>
    <col min="17" max="17" width="4.26953125" customWidth="1"/>
    <col min="18" max="18" width="4.453125" customWidth="1"/>
    <col min="19" max="20" width="4.36328125" customWidth="1"/>
    <col min="21" max="21" width="4.81640625" customWidth="1"/>
    <col min="22" max="22" width="4.26953125" customWidth="1"/>
    <col min="23" max="23" width="4.54296875" customWidth="1"/>
    <col min="24" max="25" width="4.6328125" customWidth="1"/>
    <col min="26" max="26" width="5" customWidth="1"/>
    <col min="27" max="27" width="4.26953125" customWidth="1"/>
    <col min="28" max="28" width="4.6328125" customWidth="1"/>
    <col min="29" max="29" width="5" customWidth="1"/>
    <col min="30" max="30" width="4.6328125" customWidth="1"/>
    <col min="31" max="31" width="4.90625" customWidth="1"/>
    <col min="32" max="32" width="3.6328125" customWidth="1"/>
    <col min="33" max="33" width="4.26953125" customWidth="1"/>
    <col min="34" max="35" width="4.453125" customWidth="1"/>
    <col min="36" max="36" width="4.81640625" customWidth="1"/>
    <col min="37" max="37" width="5" customWidth="1"/>
    <col min="38" max="38" width="4.36328125" customWidth="1"/>
    <col min="39" max="39" width="4.90625" customWidth="1"/>
    <col min="40" max="40" width="4.36328125" customWidth="1"/>
    <col min="41" max="41" width="4.26953125" customWidth="1"/>
    <col min="42" max="42" width="3.7265625" customWidth="1"/>
    <col min="43" max="43" width="4.26953125" customWidth="1"/>
    <col min="44" max="44" width="4.453125" customWidth="1"/>
    <col min="45" max="45" width="4.81640625" customWidth="1"/>
    <col min="46" max="46" width="4.453125" customWidth="1"/>
    <col min="47" max="47" width="4.26953125" customWidth="1"/>
    <col min="48" max="49" width="4.453125" customWidth="1"/>
    <col min="50" max="50" width="4.26953125" customWidth="1"/>
    <col min="51" max="51" width="4.54296875" customWidth="1"/>
    <col min="52" max="52" width="3.1796875" customWidth="1"/>
    <col min="53" max="53" width="3.81640625" customWidth="1"/>
    <col min="54" max="54" width="3.90625" customWidth="1"/>
    <col min="55" max="55" width="3.81640625" customWidth="1"/>
    <col min="56" max="56" width="3.7265625" customWidth="1"/>
    <col min="57" max="57" width="3.6328125" customWidth="1"/>
    <col min="58" max="58" width="3.81640625" customWidth="1"/>
    <col min="59" max="59" width="4.26953125" customWidth="1"/>
    <col min="60" max="60" width="3.81640625" customWidth="1"/>
    <col min="61" max="61" width="3.7265625" customWidth="1"/>
    <col min="62" max="62" width="3.08984375" customWidth="1"/>
    <col min="63" max="63" width="4.08984375" customWidth="1"/>
    <col min="64" max="64" width="3.81640625" customWidth="1"/>
    <col min="65" max="65" width="3.6328125" customWidth="1"/>
    <col min="66" max="66" width="3.7265625" customWidth="1"/>
    <col min="67" max="67" width="4" customWidth="1"/>
    <col min="68" max="68" width="4.08984375" customWidth="1"/>
    <col min="69" max="69" width="4.36328125" customWidth="1"/>
    <col min="70" max="70" width="3.90625" customWidth="1"/>
    <col min="71" max="71" width="4.6328125" customWidth="1"/>
    <col min="72" max="72" width="2.6328125" customWidth="1"/>
    <col min="73" max="73" width="3.81640625" customWidth="1"/>
    <col min="74" max="75" width="4.1796875" customWidth="1"/>
    <col min="76" max="76" width="4.08984375" customWidth="1"/>
    <col min="77" max="77" width="4" customWidth="1"/>
    <col min="78" max="78" width="3.81640625" customWidth="1"/>
    <col min="79" max="79" width="4.1796875" customWidth="1"/>
    <col min="80" max="80" width="4.26953125" customWidth="1"/>
    <col min="81" max="81" width="4.08984375" customWidth="1"/>
    <col min="82" max="82" width="3.08984375" customWidth="1"/>
    <col min="83" max="84" width="3.90625" customWidth="1"/>
    <col min="85" max="85" width="3.6328125" customWidth="1"/>
    <col min="86" max="86" width="3.81640625" customWidth="1"/>
    <col min="87" max="88" width="3.7265625" customWidth="1"/>
    <col min="89" max="90" width="3.6328125" customWidth="1"/>
    <col min="91" max="91" width="3.7265625" customWidth="1"/>
    <col min="92" max="92" width="3.54296875" customWidth="1"/>
    <col min="93" max="93" width="4.08984375" customWidth="1"/>
    <col min="94" max="94" width="3.81640625" customWidth="1"/>
    <col min="95" max="95" width="4" customWidth="1"/>
    <col min="96" max="96" width="4.08984375" customWidth="1"/>
    <col min="97" max="97" width="3.90625" customWidth="1"/>
  </cols>
  <sheetData>
    <row r="2" spans="4:97" x14ac:dyDescent="0.35">
      <c r="L2" s="1" t="s">
        <v>0</v>
      </c>
    </row>
    <row r="3" spans="4:97" ht="21" x14ac:dyDescent="0.5">
      <c r="F3" s="3"/>
      <c r="G3" s="3"/>
      <c r="H3" s="3"/>
      <c r="I3" s="3"/>
      <c r="J3" s="3"/>
      <c r="K3" s="3"/>
      <c r="L3" s="3">
        <v>-4</v>
      </c>
      <c r="N3" s="3"/>
      <c r="O3" s="3"/>
      <c r="P3" s="3"/>
      <c r="Q3" s="3"/>
      <c r="R3" s="3"/>
      <c r="S3" s="3"/>
      <c r="T3" s="3"/>
      <c r="U3" s="3"/>
      <c r="V3" s="3">
        <v>-3</v>
      </c>
      <c r="X3" s="3"/>
      <c r="Y3" s="3"/>
      <c r="Z3" s="3"/>
      <c r="AA3" s="3"/>
      <c r="AB3" s="3"/>
      <c r="AC3" s="3"/>
      <c r="AD3" s="3"/>
      <c r="AE3" s="3"/>
      <c r="AF3" s="3">
        <v>-2</v>
      </c>
      <c r="AH3" s="3"/>
      <c r="AI3" s="3"/>
      <c r="AJ3" s="3"/>
      <c r="AK3" s="3"/>
      <c r="AL3" s="3"/>
      <c r="AM3" s="3"/>
      <c r="AN3" s="3"/>
      <c r="AO3" s="3"/>
      <c r="AP3" s="3">
        <v>-1</v>
      </c>
      <c r="AZ3" s="3">
        <v>0</v>
      </c>
      <c r="BJ3" s="3">
        <v>1</v>
      </c>
      <c r="BT3" s="4">
        <v>2</v>
      </c>
      <c r="CD3" s="4">
        <v>3</v>
      </c>
      <c r="CN3" s="4">
        <v>4</v>
      </c>
    </row>
    <row r="4" spans="4:97" x14ac:dyDescent="0.35">
      <c r="E4">
        <v>-4.5</v>
      </c>
      <c r="F4">
        <v>-4.5999999999999996</v>
      </c>
      <c r="G4">
        <f>F4+0.1</f>
        <v>-4.5</v>
      </c>
      <c r="H4">
        <f t="shared" ref="H4:BS4" si="0">G4+0.1</f>
        <v>-4.4000000000000004</v>
      </c>
      <c r="I4">
        <f t="shared" si="0"/>
        <v>-4.3000000000000007</v>
      </c>
      <c r="J4">
        <f t="shared" si="0"/>
        <v>-4.2000000000000011</v>
      </c>
      <c r="K4">
        <f t="shared" si="0"/>
        <v>-4.1000000000000014</v>
      </c>
      <c r="L4" s="1">
        <f t="shared" si="0"/>
        <v>-4.0000000000000018</v>
      </c>
      <c r="M4">
        <f t="shared" si="0"/>
        <v>-3.9000000000000017</v>
      </c>
      <c r="N4">
        <f t="shared" si="0"/>
        <v>-3.8000000000000016</v>
      </c>
      <c r="O4">
        <f t="shared" si="0"/>
        <v>-3.7000000000000015</v>
      </c>
      <c r="P4">
        <f t="shared" si="0"/>
        <v>-3.6000000000000014</v>
      </c>
      <c r="Q4">
        <f t="shared" si="0"/>
        <v>-3.5000000000000013</v>
      </c>
      <c r="R4">
        <f t="shared" si="0"/>
        <v>-3.4000000000000012</v>
      </c>
      <c r="S4">
        <f t="shared" si="0"/>
        <v>-3.3000000000000012</v>
      </c>
      <c r="T4">
        <f t="shared" si="0"/>
        <v>-3.2000000000000011</v>
      </c>
      <c r="U4">
        <f t="shared" si="0"/>
        <v>-3.100000000000001</v>
      </c>
      <c r="V4" s="1">
        <f t="shared" si="0"/>
        <v>-3.0000000000000009</v>
      </c>
      <c r="W4">
        <f>V4+0.1</f>
        <v>-2.9000000000000008</v>
      </c>
      <c r="X4">
        <f t="shared" si="0"/>
        <v>-2.8000000000000007</v>
      </c>
      <c r="Y4">
        <f t="shared" si="0"/>
        <v>-2.7000000000000006</v>
      </c>
      <c r="Z4">
        <f t="shared" si="0"/>
        <v>-2.6000000000000005</v>
      </c>
      <c r="AA4">
        <f t="shared" si="0"/>
        <v>-2.5000000000000004</v>
      </c>
      <c r="AB4">
        <f t="shared" si="0"/>
        <v>-2.4000000000000004</v>
      </c>
      <c r="AC4">
        <f t="shared" si="0"/>
        <v>-2.3000000000000003</v>
      </c>
      <c r="AD4">
        <f>AC4+0.1</f>
        <v>-2.2000000000000002</v>
      </c>
      <c r="AE4">
        <f t="shared" si="0"/>
        <v>-2.1</v>
      </c>
      <c r="AF4" s="1">
        <f t="shared" si="0"/>
        <v>-2</v>
      </c>
      <c r="AG4">
        <f t="shared" si="0"/>
        <v>-1.9</v>
      </c>
      <c r="AH4">
        <f t="shared" si="0"/>
        <v>-1.7999999999999998</v>
      </c>
      <c r="AI4">
        <f t="shared" si="0"/>
        <v>-1.6999999999999997</v>
      </c>
      <c r="AJ4">
        <f>AI4+0.1</f>
        <v>-1.5999999999999996</v>
      </c>
      <c r="AK4">
        <f t="shared" si="0"/>
        <v>-1.4999999999999996</v>
      </c>
      <c r="AL4">
        <f t="shared" si="0"/>
        <v>-1.3999999999999995</v>
      </c>
      <c r="AM4">
        <f t="shared" si="0"/>
        <v>-1.2999999999999994</v>
      </c>
      <c r="AN4">
        <f t="shared" si="0"/>
        <v>-1.1999999999999993</v>
      </c>
      <c r="AO4">
        <f t="shared" si="0"/>
        <v>-1.0999999999999992</v>
      </c>
      <c r="AP4" s="1">
        <f t="shared" si="0"/>
        <v>-0.99999999999999922</v>
      </c>
      <c r="AQ4">
        <f t="shared" si="0"/>
        <v>-0.89999999999999925</v>
      </c>
      <c r="AR4">
        <f t="shared" si="0"/>
        <v>-0.79999999999999927</v>
      </c>
      <c r="AS4">
        <f t="shared" si="0"/>
        <v>-0.69999999999999929</v>
      </c>
      <c r="AT4">
        <f t="shared" si="0"/>
        <v>-0.59999999999999931</v>
      </c>
      <c r="AU4">
        <f t="shared" si="0"/>
        <v>-0.49999999999999933</v>
      </c>
      <c r="AV4">
        <f t="shared" si="0"/>
        <v>-0.39999999999999936</v>
      </c>
      <c r="AW4">
        <f t="shared" si="0"/>
        <v>-0.29999999999999938</v>
      </c>
      <c r="AX4">
        <f>AW4+0.1</f>
        <v>-0.19999999999999937</v>
      </c>
      <c r="AY4">
        <f t="shared" si="0"/>
        <v>-9.9999999999999367E-2</v>
      </c>
      <c r="AZ4" s="1">
        <v>0</v>
      </c>
      <c r="BA4">
        <f t="shared" si="0"/>
        <v>0.1</v>
      </c>
      <c r="BB4">
        <f t="shared" si="0"/>
        <v>0.2</v>
      </c>
      <c r="BC4">
        <f t="shared" si="0"/>
        <v>0.30000000000000004</v>
      </c>
      <c r="BD4">
        <f t="shared" si="0"/>
        <v>0.4</v>
      </c>
      <c r="BE4">
        <f t="shared" si="0"/>
        <v>0.5</v>
      </c>
      <c r="BF4">
        <f t="shared" si="0"/>
        <v>0.6</v>
      </c>
      <c r="BG4">
        <f t="shared" si="0"/>
        <v>0.7</v>
      </c>
      <c r="BH4">
        <f t="shared" si="0"/>
        <v>0.79999999999999993</v>
      </c>
      <c r="BI4">
        <f t="shared" si="0"/>
        <v>0.89999999999999991</v>
      </c>
      <c r="BJ4" s="1">
        <f t="shared" si="0"/>
        <v>0.99999999999999989</v>
      </c>
      <c r="BK4">
        <f t="shared" si="0"/>
        <v>1.0999999999999999</v>
      </c>
      <c r="BL4">
        <f t="shared" si="0"/>
        <v>1.2</v>
      </c>
      <c r="BM4">
        <f t="shared" si="0"/>
        <v>1.3</v>
      </c>
      <c r="BN4">
        <f>BM4+0.1</f>
        <v>1.4000000000000001</v>
      </c>
      <c r="BO4">
        <f t="shared" si="0"/>
        <v>1.5000000000000002</v>
      </c>
      <c r="BP4">
        <f t="shared" si="0"/>
        <v>1.6000000000000003</v>
      </c>
      <c r="BQ4">
        <f t="shared" si="0"/>
        <v>1.7000000000000004</v>
      </c>
      <c r="BR4">
        <f t="shared" si="0"/>
        <v>1.8000000000000005</v>
      </c>
      <c r="BS4">
        <f t="shared" si="0"/>
        <v>1.9000000000000006</v>
      </c>
      <c r="BT4">
        <f t="shared" ref="BT4:CC4" si="1">BS4+0.1</f>
        <v>2.0000000000000004</v>
      </c>
      <c r="BU4">
        <f>BT4+0.1</f>
        <v>2.1000000000000005</v>
      </c>
      <c r="BV4">
        <f t="shared" si="1"/>
        <v>2.2000000000000006</v>
      </c>
      <c r="BW4">
        <f t="shared" si="1"/>
        <v>2.3000000000000007</v>
      </c>
      <c r="BX4">
        <f t="shared" si="1"/>
        <v>2.4000000000000008</v>
      </c>
      <c r="BY4">
        <f t="shared" si="1"/>
        <v>2.5000000000000009</v>
      </c>
      <c r="BZ4">
        <f t="shared" si="1"/>
        <v>2.600000000000001</v>
      </c>
      <c r="CA4">
        <f>BZ4+0.1</f>
        <v>2.7000000000000011</v>
      </c>
      <c r="CB4">
        <f t="shared" si="1"/>
        <v>2.8000000000000012</v>
      </c>
      <c r="CC4">
        <f t="shared" si="1"/>
        <v>2.9000000000000012</v>
      </c>
      <c r="CD4" s="1">
        <f>CC4+0.1</f>
        <v>3.0000000000000013</v>
      </c>
      <c r="CE4">
        <f t="shared" ref="CE4:CS4" si="2">CD4+0.1</f>
        <v>3.1000000000000014</v>
      </c>
      <c r="CF4">
        <f t="shared" si="2"/>
        <v>3.2000000000000015</v>
      </c>
      <c r="CG4">
        <f t="shared" si="2"/>
        <v>3.3000000000000016</v>
      </c>
      <c r="CH4">
        <f t="shared" si="2"/>
        <v>3.4000000000000017</v>
      </c>
      <c r="CI4">
        <f t="shared" si="2"/>
        <v>3.5000000000000018</v>
      </c>
      <c r="CJ4">
        <f t="shared" si="2"/>
        <v>3.6000000000000019</v>
      </c>
      <c r="CK4">
        <f t="shared" si="2"/>
        <v>3.700000000000002</v>
      </c>
      <c r="CL4">
        <f t="shared" si="2"/>
        <v>3.800000000000002</v>
      </c>
      <c r="CM4">
        <f t="shared" si="2"/>
        <v>3.9000000000000021</v>
      </c>
      <c r="CN4" s="1">
        <f t="shared" si="2"/>
        <v>4.0000000000000018</v>
      </c>
      <c r="CO4">
        <f t="shared" si="2"/>
        <v>4.1000000000000014</v>
      </c>
      <c r="CP4">
        <f t="shared" si="2"/>
        <v>4.2000000000000011</v>
      </c>
      <c r="CQ4">
        <f t="shared" si="2"/>
        <v>4.3000000000000007</v>
      </c>
      <c r="CR4">
        <f t="shared" si="2"/>
        <v>4.4000000000000004</v>
      </c>
      <c r="CS4">
        <f t="shared" si="2"/>
        <v>4.5</v>
      </c>
    </row>
    <row r="5" spans="4:97" x14ac:dyDescent="0.35">
      <c r="D5" s="5" t="s">
        <v>1</v>
      </c>
    </row>
    <row r="6" spans="4:97" x14ac:dyDescent="0.35">
      <c r="D6" s="5"/>
    </row>
    <row r="7" spans="4:97" x14ac:dyDescent="0.35">
      <c r="D7" s="5" t="s">
        <v>2</v>
      </c>
    </row>
    <row r="8" spans="4:97" x14ac:dyDescent="0.35">
      <c r="D8" s="5"/>
    </row>
    <row r="9" spans="4:97" x14ac:dyDescent="0.35">
      <c r="D9" s="5" t="s">
        <v>3</v>
      </c>
    </row>
    <row r="10" spans="4:97" x14ac:dyDescent="0.35">
      <c r="D10" s="5"/>
    </row>
    <row r="11" spans="4:97" x14ac:dyDescent="0.35">
      <c r="D11" s="5" t="s">
        <v>4</v>
      </c>
    </row>
    <row r="12" spans="4:97" x14ac:dyDescent="0.35">
      <c r="D12" s="5"/>
    </row>
    <row r="13" spans="4:97" x14ac:dyDescent="0.35">
      <c r="D13" s="5" t="s">
        <v>5</v>
      </c>
    </row>
    <row r="14" spans="4:97" x14ac:dyDescent="0.35">
      <c r="D14" s="5"/>
    </row>
    <row r="15" spans="4:97" x14ac:dyDescent="0.35">
      <c r="D15" s="5" t="s">
        <v>6</v>
      </c>
    </row>
    <row r="16" spans="4:97" x14ac:dyDescent="0.35">
      <c r="D16" s="5"/>
    </row>
    <row r="17" spans="4:4" x14ac:dyDescent="0.35">
      <c r="D17" s="5" t="s">
        <v>7</v>
      </c>
    </row>
    <row r="18" spans="4:4" x14ac:dyDescent="0.35">
      <c r="D18" s="5"/>
    </row>
    <row r="19" spans="4:4" x14ac:dyDescent="0.35">
      <c r="D19" s="5" t="s">
        <v>8</v>
      </c>
    </row>
    <row r="20" spans="4:4" x14ac:dyDescent="0.35">
      <c r="D20" s="5"/>
    </row>
    <row r="21" spans="4:4" x14ac:dyDescent="0.35">
      <c r="D21" s="5" t="s">
        <v>9</v>
      </c>
    </row>
    <row r="22" spans="4:4" x14ac:dyDescent="0.35">
      <c r="D22" s="5"/>
    </row>
    <row r="23" spans="4:4" x14ac:dyDescent="0.35">
      <c r="D23" s="5" t="s">
        <v>10</v>
      </c>
    </row>
    <row r="24" spans="4:4" x14ac:dyDescent="0.35">
      <c r="D24" s="5"/>
    </row>
    <row r="25" spans="4:4" x14ac:dyDescent="0.35">
      <c r="D25" s="5" t="s">
        <v>11</v>
      </c>
    </row>
    <row r="26" spans="4:4" x14ac:dyDescent="0.35">
      <c r="D26" s="5"/>
    </row>
    <row r="27" spans="4:4" x14ac:dyDescent="0.35">
      <c r="D27" s="5" t="s">
        <v>12</v>
      </c>
    </row>
    <row r="28" spans="4:4" x14ac:dyDescent="0.35">
      <c r="D28" s="5"/>
    </row>
    <row r="29" spans="4:4" x14ac:dyDescent="0.35">
      <c r="D29" s="5" t="s">
        <v>13</v>
      </c>
    </row>
    <row r="30" spans="4:4" x14ac:dyDescent="0.35">
      <c r="D30" s="5"/>
    </row>
    <row r="31" spans="4:4" x14ac:dyDescent="0.35">
      <c r="D31" s="5" t="s">
        <v>14</v>
      </c>
    </row>
    <row r="32" spans="4:4" x14ac:dyDescent="0.35">
      <c r="D32" s="5"/>
    </row>
    <row r="33" spans="4:4" x14ac:dyDescent="0.35">
      <c r="D33" s="5" t="s">
        <v>15</v>
      </c>
    </row>
    <row r="34" spans="4:4" x14ac:dyDescent="0.35">
      <c r="D34" s="5"/>
    </row>
    <row r="35" spans="4:4" x14ac:dyDescent="0.35">
      <c r="D35" s="5" t="s">
        <v>16</v>
      </c>
    </row>
    <row r="36" spans="4:4" x14ac:dyDescent="0.35">
      <c r="D36" s="5"/>
    </row>
    <row r="37" spans="4:4" x14ac:dyDescent="0.35">
      <c r="D37" s="5" t="s">
        <v>17</v>
      </c>
    </row>
    <row r="38" spans="4:4" x14ac:dyDescent="0.35">
      <c r="D38" s="5"/>
    </row>
    <row r="39" spans="4:4" x14ac:dyDescent="0.35">
      <c r="D39" s="5" t="s">
        <v>18</v>
      </c>
    </row>
    <row r="40" spans="4:4" x14ac:dyDescent="0.35">
      <c r="D40" s="5"/>
    </row>
    <row r="41" spans="4:4" x14ac:dyDescent="0.35">
      <c r="D41" s="5" t="s">
        <v>19</v>
      </c>
    </row>
    <row r="42" spans="4:4" x14ac:dyDescent="0.35">
      <c r="D42" s="5"/>
    </row>
    <row r="43" spans="4:4" x14ac:dyDescent="0.35">
      <c r="D43" s="5" t="s">
        <v>20</v>
      </c>
    </row>
    <row r="44" spans="4:4" x14ac:dyDescent="0.35">
      <c r="D44" s="5"/>
    </row>
    <row r="45" spans="4:4" x14ac:dyDescent="0.35">
      <c r="D45" s="5" t="s">
        <v>21</v>
      </c>
    </row>
    <row r="46" spans="4:4" x14ac:dyDescent="0.35">
      <c r="D46" s="5"/>
    </row>
    <row r="47" spans="4:4" x14ac:dyDescent="0.35">
      <c r="D47" s="5" t="s">
        <v>22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CE964-BC5F-426F-B115-02163AA5A11C}">
  <dimension ref="B3:O32"/>
  <sheetViews>
    <sheetView tabSelected="1" topLeftCell="A3" workbookViewId="0">
      <selection activeCell="D14" sqref="D14"/>
    </sheetView>
  </sheetViews>
  <sheetFormatPr defaultRowHeight="14.5" x14ac:dyDescent="0.35"/>
  <cols>
    <col min="3" max="3" width="14.54296875" style="2" customWidth="1"/>
    <col min="4" max="4" width="11.08984375" style="2" customWidth="1"/>
    <col min="5" max="5" width="15.81640625" style="2" customWidth="1"/>
    <col min="6" max="6" width="10.90625" style="2" customWidth="1"/>
    <col min="8" max="8" width="10.36328125" bestFit="1" customWidth="1"/>
    <col min="10" max="10" width="24.90625" customWidth="1"/>
    <col min="11" max="11" width="11" bestFit="1" customWidth="1"/>
    <col min="12" max="12" width="11.453125" customWidth="1"/>
    <col min="13" max="13" width="18.81640625" customWidth="1"/>
  </cols>
  <sheetData>
    <row r="3" spans="2:15" x14ac:dyDescent="0.35">
      <c r="C3" s="8" t="s">
        <v>27</v>
      </c>
      <c r="G3" s="1" t="s">
        <v>42</v>
      </c>
      <c r="K3" s="17" t="s">
        <v>41</v>
      </c>
    </row>
    <row r="4" spans="2:15" x14ac:dyDescent="0.35">
      <c r="B4" s="11"/>
      <c r="C4" s="12" t="s">
        <v>23</v>
      </c>
      <c r="D4" s="12" t="s">
        <v>25</v>
      </c>
      <c r="E4" s="12" t="s">
        <v>24</v>
      </c>
      <c r="F4" s="12" t="s">
        <v>26</v>
      </c>
      <c r="G4" s="13" t="s">
        <v>28</v>
      </c>
      <c r="H4" s="12" t="s">
        <v>30</v>
      </c>
      <c r="I4" s="12" t="s">
        <v>29</v>
      </c>
      <c r="J4" s="16" t="s">
        <v>31</v>
      </c>
      <c r="K4" s="13" t="s">
        <v>28</v>
      </c>
      <c r="L4" s="16" t="s">
        <v>29</v>
      </c>
      <c r="M4" s="16" t="s">
        <v>31</v>
      </c>
      <c r="N4" s="11" t="s">
        <v>36</v>
      </c>
      <c r="O4" s="11"/>
    </row>
    <row r="5" spans="2:15" x14ac:dyDescent="0.35">
      <c r="G5" s="10"/>
      <c r="H5" s="2"/>
      <c r="I5" s="2"/>
      <c r="K5" s="10"/>
      <c r="L5" s="2"/>
    </row>
    <row r="6" spans="2:15" x14ac:dyDescent="0.35">
      <c r="G6" s="10"/>
      <c r="H6" s="2"/>
      <c r="I6" s="2"/>
      <c r="K6" s="10"/>
      <c r="L6" s="2"/>
    </row>
    <row r="7" spans="2:15" x14ac:dyDescent="0.35">
      <c r="B7" s="5" t="s">
        <v>56</v>
      </c>
      <c r="C7" s="2">
        <v>32</v>
      </c>
      <c r="D7" s="7">
        <f t="shared" ref="D7" si="0">LOG(C7)</f>
        <v>1.505149978319906</v>
      </c>
      <c r="E7" s="2">
        <v>100</v>
      </c>
      <c r="F7" s="7">
        <f t="shared" ref="F7" si="1">LOG(E7)</f>
        <v>2</v>
      </c>
      <c r="G7" s="18">
        <f>LOG10(C7/10^L7)</f>
        <v>0.32905871926422453</v>
      </c>
      <c r="H7" s="7">
        <f>(G7+I7)/2</f>
        <v>1.3150443574641029</v>
      </c>
      <c r="I7" s="15">
        <f>LOG10(E7/10^K7)</f>
        <v>2.3010299956639813</v>
      </c>
      <c r="J7" t="s">
        <v>57</v>
      </c>
      <c r="K7" s="14">
        <f>LOG10(0.5)</f>
        <v>-0.3010299956639812</v>
      </c>
      <c r="L7" s="7">
        <f>LOG10(15)</f>
        <v>1.1760912590556813</v>
      </c>
      <c r="M7" t="s">
        <v>57</v>
      </c>
    </row>
    <row r="8" spans="2:15" x14ac:dyDescent="0.35">
      <c r="D8" s="7"/>
      <c r="F8" s="7"/>
      <c r="H8" s="2"/>
      <c r="I8" s="2"/>
      <c r="K8" s="10"/>
      <c r="L8" s="2"/>
    </row>
    <row r="9" spans="2:15" x14ac:dyDescent="0.35">
      <c r="B9" s="5" t="s">
        <v>1</v>
      </c>
      <c r="C9" s="10">
        <v>90</v>
      </c>
      <c r="D9" s="7">
        <f>LOG(C9)</f>
        <v>1.954242509439325</v>
      </c>
      <c r="E9" s="2">
        <v>260</v>
      </c>
      <c r="F9" s="7">
        <f>LOG(E9)</f>
        <v>2.4149733479708178</v>
      </c>
      <c r="G9" s="18">
        <f>LOG(10^D9/10^L9)</f>
        <v>0.10914446942506822</v>
      </c>
      <c r="H9" s="19"/>
      <c r="I9" s="19">
        <f>LOG(10^F9/10^K9)</f>
        <v>2.4149733479708178</v>
      </c>
      <c r="K9" s="20">
        <f>LOG(1)</f>
        <v>0</v>
      </c>
      <c r="L9" s="21">
        <f>LOG(70)</f>
        <v>1.8450980400142569</v>
      </c>
      <c r="M9" t="s">
        <v>35</v>
      </c>
      <c r="N9" t="s">
        <v>44</v>
      </c>
    </row>
    <row r="10" spans="2:15" x14ac:dyDescent="0.35">
      <c r="B10" s="5" t="s">
        <v>2</v>
      </c>
      <c r="C10" s="10">
        <v>40</v>
      </c>
      <c r="D10" s="7">
        <f t="shared" ref="D10:D25" si="2">LOG(C10)</f>
        <v>1.6020599913279623</v>
      </c>
      <c r="E10" s="2">
        <v>180</v>
      </c>
      <c r="F10" s="7">
        <f t="shared" ref="F10:F25" si="3">LOG(E10)</f>
        <v>2.255272505103306</v>
      </c>
      <c r="G10" s="10"/>
      <c r="H10" s="2"/>
      <c r="I10" s="2"/>
      <c r="K10" s="20">
        <f>LOG(0.6)</f>
        <v>-0.22184874961635639</v>
      </c>
      <c r="L10" s="21">
        <f>LOG(50)</f>
        <v>1.6989700043360187</v>
      </c>
      <c r="M10" t="s">
        <v>37</v>
      </c>
      <c r="N10" t="s">
        <v>45</v>
      </c>
    </row>
    <row r="11" spans="2:15" x14ac:dyDescent="0.35">
      <c r="B11" s="5" t="s">
        <v>3</v>
      </c>
      <c r="C11" s="10">
        <v>20</v>
      </c>
      <c r="D11" s="7">
        <f t="shared" si="2"/>
        <v>1.3010299956639813</v>
      </c>
      <c r="E11" s="2">
        <v>100</v>
      </c>
      <c r="F11" s="7">
        <f t="shared" si="3"/>
        <v>2</v>
      </c>
      <c r="G11" s="10">
        <v>0.6</v>
      </c>
      <c r="H11" s="2">
        <v>1.6</v>
      </c>
      <c r="I11" s="2">
        <v>3.2</v>
      </c>
      <c r="J11" t="s">
        <v>55</v>
      </c>
      <c r="K11" s="14">
        <f t="shared" ref="K11:K12" si="4">LOG(C11/10^I11)</f>
        <v>-1.8989700043360194</v>
      </c>
      <c r="L11" s="7">
        <f t="shared" ref="L11:L12" si="5">LOG(E11/10^G11)</f>
        <v>1.4</v>
      </c>
      <c r="M11" t="s">
        <v>35</v>
      </c>
      <c r="N11" t="s">
        <v>54</v>
      </c>
    </row>
    <row r="12" spans="2:15" x14ac:dyDescent="0.35">
      <c r="B12" s="5" t="s">
        <v>4</v>
      </c>
      <c r="C12" s="10">
        <v>5</v>
      </c>
      <c r="D12" s="7">
        <f t="shared" si="2"/>
        <v>0.69897000433601886</v>
      </c>
      <c r="E12" s="2">
        <v>15</v>
      </c>
      <c r="F12" s="7">
        <f t="shared" si="3"/>
        <v>1.1760912590556813</v>
      </c>
      <c r="G12" s="6">
        <f>LOG(1/0.06)</f>
        <v>1.2218487496163564</v>
      </c>
      <c r="H12" s="7">
        <f>(G12+I12)/2</f>
        <v>1.7218487496163561</v>
      </c>
      <c r="I12" s="14">
        <f>LOG(1/0.006)</f>
        <v>2.2218487496163561</v>
      </c>
      <c r="J12" t="s">
        <v>38</v>
      </c>
      <c r="K12" s="14">
        <f t="shared" si="4"/>
        <v>-1.5228787452803376</v>
      </c>
      <c r="L12" s="7">
        <f t="shared" si="5"/>
        <v>-4.575749056067533E-2</v>
      </c>
      <c r="N12" t="s">
        <v>39</v>
      </c>
    </row>
    <row r="13" spans="2:15" x14ac:dyDescent="0.35">
      <c r="B13" s="5"/>
      <c r="C13" s="10"/>
      <c r="D13" s="7"/>
      <c r="F13" s="7"/>
      <c r="G13" s="6"/>
      <c r="H13" s="7"/>
      <c r="I13" s="7"/>
      <c r="K13" s="14">
        <f>LOG(1.6)</f>
        <v>0.20411998265592479</v>
      </c>
      <c r="L13" s="7">
        <f>LOG(2.8)</f>
        <v>0.44715803134221921</v>
      </c>
      <c r="M13" t="s">
        <v>40</v>
      </c>
      <c r="N13" t="s">
        <v>43</v>
      </c>
    </row>
    <row r="14" spans="2:15" x14ac:dyDescent="0.35">
      <c r="B14" s="5" t="s">
        <v>5</v>
      </c>
      <c r="C14" s="10">
        <v>5</v>
      </c>
      <c r="D14" s="7">
        <f t="shared" si="2"/>
        <v>0.69897000433601886</v>
      </c>
      <c r="E14" s="2">
        <v>30</v>
      </c>
      <c r="F14" s="7">
        <f t="shared" si="3"/>
        <v>1.4771212547196624</v>
      </c>
      <c r="G14" s="10">
        <v>0.9</v>
      </c>
      <c r="H14" s="2">
        <f>(G14+I14)/2</f>
        <v>1.55</v>
      </c>
      <c r="I14" s="2">
        <v>2.2000000000000002</v>
      </c>
      <c r="J14" t="s">
        <v>32</v>
      </c>
      <c r="K14" s="14">
        <f t="shared" ref="K14:K20" si="6">LOG(C14/10^I14)</f>
        <v>-1.5010299956639817</v>
      </c>
      <c r="L14" s="7">
        <f t="shared" ref="L14:L20" si="7">LOG(E14/10^G14)</f>
        <v>0.57712125471966236</v>
      </c>
    </row>
    <row r="15" spans="2:15" x14ac:dyDescent="0.35">
      <c r="B15" s="5" t="s">
        <v>6</v>
      </c>
      <c r="C15" s="10">
        <v>5</v>
      </c>
      <c r="D15" s="7">
        <f t="shared" si="2"/>
        <v>0.69897000433601886</v>
      </c>
      <c r="E15" s="2">
        <v>20</v>
      </c>
      <c r="F15" s="7">
        <f t="shared" si="3"/>
        <v>1.3010299956639813</v>
      </c>
      <c r="G15" s="10"/>
      <c r="H15" s="2"/>
      <c r="I15" s="2"/>
      <c r="K15" s="20">
        <f>LOG(0.3)</f>
        <v>-0.52287874528033762</v>
      </c>
      <c r="L15" s="21">
        <f>LOG(3)</f>
        <v>0.47712125471966244</v>
      </c>
      <c r="M15" t="s">
        <v>53</v>
      </c>
    </row>
    <row r="16" spans="2:15" x14ac:dyDescent="0.35">
      <c r="B16" s="5" t="s">
        <v>7</v>
      </c>
      <c r="C16" s="10">
        <v>1</v>
      </c>
      <c r="D16" s="7">
        <f t="shared" si="2"/>
        <v>0</v>
      </c>
      <c r="E16" s="2">
        <v>8</v>
      </c>
      <c r="F16" s="7">
        <f t="shared" si="3"/>
        <v>0.90308998699194354</v>
      </c>
      <c r="G16">
        <v>0.5</v>
      </c>
      <c r="H16">
        <v>1</v>
      </c>
      <c r="I16">
        <v>1.5</v>
      </c>
      <c r="J16" t="s">
        <v>51</v>
      </c>
      <c r="K16" s="14">
        <f>LOG(C15/10^I16)</f>
        <v>-0.80102999566398136</v>
      </c>
      <c r="L16" s="7">
        <f>LOG(E15/10^G16)</f>
        <v>0.80102999566398114</v>
      </c>
      <c r="M16" t="s">
        <v>52</v>
      </c>
    </row>
    <row r="17" spans="2:13" x14ac:dyDescent="0.35">
      <c r="B17" s="5" t="s">
        <v>8</v>
      </c>
      <c r="C17" s="10">
        <v>4</v>
      </c>
      <c r="D17" s="7">
        <f t="shared" si="2"/>
        <v>0.6020599913279624</v>
      </c>
      <c r="E17" s="2">
        <v>10</v>
      </c>
      <c r="F17" s="7">
        <f t="shared" si="3"/>
        <v>1</v>
      </c>
      <c r="G17" s="10">
        <v>0.3</v>
      </c>
      <c r="H17" s="2">
        <v>1.8</v>
      </c>
      <c r="I17" s="2">
        <v>2.8</v>
      </c>
      <c r="J17" t="s">
        <v>32</v>
      </c>
      <c r="K17" s="14">
        <f>LOG(C16/10^I17)</f>
        <v>-2.8</v>
      </c>
      <c r="L17" s="7">
        <f>LOG(E16/10^G17)</f>
        <v>0.60308998699194361</v>
      </c>
      <c r="M17" t="s">
        <v>49</v>
      </c>
    </row>
    <row r="18" spans="2:13" x14ac:dyDescent="0.35">
      <c r="B18" s="5" t="s">
        <v>9</v>
      </c>
      <c r="C18" s="10">
        <v>0.2</v>
      </c>
      <c r="D18" s="7">
        <f t="shared" si="2"/>
        <v>-0.69897000433601875</v>
      </c>
      <c r="E18" s="2">
        <v>4</v>
      </c>
      <c r="F18" s="7">
        <f t="shared" si="3"/>
        <v>0.6020599913279624</v>
      </c>
      <c r="G18" s="10">
        <v>0.3</v>
      </c>
      <c r="H18" s="2">
        <v>1.8</v>
      </c>
      <c r="I18" s="2">
        <v>2.8</v>
      </c>
      <c r="J18" t="s">
        <v>48</v>
      </c>
      <c r="K18" s="14">
        <f>LOG(C17/10^I18)</f>
        <v>-2.1979400086720378</v>
      </c>
      <c r="L18" s="7">
        <f>LOG(E17/10^G18)</f>
        <v>0.7</v>
      </c>
      <c r="M18" t="s">
        <v>47</v>
      </c>
    </row>
    <row r="19" spans="2:13" x14ac:dyDescent="0.35">
      <c r="B19" s="5" t="s">
        <v>10</v>
      </c>
      <c r="C19" s="10">
        <v>40</v>
      </c>
      <c r="D19" s="7">
        <f t="shared" si="2"/>
        <v>1.6020599913279623</v>
      </c>
      <c r="E19" s="2">
        <v>2000</v>
      </c>
      <c r="F19" s="7">
        <f t="shared" si="3"/>
        <v>3.3010299956639813</v>
      </c>
      <c r="G19" s="10">
        <v>0.2</v>
      </c>
      <c r="H19" s="2">
        <f>(G19+I19)/2</f>
        <v>0.7</v>
      </c>
      <c r="I19" s="2">
        <v>1.2</v>
      </c>
      <c r="J19" t="s">
        <v>32</v>
      </c>
      <c r="K19" s="14">
        <f t="shared" si="6"/>
        <v>0.40205999132796233</v>
      </c>
      <c r="L19" s="7">
        <f t="shared" si="7"/>
        <v>3.1010299956639811</v>
      </c>
      <c r="M19" t="s">
        <v>46</v>
      </c>
    </row>
    <row r="20" spans="2:13" x14ac:dyDescent="0.35">
      <c r="B20" s="5" t="s">
        <v>11</v>
      </c>
      <c r="C20" s="10">
        <v>2</v>
      </c>
      <c r="D20" s="7">
        <f t="shared" si="2"/>
        <v>0.3010299956639812</v>
      </c>
      <c r="E20" s="2">
        <v>20</v>
      </c>
      <c r="F20" s="7">
        <f t="shared" si="3"/>
        <v>1.3010299956639813</v>
      </c>
      <c r="G20" s="10">
        <v>0.2</v>
      </c>
      <c r="H20" s="2">
        <f>(G20+I20)/2</f>
        <v>0.7</v>
      </c>
      <c r="I20" s="2">
        <v>1.2</v>
      </c>
      <c r="J20" t="s">
        <v>32</v>
      </c>
      <c r="K20" s="14">
        <f t="shared" si="6"/>
        <v>-0.89897000433601881</v>
      </c>
      <c r="L20" s="7">
        <f t="shared" si="7"/>
        <v>1.1010299956639811</v>
      </c>
      <c r="M20" t="s">
        <v>46</v>
      </c>
    </row>
    <row r="21" spans="2:13" x14ac:dyDescent="0.35">
      <c r="B21" s="5" t="s">
        <v>12</v>
      </c>
      <c r="C21" s="10">
        <v>2</v>
      </c>
      <c r="D21" s="7">
        <f t="shared" si="2"/>
        <v>0.3010299956639812</v>
      </c>
      <c r="E21" s="2">
        <v>20</v>
      </c>
      <c r="F21" s="7">
        <f t="shared" si="3"/>
        <v>1.3010299956639813</v>
      </c>
      <c r="G21" s="14">
        <v>0.7</v>
      </c>
      <c r="H21" s="7">
        <f>LOG(1/0.07)</f>
        <v>1.1549019599857431</v>
      </c>
      <c r="I21" s="7">
        <v>1.4</v>
      </c>
      <c r="J21" t="s">
        <v>34</v>
      </c>
      <c r="K21" s="14">
        <f>LOG(C21/10^I21)</f>
        <v>-1.0989700043360189</v>
      </c>
      <c r="L21" s="7">
        <f>LOG(E21/10^G21)</f>
        <v>0.60102999566398119</v>
      </c>
    </row>
    <row r="22" spans="2:13" x14ac:dyDescent="0.35">
      <c r="B22" s="5" t="s">
        <v>13</v>
      </c>
      <c r="C22" s="10">
        <v>0.2</v>
      </c>
      <c r="D22" s="7">
        <f t="shared" si="2"/>
        <v>-0.69897000433601875</v>
      </c>
      <c r="E22" s="2">
        <v>2</v>
      </c>
      <c r="F22" s="7">
        <f t="shared" si="3"/>
        <v>0.3010299956639812</v>
      </c>
      <c r="G22" s="2">
        <f>LOG(1/10^-0.8)</f>
        <v>0.8</v>
      </c>
      <c r="H22" s="2">
        <f>LOG(1/10^-2.1)</f>
        <v>2.1</v>
      </c>
      <c r="I22" s="10">
        <f>LOG(1/10^-3.8)</f>
        <v>3.8000000000000003</v>
      </c>
      <c r="J22" t="s">
        <v>33</v>
      </c>
      <c r="K22" s="14">
        <f t="shared" ref="K22:K25" si="8">LOG(C22/10^I22)</f>
        <v>-4.4989700043360195</v>
      </c>
      <c r="L22" s="7">
        <f t="shared" ref="L22:L25" si="9">LOG(E22/10^G22)</f>
        <v>-0.4989700043360189</v>
      </c>
      <c r="M22" t="s">
        <v>50</v>
      </c>
    </row>
    <row r="23" spans="2:13" x14ac:dyDescent="0.35">
      <c r="B23" s="5" t="s">
        <v>14</v>
      </c>
      <c r="C23" s="10">
        <v>0.02</v>
      </c>
      <c r="D23" s="7">
        <f t="shared" si="2"/>
        <v>-1.6989700043360187</v>
      </c>
      <c r="E23" s="2">
        <v>0.2</v>
      </c>
      <c r="F23" s="7">
        <f t="shared" si="3"/>
        <v>-0.69897000433601875</v>
      </c>
      <c r="G23" s="10">
        <v>0.2</v>
      </c>
      <c r="H23" s="2">
        <v>0.9</v>
      </c>
      <c r="I23" s="2">
        <v>1.3</v>
      </c>
      <c r="J23" t="s">
        <v>32</v>
      </c>
      <c r="K23" s="14">
        <f t="shared" si="8"/>
        <v>-2.998970004336019</v>
      </c>
      <c r="L23" s="7">
        <f t="shared" si="9"/>
        <v>-0.89897000433601881</v>
      </c>
    </row>
    <row r="24" spans="2:13" x14ac:dyDescent="0.35">
      <c r="B24" s="5" t="s">
        <v>15</v>
      </c>
      <c r="C24" s="10">
        <v>2E-3</v>
      </c>
      <c r="D24" s="7">
        <f t="shared" si="2"/>
        <v>-2.6989700043360187</v>
      </c>
      <c r="E24" s="2">
        <v>0.2</v>
      </c>
      <c r="F24" s="7">
        <f t="shared" si="3"/>
        <v>-0.69897000433601875</v>
      </c>
      <c r="G24" s="10">
        <v>0.1</v>
      </c>
      <c r="H24" s="2">
        <v>0.2</v>
      </c>
      <c r="I24" s="2">
        <v>0.4</v>
      </c>
      <c r="J24" t="s">
        <v>32</v>
      </c>
      <c r="K24" s="14">
        <f t="shared" si="8"/>
        <v>-3.0989700043360187</v>
      </c>
      <c r="L24" s="7">
        <f t="shared" si="9"/>
        <v>-0.79897000433601884</v>
      </c>
    </row>
    <row r="25" spans="2:13" x14ac:dyDescent="0.35">
      <c r="B25" s="5" t="s">
        <v>16</v>
      </c>
      <c r="C25" s="10">
        <v>2E-3</v>
      </c>
      <c r="D25" s="7">
        <f t="shared" si="2"/>
        <v>-2.6989700043360187</v>
      </c>
      <c r="E25" s="2">
        <v>0.02</v>
      </c>
      <c r="F25" s="7">
        <f t="shared" si="3"/>
        <v>-1.6989700043360187</v>
      </c>
      <c r="G25" s="10">
        <v>0.6</v>
      </c>
      <c r="H25" s="2">
        <v>0.8</v>
      </c>
      <c r="I25" s="2">
        <v>0.9</v>
      </c>
      <c r="J25" t="s">
        <v>33</v>
      </c>
      <c r="K25" s="14">
        <f t="shared" si="8"/>
        <v>-3.5989700043360191</v>
      </c>
      <c r="L25" s="7">
        <f t="shared" si="9"/>
        <v>-2.2989700043360188</v>
      </c>
      <c r="M25" t="s">
        <v>50</v>
      </c>
    </row>
    <row r="26" spans="2:13" x14ac:dyDescent="0.35">
      <c r="B26" s="5"/>
      <c r="C26" s="10"/>
      <c r="D26" s="7"/>
      <c r="F26" s="7"/>
      <c r="G26" s="10"/>
      <c r="H26" s="2"/>
      <c r="I26" s="2"/>
      <c r="K26" s="10"/>
      <c r="L26" s="2"/>
    </row>
    <row r="27" spans="2:13" x14ac:dyDescent="0.35">
      <c r="B27" s="5"/>
      <c r="C27" s="10"/>
      <c r="D27" s="7"/>
      <c r="F27" s="7"/>
      <c r="G27" s="10"/>
      <c r="H27" s="2"/>
      <c r="I27" s="2"/>
      <c r="K27" s="9"/>
    </row>
    <row r="28" spans="2:13" x14ac:dyDescent="0.35">
      <c r="B28" s="5"/>
      <c r="C28" s="10"/>
      <c r="D28" s="7"/>
      <c r="F28" s="7"/>
      <c r="G28" s="10"/>
      <c r="H28" s="2"/>
      <c r="I28" s="2"/>
      <c r="K28" s="9"/>
    </row>
    <row r="29" spans="2:13" x14ac:dyDescent="0.35">
      <c r="B29" s="5"/>
      <c r="C29" s="10"/>
      <c r="D29" s="7"/>
      <c r="F29" s="7"/>
      <c r="G29" s="10"/>
      <c r="H29" s="2"/>
      <c r="I29" s="2"/>
      <c r="K29" s="9"/>
    </row>
    <row r="30" spans="2:13" x14ac:dyDescent="0.35">
      <c r="B30" s="5"/>
      <c r="C30" s="10"/>
      <c r="G30" s="9"/>
      <c r="K30" s="9"/>
    </row>
    <row r="31" spans="2:13" x14ac:dyDescent="0.35">
      <c r="B31" s="5"/>
      <c r="C31" s="10"/>
      <c r="K31" s="9"/>
    </row>
    <row r="32" spans="2:13" x14ac:dyDescent="0.35">
      <c r="K32" s="9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Greig</cp:lastModifiedBy>
  <dcterms:created xsi:type="dcterms:W3CDTF">2022-08-07T03:12:12Z</dcterms:created>
  <dcterms:modified xsi:type="dcterms:W3CDTF">2024-11-22T00:19:37Z</dcterms:modified>
</cp:coreProperties>
</file>