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F4B9BC86-317B-452A-9E10-013157509ED3}" xr6:coauthVersionLast="47" xr6:coauthVersionMax="47" xr10:uidLastSave="{00000000-0000-0000-0000-000000000000}"/>
  <bookViews>
    <workbookView xWindow="1950" yWindow="1950" windowWidth="25365" windowHeight="13515" activeTab="1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r:id="rId5"/>
    <sheet name="지출계획_취합" sheetId="6" r:id="rId6"/>
    <sheet name="에이팜 지출계획" sheetId="7" r:id="rId7"/>
    <sheet name="계좌내역통합_RAW" sheetId="8" r:id="rId8"/>
    <sheet name="설정및분류" sheetId="9" r:id="rId9"/>
    <sheet name="정기지출분석" sheetId="10" r:id="rId10"/>
  </sheet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C12" i="5"/>
  <c r="I12" i="5" s="1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C7" i="5"/>
  <c r="I7" i="5" s="1"/>
  <c r="G6" i="5"/>
  <c r="F6" i="5"/>
  <c r="E6" i="5"/>
  <c r="D6" i="5"/>
  <c r="A3" i="5"/>
  <c r="C33" i="3"/>
  <c r="H33" i="3" s="1"/>
  <c r="H32" i="3"/>
  <c r="C32" i="3"/>
  <c r="C31" i="3"/>
  <c r="H31" i="3" s="1"/>
  <c r="C30" i="3"/>
  <c r="H30" i="3" s="1"/>
  <c r="C29" i="3"/>
  <c r="H29" i="3" s="1"/>
  <c r="H28" i="3"/>
  <c r="C28" i="3"/>
  <c r="C27" i="3"/>
  <c r="H27" i="3" s="1"/>
  <c r="C26" i="3"/>
  <c r="H26" i="3" s="1"/>
  <c r="C25" i="3"/>
  <c r="H25" i="3" s="1"/>
  <c r="C24" i="3"/>
  <c r="H24" i="3" s="1"/>
  <c r="C23" i="3"/>
  <c r="H23" i="3" s="1"/>
  <c r="H22" i="3"/>
  <c r="C22" i="3"/>
  <c r="C21" i="3"/>
  <c r="H20" i="3"/>
  <c r="C20" i="3"/>
  <c r="C19" i="3"/>
  <c r="H19" i="3" s="1"/>
  <c r="C18" i="3"/>
  <c r="H18" i="3" s="1"/>
  <c r="C17" i="3"/>
  <c r="H17" i="3" s="1"/>
  <c r="H16" i="3"/>
  <c r="C16" i="3"/>
  <c r="C15" i="3"/>
  <c r="H15" i="3" s="1"/>
  <c r="C14" i="3"/>
  <c r="H14" i="3" s="1"/>
  <c r="C13" i="3"/>
  <c r="H13" i="3" s="1"/>
  <c r="C12" i="3"/>
  <c r="H12" i="3" s="1"/>
  <c r="C11" i="3"/>
  <c r="H11" i="3" s="1"/>
  <c r="H10" i="3"/>
  <c r="H9" i="3"/>
  <c r="H8" i="3"/>
  <c r="H7" i="3"/>
  <c r="H6" i="3"/>
  <c r="J6" i="3" s="1"/>
  <c r="A3" i="3"/>
  <c r="D15" i="1"/>
  <c r="C6" i="5" l="1"/>
  <c r="I6" i="5" s="1"/>
  <c r="J6" i="5" s="1"/>
  <c r="J7" i="5" s="1"/>
  <c r="C8" i="5"/>
  <c r="I8" i="5" s="1"/>
  <c r="I7" i="3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C9" i="5"/>
  <c r="I9" i="5" s="1"/>
  <c r="H21" i="3"/>
  <c r="K6" i="5" l="1"/>
  <c r="J21" i="3"/>
  <c r="K7" i="5"/>
  <c r="J8" i="5"/>
  <c r="J9" i="5" l="1"/>
  <c r="K8" i="5"/>
  <c r="I22" i="3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J10" i="5"/>
  <c r="K9" i="5"/>
  <c r="K10" i="5" l="1"/>
  <c r="J11" i="5"/>
  <c r="J12" i="5" l="1"/>
  <c r="K11" i="5"/>
  <c r="J13" i="5" l="1"/>
  <c r="K12" i="5"/>
  <c r="J14" i="5" l="1"/>
  <c r="K13" i="5"/>
  <c r="K14" i="5" l="1"/>
  <c r="J15" i="5"/>
  <c r="J16" i="5" l="1"/>
  <c r="K15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<sst xmlns="http://schemas.openxmlformats.org/spreadsheetml/2006/main" count="6228" uniqueCount="509">
  <si>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</si>
  <si>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</si>
  <si>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</si>
  <si>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</si>
  <si>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</si>
  <si>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</si>
  <si>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</si>
  <si>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</si>
  <si>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</si>
  <si>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</si>
  <si>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</si>
  <si>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</si>
  <si>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</si>
  <si>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</si>
  <si>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</si>
  <si>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</si>
  <si>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</si>
  <si>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</si>
  <si>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</si>
  <si>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</si>
  <si>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</si>
  <si>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</si>
  <si>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</si>
  <si>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</si>
  <si>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</si>
  <si>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</si>
  <si>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</si>
  <si>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</si>
  <si>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</si>
  <si>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</si>
  <si>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</si>
  <si>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</si>
  <si>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</si>
  <si>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</si>
  <si>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</si>
  <si>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</si>
  <si>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</si>
  <si>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</si>
  <si>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</si>
  <si>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</si>
  <si>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</si>
  <si>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</si>
  <si>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</si>
  <si>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</si>
  <si>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</si>
  <si>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</si>
  <si>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</si>
  <si>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</si>
  <si>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</si>
  <si>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</si>
  <si>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</si>
  <si>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</si>
  <si>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</si>
  <si>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</si>
  <si>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</si>
  <si>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</si>
  <si>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</si>
  <si>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</si>
  <si>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</si>
  <si>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</si>
  <si>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</si>
  <si>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</si>
  <si>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</si>
  <si>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</si>
  <si>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</si>
  <si>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</si>
  <si>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</si>
  <si>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</si>
  <si>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</si>
  <si>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</si>
  <si>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</si>
  <si>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</si>
  <si>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</si>
  <si>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</si>
  <si>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</si>
  <si>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</si>
  <si>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</si>
  <si>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</si>
  <si>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</si>
  <si>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</si>
  <si>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</si>
  <si>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</si>
  <si>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</si>
  <si>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</si>
  <si>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</si>
  <si>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</si>
  <si>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</si>
  <si>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</si>
  <si>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</si>
  <si>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</si>
  <si>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</si>
  <si>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</si>
  <si>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</si>
  <si>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</si>
  <si>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</si>
  <si>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</si>
  <si>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</si>
  <si>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</si>
  <si>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</si>
  <si>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기타지출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</si>
  <si>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</si>
  <si>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</si>
  <si>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</si>
  <si>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</si>
  <si>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</si>
  <si>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</si>
  <si>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</si>
  <si>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</si>
  <si>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</si>
  <si>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</si>
  <si>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</si>
  <si>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</si>
  <si>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</si>
  <si>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</si>
  <si>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</si>
  <si>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자동추정: 국민비즈월렛_쁘띠앤</t>
  </si>
  <si>
    <t>일</t>
  </si>
  <si>
    <t>트라이앵글하모니 1,996,000, 네이버SA&amp;GFA 3,498,000, 인포크비즈니스 3,300,000 외 2건</t>
  </si>
  <si>
    <t>네이버 500,000, 기타 대외비 지출 21,023,110</t>
  </si>
  <si>
    <t>써치엠 1,487,786, 네이버SA&amp;GFA 8,305,000, ADN 550,000 외 1건; 자동추정: METLIFE, NH기업카드, 아이현종찬</t>
  </si>
  <si>
    <t>자동추정: 세이브더칠드런</t>
  </si>
  <si>
    <t>세금·보험(대외비) 2,497,000, 기타 대외비 지출 109,450</t>
  </si>
  <si>
    <t>자동추정: 농협한혜선, 하나남경 노무법인</t>
  </si>
  <si>
    <t>자동추정: 기업콜마비앤에이치</t>
  </si>
  <si>
    <t>자동추정: 아이서원회계법인 대, 국민주식회사 오애드, 하나흥덕IT밸리관리</t>
  </si>
  <si>
    <t>자동추정: TOP출금, 한진주식회사, 퇴직예약출금, 국민엠제이테크노파크; 관계사 외상대 입금 추정(주식회사에이팜, 말일)</t>
  </si>
  <si>
    <t>자동추정: KB</t>
  </si>
  <si>
    <t>자동추정: 대한사회복지회</t>
  </si>
  <si>
    <t>자동추정: 한화스마트</t>
  </si>
  <si>
    <t>자동추정: 미래</t>
  </si>
  <si>
    <t>자동추정: 삼성건</t>
  </si>
  <si>
    <t>자동추정: 한화생</t>
  </si>
  <si>
    <t>자동추정: 국민주식회사 아이디, 국민SA, 국민GFA, 기업주식회사 채널코</t>
  </si>
  <si>
    <t>자동추정: 국고_주식회사, 신한고은미이룸파트, 사회보험, 신한대구달서구주식 외 1건</t>
  </si>
  <si>
    <t>자동추정: 허용, 농협주레인보우, 아이로펌더봄엄요한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</si>
  <si>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</si>
  <si>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</si>
  <si>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</si>
  <si>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</si>
  <si>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</si>
  <si>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</si>
  <si>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</si>
  <si>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</si>
  <si>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</si>
  <si>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</si>
  <si>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전 계좌 소진 — 부족 3,062,506원</t>
  </si>
  <si>
    <t>전 계좌 소진 — 부족 8,450,093원</t>
  </si>
  <si>
    <t>전 계좌 소진 — 부족 14,167,720원</t>
  </si>
  <si>
    <t>전 계좌 소진 — 부족 67,051,269원</t>
  </si>
  <si>
    <t>전 계좌 소진 — 부족 107,361,229원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</si>
  <si>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</si>
  <si>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</si>
  <si>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</si>
  <si>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</si>
  <si>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</si>
  <si>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</si>
  <si>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</si>
  <si>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</si>
  <si>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</si>
  <si>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</si>
  <si>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</si>
  <si>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</si>
  <si>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</si>
  <si>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</si>
  <si>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</si>
  <si>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</si>
  <si>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</si>
  <si>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</si>
  <si>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</si>
  <si>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</si>
  <si>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</si>
  <si>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</si>
  <si>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</si>
  <si>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</si>
  <si>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</si>
  <si>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</si>
  <si>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</si>
  <si>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</si>
  <si>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</si>
  <si>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</si>
  <si>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</si>
  <si>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</si>
  <si>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</si>
  <si>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</si>
  <si>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</si>
  <si>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</si>
  <si>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</si>
  <si>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</si>
  <si>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</si>
  <si>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</si>
  <si>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</si>
  <si>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</si>
  <si>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</si>
  <si>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</si>
  <si>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</si>
  <si>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</si>
  <si>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</si>
  <si>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</si>
  <si>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</si>
  <si>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대외비-집계</t>
  </si>
  <si>
    <t>경영지원팀</t>
  </si>
  <si>
    <t>대외비</t>
  </si>
  <si>
    <t>기타 대외비 지출</t>
  </si>
  <si>
    <t>계좌송금</t>
  </si>
  <si>
    <t>확정</t>
  </si>
  <si>
    <t>지출계획_2026-09-18.xlsx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</si>
  <si>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</si>
  <si>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</si>
  <si>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</si>
  <si>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</si>
  <si>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</si>
  <si>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</si>
  <si>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신규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</si>
  <si>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</si>
  <si>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</si>
  <si>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</si>
  <si>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</si>
  <si>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</si>
  <si>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</si>
  <si>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</si>
  <si>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</si>
  <si>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</si>
  <si>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세금·보험(대외비)</t>
  </si>
  <si>
    <t>자동이체</t>
  </si>
  <si>
    <t>건강-20260918-002</t>
  </si>
  <si>
    <t>네이버</t>
  </si>
  <si>
    <t>네이버 톡톡 발송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</si>
  <si>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</si>
  <si>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</si>
  <si>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</si>
  <si>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</si>
  <si>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</si>
  <si>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</si>
  <si>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</si>
  <si>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</si>
  <si>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</si>
  <si>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</si>
  <si>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</si>
  <si>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</si>
  <si>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</si>
  <si>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</si>
  <si>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이앤씨이노비즈타워</t>
  </si>
  <si>
    <t>본사관리비</t>
  </si>
  <si>
    <t>에이팜</t>
  </si>
  <si>
    <t>비씨카드</t>
  </si>
  <si>
    <t>8월카드대금</t>
  </si>
  <si>
    <t>서원회계법인</t>
  </si>
  <si>
    <t>기장료</t>
  </si>
  <si>
    <t>가가사무기</t>
  </si>
  <si>
    <t>복합기 9월 임대비용</t>
  </si>
  <si>
    <t>대구상공회의소</t>
  </si>
  <si>
    <t>하반기연회비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</si>
  <si>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</si>
  <si>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</si>
  <si>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</si>
  <si>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</si>
  <si>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</si>
  <si>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</si>
  <si>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</si>
  <si>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</si>
  <si>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</si>
  <si>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</si>
  <si>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</si>
  <si>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</si>
  <si>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</si>
  <si>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</si>
  <si>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</si>
  <si>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</si>
  <si>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</si>
  <si>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</si>
  <si>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</si>
  <si>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</si>
  <si>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</si>
  <si>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</si>
  <si>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</si>
  <si>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</si>
  <si>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</si>
  <si>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</si>
  <si>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</si>
  <si>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</si>
  <si>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</si>
  <si>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</si>
  <si>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</si>
  <si>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</si>
  <si>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</si>
  <si>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</si>
  <si>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</si>
  <si>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</si>
  <si>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</si>
  <si>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</si>
  <si>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</si>
  <si>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</si>
  <si>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</si>
  <si>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</si>
  <si>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</si>
  <si>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</si>
  <si>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</si>
  <si>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</si>
  <si>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</si>
  <si>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</si>
  <si>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</si>
  <si>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</si>
  <si>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</si>
  <si>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</si>
  <si>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</si>
  <si>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</si>
  <si>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</si>
  <si>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</si>
  <si>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</si>
  <si>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</si>
  <si>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</si>
  <si>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</si>
  <si>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</si>
  <si>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</si>
  <si>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</si>
  <si>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</si>
  <si>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</si>
  <si>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</si>
  <si>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</si>
  <si>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</si>
  <si>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</si>
  <si>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</si>
  <si>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</si>
  <si>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</si>
  <si>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</si>
  <si>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</si>
  <si>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</si>
  <si>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</si>
  <si>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</si>
  <si>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</si>
  <si>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</si>
  <si>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</si>
  <si>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</si>
  <si>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</si>
  <si>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</si>
  <si>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</si>
  <si>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</si>
  <si>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</si>
  <si>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김수희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</si>
  <si>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</si>
  <si>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</si>
  <si>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</si>
  <si>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</si>
  <si>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</si>
  <si>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</si>
  <si>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</si>
  <si>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</si>
  <si>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</si>
  <si>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</si>
  <si>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</si>
  <si>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</si>
  <si>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</si>
  <si>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</si>
  <si>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</si>
  <si>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</si>
  <si>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</si>
  <si>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</si>
  <si>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</si>
  <si>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</si>
  <si>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</si>
  <si>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</si>
  <si>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</si>
  <si>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</si>
  <si>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</si>
  <si>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</si>
  <si>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</si>
  <si>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</si>
  <si>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</si>
  <si>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</si>
  <si>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</si>
  <si>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</si>
  <si>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</si>
  <si>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</si>
  <si>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</si>
  <si>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</si>
  <si>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</si>
  <si>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</si>
  <si>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</si>
  <si>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</si>
  <si>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</si>
  <si>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</si>
  <si>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</si>
  <si>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</si>
  <si>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</si>
  <si>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</si>
  <si>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</si>
  <si>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</si>
  <si>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</si>
  <si>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</si>
  <si>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</si>
  <si>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</si>
  <si>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</si>
  <si>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</si>
  <si>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</si>
  <si>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</si>
  <si>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</si>
  <si>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</si>
  <si>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</si>
  <si>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</si>
  <si>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</si>
  <si>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</si>
  <si>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</si>
  <si>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</si>
  <si>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</si>
  <si>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</si>
  <si>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</si>
  <si>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</si>
  <si>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</si>
  <si>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</si>
  <si>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</si>
  <si>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</si>
  <si>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</si>
  <si>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</si>
  <si>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</si>
  <si>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</si>
  <si>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</si>
  <si>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</si>
  <si>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</si>
  <si>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</si>
  <si>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TOP출금</t>
  </si>
  <si>
    <t>매월 30일 전후</t>
  </si>
  <si>
    <t>낮음</t>
  </si>
  <si>
    <t>정기</t>
  </si>
  <si>
    <t>기업콜마비앤에이치</t>
  </si>
  <si>
    <t>외상매입금</t>
  </si>
  <si>
    <t>매월 28일 전후</t>
  </si>
  <si>
    <t>중간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</si>
  <si>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</si>
  <si>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</si>
  <si>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</si>
  <si>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</si>
  <si>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</si>
  <si>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</si>
  <si>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</si>
  <si>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</si>
  <si>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신한주노바렉스</t>
  </si>
  <si>
    <t>매월 14일 전후</t>
  </si>
  <si>
    <t>우리카드결제대금</t>
  </si>
  <si>
    <t>우리카드 결제</t>
  </si>
  <si>
    <t>매월 23일 전후</t>
  </si>
  <si>
    <t>국고_주식회사</t>
  </si>
  <si>
    <t>매월 10일 전후</t>
  </si>
  <si>
    <t>신한고은미이룸파트</t>
  </si>
  <si>
    <t>광고비</t>
  </si>
  <si>
    <t>사회보험</t>
  </si>
  <si>
    <t>한진주식회사</t>
  </si>
  <si>
    <t>운반비</t>
  </si>
  <si>
    <t>국민주식회사 아이디</t>
  </si>
  <si>
    <t>매월 9일 전후</t>
  </si>
  <si>
    <t>삼성건</t>
  </si>
  <si>
    <t>매월 7일 전후</t>
  </si>
  <si>
    <t>퇴직예약출금</t>
  </si>
  <si>
    <t>퇴직급여</t>
  </si>
  <si>
    <t>METLIFE</t>
  </si>
  <si>
    <t>NH기업카드</t>
  </si>
  <si>
    <t>법인카드(농협)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</si>
  <si>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</si>
  <si>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</si>
  <si>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</si>
  <si>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</si>
  <si>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</si>
  <si>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</si>
  <si>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</si>
  <si>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</si>
  <si>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</si>
  <si>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</si>
  <si>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</si>
  <si>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</si>
  <si>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기부금</t>
  </si>
  <si>
    <t>매월 24일 전후</t>
  </si>
  <si>
    <t>지급수수료</t>
  </si>
  <si>
    <t>하나임정아</t>
  </si>
  <si>
    <t>식대</t>
  </si>
  <si>
    <t>매월 13일 전후</t>
  </si>
  <si>
    <t>농협한혜선</t>
  </si>
  <si>
    <t>임차료</t>
  </si>
  <si>
    <t>매월 27일 전후</t>
  </si>
  <si>
    <t>아이임대규</t>
  </si>
  <si>
    <t>기업주써치엠</t>
  </si>
  <si>
    <t>매월 20일 전후</t>
  </si>
  <si>
    <t>국민주식회사 에이팜</t>
  </si>
  <si>
    <t>변동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</si>
  <si>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</si>
  <si>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</si>
  <si>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</si>
  <si>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</si>
  <si>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</si>
  <si>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</si>
  <si>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관리비</t>
  </si>
  <si>
    <t>하나남경 노무법인</t>
  </si>
  <si>
    <t>SN</t>
  </si>
  <si>
    <t>매월 22일 전후</t>
  </si>
  <si>
    <t>SKB</t>
  </si>
  <si>
    <t>통신비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</si>
  <si>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</si>
  <si>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</si>
  <si>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</si>
  <si>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</si>
  <si>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</si>
  <si>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KT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</si>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</sst>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6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2">
    <xf numFmtId="0" fontId="0" fillId="0" borderId="0"/>
    <xf numFmtId="0" fontId="14" fillId="0" borderId="0"/>
  </cellStyleXfs>
  <cellXfs count="105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177" fontId="1" fillId="6" borderId="5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4" borderId="6" xfId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3" fontId="1" fillId="6" borderId="8" xfId="1" applyNumberFormat="1" applyFont="1" applyFill="1" applyBorder="1" applyAlignment="1">
      <alignment vertical="center"/>
    </xf>
    <xf numFmtId="177" fontId="0" fillId="0" borderId="0" xfId="1" applyNumberFormat="1" applyFont="1"/>
    <xf numFmtId="0" fontId="12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3" fillId="0" borderId="0" xfId="1" applyFont="1"/>
    <xf numFmtId="3" fontId="13" fillId="0" borderId="0" xfId="1" applyNumberFormat="1" applyFont="1"/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>
      <selection activeCell="B13" sqref="B13"/>
    </sheetView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0</v>
      </c>
      <c r="B2" s="100"/>
      <c r="C2" s="100"/>
      <c r="D2" s="100"/>
      <c r="E2" s="100"/>
      <c r="F2" s="100"/>
      <c r="G2" s="100"/>
      <c r="H2" s="100"/>
      <c r="I2" s="1"/>
      <c r="J2" s="1"/>
      <c r="K2" s="1"/>
      <c r="L2" s="1"/>
      <c r="M2" s="1"/>
      <c r="N2" s="1"/>
      <c r="O2" s="1"/>
      <c r="P2" s="1"/>
    </row>
    <row r="3" spans="1:16">
      <c r="A3" s="101" t="s">
        <v>1</v>
      </c>
      <c r="B3" s="100"/>
      <c r="C3" s="100"/>
      <c r="D3" s="100"/>
      <c r="E3" s="100"/>
      <c r="F3" s="100"/>
      <c r="G3" s="100"/>
      <c r="H3" s="100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73729639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99" t="s">
        <v>18</v>
      </c>
      <c r="E12" s="100"/>
      <c r="F12" s="100"/>
      <c r="G12" s="100"/>
      <c r="H12" s="100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1</v>
      </c>
      <c r="C13" s="1"/>
      <c r="D13" s="102" t="s">
        <v>20</v>
      </c>
      <c r="E13" s="100"/>
      <c r="F13" s="100"/>
      <c r="G13" s="100"/>
      <c r="H13" s="100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-63123445</v>
      </c>
      <c r="C14" s="1"/>
      <c r="D14" s="102" t="s">
        <v>22</v>
      </c>
      <c r="E14" s="100"/>
      <c r="F14" s="100"/>
      <c r="G14" s="100"/>
      <c r="H14" s="100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-63123445</v>
      </c>
      <c r="C15" s="1"/>
      <c r="D15" s="102" t="str">
        <f>"3. 온라인 입금은 최근 12주 요일별 평균의 "&amp;TEXT($B$13,"0%")&amp;"로 예측합니다."</f>
        <v>3. 온라인 입금은 최근 12주 요일별 평균의 100%로 예측합니다.</v>
      </c>
      <c r="E15" s="100"/>
      <c r="F15" s="100"/>
      <c r="G15" s="100"/>
      <c r="H15" s="100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-189530454</v>
      </c>
      <c r="C16" s="1"/>
      <c r="D16" s="102" t="s">
        <v>25</v>
      </c>
      <c r="E16" s="100"/>
      <c r="F16" s="100"/>
      <c r="G16" s="100"/>
      <c r="H16" s="100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02" t="s">
        <v>26</v>
      </c>
      <c r="E17" s="100"/>
      <c r="F17" s="100"/>
      <c r="G17" s="100"/>
      <c r="H17" s="100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tabSelected="1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27</v>
      </c>
      <c r="B2" s="100"/>
      <c r="C2" s="100"/>
      <c r="D2" s="100"/>
      <c r="E2" s="100"/>
      <c r="F2" s="100"/>
      <c r="G2" s="100"/>
      <c r="H2" s="100"/>
      <c r="I2" s="1"/>
      <c r="J2" s="1"/>
      <c r="K2" s="1"/>
      <c r="L2" s="1"/>
      <c r="M2" s="1"/>
      <c r="N2" s="1"/>
      <c r="O2" s="1"/>
      <c r="P2" s="1"/>
    </row>
    <row r="3" spans="1:16">
      <c r="A3" s="104" t="s">
        <v>28</v>
      </c>
      <c r="B3" s="100"/>
      <c r="C3" s="100"/>
      <c r="D3" s="100"/>
      <c r="E3" s="100"/>
      <c r="F3" s="100"/>
      <c r="G3" s="100"/>
      <c r="H3" s="100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12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92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"/>
      <c r="M2" s="1"/>
      <c r="N2" s="1"/>
      <c r="O2" s="1"/>
      <c r="P2" s="1"/>
    </row>
    <row r="3" spans="1:16">
      <c r="A3" s="101" t="str">
        <f>"온라인 예상입금은 최근 12주 요일별 평균 × "&amp;TEXT(요약!$B$13,"0%")&amp;"로 계산됩니다. 노란색 칸만 입력하세요."</f>
        <v>온라인 예상입금은 최근 12주 요일별 평균 × 100%로 계산됩니다. 노란색 칸만 입력하세요.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>
      <c r="A6" s="62">
        <v>46279</v>
      </c>
      <c r="B6" s="63" t="s">
        <v>104</v>
      </c>
      <c r="C6" s="89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90">
        <v>106349419</v>
      </c>
      <c r="J6" s="66">
        <f t="shared" ref="J6:J33" si="1">I6+H6</f>
        <v>111805034</v>
      </c>
      <c r="K6" s="67" t="s">
        <v>105</v>
      </c>
      <c r="L6" s="1"/>
      <c r="M6" s="1"/>
      <c r="N6" s="1"/>
      <c r="O6" s="1"/>
      <c r="P6" s="1"/>
    </row>
    <row r="7" spans="1:16">
      <c r="A7" s="68">
        <v>46280</v>
      </c>
      <c r="B7" s="69" t="s">
        <v>106</v>
      </c>
      <c r="C7" s="91">
        <v>20539071</v>
      </c>
      <c r="D7" s="71">
        <v>278510</v>
      </c>
      <c r="E7" s="71"/>
      <c r="F7" s="71"/>
      <c r="G7" s="71">
        <v>20370602</v>
      </c>
      <c r="H7" s="72">
        <f t="shared" si="0"/>
        <v>446979</v>
      </c>
      <c r="I7" s="72">
        <f t="shared" ref="I7:I33" si="2">J6</f>
        <v>111805034</v>
      </c>
      <c r="J7" s="72">
        <f t="shared" si="1"/>
        <v>112252013</v>
      </c>
      <c r="K7" s="73" t="s">
        <v>107</v>
      </c>
      <c r="L7" s="1"/>
      <c r="M7" s="1"/>
      <c r="N7" s="1"/>
      <c r="O7" s="1"/>
      <c r="P7" s="1"/>
    </row>
    <row r="8" spans="1:16">
      <c r="A8" s="68">
        <v>46281</v>
      </c>
      <c r="B8" s="69" t="s">
        <v>108</v>
      </c>
      <c r="C8" s="91">
        <v>7657774</v>
      </c>
      <c r="D8" s="71">
        <v>1580236</v>
      </c>
      <c r="E8" s="71"/>
      <c r="F8" s="71"/>
      <c r="G8" s="71">
        <v>40000</v>
      </c>
      <c r="H8" s="72">
        <f t="shared" si="0"/>
        <v>9198010</v>
      </c>
      <c r="I8" s="72">
        <f t="shared" si="2"/>
        <v>112252013</v>
      </c>
      <c r="J8" s="72">
        <f t="shared" si="1"/>
        <v>121450023</v>
      </c>
      <c r="K8" s="73" t="s">
        <v>109</v>
      </c>
      <c r="L8" s="1"/>
      <c r="M8" s="1"/>
      <c r="N8" s="1"/>
      <c r="O8" s="1"/>
      <c r="P8" s="1"/>
    </row>
    <row r="9" spans="1:16">
      <c r="A9" s="68">
        <v>46282</v>
      </c>
      <c r="B9" s="69" t="s">
        <v>110</v>
      </c>
      <c r="C9" s="91">
        <v>7449431</v>
      </c>
      <c r="D9" s="71">
        <v>80720</v>
      </c>
      <c r="E9" s="71"/>
      <c r="F9" s="71"/>
      <c r="G9" s="71">
        <v>1378509</v>
      </c>
      <c r="H9" s="72">
        <f t="shared" si="0"/>
        <v>6151642</v>
      </c>
      <c r="I9" s="72">
        <f t="shared" si="2"/>
        <v>121450023</v>
      </c>
      <c r="J9" s="72">
        <f t="shared" si="1"/>
        <v>127601665</v>
      </c>
      <c r="K9" s="73" t="s">
        <v>111</v>
      </c>
      <c r="L9" s="1"/>
      <c r="M9" s="1"/>
      <c r="N9" s="1"/>
      <c r="O9" s="1"/>
      <c r="P9" s="1"/>
    </row>
    <row r="10" spans="1:16">
      <c r="A10" s="68">
        <v>46283</v>
      </c>
      <c r="B10" s="69" t="s">
        <v>112</v>
      </c>
      <c r="C10" s="91">
        <v>7902370</v>
      </c>
      <c r="D10" s="71">
        <v>200833</v>
      </c>
      <c r="E10" s="71"/>
      <c r="F10" s="71"/>
      <c r="G10" s="71">
        <v>1090000</v>
      </c>
      <c r="H10" s="72">
        <f t="shared" si="0"/>
        <v>7013203</v>
      </c>
      <c r="I10" s="72">
        <f t="shared" si="2"/>
        <v>127601665</v>
      </c>
      <c r="J10" s="72">
        <f t="shared" si="1"/>
        <v>134614868</v>
      </c>
      <c r="K10" s="73" t="s">
        <v>113</v>
      </c>
      <c r="L10" s="1"/>
      <c r="M10" s="1"/>
      <c r="N10" s="1"/>
      <c r="O10" s="1"/>
      <c r="P10" s="1"/>
    </row>
    <row r="11" spans="1:16">
      <c r="A11" s="68">
        <v>46284</v>
      </c>
      <c r="B11" s="69" t="s">
        <v>114</v>
      </c>
      <c r="C11" s="70">
        <f>INDEX(설정및분류!$C$6:$C$12,WEEKDAY(A11,2))*요약!$B$13</f>
        <v>0</v>
      </c>
      <c r="D11" s="71"/>
      <c r="E11" s="71"/>
      <c r="F11" s="71"/>
      <c r="G11" s="71">
        <v>2290345</v>
      </c>
      <c r="H11" s="72">
        <f t="shared" si="0"/>
        <v>-2290345</v>
      </c>
      <c r="I11" s="72">
        <f t="shared" si="2"/>
        <v>134614868</v>
      </c>
      <c r="J11" s="72">
        <f t="shared" si="1"/>
        <v>132324523</v>
      </c>
      <c r="K11" s="73" t="s">
        <v>115</v>
      </c>
      <c r="L11" s="1"/>
      <c r="M11" s="1"/>
      <c r="N11" s="1"/>
      <c r="O11" s="1"/>
      <c r="P11" s="1"/>
    </row>
    <row r="12" spans="1:16">
      <c r="A12" s="68">
        <v>46285</v>
      </c>
      <c r="B12" s="69" t="s">
        <v>116</v>
      </c>
      <c r="C12" s="70">
        <f>INDEX(설정및분류!$C$6:$C$12,WEEKDAY(A12,2))*요약!$B$13</f>
        <v>0</v>
      </c>
      <c r="D12" s="71"/>
      <c r="E12" s="71"/>
      <c r="F12" s="71"/>
      <c r="G12" s="71"/>
      <c r="H12" s="72">
        <f t="shared" si="0"/>
        <v>0</v>
      </c>
      <c r="I12" s="72">
        <f t="shared" si="2"/>
        <v>132324523</v>
      </c>
      <c r="J12" s="72">
        <f t="shared" si="1"/>
        <v>132324523</v>
      </c>
      <c r="K12" s="73"/>
      <c r="L12" s="1"/>
      <c r="M12" s="1"/>
      <c r="N12" s="1"/>
      <c r="O12" s="1"/>
      <c r="P12" s="1"/>
    </row>
    <row r="13" spans="1:16">
      <c r="A13" s="68">
        <v>46286</v>
      </c>
      <c r="B13" s="69" t="s">
        <v>104</v>
      </c>
      <c r="C13" s="70">
        <f>INDEX(설정및분류!$C$6:$C$12,WEEKDAY(A13,2))*요약!$B$13</f>
        <v>10462360</v>
      </c>
      <c r="D13" s="71"/>
      <c r="E13" s="71">
        <v>8794000</v>
      </c>
      <c r="F13" s="71"/>
      <c r="G13" s="71">
        <v>5120000</v>
      </c>
      <c r="H13" s="72">
        <f t="shared" si="0"/>
        <v>-3451640</v>
      </c>
      <c r="I13" s="72">
        <f t="shared" si="2"/>
        <v>132324523</v>
      </c>
      <c r="J13" s="72">
        <f t="shared" si="1"/>
        <v>128872883</v>
      </c>
      <c r="K13" s="73" t="s">
        <v>117</v>
      </c>
      <c r="L13" s="1"/>
      <c r="M13" s="1"/>
      <c r="N13" s="1"/>
      <c r="O13" s="1"/>
      <c r="P13" s="1"/>
    </row>
    <row r="14" spans="1:16">
      <c r="A14" s="68">
        <v>46287</v>
      </c>
      <c r="B14" s="69" t="s">
        <v>106</v>
      </c>
      <c r="C14" s="70">
        <f>INDEX(설정및분류!$C$6:$C$12,WEEKDAY(A14,2))*요약!$B$13</f>
        <v>24069994</v>
      </c>
      <c r="D14" s="71"/>
      <c r="E14" s="71">
        <v>21523110</v>
      </c>
      <c r="F14" s="71"/>
      <c r="G14" s="71"/>
      <c r="H14" s="72">
        <f t="shared" si="0"/>
        <v>2546884</v>
      </c>
      <c r="I14" s="72">
        <f t="shared" si="2"/>
        <v>128872883</v>
      </c>
      <c r="J14" s="72">
        <f t="shared" si="1"/>
        <v>131419767</v>
      </c>
      <c r="K14" s="73" t="s">
        <v>118</v>
      </c>
      <c r="L14" s="1"/>
      <c r="M14" s="1"/>
      <c r="N14" s="1"/>
      <c r="O14" s="1"/>
      <c r="P14" s="1"/>
    </row>
    <row r="15" spans="1:16">
      <c r="A15" s="68">
        <v>46288</v>
      </c>
      <c r="B15" s="69" t="s">
        <v>108</v>
      </c>
      <c r="C15" s="70">
        <f>INDEX(설정및분류!$C$6:$C$12,WEEKDAY(A15,2))*요약!$B$13</f>
        <v>15152389</v>
      </c>
      <c r="D15" s="71"/>
      <c r="E15" s="71">
        <v>10342786</v>
      </c>
      <c r="F15" s="71"/>
      <c r="G15" s="71">
        <v>46055796</v>
      </c>
      <c r="H15" s="72">
        <f t="shared" si="0"/>
        <v>-41246193</v>
      </c>
      <c r="I15" s="72">
        <f t="shared" si="2"/>
        <v>131419767</v>
      </c>
      <c r="J15" s="72">
        <f t="shared" si="1"/>
        <v>90173574</v>
      </c>
      <c r="K15" s="73" t="s">
        <v>119</v>
      </c>
      <c r="L15" s="1"/>
      <c r="M15" s="1"/>
      <c r="N15" s="1"/>
      <c r="O15" s="1"/>
      <c r="P15" s="1"/>
    </row>
    <row r="16" spans="1:16">
      <c r="A16" s="68">
        <v>46289</v>
      </c>
      <c r="B16" s="69" t="s">
        <v>110</v>
      </c>
      <c r="C16" s="70">
        <f>INDEX(설정및분류!$C$6:$C$12,WEEKDAY(A16,2))*요약!$B$13</f>
        <v>12828804</v>
      </c>
      <c r="D16" s="71"/>
      <c r="E16" s="71"/>
      <c r="F16" s="71"/>
      <c r="G16" s="71">
        <v>2000000</v>
      </c>
      <c r="H16" s="72">
        <f t="shared" si="0"/>
        <v>10828804</v>
      </c>
      <c r="I16" s="72">
        <f t="shared" si="2"/>
        <v>90173574</v>
      </c>
      <c r="J16" s="72">
        <f t="shared" si="1"/>
        <v>101002378</v>
      </c>
      <c r="K16" s="73" t="s">
        <v>120</v>
      </c>
      <c r="L16" s="1"/>
      <c r="M16" s="1"/>
      <c r="N16" s="1"/>
      <c r="O16" s="1"/>
      <c r="P16" s="1"/>
    </row>
    <row r="17" spans="1:16">
      <c r="A17" s="68">
        <v>46290</v>
      </c>
      <c r="B17" s="69" t="s">
        <v>112</v>
      </c>
      <c r="C17" s="70">
        <f>INDEX(설정및분류!$C$6:$C$12,WEEKDAY(A17,2))*요약!$B$13</f>
        <v>11216092</v>
      </c>
      <c r="D17" s="71"/>
      <c r="E17" s="71"/>
      <c r="F17" s="71"/>
      <c r="G17" s="71">
        <v>2606450</v>
      </c>
      <c r="H17" s="72">
        <f t="shared" si="0"/>
        <v>8609642</v>
      </c>
      <c r="I17" s="72">
        <f t="shared" si="2"/>
        <v>101002378</v>
      </c>
      <c r="J17" s="72">
        <f t="shared" si="1"/>
        <v>109612020</v>
      </c>
      <c r="K17" s="73" t="s">
        <v>121</v>
      </c>
      <c r="L17" s="1"/>
      <c r="M17" s="1"/>
      <c r="N17" s="1"/>
      <c r="O17" s="1"/>
      <c r="P17" s="1"/>
    </row>
    <row r="18" spans="1:16">
      <c r="A18" s="68">
        <v>46291</v>
      </c>
      <c r="B18" s="69" t="s">
        <v>114</v>
      </c>
      <c r="C18" s="70">
        <f>INDEX(설정및분류!$C$6:$C$12,WEEKDAY(A18,2))*요약!$B$13</f>
        <v>0</v>
      </c>
      <c r="D18" s="71"/>
      <c r="E18" s="71"/>
      <c r="F18" s="71"/>
      <c r="G18" s="71"/>
      <c r="H18" s="72">
        <f t="shared" si="0"/>
        <v>0</v>
      </c>
      <c r="I18" s="72">
        <f t="shared" si="2"/>
        <v>109612020</v>
      </c>
      <c r="J18" s="72">
        <f t="shared" si="1"/>
        <v>109612020</v>
      </c>
      <c r="K18" s="73"/>
      <c r="L18" s="1"/>
      <c r="M18" s="1"/>
      <c r="N18" s="1"/>
      <c r="O18" s="1"/>
      <c r="P18" s="1"/>
    </row>
    <row r="19" spans="1:16">
      <c r="A19" s="68">
        <v>46292</v>
      </c>
      <c r="B19" s="69" t="s">
        <v>116</v>
      </c>
      <c r="C19" s="70">
        <f>INDEX(설정및분류!$C$6:$C$12,WEEKDAY(A19,2))*요약!$B$13</f>
        <v>0</v>
      </c>
      <c r="D19" s="71"/>
      <c r="E19" s="71"/>
      <c r="F19" s="71"/>
      <c r="G19" s="71">
        <v>2099429</v>
      </c>
      <c r="H19" s="72">
        <f t="shared" si="0"/>
        <v>-2099429</v>
      </c>
      <c r="I19" s="72">
        <f t="shared" si="2"/>
        <v>109612020</v>
      </c>
      <c r="J19" s="72">
        <f t="shared" si="1"/>
        <v>107512591</v>
      </c>
      <c r="K19" s="73" t="s">
        <v>122</v>
      </c>
      <c r="L19" s="1"/>
      <c r="M19" s="1"/>
      <c r="N19" s="1"/>
      <c r="O19" s="1"/>
      <c r="P19" s="1"/>
    </row>
    <row r="20" spans="1:16">
      <c r="A20" s="68">
        <v>46293</v>
      </c>
      <c r="B20" s="69" t="s">
        <v>104</v>
      </c>
      <c r="C20" s="70">
        <f>INDEX(설정및분류!$C$6:$C$12,WEEKDAY(A20,2))*요약!$B$13</f>
        <v>10462360</v>
      </c>
      <c r="D20" s="71"/>
      <c r="E20" s="71"/>
      <c r="F20" s="71"/>
      <c r="G20" s="71">
        <v>44600001</v>
      </c>
      <c r="H20" s="72">
        <f t="shared" si="0"/>
        <v>-34137641</v>
      </c>
      <c r="I20" s="72">
        <f t="shared" si="2"/>
        <v>107512591</v>
      </c>
      <c r="J20" s="72">
        <f t="shared" si="1"/>
        <v>73374950</v>
      </c>
      <c r="K20" s="73" t="s">
        <v>123</v>
      </c>
      <c r="L20" s="1"/>
      <c r="M20" s="1"/>
      <c r="N20" s="1"/>
      <c r="O20" s="1"/>
      <c r="P20" s="1"/>
    </row>
    <row r="21" spans="1:16">
      <c r="A21" s="68">
        <v>46294</v>
      </c>
      <c r="B21" s="69" t="s">
        <v>106</v>
      </c>
      <c r="C21" s="70">
        <f>INDEX(설정및분류!$C$6:$C$12,WEEKDAY(A21,2))*요약!$B$13</f>
        <v>24069994</v>
      </c>
      <c r="D21" s="71"/>
      <c r="E21" s="71"/>
      <c r="F21" s="71"/>
      <c r="G21" s="71">
        <v>2979792</v>
      </c>
      <c r="H21" s="72">
        <f t="shared" si="0"/>
        <v>21090202</v>
      </c>
      <c r="I21" s="72">
        <f t="shared" si="2"/>
        <v>73374950</v>
      </c>
      <c r="J21" s="72">
        <f t="shared" si="1"/>
        <v>94465152</v>
      </c>
      <c r="K21" s="73" t="s">
        <v>124</v>
      </c>
      <c r="L21" s="1"/>
      <c r="M21" s="1"/>
      <c r="N21" s="1"/>
      <c r="O21" s="1"/>
      <c r="P21" s="1"/>
    </row>
    <row r="22" spans="1:16">
      <c r="A22" s="68">
        <v>46295</v>
      </c>
      <c r="B22" s="69" t="s">
        <v>108</v>
      </c>
      <c r="C22" s="70">
        <f>INDEX(설정및분류!$C$6:$C$12,WEEKDAY(A22,2))*요약!$B$13</f>
        <v>15152389</v>
      </c>
      <c r="D22" s="71">
        <v>10021867</v>
      </c>
      <c r="E22" s="71"/>
      <c r="F22" s="71"/>
      <c r="G22" s="71">
        <v>84202207</v>
      </c>
      <c r="H22" s="72">
        <f t="shared" si="0"/>
        <v>-59027951</v>
      </c>
      <c r="I22" s="72">
        <f t="shared" si="2"/>
        <v>94465152</v>
      </c>
      <c r="J22" s="72">
        <f t="shared" si="1"/>
        <v>35437201</v>
      </c>
      <c r="K22" s="73" t="s">
        <v>125</v>
      </c>
      <c r="L22" s="1"/>
      <c r="M22" s="1"/>
      <c r="N22" s="1"/>
      <c r="O22" s="1"/>
      <c r="P22" s="1"/>
    </row>
    <row r="23" spans="1:16">
      <c r="A23" s="68">
        <v>46296</v>
      </c>
      <c r="B23" s="69" t="s">
        <v>110</v>
      </c>
      <c r="C23" s="70">
        <f>INDEX(설정및분류!$C$6:$C$12,WEEKDAY(A23,2))*요약!$B$13</f>
        <v>12828804</v>
      </c>
      <c r="D23" s="71"/>
      <c r="E23" s="71"/>
      <c r="F23" s="71"/>
      <c r="G23" s="71">
        <v>2952747</v>
      </c>
      <c r="H23" s="72">
        <f t="shared" si="0"/>
        <v>9876057</v>
      </c>
      <c r="I23" s="72">
        <f t="shared" si="2"/>
        <v>35437201</v>
      </c>
      <c r="J23" s="72">
        <f t="shared" si="1"/>
        <v>45313258</v>
      </c>
      <c r="K23" s="73" t="s">
        <v>126</v>
      </c>
      <c r="L23" s="1"/>
      <c r="M23" s="1"/>
      <c r="N23" s="1"/>
      <c r="O23" s="1"/>
      <c r="P23" s="1"/>
    </row>
    <row r="24" spans="1:16">
      <c r="A24" s="68">
        <v>46297</v>
      </c>
      <c r="B24" s="69" t="s">
        <v>112</v>
      </c>
      <c r="C24" s="70">
        <f>INDEX(설정및분류!$C$6:$C$12,WEEKDAY(A24,2))*요약!$B$13</f>
        <v>11216092</v>
      </c>
      <c r="D24" s="71"/>
      <c r="E24" s="71"/>
      <c r="F24" s="71"/>
      <c r="G24" s="71"/>
      <c r="H24" s="72">
        <f t="shared" si="0"/>
        <v>11216092</v>
      </c>
      <c r="I24" s="72">
        <f t="shared" si="2"/>
        <v>45313258</v>
      </c>
      <c r="J24" s="72">
        <f t="shared" si="1"/>
        <v>56529350</v>
      </c>
      <c r="K24" s="73"/>
      <c r="L24" s="1"/>
      <c r="M24" s="1"/>
      <c r="N24" s="1"/>
      <c r="O24" s="1"/>
      <c r="P24" s="1"/>
    </row>
    <row r="25" spans="1:16">
      <c r="A25" s="68">
        <v>46298</v>
      </c>
      <c r="B25" s="69" t="s">
        <v>114</v>
      </c>
      <c r="C25" s="70">
        <f>INDEX(설정및분류!$C$6:$C$12,WEEKDAY(A25,2))*요약!$B$13</f>
        <v>0</v>
      </c>
      <c r="D25" s="71"/>
      <c r="E25" s="71"/>
      <c r="F25" s="71"/>
      <c r="G25" s="71">
        <v>100000</v>
      </c>
      <c r="H25" s="72">
        <f t="shared" si="0"/>
        <v>-100000</v>
      </c>
      <c r="I25" s="72">
        <f t="shared" si="2"/>
        <v>56529350</v>
      </c>
      <c r="J25" s="72">
        <f t="shared" si="1"/>
        <v>56429350</v>
      </c>
      <c r="K25" s="73" t="s">
        <v>127</v>
      </c>
      <c r="L25" s="1"/>
      <c r="M25" s="1"/>
      <c r="N25" s="1"/>
      <c r="O25" s="1"/>
      <c r="P25" s="1"/>
    </row>
    <row r="26" spans="1:16">
      <c r="A26" s="68">
        <v>46299</v>
      </c>
      <c r="B26" s="69" t="s">
        <v>116</v>
      </c>
      <c r="C26" s="70">
        <f>INDEX(설정및분류!$C$6:$C$12,WEEKDAY(A26,2))*요약!$B$13</f>
        <v>0</v>
      </c>
      <c r="D26" s="71"/>
      <c r="E26" s="71"/>
      <c r="F26" s="71"/>
      <c r="G26" s="71">
        <v>30000000</v>
      </c>
      <c r="H26" s="72">
        <f t="shared" si="0"/>
        <v>-30000000</v>
      </c>
      <c r="I26" s="72">
        <f t="shared" si="2"/>
        <v>56429350</v>
      </c>
      <c r="J26" s="72">
        <f t="shared" si="1"/>
        <v>26429350</v>
      </c>
      <c r="K26" s="73" t="s">
        <v>128</v>
      </c>
      <c r="L26" s="1"/>
      <c r="M26" s="1"/>
      <c r="N26" s="1"/>
      <c r="O26" s="1"/>
      <c r="P26" s="1"/>
    </row>
    <row r="27" spans="1:16">
      <c r="A27" s="68">
        <v>46300</v>
      </c>
      <c r="B27" s="69" t="s">
        <v>104</v>
      </c>
      <c r="C27" s="70">
        <f>INDEX(설정및분류!$C$6:$C$12,WEEKDAY(A27,2))*요약!$B$13</f>
        <v>10462360</v>
      </c>
      <c r="D27" s="71"/>
      <c r="E27" s="71"/>
      <c r="F27" s="71"/>
      <c r="G27" s="71"/>
      <c r="H27" s="72">
        <f t="shared" si="0"/>
        <v>10462360</v>
      </c>
      <c r="I27" s="72">
        <f t="shared" si="2"/>
        <v>26429350</v>
      </c>
      <c r="J27" s="72">
        <f t="shared" si="1"/>
        <v>36891710</v>
      </c>
      <c r="K27" s="73"/>
      <c r="L27" s="1"/>
      <c r="M27" s="1"/>
      <c r="N27" s="1"/>
      <c r="O27" s="1"/>
      <c r="P27" s="1"/>
    </row>
    <row r="28" spans="1:16">
      <c r="A28" s="68">
        <v>46301</v>
      </c>
      <c r="B28" s="69" t="s">
        <v>106</v>
      </c>
      <c r="C28" s="70">
        <f>INDEX(설정및분류!$C$6:$C$12,WEEKDAY(A28,2))*요약!$B$13</f>
        <v>24069994</v>
      </c>
      <c r="D28" s="71"/>
      <c r="E28" s="71"/>
      <c r="F28" s="71"/>
      <c r="G28" s="71">
        <v>4494000</v>
      </c>
      <c r="H28" s="72">
        <f t="shared" si="0"/>
        <v>19575994</v>
      </c>
      <c r="I28" s="72">
        <f t="shared" si="2"/>
        <v>36891710</v>
      </c>
      <c r="J28" s="72">
        <f t="shared" si="1"/>
        <v>56467704</v>
      </c>
      <c r="K28" s="73" t="s">
        <v>129</v>
      </c>
      <c r="L28" s="1"/>
      <c r="M28" s="1"/>
      <c r="N28" s="1"/>
      <c r="O28" s="1"/>
      <c r="P28" s="1"/>
    </row>
    <row r="29" spans="1:16">
      <c r="A29" s="68">
        <v>46302</v>
      </c>
      <c r="B29" s="69" t="s">
        <v>108</v>
      </c>
      <c r="C29" s="70">
        <f>INDEX(설정및분류!$C$6:$C$12,WEEKDAY(A29,2))*요약!$B$13</f>
        <v>15152389</v>
      </c>
      <c r="D29" s="71"/>
      <c r="E29" s="71"/>
      <c r="F29" s="71"/>
      <c r="G29" s="71">
        <v>8898225</v>
      </c>
      <c r="H29" s="72">
        <f t="shared" si="0"/>
        <v>6254164</v>
      </c>
      <c r="I29" s="72">
        <f t="shared" si="2"/>
        <v>56467704</v>
      </c>
      <c r="J29" s="72">
        <f t="shared" si="1"/>
        <v>62721868</v>
      </c>
      <c r="K29" s="73" t="s">
        <v>130</v>
      </c>
      <c r="L29" s="1"/>
      <c r="M29" s="1"/>
      <c r="N29" s="1"/>
      <c r="O29" s="1"/>
      <c r="P29" s="1"/>
    </row>
    <row r="30" spans="1:16">
      <c r="A30" s="68">
        <v>46303</v>
      </c>
      <c r="B30" s="69" t="s">
        <v>110</v>
      </c>
      <c r="C30" s="70">
        <f>INDEX(설정및분류!$C$6:$C$12,WEEKDAY(A30,2))*요약!$B$13</f>
        <v>12828804</v>
      </c>
      <c r="D30" s="71"/>
      <c r="E30" s="71"/>
      <c r="F30" s="71"/>
      <c r="G30" s="71">
        <v>42006200</v>
      </c>
      <c r="H30" s="72">
        <f t="shared" si="0"/>
        <v>-29177396</v>
      </c>
      <c r="I30" s="72">
        <f t="shared" si="2"/>
        <v>62721868</v>
      </c>
      <c r="J30" s="72">
        <f t="shared" si="1"/>
        <v>33544472</v>
      </c>
      <c r="K30" s="73" t="s">
        <v>131</v>
      </c>
      <c r="L30" s="1"/>
      <c r="M30" s="1"/>
      <c r="N30" s="1"/>
      <c r="O30" s="1"/>
      <c r="P30" s="1"/>
    </row>
    <row r="31" spans="1:16">
      <c r="A31" s="68">
        <v>46304</v>
      </c>
      <c r="B31" s="69" t="s">
        <v>112</v>
      </c>
      <c r="C31" s="70">
        <f>INDEX(설정및분류!$C$6:$C$12,WEEKDAY(A31,2))*요약!$B$13</f>
        <v>11216092</v>
      </c>
      <c r="D31" s="71"/>
      <c r="E31" s="71"/>
      <c r="F31" s="71"/>
      <c r="G31" s="71">
        <v>14690500</v>
      </c>
      <c r="H31" s="72">
        <f t="shared" si="0"/>
        <v>-3474408</v>
      </c>
      <c r="I31" s="72">
        <f t="shared" si="2"/>
        <v>33544472</v>
      </c>
      <c r="J31" s="72">
        <f t="shared" si="1"/>
        <v>30070064</v>
      </c>
      <c r="K31" s="73" t="s">
        <v>132</v>
      </c>
      <c r="L31" s="1"/>
      <c r="M31" s="1"/>
      <c r="N31" s="1"/>
      <c r="O31" s="1"/>
      <c r="P31" s="1"/>
    </row>
    <row r="32" spans="1:16">
      <c r="A32" s="68">
        <v>46305</v>
      </c>
      <c r="B32" s="69" t="s">
        <v>114</v>
      </c>
      <c r="C32" s="70">
        <f>INDEX(설정및분류!$C$6:$C$12,WEEKDAY(A32,2))*요약!$B$13</f>
        <v>0</v>
      </c>
      <c r="D32" s="71"/>
      <c r="E32" s="71"/>
      <c r="F32" s="71"/>
      <c r="G32" s="71">
        <v>52883549</v>
      </c>
      <c r="H32" s="72">
        <f t="shared" si="0"/>
        <v>-52883549</v>
      </c>
      <c r="I32" s="72">
        <f t="shared" si="2"/>
        <v>30070064</v>
      </c>
      <c r="J32" s="72">
        <f t="shared" si="1"/>
        <v>-22813485</v>
      </c>
      <c r="K32" s="73" t="s">
        <v>133</v>
      </c>
      <c r="L32" s="1"/>
      <c r="M32" s="1"/>
      <c r="N32" s="1"/>
      <c r="O32" s="1"/>
      <c r="P32" s="1"/>
    </row>
    <row r="33" spans="1:16">
      <c r="A33" s="74">
        <v>46306</v>
      </c>
      <c r="B33" s="75" t="s">
        <v>116</v>
      </c>
      <c r="C33" s="76">
        <f>INDEX(설정및분류!$C$6:$C$12,WEEKDAY(A33,2))*요약!$B$13</f>
        <v>0</v>
      </c>
      <c r="D33" s="77"/>
      <c r="E33" s="77"/>
      <c r="F33" s="77"/>
      <c r="G33" s="77">
        <v>40309960</v>
      </c>
      <c r="H33" s="78">
        <f t="shared" si="0"/>
        <v>-40309960</v>
      </c>
      <c r="I33" s="78">
        <f t="shared" si="2"/>
        <v>-22813485</v>
      </c>
      <c r="J33" s="78">
        <f t="shared" si="1"/>
        <v>-63123445</v>
      </c>
      <c r="K33" s="79" t="s">
        <v>134</v>
      </c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83" t="s">
        <v>135</v>
      </c>
    </row>
    <row r="3" spans="1:10">
      <c r="A3" s="84" t="s">
        <v>136</v>
      </c>
    </row>
    <row r="5" spans="1:10" ht="15">
      <c r="A5" s="85" t="s">
        <v>93</v>
      </c>
      <c r="B5" s="85" t="s">
        <v>94</v>
      </c>
      <c r="C5" s="85" t="s">
        <v>137</v>
      </c>
      <c r="D5" s="85" t="s">
        <v>138</v>
      </c>
      <c r="E5" s="85" t="s">
        <v>139</v>
      </c>
      <c r="F5" s="85" t="s">
        <v>140</v>
      </c>
      <c r="G5" s="85" t="s">
        <v>141</v>
      </c>
      <c r="H5" s="85" t="s">
        <v>142</v>
      </c>
      <c r="I5" s="85" t="s">
        <v>143</v>
      </c>
      <c r="J5" s="85" t="s">
        <v>103</v>
      </c>
    </row>
    <row r="6" spans="1:10" ht="15">
      <c r="A6" s="92">
        <v>46279</v>
      </c>
      <c r="B6" t="s">
        <v>104</v>
      </c>
      <c r="C6" s="88"/>
      <c r="D6" s="88"/>
      <c r="E6" s="88"/>
      <c r="F6" s="88"/>
      <c r="G6" s="88"/>
      <c r="H6" s="88"/>
      <c r="I6" s="88"/>
      <c r="J6" s="93" t="s">
        <v>144</v>
      </c>
    </row>
    <row r="7" spans="1:10" ht="15">
      <c r="A7" s="92">
        <v>46280</v>
      </c>
      <c r="B7" t="s">
        <v>106</v>
      </c>
      <c r="C7" s="88"/>
      <c r="D7" s="88"/>
      <c r="E7" s="88"/>
      <c r="F7" s="88"/>
      <c r="G7" s="88"/>
      <c r="H7" s="88"/>
      <c r="I7" s="88"/>
      <c r="J7" s="93" t="s">
        <v>144</v>
      </c>
    </row>
    <row r="8" spans="1:10" ht="15">
      <c r="A8" s="92">
        <v>46281</v>
      </c>
      <c r="B8" t="s">
        <v>108</v>
      </c>
      <c r="C8" s="88"/>
      <c r="D8" s="88"/>
      <c r="E8" s="88"/>
      <c r="F8" s="88"/>
      <c r="G8" s="88"/>
      <c r="H8" s="88"/>
      <c r="I8" s="88"/>
      <c r="J8" s="93" t="s">
        <v>144</v>
      </c>
    </row>
    <row r="9" spans="1:10" ht="15">
      <c r="A9" s="92">
        <v>46282</v>
      </c>
      <c r="B9" t="s">
        <v>110</v>
      </c>
      <c r="C9" s="88"/>
      <c r="D9" s="88"/>
      <c r="E9" s="88"/>
      <c r="F9" s="88"/>
      <c r="G9" s="88"/>
      <c r="H9" s="88"/>
      <c r="I9" s="88"/>
      <c r="J9" s="93" t="s">
        <v>144</v>
      </c>
    </row>
    <row r="10" spans="1:10" ht="15">
      <c r="A10" s="92">
        <v>46283</v>
      </c>
      <c r="B10" t="s">
        <v>112</v>
      </c>
      <c r="C10" s="88">
        <v>11945285</v>
      </c>
      <c r="D10" s="88">
        <v>1834429</v>
      </c>
      <c r="E10" s="88">
        <v>100687200</v>
      </c>
      <c r="F10" s="88">
        <v>20147954</v>
      </c>
      <c r="G10" s="88">
        <v>134614868</v>
      </c>
      <c r="H10" s="88"/>
      <c r="I10" s="88"/>
      <c r="J10" s="93" t="s">
        <v>144</v>
      </c>
    </row>
    <row r="11" spans="1:10" ht="15">
      <c r="A11" s="92">
        <v>46284</v>
      </c>
      <c r="B11" t="s">
        <v>114</v>
      </c>
      <c r="C11" s="88">
        <v>9654940</v>
      </c>
      <c r="D11" s="88">
        <v>1834429</v>
      </c>
      <c r="E11" s="88">
        <v>100687200</v>
      </c>
      <c r="F11" s="88">
        <v>20147954</v>
      </c>
      <c r="G11" s="88">
        <v>132324523</v>
      </c>
      <c r="H11" s="88"/>
      <c r="I11" s="88"/>
      <c r="J11" s="84"/>
    </row>
    <row r="12" spans="1:10" ht="15">
      <c r="A12" s="92">
        <v>46285</v>
      </c>
      <c r="B12" t="s">
        <v>116</v>
      </c>
      <c r="C12" s="88">
        <v>9654940</v>
      </c>
      <c r="D12" s="88">
        <v>1834429</v>
      </c>
      <c r="E12" s="88">
        <v>100687200</v>
      </c>
      <c r="F12" s="88">
        <v>20147954</v>
      </c>
      <c r="G12" s="88">
        <v>132324523</v>
      </c>
      <c r="H12" s="88"/>
      <c r="I12" s="88"/>
      <c r="J12" s="84"/>
    </row>
    <row r="13" spans="1:10" ht="15">
      <c r="A13" s="92">
        <v>46286</v>
      </c>
      <c r="B13" t="s">
        <v>104</v>
      </c>
      <c r="C13" s="88">
        <v>0</v>
      </c>
      <c r="D13" s="88">
        <v>1989430</v>
      </c>
      <c r="E13" s="88">
        <v>102290795</v>
      </c>
      <c r="F13" s="88">
        <v>22500185</v>
      </c>
      <c r="G13" s="88">
        <v>126780411</v>
      </c>
      <c r="H13" s="88">
        <v>56222</v>
      </c>
      <c r="I13" s="88"/>
      <c r="J13" s="84"/>
    </row>
    <row r="14" spans="1:10" ht="15">
      <c r="A14" s="92">
        <v>46287</v>
      </c>
      <c r="B14" t="s">
        <v>106</v>
      </c>
      <c r="C14" s="88">
        <v>0</v>
      </c>
      <c r="D14" s="88">
        <v>0</v>
      </c>
      <c r="E14" s="88">
        <v>96601503</v>
      </c>
      <c r="F14" s="88">
        <v>27911793</v>
      </c>
      <c r="G14" s="88">
        <v>124513296</v>
      </c>
      <c r="H14" s="88">
        <v>2475378</v>
      </c>
      <c r="I14" s="88">
        <v>9378568</v>
      </c>
      <c r="J14" s="84"/>
    </row>
    <row r="15" spans="1:10" ht="15">
      <c r="A15" s="92">
        <v>46288</v>
      </c>
      <c r="B15" t="s">
        <v>108</v>
      </c>
      <c r="C15" s="88">
        <v>0</v>
      </c>
      <c r="D15" s="88">
        <v>0</v>
      </c>
      <c r="E15" s="88">
        <v>48918152</v>
      </c>
      <c r="F15" s="88">
        <v>31318473</v>
      </c>
      <c r="G15" s="88">
        <v>80236625</v>
      </c>
      <c r="H15" s="88">
        <v>305910</v>
      </c>
      <c r="I15" s="88">
        <v>50005801</v>
      </c>
      <c r="J15" s="84"/>
    </row>
    <row r="16" spans="1:10" ht="15">
      <c r="A16" s="92">
        <v>46289</v>
      </c>
      <c r="B16" t="s">
        <v>110</v>
      </c>
      <c r="C16" s="88">
        <v>3153463</v>
      </c>
      <c r="D16" s="88">
        <v>259000</v>
      </c>
      <c r="E16" s="88">
        <v>50884459</v>
      </c>
      <c r="F16" s="88">
        <v>34202747</v>
      </c>
      <c r="G16" s="88">
        <v>88499669</v>
      </c>
      <c r="H16" s="88"/>
      <c r="I16" s="88"/>
      <c r="J16" s="84"/>
    </row>
    <row r="17" spans="1:10" ht="15">
      <c r="A17" s="92">
        <v>46290</v>
      </c>
      <c r="B17" t="s">
        <v>112</v>
      </c>
      <c r="C17" s="88">
        <v>5052632</v>
      </c>
      <c r="D17" s="88">
        <v>485440</v>
      </c>
      <c r="E17" s="88">
        <v>52603581</v>
      </c>
      <c r="F17" s="88">
        <v>36724438</v>
      </c>
      <c r="G17" s="88">
        <v>94866092</v>
      </c>
      <c r="H17" s="88"/>
      <c r="I17" s="88"/>
      <c r="J17" s="84"/>
    </row>
    <row r="18" spans="1:10" ht="15">
      <c r="A18" s="92">
        <v>46291</v>
      </c>
      <c r="B18" t="s">
        <v>114</v>
      </c>
      <c r="C18" s="88">
        <v>5052632</v>
      </c>
      <c r="D18" s="88">
        <v>485440</v>
      </c>
      <c r="E18" s="88">
        <v>52603581</v>
      </c>
      <c r="F18" s="88">
        <v>36724438</v>
      </c>
      <c r="G18" s="88">
        <v>94866092</v>
      </c>
      <c r="H18" s="88"/>
      <c r="I18" s="88"/>
      <c r="J18" s="84"/>
    </row>
    <row r="19" spans="1:10" ht="15">
      <c r="A19" s="92">
        <v>46292</v>
      </c>
      <c r="B19" t="s">
        <v>116</v>
      </c>
      <c r="C19" s="88">
        <v>2953203</v>
      </c>
      <c r="D19" s="88">
        <v>485440</v>
      </c>
      <c r="E19" s="88">
        <v>52603581</v>
      </c>
      <c r="F19" s="88">
        <v>36724438</v>
      </c>
      <c r="G19" s="88">
        <v>92766663</v>
      </c>
      <c r="H19" s="88"/>
      <c r="I19" s="88"/>
      <c r="J19" s="84"/>
    </row>
    <row r="20" spans="1:10" ht="15">
      <c r="A20" s="92">
        <v>46293</v>
      </c>
      <c r="B20" t="s">
        <v>104</v>
      </c>
      <c r="C20" s="88">
        <v>0</v>
      </c>
      <c r="D20" s="88">
        <v>0</v>
      </c>
      <c r="E20" s="88">
        <v>17459881</v>
      </c>
      <c r="F20" s="88">
        <v>39076669</v>
      </c>
      <c r="G20" s="88">
        <v>56536550</v>
      </c>
      <c r="H20" s="88">
        <v>696664</v>
      </c>
      <c r="I20" s="88">
        <v>36747296</v>
      </c>
      <c r="J20" s="84"/>
    </row>
    <row r="21" spans="1:10" ht="15">
      <c r="A21" s="92">
        <v>46294</v>
      </c>
      <c r="B21" t="s">
        <v>106</v>
      </c>
      <c r="C21" s="88">
        <v>6689373</v>
      </c>
      <c r="D21" s="88">
        <v>485947</v>
      </c>
      <c r="E21" s="88">
        <v>21149156</v>
      </c>
      <c r="F21" s="88">
        <v>44488277</v>
      </c>
      <c r="G21" s="88">
        <v>72812753</v>
      </c>
      <c r="H21" s="88"/>
      <c r="I21" s="88"/>
      <c r="J21" s="84"/>
    </row>
    <row r="22" spans="1:10" ht="15">
      <c r="A22" s="92">
        <v>46295</v>
      </c>
      <c r="B22" t="s">
        <v>108</v>
      </c>
      <c r="C22" s="88">
        <v>0</v>
      </c>
      <c r="D22" s="88">
        <v>0</v>
      </c>
      <c r="E22" s="88">
        <v>0</v>
      </c>
      <c r="F22" s="88">
        <v>10754325</v>
      </c>
      <c r="G22" s="88">
        <v>10754325</v>
      </c>
      <c r="H22" s="88">
        <v>1044771</v>
      </c>
      <c r="I22" s="88">
        <v>65348834</v>
      </c>
      <c r="J22" s="84"/>
    </row>
    <row r="23" spans="1:10" ht="15">
      <c r="A23" s="92">
        <v>46296</v>
      </c>
      <c r="B23" t="s">
        <v>110</v>
      </c>
      <c r="C23" s="88">
        <v>2200716</v>
      </c>
      <c r="D23" s="88">
        <v>259000</v>
      </c>
      <c r="E23" s="88">
        <v>1966307</v>
      </c>
      <c r="F23" s="88">
        <v>13638598</v>
      </c>
      <c r="G23" s="88">
        <v>18064621</v>
      </c>
      <c r="H23" s="88"/>
      <c r="I23" s="88"/>
      <c r="J23" s="84"/>
    </row>
    <row r="24" spans="1:10" ht="15">
      <c r="A24" s="92">
        <v>46297</v>
      </c>
      <c r="B24" t="s">
        <v>112</v>
      </c>
      <c r="C24" s="88">
        <v>6706335</v>
      </c>
      <c r="D24" s="88">
        <v>485440</v>
      </c>
      <c r="E24" s="88">
        <v>3685429</v>
      </c>
      <c r="F24" s="88">
        <v>16160289</v>
      </c>
      <c r="G24" s="88">
        <v>27037494</v>
      </c>
      <c r="H24" s="88"/>
      <c r="I24" s="88"/>
      <c r="J24" s="84"/>
    </row>
    <row r="25" spans="1:10" ht="15">
      <c r="A25" s="92">
        <v>46298</v>
      </c>
      <c r="B25" t="s">
        <v>114</v>
      </c>
      <c r="C25" s="88">
        <v>6606335</v>
      </c>
      <c r="D25" s="88">
        <v>485440</v>
      </c>
      <c r="E25" s="88">
        <v>3685429</v>
      </c>
      <c r="F25" s="88">
        <v>16160289</v>
      </c>
      <c r="G25" s="88">
        <v>26937494</v>
      </c>
      <c r="H25" s="88"/>
      <c r="I25" s="88"/>
      <c r="J25" s="84"/>
    </row>
    <row r="26" spans="1:10" ht="15">
      <c r="A26" s="92">
        <v>46299</v>
      </c>
      <c r="B26" t="s">
        <v>116</v>
      </c>
      <c r="C26" s="88">
        <v>-3062506</v>
      </c>
      <c r="D26" s="88">
        <v>0</v>
      </c>
      <c r="E26" s="88">
        <v>0</v>
      </c>
      <c r="F26" s="88">
        <v>0</v>
      </c>
      <c r="G26" s="88">
        <v>-3062506</v>
      </c>
      <c r="H26" s="88">
        <v>485440</v>
      </c>
      <c r="I26" s="88">
        <v>19845718</v>
      </c>
      <c r="J26" s="93" t="s">
        <v>145</v>
      </c>
    </row>
    <row r="27" spans="1:10" ht="15">
      <c r="A27" s="92">
        <v>46300</v>
      </c>
      <c r="B27" t="s">
        <v>104</v>
      </c>
      <c r="C27" s="88">
        <v>1140332</v>
      </c>
      <c r="D27" s="88">
        <v>211224</v>
      </c>
      <c r="E27" s="88">
        <v>1603595</v>
      </c>
      <c r="F27" s="88">
        <v>2352231</v>
      </c>
      <c r="G27" s="88">
        <v>5307382</v>
      </c>
      <c r="H27" s="88"/>
      <c r="I27" s="88"/>
      <c r="J27" s="84"/>
    </row>
    <row r="28" spans="1:10" ht="15">
      <c r="A28" s="92">
        <v>46301</v>
      </c>
      <c r="B28" t="s">
        <v>106</v>
      </c>
      <c r="C28" s="88">
        <v>6315496</v>
      </c>
      <c r="D28" s="88">
        <v>697171</v>
      </c>
      <c r="E28" s="88">
        <v>5292871</v>
      </c>
      <c r="F28" s="88">
        <v>7763839</v>
      </c>
      <c r="G28" s="88">
        <v>20069377</v>
      </c>
      <c r="H28" s="88"/>
      <c r="I28" s="88"/>
      <c r="J28" s="84"/>
    </row>
    <row r="29" spans="1:10" ht="15">
      <c r="A29" s="92">
        <v>46302</v>
      </c>
      <c r="B29" t="s">
        <v>108</v>
      </c>
      <c r="C29" s="88">
        <v>3504142</v>
      </c>
      <c r="D29" s="88">
        <v>1003081</v>
      </c>
      <c r="E29" s="88">
        <v>7615321</v>
      </c>
      <c r="F29" s="88">
        <v>11170519</v>
      </c>
      <c r="G29" s="88">
        <v>23293064</v>
      </c>
      <c r="H29" s="88"/>
      <c r="I29" s="88"/>
      <c r="J29" s="84"/>
    </row>
    <row r="30" spans="1:10" ht="15">
      <c r="A30" s="92">
        <v>46303</v>
      </c>
      <c r="B30" t="s">
        <v>110</v>
      </c>
      <c r="C30" s="88">
        <v>-8450093</v>
      </c>
      <c r="D30" s="88">
        <v>0</v>
      </c>
      <c r="E30" s="88">
        <v>0</v>
      </c>
      <c r="F30" s="88">
        <v>0</v>
      </c>
      <c r="G30" s="88">
        <v>-8450093</v>
      </c>
      <c r="H30" s="88">
        <v>1262081</v>
      </c>
      <c r="I30" s="88">
        <v>23636421</v>
      </c>
      <c r="J30" s="93" t="s">
        <v>146</v>
      </c>
    </row>
    <row r="31" spans="1:10" ht="15">
      <c r="A31" s="92">
        <v>46304</v>
      </c>
      <c r="B31" t="s">
        <v>112</v>
      </c>
      <c r="C31" s="88">
        <v>-14167720</v>
      </c>
      <c r="D31" s="88">
        <v>0</v>
      </c>
      <c r="E31" s="88">
        <v>0</v>
      </c>
      <c r="F31" s="88">
        <v>0</v>
      </c>
      <c r="G31" s="88">
        <v>-14167720</v>
      </c>
      <c r="H31" s="88">
        <v>226441</v>
      </c>
      <c r="I31" s="88">
        <v>4240813</v>
      </c>
      <c r="J31" s="93" t="s">
        <v>147</v>
      </c>
    </row>
    <row r="32" spans="1:10" ht="15">
      <c r="A32" s="92">
        <v>46305</v>
      </c>
      <c r="B32" t="s">
        <v>114</v>
      </c>
      <c r="C32" s="88">
        <v>-67051269</v>
      </c>
      <c r="D32" s="88">
        <v>0</v>
      </c>
      <c r="E32" s="88">
        <v>0</v>
      </c>
      <c r="F32" s="88">
        <v>0</v>
      </c>
      <c r="G32" s="88">
        <v>-67051269</v>
      </c>
      <c r="H32" s="88"/>
      <c r="I32" s="88"/>
      <c r="J32" s="93" t="s">
        <v>148</v>
      </c>
    </row>
    <row r="33" spans="1:10" ht="15">
      <c r="A33" s="92">
        <v>46306</v>
      </c>
      <c r="B33" t="s">
        <v>116</v>
      </c>
      <c r="C33" s="88">
        <v>-107361229</v>
      </c>
      <c r="D33" s="88">
        <v>0</v>
      </c>
      <c r="E33" s="88">
        <v>0</v>
      </c>
      <c r="F33" s="88">
        <v>0</v>
      </c>
      <c r="G33" s="88">
        <v>-107361229</v>
      </c>
      <c r="H33" s="88"/>
      <c r="I33" s="88"/>
      <c r="J33" s="93" t="s">
        <v>149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150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"/>
      <c r="M2" s="1"/>
      <c r="N2" s="1"/>
      <c r="O2" s="1"/>
      <c r="P2" s="1"/>
    </row>
    <row r="3" spans="1:16">
      <c r="A3" s="101" t="str">
        <f>"온라인 예상입금 반영률 "&amp;TEXT(요약!$B$13,"0%")&amp;" 적용. 1~4주는 일별 계획 합계, 5~13주는 자동 예상입금과 입력한 주간 계획을 반영합니다."</f>
        <v>온라인 예상입금 반영률 100% 적용. 1~4주는 일별 계획 합계, 5~13주는 자동 예상입금과 입력한 주간 계획을 반영합니다.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151</v>
      </c>
      <c r="B5" s="15" t="s">
        <v>152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153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80" t="s">
        <v>154</v>
      </c>
      <c r="B6" s="63" t="s">
        <v>155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27481856</v>
      </c>
      <c r="H6" s="59"/>
      <c r="I6" s="66">
        <f t="shared" ref="I6:I18" si="0">C6+D6-E6-F6-G6+H6</f>
        <v>25975104</v>
      </c>
      <c r="J6" s="66">
        <f>요약!$B$6+I6</f>
        <v>160589972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81" t="s">
        <v>156</v>
      </c>
      <c r="B7" s="69" t="s">
        <v>157</v>
      </c>
      <c r="C7" s="70">
        <f>SUMIFS('4주일별계획'!$C$6:$C$33,'4주일별계획'!$A$6:$A$33,"&gt;="&amp;DATE(2026,9,21),'4주일별계획'!$A$6:$A$33,"&lt;="&amp;DATE(2026,9,27))</f>
        <v>73729639</v>
      </c>
      <c r="D7" s="70">
        <f>SUMIFS('4주일별계획'!$D$6:$D$33,'4주일별계획'!$A$6:$A$33,"&gt;="&amp;DATE(2026,9,21),'4주일별계획'!$A$6:$A$33,"&lt;="&amp;DATE(2026,9,27))</f>
        <v>0</v>
      </c>
      <c r="E7" s="70">
        <f>SUMIFS('4주일별계획'!$E$6:$E$33,'4주일별계획'!$A$6:$A$33,"&gt;="&amp;DATE(2026,9,21),'4주일별계획'!$A$6:$A$33,"&lt;="&amp;DATE(2026,9,27))</f>
        <v>40659896</v>
      </c>
      <c r="F7" s="70">
        <f>SUMIFS('4주일별계획'!$F$6:$F$33,'4주일별계획'!$A$6:$A$33,"&gt;="&amp;DATE(2026,9,21),'4주일별계획'!$A$6:$A$33,"&lt;="&amp;DATE(2026,9,27))</f>
        <v>0</v>
      </c>
      <c r="G7" s="70">
        <f>SUMIFS('4주일별계획'!$G$6:$G$33,'4주일별계획'!$A$6:$A$33,"&gt;="&amp;DATE(2026,9,21),'4주일별계획'!$A$6:$A$33,"&lt;="&amp;DATE(2026,9,27))</f>
        <v>57881675</v>
      </c>
      <c r="H7" s="60"/>
      <c r="I7" s="72">
        <f t="shared" si="0"/>
        <v>-24811932</v>
      </c>
      <c r="J7" s="72">
        <f t="shared" ref="J7:J18" si="1">J6+I7</f>
        <v>135778040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81" t="s">
        <v>158</v>
      </c>
      <c r="B8" s="69" t="s">
        <v>159</v>
      </c>
      <c r="C8" s="70">
        <f>SUMIFS('4주일별계획'!$C$6:$C$33,'4주일별계획'!$A$6:$A$33,"&gt;="&amp;DATE(2026,9,28),'4주일별계획'!$A$6:$A$33,"&lt;="&amp;DATE(2026,10,4))</f>
        <v>73729639</v>
      </c>
      <c r="D8" s="70">
        <f>SUMIFS('4주일별계획'!$D$6:$D$33,'4주일별계획'!$A$6:$A$33,"&gt;="&amp;DATE(2026,9,28),'4주일별계획'!$A$6:$A$33,"&lt;="&amp;DATE(2026,10,4))</f>
        <v>10021867</v>
      </c>
      <c r="E8" s="70">
        <f>SUMIFS('4주일별계획'!$E$6:$E$33,'4주일별계획'!$A$6:$A$33,"&gt;="&amp;DATE(2026,9,28),'4주일별계획'!$A$6:$A$33,"&lt;="&amp;DATE(2026,10,4))</f>
        <v>0</v>
      </c>
      <c r="F8" s="70">
        <f>SUMIFS('4주일별계획'!$F$6:$F$33,'4주일별계획'!$A$6:$A$33,"&gt;="&amp;DATE(2026,9,28),'4주일별계획'!$A$6:$A$33,"&lt;="&amp;DATE(2026,10,4))</f>
        <v>0</v>
      </c>
      <c r="G8" s="70">
        <f>SUMIFS('4주일별계획'!$G$6:$G$33,'4주일별계획'!$A$6:$A$33,"&gt;="&amp;DATE(2026,9,28),'4주일별계획'!$A$6:$A$33,"&lt;="&amp;DATE(2026,10,4))</f>
        <v>164834747</v>
      </c>
      <c r="H8" s="60"/>
      <c r="I8" s="72">
        <f t="shared" si="0"/>
        <v>-81083241</v>
      </c>
      <c r="J8" s="72">
        <f t="shared" si="1"/>
        <v>54694799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81" t="s">
        <v>160</v>
      </c>
      <c r="B9" s="69" t="s">
        <v>161</v>
      </c>
      <c r="C9" s="70">
        <f>SUMIFS('4주일별계획'!$C$6:$C$33,'4주일별계획'!$A$6:$A$33,"&gt;="&amp;DATE(2026,10,5),'4주일별계획'!$A$6:$A$33,"&lt;="&amp;DATE(2026,10,11))</f>
        <v>73729639</v>
      </c>
      <c r="D9" s="70">
        <f>SUMIFS('4주일별계획'!$D$6:$D$33,'4주일별계획'!$A$6:$A$33,"&gt;="&amp;DATE(2026,10,5),'4주일별계획'!$A$6:$A$33,"&lt;="&amp;DATE(2026,10,11))</f>
        <v>0</v>
      </c>
      <c r="E9" s="70">
        <f>SUMIFS('4주일별계획'!$E$6:$E$33,'4주일별계획'!$A$6:$A$33,"&gt;="&amp;DATE(2026,10,5),'4주일별계획'!$A$6:$A$33,"&lt;="&amp;DATE(2026,10,11))</f>
        <v>0</v>
      </c>
      <c r="F9" s="70">
        <f>SUMIFS('4주일별계획'!$F$6:$F$33,'4주일별계획'!$A$6:$A$33,"&gt;="&amp;DATE(2026,10,5),'4주일별계획'!$A$6:$A$33,"&lt;="&amp;DATE(2026,10,11))</f>
        <v>0</v>
      </c>
      <c r="G9" s="70">
        <f>SUMIFS('4주일별계획'!$G$6:$G$33,'4주일별계획'!$A$6:$A$33,"&gt;="&amp;DATE(2026,10,5),'4주일별계획'!$A$6:$A$33,"&lt;="&amp;DATE(2026,10,11))</f>
        <v>163282434</v>
      </c>
      <c r="H9" s="60"/>
      <c r="I9" s="72">
        <f t="shared" si="0"/>
        <v>-89552795</v>
      </c>
      <c r="J9" s="72">
        <f t="shared" si="1"/>
        <v>-34857996</v>
      </c>
      <c r="K9" s="35" t="str">
        <f>IF(J9&lt;0,"자금부족",IF(J9&lt;요약!$B$6*0.2,"주의","정상"))</f>
        <v>자금부족</v>
      </c>
      <c r="L9" s="1"/>
      <c r="M9" s="1"/>
      <c r="N9" s="1"/>
      <c r="O9" s="1"/>
      <c r="P9" s="1"/>
    </row>
    <row r="10" spans="1:16">
      <c r="A10" s="81" t="s">
        <v>162</v>
      </c>
      <c r="B10" s="69" t="s">
        <v>163</v>
      </c>
      <c r="C10" s="70">
        <f>SUM(설정및분류!$C$6:$C$12)*요약!$B$13</f>
        <v>73729639</v>
      </c>
      <c r="D10" s="71"/>
      <c r="E10" s="71"/>
      <c r="F10" s="71">
        <v>139091</v>
      </c>
      <c r="G10" s="71">
        <v>41543949</v>
      </c>
      <c r="H10" s="71"/>
      <c r="I10" s="72">
        <f t="shared" si="0"/>
        <v>32046599</v>
      </c>
      <c r="J10" s="72">
        <f t="shared" si="1"/>
        <v>-2811397</v>
      </c>
      <c r="K10" s="35" t="str">
        <f>IF(J10&lt;0,"자금부족",IF(J10&lt;요약!$B$6*0.2,"주의","정상"))</f>
        <v>자금부족</v>
      </c>
      <c r="L10" s="1"/>
      <c r="M10" s="1"/>
      <c r="N10" s="1"/>
      <c r="O10" s="1"/>
      <c r="P10" s="1"/>
    </row>
    <row r="11" spans="1:16">
      <c r="A11" s="81" t="s">
        <v>164</v>
      </c>
      <c r="B11" s="69" t="s">
        <v>165</v>
      </c>
      <c r="C11" s="70">
        <f>SUM(설정및분류!$C$6:$C$12)*요약!$B$13</f>
        <v>73729639</v>
      </c>
      <c r="D11" s="71"/>
      <c r="E11" s="71"/>
      <c r="F11" s="71">
        <v>32172042</v>
      </c>
      <c r="G11" s="71">
        <v>14207280</v>
      </c>
      <c r="H11" s="71"/>
      <c r="I11" s="72">
        <f t="shared" si="0"/>
        <v>27350317</v>
      </c>
      <c r="J11" s="72">
        <f t="shared" si="1"/>
        <v>24538920</v>
      </c>
      <c r="K11" s="35" t="str">
        <f>IF(J11&lt;0,"자금부족",IF(J11&lt;요약!$B$6*0.2,"주의","정상"))</f>
        <v>주의</v>
      </c>
      <c r="L11" s="1"/>
      <c r="M11" s="1"/>
      <c r="N11" s="1"/>
      <c r="O11" s="1"/>
      <c r="P11" s="1"/>
    </row>
    <row r="12" spans="1:16">
      <c r="A12" s="81" t="s">
        <v>166</v>
      </c>
      <c r="B12" s="69" t="s">
        <v>167</v>
      </c>
      <c r="C12" s="70">
        <f>SUM(설정및분류!$C$6:$C$12)*요약!$B$13</f>
        <v>73729639</v>
      </c>
      <c r="D12" s="71">
        <v>10021867</v>
      </c>
      <c r="E12" s="71"/>
      <c r="F12" s="71"/>
      <c r="G12" s="71">
        <v>136834176</v>
      </c>
      <c r="H12" s="71"/>
      <c r="I12" s="72">
        <f t="shared" si="0"/>
        <v>-53082670</v>
      </c>
      <c r="J12" s="72">
        <f t="shared" si="1"/>
        <v>-28543750</v>
      </c>
      <c r="K12" s="35" t="str">
        <f>IF(J12&lt;0,"자금부족",IF(J12&lt;요약!$B$6*0.2,"주의","정상"))</f>
        <v>자금부족</v>
      </c>
      <c r="L12" s="1"/>
      <c r="M12" s="1"/>
      <c r="N12" s="1"/>
      <c r="O12" s="1"/>
      <c r="P12" s="1"/>
    </row>
    <row r="13" spans="1:16">
      <c r="A13" s="81" t="s">
        <v>168</v>
      </c>
      <c r="B13" s="69" t="s">
        <v>169</v>
      </c>
      <c r="C13" s="70">
        <f>SUM(설정및분류!$C$6:$C$12)*요약!$B$13</f>
        <v>73729639</v>
      </c>
      <c r="D13" s="71"/>
      <c r="E13" s="71"/>
      <c r="F13" s="71"/>
      <c r="G13" s="71">
        <v>85498425</v>
      </c>
      <c r="H13" s="71"/>
      <c r="I13" s="72">
        <f t="shared" si="0"/>
        <v>-11768786</v>
      </c>
      <c r="J13" s="72">
        <f t="shared" si="1"/>
        <v>-40312536</v>
      </c>
      <c r="K13" s="35" t="str">
        <f>IF(J13&lt;0,"자금부족",IF(J13&lt;요약!$B$6*0.2,"주의","정상"))</f>
        <v>자금부족</v>
      </c>
      <c r="L13" s="1"/>
      <c r="M13" s="1"/>
      <c r="N13" s="1"/>
      <c r="O13" s="1"/>
      <c r="P13" s="1"/>
    </row>
    <row r="14" spans="1:16">
      <c r="A14" s="81" t="s">
        <v>170</v>
      </c>
      <c r="B14" s="69" t="s">
        <v>171</v>
      </c>
      <c r="C14" s="70">
        <f>SUM(설정및분류!$C$6:$C$12)*요약!$B$13</f>
        <v>73729639</v>
      </c>
      <c r="D14" s="71"/>
      <c r="E14" s="71"/>
      <c r="F14" s="71">
        <v>139091</v>
      </c>
      <c r="G14" s="71">
        <v>144070815</v>
      </c>
      <c r="H14" s="71"/>
      <c r="I14" s="72">
        <f t="shared" si="0"/>
        <v>-70480267</v>
      </c>
      <c r="J14" s="72">
        <f t="shared" si="1"/>
        <v>-110792803</v>
      </c>
      <c r="K14" s="35" t="str">
        <f>IF(J14&lt;0,"자금부족",IF(J14&lt;요약!$B$6*0.2,"주의","정상"))</f>
        <v>자금부족</v>
      </c>
      <c r="L14" s="1"/>
      <c r="M14" s="1"/>
      <c r="N14" s="1"/>
      <c r="O14" s="1"/>
      <c r="P14" s="1"/>
    </row>
    <row r="15" spans="1:16">
      <c r="A15" s="81" t="s">
        <v>172</v>
      </c>
      <c r="B15" s="69" t="s">
        <v>173</v>
      </c>
      <c r="C15" s="70">
        <f>SUM(설정및분류!$C$6:$C$12)*요약!$B$13</f>
        <v>73729639</v>
      </c>
      <c r="D15" s="71"/>
      <c r="E15" s="71"/>
      <c r="F15" s="71"/>
      <c r="G15" s="71">
        <v>9635728</v>
      </c>
      <c r="H15" s="71"/>
      <c r="I15" s="72">
        <f t="shared" si="0"/>
        <v>64093911</v>
      </c>
      <c r="J15" s="72">
        <f t="shared" si="1"/>
        <v>-46698892</v>
      </c>
      <c r="K15" s="35" t="str">
        <f>IF(J15&lt;0,"자금부족",IF(J15&lt;요약!$B$6*0.2,"주의","정상"))</f>
        <v>자금부족</v>
      </c>
      <c r="L15" s="1"/>
      <c r="M15" s="1"/>
      <c r="N15" s="1"/>
      <c r="O15" s="1"/>
      <c r="P15" s="1"/>
    </row>
    <row r="16" spans="1:16">
      <c r="A16" s="81" t="s">
        <v>174</v>
      </c>
      <c r="B16" s="69" t="s">
        <v>175</v>
      </c>
      <c r="C16" s="70">
        <f>SUM(설정및분류!$C$6:$C$12)*요약!$B$13</f>
        <v>73729639</v>
      </c>
      <c r="D16" s="71"/>
      <c r="E16" s="71"/>
      <c r="F16" s="71">
        <v>32172042</v>
      </c>
      <c r="G16" s="71">
        <v>59607917</v>
      </c>
      <c r="H16" s="71"/>
      <c r="I16" s="72">
        <f t="shared" si="0"/>
        <v>-18050320</v>
      </c>
      <c r="J16" s="72">
        <f t="shared" si="1"/>
        <v>-64749212</v>
      </c>
      <c r="K16" s="35" t="str">
        <f>IF(J16&lt;0,"자금부족",IF(J16&lt;요약!$B$6*0.2,"주의","정상"))</f>
        <v>자금부족</v>
      </c>
      <c r="L16" s="1"/>
      <c r="M16" s="1"/>
      <c r="N16" s="1"/>
      <c r="O16" s="1"/>
      <c r="P16" s="1"/>
    </row>
    <row r="17" spans="1:16">
      <c r="A17" s="81" t="s">
        <v>176</v>
      </c>
      <c r="B17" s="69" t="s">
        <v>177</v>
      </c>
      <c r="C17" s="70">
        <f>SUM(설정및분류!$C$6:$C$12)*요약!$B$13</f>
        <v>73729639</v>
      </c>
      <c r="D17" s="71">
        <v>10021867</v>
      </c>
      <c r="E17" s="71"/>
      <c r="F17" s="71"/>
      <c r="G17" s="71">
        <v>121748953</v>
      </c>
      <c r="H17" s="71"/>
      <c r="I17" s="72">
        <f t="shared" si="0"/>
        <v>-37997447</v>
      </c>
      <c r="J17" s="72">
        <f t="shared" si="1"/>
        <v>-102746659</v>
      </c>
      <c r="K17" s="35" t="str">
        <f>IF(J17&lt;0,"자금부족",IF(J17&lt;요약!$B$6*0.2,"주의","정상"))</f>
        <v>자금부족</v>
      </c>
      <c r="L17" s="1"/>
      <c r="M17" s="1"/>
      <c r="N17" s="1"/>
      <c r="O17" s="1"/>
      <c r="P17" s="1"/>
    </row>
    <row r="18" spans="1:16">
      <c r="A18" s="82" t="s">
        <v>178</v>
      </c>
      <c r="B18" s="75" t="s">
        <v>179</v>
      </c>
      <c r="C18" s="76">
        <f>SUM(설정및분류!$C$6:$C$12)*요약!$B$13</f>
        <v>73729639</v>
      </c>
      <c r="D18" s="77"/>
      <c r="E18" s="77"/>
      <c r="F18" s="77"/>
      <c r="G18" s="77">
        <v>160513434</v>
      </c>
      <c r="H18" s="77"/>
      <c r="I18" s="78">
        <f t="shared" si="0"/>
        <v>-86783795</v>
      </c>
      <c r="J18" s="78">
        <f t="shared" si="1"/>
        <v>-189530454</v>
      </c>
      <c r="K18" s="36" t="str">
        <f>IF(J18&lt;0,"자금부족",IF(J18&lt;요약!$B$6*0.2,"주의","정상"))</f>
        <v>자금부족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83" t="s">
        <v>180</v>
      </c>
    </row>
    <row r="3" spans="1:17">
      <c r="A3" s="84" t="s">
        <v>181</v>
      </c>
    </row>
    <row r="5" spans="1:17" ht="15">
      <c r="A5" s="85" t="s">
        <v>182</v>
      </c>
      <c r="B5" s="85" t="s">
        <v>183</v>
      </c>
      <c r="C5" s="85" t="s">
        <v>184</v>
      </c>
      <c r="D5" s="85" t="s">
        <v>185</v>
      </c>
      <c r="E5" s="85" t="s">
        <v>186</v>
      </c>
      <c r="F5" s="85" t="s">
        <v>187</v>
      </c>
      <c r="G5" s="85" t="s">
        <v>188</v>
      </c>
      <c r="H5" s="85" t="s">
        <v>189</v>
      </c>
      <c r="I5" s="85" t="s">
        <v>190</v>
      </c>
      <c r="J5" s="85" t="s">
        <v>191</v>
      </c>
      <c r="K5" s="85" t="s">
        <v>192</v>
      </c>
      <c r="L5" s="85" t="s">
        <v>193</v>
      </c>
      <c r="M5" s="85" t="s">
        <v>194</v>
      </c>
      <c r="N5" s="85" t="s">
        <v>195</v>
      </c>
      <c r="O5" s="85" t="s">
        <v>196</v>
      </c>
      <c r="P5" s="85" t="s">
        <v>197</v>
      </c>
      <c r="Q5" s="85" t="s">
        <v>198</v>
      </c>
    </row>
    <row r="6" spans="1:17" ht="15">
      <c r="A6" s="86" t="s">
        <v>199</v>
      </c>
      <c r="B6" s="86" t="s">
        <v>200</v>
      </c>
      <c r="C6" s="86"/>
      <c r="D6" s="86"/>
      <c r="E6" s="87">
        <v>46283</v>
      </c>
      <c r="F6" s="87">
        <v>46283</v>
      </c>
      <c r="G6" s="86" t="s">
        <v>201</v>
      </c>
      <c r="H6" s="86" t="s">
        <v>202</v>
      </c>
      <c r="I6" s="88">
        <v>1553720</v>
      </c>
      <c r="J6" s="86" t="s">
        <v>203</v>
      </c>
      <c r="K6" s="86"/>
      <c r="L6" s="86" t="s">
        <v>204</v>
      </c>
      <c r="M6" s="86"/>
      <c r="N6" s="86"/>
      <c r="O6" s="86" t="s">
        <v>205</v>
      </c>
      <c r="P6" s="86" t="s">
        <v>206</v>
      </c>
      <c r="Q6" s="86"/>
    </row>
    <row r="7" spans="1:17" ht="15">
      <c r="A7" s="86" t="s">
        <v>207</v>
      </c>
      <c r="B7" s="86" t="s">
        <v>208</v>
      </c>
      <c r="C7" s="86" t="s">
        <v>209</v>
      </c>
      <c r="D7" s="86"/>
      <c r="E7" s="87">
        <v>46286</v>
      </c>
      <c r="F7" s="87">
        <v>46286</v>
      </c>
      <c r="G7" s="86" t="s">
        <v>210</v>
      </c>
      <c r="H7" s="86" t="s">
        <v>211</v>
      </c>
      <c r="I7" s="88">
        <v>1996000</v>
      </c>
      <c r="J7" s="86" t="s">
        <v>203</v>
      </c>
      <c r="K7" s="86"/>
      <c r="L7" s="86" t="s">
        <v>204</v>
      </c>
      <c r="M7" s="86" t="s">
        <v>212</v>
      </c>
      <c r="N7" s="87">
        <v>46283</v>
      </c>
      <c r="O7" s="86" t="s">
        <v>205</v>
      </c>
      <c r="P7" s="86" t="s">
        <v>213</v>
      </c>
      <c r="Q7" s="86"/>
    </row>
    <row r="8" spans="1:17" ht="15">
      <c r="A8" s="86" t="s">
        <v>214</v>
      </c>
      <c r="B8" s="86" t="s">
        <v>208</v>
      </c>
      <c r="C8" s="86" t="s">
        <v>215</v>
      </c>
      <c r="D8" s="86"/>
      <c r="E8" s="87">
        <v>46286</v>
      </c>
      <c r="F8" s="87">
        <v>46286</v>
      </c>
      <c r="G8" s="86" t="s">
        <v>216</v>
      </c>
      <c r="H8" s="86" t="s">
        <v>217</v>
      </c>
      <c r="I8" s="88">
        <v>3498000</v>
      </c>
      <c r="J8" s="86" t="s">
        <v>203</v>
      </c>
      <c r="K8" s="86"/>
      <c r="L8" s="86" t="s">
        <v>204</v>
      </c>
      <c r="M8" s="86" t="s">
        <v>218</v>
      </c>
      <c r="N8" s="87">
        <v>46283</v>
      </c>
      <c r="O8" s="86" t="s">
        <v>205</v>
      </c>
      <c r="P8" s="86" t="s">
        <v>213</v>
      </c>
      <c r="Q8" s="86"/>
    </row>
    <row r="9" spans="1:17" ht="15">
      <c r="A9" s="86" t="s">
        <v>219</v>
      </c>
      <c r="B9" s="86" t="s">
        <v>208</v>
      </c>
      <c r="C9" s="86" t="s">
        <v>215</v>
      </c>
      <c r="D9" s="86"/>
      <c r="E9" s="87">
        <v>46286</v>
      </c>
      <c r="F9" s="87">
        <v>46286</v>
      </c>
      <c r="G9" s="86" t="s">
        <v>220</v>
      </c>
      <c r="H9" s="86" t="s">
        <v>221</v>
      </c>
      <c r="I9" s="88">
        <v>3300000</v>
      </c>
      <c r="J9" s="86" t="s">
        <v>203</v>
      </c>
      <c r="K9" s="86"/>
      <c r="L9" s="86" t="s">
        <v>204</v>
      </c>
      <c r="M9" s="86" t="s">
        <v>212</v>
      </c>
      <c r="N9" s="87">
        <v>46283</v>
      </c>
      <c r="O9" s="86" t="s">
        <v>205</v>
      </c>
      <c r="P9" s="86" t="s">
        <v>213</v>
      </c>
      <c r="Q9" s="86"/>
    </row>
    <row r="10" spans="1:17" ht="15">
      <c r="A10" s="86" t="s">
        <v>199</v>
      </c>
      <c r="B10" s="86" t="s">
        <v>200</v>
      </c>
      <c r="C10" s="86"/>
      <c r="D10" s="86"/>
      <c r="E10" s="87">
        <v>46286</v>
      </c>
      <c r="F10" s="87">
        <v>46286</v>
      </c>
      <c r="G10" s="86" t="s">
        <v>201</v>
      </c>
      <c r="H10" s="86" t="s">
        <v>222</v>
      </c>
      <c r="I10" s="88">
        <v>4900000</v>
      </c>
      <c r="J10" s="86" t="s">
        <v>223</v>
      </c>
      <c r="K10" s="86"/>
      <c r="L10" s="86" t="s">
        <v>204</v>
      </c>
      <c r="M10" s="86"/>
      <c r="N10" s="86"/>
      <c r="O10" s="86" t="s">
        <v>205</v>
      </c>
      <c r="P10" s="86" t="s">
        <v>213</v>
      </c>
      <c r="Q10" s="86"/>
    </row>
    <row r="11" spans="1:17" ht="15">
      <c r="A11" s="86" t="s">
        <v>199</v>
      </c>
      <c r="B11" s="86" t="s">
        <v>200</v>
      </c>
      <c r="C11" s="86"/>
      <c r="D11" s="86"/>
      <c r="E11" s="87">
        <v>46286</v>
      </c>
      <c r="F11" s="87">
        <v>46286</v>
      </c>
      <c r="G11" s="86" t="s">
        <v>201</v>
      </c>
      <c r="H11" s="86" t="s">
        <v>202</v>
      </c>
      <c r="I11" s="88">
        <v>220000</v>
      </c>
      <c r="J11" s="86" t="s">
        <v>223</v>
      </c>
      <c r="K11" s="86"/>
      <c r="L11" s="86" t="s">
        <v>204</v>
      </c>
      <c r="M11" s="86"/>
      <c r="N11" s="86"/>
      <c r="O11" s="86" t="s">
        <v>205</v>
      </c>
      <c r="P11" s="86" t="s">
        <v>213</v>
      </c>
      <c r="Q11" s="86"/>
    </row>
    <row r="12" spans="1:17" ht="15">
      <c r="A12" s="86" t="s">
        <v>224</v>
      </c>
      <c r="B12" s="86" t="s">
        <v>208</v>
      </c>
      <c r="C12" s="86" t="s">
        <v>209</v>
      </c>
      <c r="D12" s="86"/>
      <c r="E12" s="87">
        <v>46287</v>
      </c>
      <c r="F12" s="87">
        <v>46287</v>
      </c>
      <c r="G12" s="86" t="s">
        <v>225</v>
      </c>
      <c r="H12" s="86" t="s">
        <v>226</v>
      </c>
      <c r="I12" s="88">
        <v>500000</v>
      </c>
      <c r="J12" s="86" t="s">
        <v>203</v>
      </c>
      <c r="K12" s="86"/>
      <c r="L12" s="86" t="s">
        <v>204</v>
      </c>
      <c r="M12" s="86" t="s">
        <v>212</v>
      </c>
      <c r="N12" s="87">
        <v>46283</v>
      </c>
      <c r="O12" s="86" t="s">
        <v>205</v>
      </c>
      <c r="P12" s="86" t="s">
        <v>213</v>
      </c>
      <c r="Q12" s="86"/>
    </row>
    <row r="13" spans="1:17" ht="15">
      <c r="A13" s="86" t="s">
        <v>199</v>
      </c>
      <c r="B13" s="86" t="s">
        <v>200</v>
      </c>
      <c r="C13" s="86"/>
      <c r="D13" s="86"/>
      <c r="E13" s="87">
        <v>46287</v>
      </c>
      <c r="F13" s="87">
        <v>46287</v>
      </c>
      <c r="G13" s="86" t="s">
        <v>201</v>
      </c>
      <c r="H13" s="86" t="s">
        <v>202</v>
      </c>
      <c r="I13" s="88">
        <v>21023110</v>
      </c>
      <c r="J13" s="86" t="s">
        <v>203</v>
      </c>
      <c r="K13" s="86"/>
      <c r="L13" s="86" t="s">
        <v>204</v>
      </c>
      <c r="M13" s="86"/>
      <c r="N13" s="86"/>
      <c r="O13" s="86" t="s">
        <v>205</v>
      </c>
      <c r="P13" s="86" t="s">
        <v>213</v>
      </c>
      <c r="Q13" s="86"/>
    </row>
    <row r="14" spans="1:17" ht="15">
      <c r="A14" s="86" t="s">
        <v>227</v>
      </c>
      <c r="B14" s="86" t="s">
        <v>208</v>
      </c>
      <c r="C14" s="86" t="s">
        <v>215</v>
      </c>
      <c r="D14" s="86"/>
      <c r="E14" s="87">
        <v>46288</v>
      </c>
      <c r="F14" s="87">
        <v>46288</v>
      </c>
      <c r="G14" s="86" t="s">
        <v>228</v>
      </c>
      <c r="H14" s="86" t="s">
        <v>229</v>
      </c>
      <c r="I14" s="88">
        <v>1487786</v>
      </c>
      <c r="J14" s="86" t="s">
        <v>203</v>
      </c>
      <c r="K14" s="86"/>
      <c r="L14" s="86" t="s">
        <v>204</v>
      </c>
      <c r="M14" s="86" t="s">
        <v>212</v>
      </c>
      <c r="N14" s="87">
        <v>46283</v>
      </c>
      <c r="O14" s="86" t="s">
        <v>205</v>
      </c>
      <c r="P14" s="86" t="s">
        <v>213</v>
      </c>
      <c r="Q14" s="86"/>
    </row>
    <row r="15" spans="1:17" ht="15">
      <c r="A15" s="86" t="s">
        <v>230</v>
      </c>
      <c r="B15" s="86" t="s">
        <v>208</v>
      </c>
      <c r="C15" s="86" t="s">
        <v>215</v>
      </c>
      <c r="D15" s="86"/>
      <c r="E15" s="87">
        <v>46288</v>
      </c>
      <c r="F15" s="87">
        <v>46288</v>
      </c>
      <c r="G15" s="86" t="s">
        <v>216</v>
      </c>
      <c r="H15" s="86" t="s">
        <v>231</v>
      </c>
      <c r="I15" s="88">
        <v>8305000</v>
      </c>
      <c r="J15" s="86" t="s">
        <v>203</v>
      </c>
      <c r="K15" s="86"/>
      <c r="L15" s="86" t="s">
        <v>204</v>
      </c>
      <c r="M15" s="86" t="s">
        <v>212</v>
      </c>
      <c r="N15" s="87">
        <v>46283</v>
      </c>
      <c r="O15" s="86" t="s">
        <v>205</v>
      </c>
      <c r="P15" s="86" t="s">
        <v>213</v>
      </c>
      <c r="Q15" s="86"/>
    </row>
    <row r="16" spans="1:17" ht="15">
      <c r="A16" s="86" t="s">
        <v>232</v>
      </c>
      <c r="B16" s="86" t="s">
        <v>208</v>
      </c>
      <c r="C16" s="86" t="s">
        <v>215</v>
      </c>
      <c r="D16" s="86"/>
      <c r="E16" s="87">
        <v>46288</v>
      </c>
      <c r="F16" s="87">
        <v>46288</v>
      </c>
      <c r="G16" s="86" t="s">
        <v>233</v>
      </c>
      <c r="H16" s="86" t="s">
        <v>234</v>
      </c>
      <c r="I16" s="88">
        <v>550000</v>
      </c>
      <c r="J16" s="86" t="s">
        <v>203</v>
      </c>
      <c r="K16" s="86"/>
      <c r="L16" s="86" t="s">
        <v>204</v>
      </c>
      <c r="M16" s="86" t="s">
        <v>212</v>
      </c>
      <c r="N16" s="87">
        <v>46283</v>
      </c>
      <c r="O16" s="86" t="s">
        <v>205</v>
      </c>
      <c r="P16" s="86" t="s">
        <v>213</v>
      </c>
      <c r="Q16" s="86"/>
    </row>
    <row r="17" spans="1:17" ht="15">
      <c r="A17" s="86" t="s">
        <v>199</v>
      </c>
      <c r="B17" s="86" t="s">
        <v>200</v>
      </c>
      <c r="C17" s="86"/>
      <c r="D17" s="86"/>
      <c r="E17" s="87">
        <v>46288</v>
      </c>
      <c r="F17" s="87">
        <v>46288</v>
      </c>
      <c r="G17" s="86" t="s">
        <v>201</v>
      </c>
      <c r="H17" s="86" t="s">
        <v>202</v>
      </c>
      <c r="I17" s="88">
        <v>32174232</v>
      </c>
      <c r="J17" s="86" t="s">
        <v>223</v>
      </c>
      <c r="K17" s="86"/>
      <c r="L17" s="86" t="s">
        <v>204</v>
      </c>
      <c r="M17" s="86"/>
      <c r="N17" s="86"/>
      <c r="O17" s="86" t="s">
        <v>205</v>
      </c>
      <c r="P17" s="86" t="s">
        <v>213</v>
      </c>
      <c r="Q17" s="86"/>
    </row>
    <row r="18" spans="1:17" ht="15">
      <c r="A18" s="86" t="s">
        <v>199</v>
      </c>
      <c r="B18" s="86" t="s">
        <v>200</v>
      </c>
      <c r="C18" s="86"/>
      <c r="D18" s="86"/>
      <c r="E18" s="87">
        <v>46288</v>
      </c>
      <c r="F18" s="87">
        <v>46288</v>
      </c>
      <c r="G18" s="86" t="s">
        <v>201</v>
      </c>
      <c r="H18" s="86" t="s">
        <v>202</v>
      </c>
      <c r="I18" s="88">
        <v>269810</v>
      </c>
      <c r="J18" s="86" t="s">
        <v>203</v>
      </c>
      <c r="K18" s="86"/>
      <c r="L18" s="86" t="s">
        <v>204</v>
      </c>
      <c r="M18" s="86"/>
      <c r="N18" s="86"/>
      <c r="O18" s="86" t="s">
        <v>205</v>
      </c>
      <c r="P18" s="86" t="s">
        <v>206</v>
      </c>
      <c r="Q18" s="86"/>
    </row>
    <row r="19" spans="1:17" ht="15">
      <c r="A19" s="86" t="s">
        <v>199</v>
      </c>
      <c r="B19" s="86" t="s">
        <v>200</v>
      </c>
      <c r="C19" s="86"/>
      <c r="D19" s="86"/>
      <c r="E19" s="87">
        <v>46290</v>
      </c>
      <c r="F19" s="87">
        <v>46290</v>
      </c>
      <c r="G19" s="86" t="s">
        <v>201</v>
      </c>
      <c r="H19" s="86" t="s">
        <v>222</v>
      </c>
      <c r="I19" s="88">
        <v>2497000</v>
      </c>
      <c r="J19" s="86" t="s">
        <v>223</v>
      </c>
      <c r="K19" s="86"/>
      <c r="L19" s="86" t="s">
        <v>204</v>
      </c>
      <c r="M19" s="86"/>
      <c r="N19" s="86"/>
      <c r="O19" s="86" t="s">
        <v>205</v>
      </c>
      <c r="P19" s="86" t="s">
        <v>213</v>
      </c>
      <c r="Q19" s="86"/>
    </row>
    <row r="20" spans="1:17" ht="15">
      <c r="A20" s="86" t="s">
        <v>199</v>
      </c>
      <c r="B20" s="86" t="s">
        <v>200</v>
      </c>
      <c r="C20" s="86"/>
      <c r="D20" s="86"/>
      <c r="E20" s="87">
        <v>46290</v>
      </c>
      <c r="F20" s="87">
        <v>46290</v>
      </c>
      <c r="G20" s="86" t="s">
        <v>201</v>
      </c>
      <c r="H20" s="86" t="s">
        <v>202</v>
      </c>
      <c r="I20" s="88">
        <v>109450</v>
      </c>
      <c r="J20" s="86" t="s">
        <v>223</v>
      </c>
      <c r="K20" s="86"/>
      <c r="L20" s="86" t="s">
        <v>204</v>
      </c>
      <c r="M20" s="86"/>
      <c r="N20" s="86"/>
      <c r="O20" s="86" t="s">
        <v>205</v>
      </c>
      <c r="P20" s="86" t="s">
        <v>213</v>
      </c>
      <c r="Q20" s="86"/>
    </row>
    <row r="21" spans="1:17" ht="15">
      <c r="A21" s="86" t="s">
        <v>199</v>
      </c>
      <c r="B21" s="86" t="s">
        <v>200</v>
      </c>
      <c r="C21" s="86"/>
      <c r="D21" s="86"/>
      <c r="E21" s="87">
        <v>46295</v>
      </c>
      <c r="F21" s="87">
        <v>46295</v>
      </c>
      <c r="G21" s="86" t="s">
        <v>201</v>
      </c>
      <c r="H21" s="86" t="s">
        <v>202</v>
      </c>
      <c r="I21" s="88">
        <v>860000</v>
      </c>
      <c r="J21" s="86" t="s">
        <v>203</v>
      </c>
      <c r="K21" s="86"/>
      <c r="L21" s="86" t="s">
        <v>204</v>
      </c>
      <c r="M21" s="86"/>
      <c r="N21" s="86"/>
      <c r="O21" s="86" t="s">
        <v>205</v>
      </c>
      <c r="P21" s="86" t="s">
        <v>206</v>
      </c>
      <c r="Q21" s="86"/>
    </row>
  </sheetData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 activeCell="H16" sqref="H16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83" t="s">
        <v>235</v>
      </c>
    </row>
    <row r="3" spans="1:10">
      <c r="A3" s="84" t="s">
        <v>236</v>
      </c>
    </row>
    <row r="5" spans="1:10" ht="15">
      <c r="A5" s="85" t="s">
        <v>93</v>
      </c>
      <c r="B5" s="85" t="s">
        <v>94</v>
      </c>
      <c r="C5" s="85" t="s">
        <v>237</v>
      </c>
      <c r="D5" s="85" t="s">
        <v>238</v>
      </c>
      <c r="E5" s="85" t="s">
        <v>183</v>
      </c>
      <c r="F5" s="85" t="s">
        <v>188</v>
      </c>
      <c r="G5" s="85" t="s">
        <v>189</v>
      </c>
      <c r="H5" s="85" t="s">
        <v>190</v>
      </c>
      <c r="I5" s="85" t="s">
        <v>191</v>
      </c>
      <c r="J5" s="85" t="s">
        <v>103</v>
      </c>
    </row>
    <row r="6" spans="1:10" ht="15">
      <c r="A6" s="94">
        <v>46283</v>
      </c>
      <c r="B6" s="95" t="s">
        <v>112</v>
      </c>
      <c r="C6" s="95" t="s">
        <v>239</v>
      </c>
      <c r="D6" s="95" t="s">
        <v>240</v>
      </c>
      <c r="E6" s="95" t="s">
        <v>200</v>
      </c>
      <c r="F6" s="95" t="s">
        <v>241</v>
      </c>
      <c r="G6" s="95" t="s">
        <v>242</v>
      </c>
      <c r="H6" s="96">
        <v>1553720</v>
      </c>
      <c r="I6" s="95" t="s">
        <v>203</v>
      </c>
      <c r="J6" s="95" t="s">
        <v>243</v>
      </c>
    </row>
    <row r="7" spans="1:10" ht="15">
      <c r="A7" s="94">
        <v>46288</v>
      </c>
      <c r="B7" s="95" t="s">
        <v>108</v>
      </c>
      <c r="C7" s="95" t="s">
        <v>239</v>
      </c>
      <c r="D7" s="95" t="s">
        <v>240</v>
      </c>
      <c r="E7" s="95" t="s">
        <v>200</v>
      </c>
      <c r="F7" s="95" t="s">
        <v>244</v>
      </c>
      <c r="G7" s="95" t="s">
        <v>245</v>
      </c>
      <c r="H7" s="96">
        <v>269810</v>
      </c>
      <c r="I7" s="95" t="s">
        <v>203</v>
      </c>
      <c r="J7" s="95" t="s">
        <v>243</v>
      </c>
    </row>
    <row r="8" spans="1:10" ht="15">
      <c r="A8" s="94">
        <v>46295</v>
      </c>
      <c r="B8" s="95" t="s">
        <v>108</v>
      </c>
      <c r="C8" s="95" t="s">
        <v>239</v>
      </c>
      <c r="D8" s="95" t="s">
        <v>240</v>
      </c>
      <c r="E8" s="95" t="s">
        <v>200</v>
      </c>
      <c r="F8" s="95" t="s">
        <v>246</v>
      </c>
      <c r="G8" s="95" t="s">
        <v>247</v>
      </c>
      <c r="H8" s="96">
        <v>330000</v>
      </c>
      <c r="I8" s="95" t="s">
        <v>203</v>
      </c>
      <c r="J8" s="95" t="s">
        <v>243</v>
      </c>
    </row>
    <row r="9" spans="1:10" ht="15">
      <c r="A9" s="94">
        <v>46295</v>
      </c>
      <c r="B9" s="95" t="s">
        <v>108</v>
      </c>
      <c r="C9" s="95" t="s">
        <v>239</v>
      </c>
      <c r="D9" s="95" t="s">
        <v>240</v>
      </c>
      <c r="E9" s="95" t="s">
        <v>200</v>
      </c>
      <c r="F9" s="95" t="s">
        <v>248</v>
      </c>
      <c r="G9" s="95" t="s">
        <v>249</v>
      </c>
      <c r="H9" s="96">
        <v>280000</v>
      </c>
      <c r="I9" s="95" t="s">
        <v>203</v>
      </c>
      <c r="J9" s="95" t="s">
        <v>243</v>
      </c>
    </row>
    <row r="10" spans="1:10" ht="15">
      <c r="A10" s="94">
        <v>46295</v>
      </c>
      <c r="B10" s="95" t="s">
        <v>108</v>
      </c>
      <c r="C10" s="95" t="s">
        <v>239</v>
      </c>
      <c r="D10" s="95" t="s">
        <v>240</v>
      </c>
      <c r="E10" s="95" t="s">
        <v>200</v>
      </c>
      <c r="F10" s="95" t="s">
        <v>250</v>
      </c>
      <c r="G10" s="95" t="s">
        <v>251</v>
      </c>
      <c r="H10" s="96">
        <v>250000</v>
      </c>
      <c r="I10" s="95" t="s">
        <v>203</v>
      </c>
      <c r="J10" s="95" t="s">
        <v>243</v>
      </c>
    </row>
    <row r="11" spans="1:10" ht="15">
      <c r="G11" s="97" t="s">
        <v>252</v>
      </c>
      <c r="H11" s="98">
        <v>2683530</v>
      </c>
    </row>
  </sheetData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131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253</v>
      </c>
      <c r="B1" s="39" t="s">
        <v>254</v>
      </c>
      <c r="C1" s="39" t="s">
        <v>79</v>
      </c>
      <c r="D1" s="39" t="s">
        <v>4</v>
      </c>
      <c r="E1" s="39" t="s">
        <v>255</v>
      </c>
      <c r="F1" s="39" t="s">
        <v>256</v>
      </c>
      <c r="G1" s="39" t="s">
        <v>257</v>
      </c>
      <c r="H1" s="39" t="s">
        <v>258</v>
      </c>
      <c r="I1" s="39" t="s">
        <v>259</v>
      </c>
      <c r="J1" s="39" t="s">
        <v>260</v>
      </c>
      <c r="K1" s="39" t="s">
        <v>261</v>
      </c>
      <c r="L1" s="39" t="s">
        <v>262</v>
      </c>
      <c r="M1" s="39" t="s">
        <v>263</v>
      </c>
      <c r="N1" s="39" t="s">
        <v>264</v>
      </c>
      <c r="O1" s="39" t="s">
        <v>196</v>
      </c>
      <c r="P1" s="40" t="s">
        <v>197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265</v>
      </c>
      <c r="I2" s="46" t="s">
        <v>266</v>
      </c>
      <c r="J2" s="46" t="s">
        <v>267</v>
      </c>
      <c r="K2" s="43" t="s">
        <v>268</v>
      </c>
      <c r="L2" s="43" t="s">
        <v>269</v>
      </c>
      <c r="M2" s="43" t="s">
        <v>270</v>
      </c>
      <c r="N2" s="44">
        <v>0</v>
      </c>
      <c r="O2" s="43" t="s">
        <v>86</v>
      </c>
      <c r="P2" s="45" t="s">
        <v>271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272</v>
      </c>
      <c r="I3" s="46" t="s">
        <v>273</v>
      </c>
      <c r="J3" s="46" t="s">
        <v>274</v>
      </c>
      <c r="K3" s="43" t="s">
        <v>275</v>
      </c>
      <c r="L3" s="43" t="s">
        <v>270</v>
      </c>
      <c r="M3" s="43" t="s">
        <v>270</v>
      </c>
      <c r="N3" s="44">
        <v>110000000</v>
      </c>
      <c r="O3" s="43" t="s">
        <v>86</v>
      </c>
      <c r="P3" s="45" t="s">
        <v>271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276</v>
      </c>
      <c r="I4" s="46" t="s">
        <v>277</v>
      </c>
      <c r="J4" s="46" t="s">
        <v>274</v>
      </c>
      <c r="K4" s="43" t="s">
        <v>99</v>
      </c>
      <c r="L4" s="43" t="s">
        <v>270</v>
      </c>
      <c r="M4" s="43" t="s">
        <v>269</v>
      </c>
      <c r="N4" s="44">
        <v>-2497000</v>
      </c>
      <c r="O4" s="43" t="s">
        <v>86</v>
      </c>
      <c r="P4" s="45" t="s">
        <v>271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278</v>
      </c>
      <c r="I5" s="46" t="s">
        <v>279</v>
      </c>
      <c r="J5" s="46" t="s">
        <v>274</v>
      </c>
      <c r="K5" s="43" t="s">
        <v>280</v>
      </c>
      <c r="L5" s="43" t="s">
        <v>270</v>
      </c>
      <c r="M5" s="43" t="s">
        <v>270</v>
      </c>
      <c r="N5" s="44">
        <v>-110000000</v>
      </c>
      <c r="O5" s="43" t="s">
        <v>86</v>
      </c>
      <c r="P5" s="45" t="s">
        <v>271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281</v>
      </c>
      <c r="I6" s="46" t="s">
        <v>266</v>
      </c>
      <c r="J6" s="46" t="s">
        <v>267</v>
      </c>
      <c r="K6" s="43" t="s">
        <v>268</v>
      </c>
      <c r="L6" s="43" t="s">
        <v>269</v>
      </c>
      <c r="M6" s="43" t="s">
        <v>270</v>
      </c>
      <c r="N6" s="44">
        <v>0</v>
      </c>
      <c r="O6" s="43" t="s">
        <v>86</v>
      </c>
      <c r="P6" s="45" t="s">
        <v>271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282</v>
      </c>
      <c r="I7" s="46" t="s">
        <v>283</v>
      </c>
      <c r="J7" s="46" t="s">
        <v>88</v>
      </c>
      <c r="K7" s="43" t="s">
        <v>268</v>
      </c>
      <c r="L7" s="43" t="s">
        <v>269</v>
      </c>
      <c r="M7" s="43" t="s">
        <v>270</v>
      </c>
      <c r="N7" s="44">
        <v>0</v>
      </c>
      <c r="O7" s="43" t="s">
        <v>91</v>
      </c>
      <c r="P7" s="45" t="s">
        <v>271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265</v>
      </c>
      <c r="I8" s="46" t="s">
        <v>266</v>
      </c>
      <c r="J8" s="46" t="s">
        <v>267</v>
      </c>
      <c r="K8" s="43" t="s">
        <v>268</v>
      </c>
      <c r="L8" s="43" t="s">
        <v>269</v>
      </c>
      <c r="M8" s="43" t="s">
        <v>270</v>
      </c>
      <c r="N8" s="44">
        <v>0</v>
      </c>
      <c r="O8" s="43" t="s">
        <v>91</v>
      </c>
      <c r="P8" s="45" t="s">
        <v>271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265</v>
      </c>
      <c r="I9" s="46" t="s">
        <v>266</v>
      </c>
      <c r="J9" s="46" t="s">
        <v>267</v>
      </c>
      <c r="K9" s="43" t="s">
        <v>268</v>
      </c>
      <c r="L9" s="43" t="s">
        <v>269</v>
      </c>
      <c r="M9" s="43" t="s">
        <v>270</v>
      </c>
      <c r="N9" s="44">
        <v>0</v>
      </c>
      <c r="O9" s="43" t="s">
        <v>91</v>
      </c>
      <c r="P9" s="45" t="s">
        <v>271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265</v>
      </c>
      <c r="I10" s="46" t="s">
        <v>266</v>
      </c>
      <c r="J10" s="46" t="s">
        <v>267</v>
      </c>
      <c r="K10" s="43" t="s">
        <v>268</v>
      </c>
      <c r="L10" s="43" t="s">
        <v>269</v>
      </c>
      <c r="M10" s="43" t="s">
        <v>270</v>
      </c>
      <c r="N10" s="44">
        <v>0</v>
      </c>
      <c r="O10" s="43" t="s">
        <v>91</v>
      </c>
      <c r="P10" s="45" t="s">
        <v>271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265</v>
      </c>
      <c r="I11" s="46" t="s">
        <v>266</v>
      </c>
      <c r="J11" s="46" t="s">
        <v>267</v>
      </c>
      <c r="K11" s="43" t="s">
        <v>268</v>
      </c>
      <c r="L11" s="43" t="s">
        <v>269</v>
      </c>
      <c r="M11" s="43" t="s">
        <v>270</v>
      </c>
      <c r="N11" s="44">
        <v>0</v>
      </c>
      <c r="O11" s="43" t="s">
        <v>89</v>
      </c>
      <c r="P11" s="45" t="s">
        <v>271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278</v>
      </c>
      <c r="I12" s="46" t="s">
        <v>284</v>
      </c>
      <c r="J12" s="46" t="s">
        <v>274</v>
      </c>
      <c r="K12" s="43" t="s">
        <v>280</v>
      </c>
      <c r="L12" s="43" t="s">
        <v>270</v>
      </c>
      <c r="M12" s="43" t="s">
        <v>269</v>
      </c>
      <c r="N12" s="44">
        <v>-40521200</v>
      </c>
      <c r="O12" s="43" t="s">
        <v>89</v>
      </c>
      <c r="P12" s="45" t="s">
        <v>271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278</v>
      </c>
      <c r="I13" s="46" t="s">
        <v>285</v>
      </c>
      <c r="J13" s="46" t="s">
        <v>274</v>
      </c>
      <c r="K13" s="43" t="s">
        <v>280</v>
      </c>
      <c r="L13" s="43" t="s">
        <v>270</v>
      </c>
      <c r="M13" s="43" t="s">
        <v>269</v>
      </c>
      <c r="N13" s="44">
        <v>-8243400</v>
      </c>
      <c r="O13" s="43" t="s">
        <v>89</v>
      </c>
      <c r="P13" s="45" t="s">
        <v>271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265</v>
      </c>
      <c r="I14" s="46" t="s">
        <v>266</v>
      </c>
      <c r="J14" s="46" t="s">
        <v>267</v>
      </c>
      <c r="K14" s="43" t="s">
        <v>268</v>
      </c>
      <c r="L14" s="43" t="s">
        <v>269</v>
      </c>
      <c r="M14" s="43" t="s">
        <v>270</v>
      </c>
      <c r="N14" s="44">
        <v>0</v>
      </c>
      <c r="O14" s="43" t="s">
        <v>91</v>
      </c>
      <c r="P14" s="45" t="s">
        <v>271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278</v>
      </c>
      <c r="I15" s="46" t="s">
        <v>286</v>
      </c>
      <c r="J15" s="46" t="s">
        <v>274</v>
      </c>
      <c r="K15" s="43" t="s">
        <v>280</v>
      </c>
      <c r="L15" s="43" t="s">
        <v>270</v>
      </c>
      <c r="M15" s="43" t="s">
        <v>269</v>
      </c>
      <c r="N15" s="44">
        <v>-785790</v>
      </c>
      <c r="O15" s="43" t="s">
        <v>91</v>
      </c>
      <c r="P15" s="45" t="s">
        <v>271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265</v>
      </c>
      <c r="I16" s="46" t="s">
        <v>266</v>
      </c>
      <c r="J16" s="46" t="s">
        <v>267</v>
      </c>
      <c r="K16" s="43" t="s">
        <v>268</v>
      </c>
      <c r="L16" s="43" t="s">
        <v>269</v>
      </c>
      <c r="M16" s="43" t="s">
        <v>270</v>
      </c>
      <c r="N16" s="44">
        <v>0</v>
      </c>
      <c r="O16" s="43" t="s">
        <v>91</v>
      </c>
      <c r="P16" s="45" t="s">
        <v>271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276</v>
      </c>
      <c r="I17" s="46" t="s">
        <v>287</v>
      </c>
      <c r="J17" s="46" t="s">
        <v>274</v>
      </c>
      <c r="K17" s="43" t="s">
        <v>99</v>
      </c>
      <c r="L17" s="43" t="s">
        <v>270</v>
      </c>
      <c r="M17" s="43" t="s">
        <v>269</v>
      </c>
      <c r="N17" s="44">
        <v>-2497000</v>
      </c>
      <c r="O17" s="43" t="s">
        <v>91</v>
      </c>
      <c r="P17" s="45" t="s">
        <v>271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265</v>
      </c>
      <c r="I18" s="46" t="s">
        <v>266</v>
      </c>
      <c r="J18" s="46" t="s">
        <v>267</v>
      </c>
      <c r="K18" s="43" t="s">
        <v>268</v>
      </c>
      <c r="L18" s="43" t="s">
        <v>269</v>
      </c>
      <c r="M18" s="43" t="s">
        <v>270</v>
      </c>
      <c r="N18" s="44">
        <v>0</v>
      </c>
      <c r="O18" s="43" t="s">
        <v>89</v>
      </c>
      <c r="P18" s="45" t="s">
        <v>271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265</v>
      </c>
      <c r="I19" s="46" t="s">
        <v>266</v>
      </c>
      <c r="J19" s="46" t="s">
        <v>267</v>
      </c>
      <c r="K19" s="43" t="s">
        <v>268</v>
      </c>
      <c r="L19" s="43" t="s">
        <v>269</v>
      </c>
      <c r="M19" s="43" t="s">
        <v>270</v>
      </c>
      <c r="N19" s="44">
        <v>0</v>
      </c>
      <c r="O19" s="43" t="s">
        <v>89</v>
      </c>
      <c r="P19" s="45" t="s">
        <v>271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282</v>
      </c>
      <c r="I20" s="46" t="s">
        <v>283</v>
      </c>
      <c r="J20" s="46" t="s">
        <v>88</v>
      </c>
      <c r="K20" s="43" t="s">
        <v>268</v>
      </c>
      <c r="L20" s="43" t="s">
        <v>269</v>
      </c>
      <c r="M20" s="43" t="s">
        <v>270</v>
      </c>
      <c r="N20" s="44">
        <v>0</v>
      </c>
      <c r="O20" s="43" t="s">
        <v>89</v>
      </c>
      <c r="P20" s="45" t="s">
        <v>271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265</v>
      </c>
      <c r="I21" s="46" t="s">
        <v>266</v>
      </c>
      <c r="J21" s="46" t="s">
        <v>267</v>
      </c>
      <c r="K21" s="43" t="s">
        <v>268</v>
      </c>
      <c r="L21" s="43" t="s">
        <v>269</v>
      </c>
      <c r="M21" s="43" t="s">
        <v>270</v>
      </c>
      <c r="N21" s="44">
        <v>0</v>
      </c>
      <c r="O21" s="43" t="s">
        <v>89</v>
      </c>
      <c r="P21" s="45" t="s">
        <v>271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265</v>
      </c>
      <c r="I22" s="46" t="s">
        <v>266</v>
      </c>
      <c r="J22" s="46" t="s">
        <v>267</v>
      </c>
      <c r="K22" s="43" t="s">
        <v>268</v>
      </c>
      <c r="L22" s="43" t="s">
        <v>269</v>
      </c>
      <c r="M22" s="43" t="s">
        <v>270</v>
      </c>
      <c r="N22" s="44">
        <v>0</v>
      </c>
      <c r="O22" s="43" t="s">
        <v>89</v>
      </c>
      <c r="P22" s="45" t="s">
        <v>271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278</v>
      </c>
      <c r="I23" s="46" t="s">
        <v>288</v>
      </c>
      <c r="J23" s="46" t="s">
        <v>274</v>
      </c>
      <c r="K23" s="43" t="s">
        <v>280</v>
      </c>
      <c r="L23" s="43" t="s">
        <v>270</v>
      </c>
      <c r="M23" s="43" t="s">
        <v>269</v>
      </c>
      <c r="N23" s="44">
        <v>-40521200</v>
      </c>
      <c r="O23" s="43" t="s">
        <v>91</v>
      </c>
      <c r="P23" s="45" t="s">
        <v>271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278</v>
      </c>
      <c r="I24" s="46" t="s">
        <v>289</v>
      </c>
      <c r="J24" s="46" t="s">
        <v>274</v>
      </c>
      <c r="K24" s="43" t="s">
        <v>280</v>
      </c>
      <c r="L24" s="43" t="s">
        <v>270</v>
      </c>
      <c r="M24" s="43" t="s">
        <v>269</v>
      </c>
      <c r="N24" s="44">
        <v>-8243400</v>
      </c>
      <c r="O24" s="43" t="s">
        <v>89</v>
      </c>
      <c r="P24" s="45" t="s">
        <v>271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265</v>
      </c>
      <c r="I25" s="46" t="s">
        <v>266</v>
      </c>
      <c r="J25" s="46" t="s">
        <v>267</v>
      </c>
      <c r="K25" s="43" t="s">
        <v>268</v>
      </c>
      <c r="L25" s="43" t="s">
        <v>269</v>
      </c>
      <c r="M25" s="43" t="s">
        <v>270</v>
      </c>
      <c r="N25" s="44">
        <v>0</v>
      </c>
      <c r="O25" s="43" t="s">
        <v>91</v>
      </c>
      <c r="P25" s="45" t="s">
        <v>271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278</v>
      </c>
      <c r="I26" s="46" t="s">
        <v>290</v>
      </c>
      <c r="J26" s="46" t="s">
        <v>274</v>
      </c>
      <c r="K26" s="43" t="s">
        <v>280</v>
      </c>
      <c r="L26" s="43" t="s">
        <v>270</v>
      </c>
      <c r="M26" s="43" t="s">
        <v>269</v>
      </c>
      <c r="N26" s="44">
        <v>-785790</v>
      </c>
      <c r="O26" s="43" t="s">
        <v>91</v>
      </c>
      <c r="P26" s="45" t="s">
        <v>271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265</v>
      </c>
      <c r="I27" s="46" t="s">
        <v>266</v>
      </c>
      <c r="J27" s="46" t="s">
        <v>267</v>
      </c>
      <c r="K27" s="43" t="s">
        <v>268</v>
      </c>
      <c r="L27" s="43" t="s">
        <v>269</v>
      </c>
      <c r="M27" s="43" t="s">
        <v>270</v>
      </c>
      <c r="N27" s="44">
        <v>0</v>
      </c>
      <c r="O27" s="43" t="s">
        <v>89</v>
      </c>
      <c r="P27" s="45" t="s">
        <v>271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276</v>
      </c>
      <c r="I28" s="46" t="s">
        <v>291</v>
      </c>
      <c r="J28" s="46" t="s">
        <v>274</v>
      </c>
      <c r="K28" s="43" t="s">
        <v>99</v>
      </c>
      <c r="L28" s="43" t="s">
        <v>270</v>
      </c>
      <c r="M28" s="43" t="s">
        <v>269</v>
      </c>
      <c r="N28" s="44">
        <v>-2497000</v>
      </c>
      <c r="O28" s="43" t="s">
        <v>89</v>
      </c>
      <c r="P28" s="45" t="s">
        <v>271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265</v>
      </c>
      <c r="I29" s="46" t="s">
        <v>266</v>
      </c>
      <c r="J29" s="46" t="s">
        <v>267</v>
      </c>
      <c r="K29" s="43" t="s">
        <v>268</v>
      </c>
      <c r="L29" s="43" t="s">
        <v>269</v>
      </c>
      <c r="M29" s="43" t="s">
        <v>270</v>
      </c>
      <c r="N29" s="44">
        <v>0</v>
      </c>
      <c r="O29" s="43" t="s">
        <v>91</v>
      </c>
      <c r="P29" s="45" t="s">
        <v>271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265</v>
      </c>
      <c r="I30" s="46" t="s">
        <v>266</v>
      </c>
      <c r="J30" s="46" t="s">
        <v>267</v>
      </c>
      <c r="K30" s="43" t="s">
        <v>268</v>
      </c>
      <c r="L30" s="43" t="s">
        <v>269</v>
      </c>
      <c r="M30" s="43" t="s">
        <v>270</v>
      </c>
      <c r="N30" s="44">
        <v>0</v>
      </c>
      <c r="O30" s="43" t="s">
        <v>89</v>
      </c>
      <c r="P30" s="45" t="s">
        <v>271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282</v>
      </c>
      <c r="I31" s="46" t="s">
        <v>283</v>
      </c>
      <c r="J31" s="46" t="s">
        <v>88</v>
      </c>
      <c r="K31" s="43" t="s">
        <v>268</v>
      </c>
      <c r="L31" s="43" t="s">
        <v>269</v>
      </c>
      <c r="M31" s="43" t="s">
        <v>270</v>
      </c>
      <c r="N31" s="44">
        <v>0</v>
      </c>
      <c r="O31" s="43" t="s">
        <v>91</v>
      </c>
      <c r="P31" s="45" t="s">
        <v>271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265</v>
      </c>
      <c r="I32" s="46" t="s">
        <v>266</v>
      </c>
      <c r="J32" s="46" t="s">
        <v>267</v>
      </c>
      <c r="K32" s="43" t="s">
        <v>268</v>
      </c>
      <c r="L32" s="43" t="s">
        <v>269</v>
      </c>
      <c r="M32" s="43" t="s">
        <v>270</v>
      </c>
      <c r="N32" s="44">
        <v>0</v>
      </c>
      <c r="O32" s="43" t="s">
        <v>89</v>
      </c>
      <c r="P32" s="45" t="s">
        <v>271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265</v>
      </c>
      <c r="I33" s="46" t="s">
        <v>266</v>
      </c>
      <c r="J33" s="46" t="s">
        <v>267</v>
      </c>
      <c r="K33" s="43" t="s">
        <v>268</v>
      </c>
      <c r="L33" s="43" t="s">
        <v>269</v>
      </c>
      <c r="M33" s="43" t="s">
        <v>270</v>
      </c>
      <c r="N33" s="44">
        <v>0</v>
      </c>
      <c r="O33" s="43" t="s">
        <v>89</v>
      </c>
      <c r="P33" s="45" t="s">
        <v>271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278</v>
      </c>
      <c r="I34" s="46" t="s">
        <v>292</v>
      </c>
      <c r="J34" s="46" t="s">
        <v>274</v>
      </c>
      <c r="K34" s="43" t="s">
        <v>280</v>
      </c>
      <c r="L34" s="43" t="s">
        <v>270</v>
      </c>
      <c r="M34" s="43" t="s">
        <v>269</v>
      </c>
      <c r="N34" s="44">
        <v>-40521200</v>
      </c>
      <c r="O34" s="43" t="s">
        <v>89</v>
      </c>
      <c r="P34" s="45" t="s">
        <v>271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278</v>
      </c>
      <c r="I35" s="46" t="s">
        <v>293</v>
      </c>
      <c r="J35" s="46" t="s">
        <v>274</v>
      </c>
      <c r="K35" s="43" t="s">
        <v>280</v>
      </c>
      <c r="L35" s="43" t="s">
        <v>270</v>
      </c>
      <c r="M35" s="43" t="s">
        <v>269</v>
      </c>
      <c r="N35" s="44">
        <v>-8243400</v>
      </c>
      <c r="O35" s="43" t="s">
        <v>91</v>
      </c>
      <c r="P35" s="45" t="s">
        <v>271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294</v>
      </c>
      <c r="I36" s="46" t="s">
        <v>295</v>
      </c>
      <c r="J36" s="46" t="s">
        <v>267</v>
      </c>
      <c r="K36" s="43" t="s">
        <v>296</v>
      </c>
      <c r="L36" s="43" t="s">
        <v>270</v>
      </c>
      <c r="M36" s="43" t="s">
        <v>270</v>
      </c>
      <c r="N36" s="44">
        <v>992</v>
      </c>
      <c r="O36" s="43" t="s">
        <v>91</v>
      </c>
      <c r="P36" s="45" t="s">
        <v>271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265</v>
      </c>
      <c r="I37" s="46" t="s">
        <v>266</v>
      </c>
      <c r="J37" s="46" t="s">
        <v>267</v>
      </c>
      <c r="K37" s="43" t="s">
        <v>268</v>
      </c>
      <c r="L37" s="43" t="s">
        <v>269</v>
      </c>
      <c r="M37" s="43" t="s">
        <v>270</v>
      </c>
      <c r="N37" s="44">
        <v>0</v>
      </c>
      <c r="O37" s="43" t="s">
        <v>89</v>
      </c>
      <c r="P37" s="45" t="s">
        <v>271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278</v>
      </c>
      <c r="I38" s="46" t="s">
        <v>297</v>
      </c>
      <c r="J38" s="46" t="s">
        <v>274</v>
      </c>
      <c r="K38" s="43" t="s">
        <v>280</v>
      </c>
      <c r="L38" s="43" t="s">
        <v>270</v>
      </c>
      <c r="M38" s="43" t="s">
        <v>269</v>
      </c>
      <c r="N38" s="44">
        <v>-785790</v>
      </c>
      <c r="O38" s="43" t="s">
        <v>91</v>
      </c>
      <c r="P38" s="45" t="s">
        <v>271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281</v>
      </c>
      <c r="I39" s="46" t="s">
        <v>266</v>
      </c>
      <c r="J39" s="46" t="s">
        <v>267</v>
      </c>
      <c r="K39" s="43" t="s">
        <v>268</v>
      </c>
      <c r="L39" s="43" t="s">
        <v>269</v>
      </c>
      <c r="M39" s="43" t="s">
        <v>270</v>
      </c>
      <c r="N39" s="44">
        <v>0</v>
      </c>
      <c r="O39" s="43" t="s">
        <v>91</v>
      </c>
      <c r="P39" s="45" t="s">
        <v>271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265</v>
      </c>
      <c r="I40" s="46" t="s">
        <v>266</v>
      </c>
      <c r="J40" s="46" t="s">
        <v>267</v>
      </c>
      <c r="K40" s="43" t="s">
        <v>268</v>
      </c>
      <c r="L40" s="43" t="s">
        <v>269</v>
      </c>
      <c r="M40" s="43" t="s">
        <v>270</v>
      </c>
      <c r="N40" s="44">
        <v>0</v>
      </c>
      <c r="O40" s="43" t="s">
        <v>91</v>
      </c>
      <c r="P40" s="45" t="s">
        <v>271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276</v>
      </c>
      <c r="I41" s="46" t="s">
        <v>298</v>
      </c>
      <c r="J41" s="46" t="s">
        <v>274</v>
      </c>
      <c r="K41" s="43" t="s">
        <v>99</v>
      </c>
      <c r="L41" s="43" t="s">
        <v>270</v>
      </c>
      <c r="M41" s="43" t="s">
        <v>269</v>
      </c>
      <c r="N41" s="44">
        <v>-2497000</v>
      </c>
      <c r="O41" s="43" t="s">
        <v>91</v>
      </c>
      <c r="P41" s="45" t="s">
        <v>271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282</v>
      </c>
      <c r="I42" s="46" t="s">
        <v>283</v>
      </c>
      <c r="J42" s="46" t="s">
        <v>88</v>
      </c>
      <c r="K42" s="43" t="s">
        <v>268</v>
      </c>
      <c r="L42" s="43" t="s">
        <v>269</v>
      </c>
      <c r="M42" s="43" t="s">
        <v>270</v>
      </c>
      <c r="N42" s="44">
        <v>0</v>
      </c>
      <c r="O42" s="43" t="s">
        <v>91</v>
      </c>
      <c r="P42" s="45" t="s">
        <v>271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265</v>
      </c>
      <c r="I43" s="46" t="s">
        <v>266</v>
      </c>
      <c r="J43" s="46" t="s">
        <v>267</v>
      </c>
      <c r="K43" s="43" t="s">
        <v>268</v>
      </c>
      <c r="L43" s="43" t="s">
        <v>269</v>
      </c>
      <c r="M43" s="43" t="s">
        <v>270</v>
      </c>
      <c r="N43" s="44">
        <v>0</v>
      </c>
      <c r="O43" s="43" t="s">
        <v>89</v>
      </c>
      <c r="P43" s="45" t="s">
        <v>271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265</v>
      </c>
      <c r="I44" s="46" t="s">
        <v>266</v>
      </c>
      <c r="J44" s="46" t="s">
        <v>267</v>
      </c>
      <c r="K44" s="43" t="s">
        <v>268</v>
      </c>
      <c r="L44" s="43" t="s">
        <v>269</v>
      </c>
      <c r="M44" s="43" t="s">
        <v>270</v>
      </c>
      <c r="N44" s="44">
        <v>0</v>
      </c>
      <c r="O44" s="43" t="s">
        <v>89</v>
      </c>
      <c r="P44" s="45" t="s">
        <v>271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265</v>
      </c>
      <c r="I45" s="46" t="s">
        <v>266</v>
      </c>
      <c r="J45" s="46" t="s">
        <v>267</v>
      </c>
      <c r="K45" s="43" t="s">
        <v>268</v>
      </c>
      <c r="L45" s="43" t="s">
        <v>269</v>
      </c>
      <c r="M45" s="43" t="s">
        <v>270</v>
      </c>
      <c r="N45" s="44">
        <v>0</v>
      </c>
      <c r="O45" s="43" t="s">
        <v>89</v>
      </c>
      <c r="P45" s="45" t="s">
        <v>271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265</v>
      </c>
      <c r="I46" s="46" t="s">
        <v>266</v>
      </c>
      <c r="J46" s="46" t="s">
        <v>267</v>
      </c>
      <c r="K46" s="43" t="s">
        <v>268</v>
      </c>
      <c r="L46" s="43" t="s">
        <v>269</v>
      </c>
      <c r="M46" s="43" t="s">
        <v>270</v>
      </c>
      <c r="N46" s="44">
        <v>0</v>
      </c>
      <c r="O46" s="43" t="s">
        <v>89</v>
      </c>
      <c r="P46" s="45" t="s">
        <v>271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278</v>
      </c>
      <c r="I47" s="46" t="s">
        <v>299</v>
      </c>
      <c r="J47" s="46" t="s">
        <v>274</v>
      </c>
      <c r="K47" s="43" t="s">
        <v>280</v>
      </c>
      <c r="L47" s="43" t="s">
        <v>270</v>
      </c>
      <c r="M47" s="43" t="s">
        <v>269</v>
      </c>
      <c r="N47" s="44">
        <v>-40521200</v>
      </c>
      <c r="O47" s="43" t="s">
        <v>89</v>
      </c>
      <c r="P47" s="45" t="s">
        <v>271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278</v>
      </c>
      <c r="I48" s="46" t="s">
        <v>300</v>
      </c>
      <c r="J48" s="46" t="s">
        <v>274</v>
      </c>
      <c r="K48" s="43" t="s">
        <v>280</v>
      </c>
      <c r="L48" s="43" t="s">
        <v>270</v>
      </c>
      <c r="M48" s="43" t="s">
        <v>269</v>
      </c>
      <c r="N48" s="44">
        <v>-8243400</v>
      </c>
      <c r="O48" s="43" t="s">
        <v>89</v>
      </c>
      <c r="P48" s="45" t="s">
        <v>271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265</v>
      </c>
      <c r="I49" s="46" t="s">
        <v>266</v>
      </c>
      <c r="J49" s="46" t="s">
        <v>267</v>
      </c>
      <c r="K49" s="43" t="s">
        <v>268</v>
      </c>
      <c r="L49" s="43" t="s">
        <v>269</v>
      </c>
      <c r="M49" s="43" t="s">
        <v>270</v>
      </c>
      <c r="N49" s="44">
        <v>0</v>
      </c>
      <c r="O49" s="43" t="s">
        <v>89</v>
      </c>
      <c r="P49" s="45" t="s">
        <v>271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278</v>
      </c>
      <c r="I50" s="46" t="s">
        <v>301</v>
      </c>
      <c r="J50" s="46" t="s">
        <v>274</v>
      </c>
      <c r="K50" s="43" t="s">
        <v>280</v>
      </c>
      <c r="L50" s="43" t="s">
        <v>270</v>
      </c>
      <c r="M50" s="43" t="s">
        <v>269</v>
      </c>
      <c r="N50" s="44">
        <v>-785790</v>
      </c>
      <c r="O50" s="43" t="s">
        <v>89</v>
      </c>
      <c r="P50" s="45" t="s">
        <v>271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265</v>
      </c>
      <c r="I51" s="46" t="s">
        <v>266</v>
      </c>
      <c r="J51" s="46" t="s">
        <v>267</v>
      </c>
      <c r="K51" s="43" t="s">
        <v>268</v>
      </c>
      <c r="L51" s="43" t="s">
        <v>269</v>
      </c>
      <c r="M51" s="43" t="s">
        <v>270</v>
      </c>
      <c r="N51" s="44">
        <v>0</v>
      </c>
      <c r="O51" s="43" t="s">
        <v>91</v>
      </c>
      <c r="P51" s="45" t="s">
        <v>271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272</v>
      </c>
      <c r="I52" s="46" t="s">
        <v>273</v>
      </c>
      <c r="J52" s="46" t="s">
        <v>274</v>
      </c>
      <c r="K52" s="43" t="s">
        <v>275</v>
      </c>
      <c r="L52" s="43" t="s">
        <v>270</v>
      </c>
      <c r="M52" s="43" t="s">
        <v>270</v>
      </c>
      <c r="N52" s="44">
        <v>400000000</v>
      </c>
      <c r="O52" s="43" t="s">
        <v>91</v>
      </c>
      <c r="P52" s="45" t="s">
        <v>271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276</v>
      </c>
      <c r="I53" s="46" t="s">
        <v>302</v>
      </c>
      <c r="J53" s="46" t="s">
        <v>274</v>
      </c>
      <c r="K53" s="43" t="s">
        <v>99</v>
      </c>
      <c r="L53" s="43" t="s">
        <v>270</v>
      </c>
      <c r="M53" s="43" t="s">
        <v>269</v>
      </c>
      <c r="N53" s="44">
        <v>-2497000</v>
      </c>
      <c r="O53" s="43" t="s">
        <v>89</v>
      </c>
      <c r="P53" s="45" t="s">
        <v>271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281</v>
      </c>
      <c r="I54" s="46" t="s">
        <v>266</v>
      </c>
      <c r="J54" s="46" t="s">
        <v>267</v>
      </c>
      <c r="K54" s="43" t="s">
        <v>268</v>
      </c>
      <c r="L54" s="43" t="s">
        <v>269</v>
      </c>
      <c r="M54" s="43" t="s">
        <v>270</v>
      </c>
      <c r="N54" s="44">
        <v>0</v>
      </c>
      <c r="O54" s="43" t="s">
        <v>91</v>
      </c>
      <c r="P54" s="45" t="s">
        <v>271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265</v>
      </c>
      <c r="I55" s="46" t="s">
        <v>266</v>
      </c>
      <c r="J55" s="46" t="s">
        <v>267</v>
      </c>
      <c r="K55" s="43" t="s">
        <v>268</v>
      </c>
      <c r="L55" s="43" t="s">
        <v>269</v>
      </c>
      <c r="M55" s="43" t="s">
        <v>270</v>
      </c>
      <c r="N55" s="44">
        <v>0</v>
      </c>
      <c r="O55" s="43" t="s">
        <v>91</v>
      </c>
      <c r="P55" s="45" t="s">
        <v>271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265</v>
      </c>
      <c r="I56" s="46" t="s">
        <v>266</v>
      </c>
      <c r="J56" s="46" t="s">
        <v>267</v>
      </c>
      <c r="K56" s="43" t="s">
        <v>268</v>
      </c>
      <c r="L56" s="43" t="s">
        <v>269</v>
      </c>
      <c r="M56" s="43" t="s">
        <v>270</v>
      </c>
      <c r="N56" s="44">
        <v>0</v>
      </c>
      <c r="O56" s="43" t="s">
        <v>91</v>
      </c>
      <c r="P56" s="45" t="s">
        <v>271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265</v>
      </c>
      <c r="I57" s="46" t="s">
        <v>266</v>
      </c>
      <c r="J57" s="46" t="s">
        <v>267</v>
      </c>
      <c r="K57" s="43" t="s">
        <v>268</v>
      </c>
      <c r="L57" s="43" t="s">
        <v>269</v>
      </c>
      <c r="M57" s="43" t="s">
        <v>270</v>
      </c>
      <c r="N57" s="44">
        <v>0</v>
      </c>
      <c r="O57" s="43" t="s">
        <v>91</v>
      </c>
      <c r="P57" s="45" t="s">
        <v>271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278</v>
      </c>
      <c r="I58" s="46" t="s">
        <v>303</v>
      </c>
      <c r="J58" s="46" t="s">
        <v>274</v>
      </c>
      <c r="K58" s="43" t="s">
        <v>280</v>
      </c>
      <c r="L58" s="43" t="s">
        <v>270</v>
      </c>
      <c r="M58" s="43" t="s">
        <v>269</v>
      </c>
      <c r="N58" s="44">
        <v>-40521200</v>
      </c>
      <c r="O58" s="43" t="s">
        <v>91</v>
      </c>
      <c r="P58" s="45" t="s">
        <v>271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278</v>
      </c>
      <c r="I59" s="46" t="s">
        <v>304</v>
      </c>
      <c r="J59" s="46" t="s">
        <v>274</v>
      </c>
      <c r="K59" s="43" t="s">
        <v>280</v>
      </c>
      <c r="L59" s="43" t="s">
        <v>270</v>
      </c>
      <c r="M59" s="43" t="s">
        <v>269</v>
      </c>
      <c r="N59" s="44">
        <v>-8243400</v>
      </c>
      <c r="O59" s="43" t="s">
        <v>89</v>
      </c>
      <c r="P59" s="45" t="s">
        <v>271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265</v>
      </c>
      <c r="I60" s="46" t="s">
        <v>266</v>
      </c>
      <c r="J60" s="46" t="s">
        <v>267</v>
      </c>
      <c r="K60" s="43" t="s">
        <v>268</v>
      </c>
      <c r="L60" s="43" t="s">
        <v>269</v>
      </c>
      <c r="M60" s="43" t="s">
        <v>270</v>
      </c>
      <c r="N60" s="44">
        <v>0</v>
      </c>
      <c r="O60" s="43" t="s">
        <v>89</v>
      </c>
      <c r="P60" s="45" t="s">
        <v>271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265</v>
      </c>
      <c r="I61" s="46" t="s">
        <v>266</v>
      </c>
      <c r="J61" s="46" t="s">
        <v>267</v>
      </c>
      <c r="K61" s="43" t="s">
        <v>268</v>
      </c>
      <c r="L61" s="43" t="s">
        <v>269</v>
      </c>
      <c r="M61" s="43" t="s">
        <v>270</v>
      </c>
      <c r="N61" s="44">
        <v>0</v>
      </c>
      <c r="O61" s="43" t="s">
        <v>89</v>
      </c>
      <c r="P61" s="45" t="s">
        <v>271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278</v>
      </c>
      <c r="I62" s="46" t="s">
        <v>305</v>
      </c>
      <c r="J62" s="46" t="s">
        <v>274</v>
      </c>
      <c r="K62" s="43" t="s">
        <v>280</v>
      </c>
      <c r="L62" s="43" t="s">
        <v>270</v>
      </c>
      <c r="M62" s="43" t="s">
        <v>269</v>
      </c>
      <c r="N62" s="44">
        <v>-785790</v>
      </c>
      <c r="O62" s="43" t="s">
        <v>89</v>
      </c>
      <c r="P62" s="45" t="s">
        <v>271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265</v>
      </c>
      <c r="I63" s="46" t="s">
        <v>266</v>
      </c>
      <c r="J63" s="46" t="s">
        <v>267</v>
      </c>
      <c r="K63" s="43" t="s">
        <v>268</v>
      </c>
      <c r="L63" s="43" t="s">
        <v>269</v>
      </c>
      <c r="M63" s="43" t="s">
        <v>270</v>
      </c>
      <c r="N63" s="44">
        <v>0</v>
      </c>
      <c r="O63" s="43" t="s">
        <v>89</v>
      </c>
      <c r="P63" s="45" t="s">
        <v>271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276</v>
      </c>
      <c r="I64" s="46" t="s">
        <v>306</v>
      </c>
      <c r="J64" s="46" t="s">
        <v>274</v>
      </c>
      <c r="K64" s="43" t="s">
        <v>99</v>
      </c>
      <c r="L64" s="43" t="s">
        <v>270</v>
      </c>
      <c r="M64" s="43" t="s">
        <v>269</v>
      </c>
      <c r="N64" s="44">
        <v>-2497000</v>
      </c>
      <c r="O64" s="43" t="s">
        <v>89</v>
      </c>
      <c r="P64" s="45" t="s">
        <v>271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281</v>
      </c>
      <c r="I65" s="46" t="s">
        <v>266</v>
      </c>
      <c r="J65" s="46" t="s">
        <v>267</v>
      </c>
      <c r="K65" s="43" t="s">
        <v>268</v>
      </c>
      <c r="L65" s="43" t="s">
        <v>269</v>
      </c>
      <c r="M65" s="43" t="s">
        <v>270</v>
      </c>
      <c r="N65" s="44">
        <v>0</v>
      </c>
      <c r="O65" s="43" t="s">
        <v>89</v>
      </c>
      <c r="P65" s="45" t="s">
        <v>271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265</v>
      </c>
      <c r="I66" s="46" t="s">
        <v>266</v>
      </c>
      <c r="J66" s="46" t="s">
        <v>267</v>
      </c>
      <c r="K66" s="43" t="s">
        <v>268</v>
      </c>
      <c r="L66" s="43" t="s">
        <v>269</v>
      </c>
      <c r="M66" s="43" t="s">
        <v>270</v>
      </c>
      <c r="N66" s="44">
        <v>0</v>
      </c>
      <c r="O66" s="43" t="s">
        <v>86</v>
      </c>
      <c r="P66" s="45" t="s">
        <v>271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265</v>
      </c>
      <c r="I67" s="46" t="s">
        <v>266</v>
      </c>
      <c r="J67" s="46" t="s">
        <v>267</v>
      </c>
      <c r="K67" s="43" t="s">
        <v>268</v>
      </c>
      <c r="L67" s="43" t="s">
        <v>269</v>
      </c>
      <c r="M67" s="43" t="s">
        <v>270</v>
      </c>
      <c r="N67" s="44">
        <v>0</v>
      </c>
      <c r="O67" s="43" t="s">
        <v>91</v>
      </c>
      <c r="P67" s="45" t="s">
        <v>271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282</v>
      </c>
      <c r="I68" s="46" t="s">
        <v>283</v>
      </c>
      <c r="J68" s="46" t="s">
        <v>88</v>
      </c>
      <c r="K68" s="43" t="s">
        <v>268</v>
      </c>
      <c r="L68" s="43" t="s">
        <v>269</v>
      </c>
      <c r="M68" s="43" t="s">
        <v>270</v>
      </c>
      <c r="N68" s="44">
        <v>0</v>
      </c>
      <c r="O68" s="43" t="s">
        <v>89</v>
      </c>
      <c r="P68" s="45" t="s">
        <v>271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265</v>
      </c>
      <c r="I69" s="46" t="s">
        <v>266</v>
      </c>
      <c r="J69" s="46" t="s">
        <v>267</v>
      </c>
      <c r="K69" s="43" t="s">
        <v>268</v>
      </c>
      <c r="L69" s="43" t="s">
        <v>269</v>
      </c>
      <c r="M69" s="43" t="s">
        <v>270</v>
      </c>
      <c r="N69" s="44">
        <v>0</v>
      </c>
      <c r="O69" s="43" t="s">
        <v>91</v>
      </c>
      <c r="P69" s="45" t="s">
        <v>271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265</v>
      </c>
      <c r="I70" s="46" t="s">
        <v>266</v>
      </c>
      <c r="J70" s="46" t="s">
        <v>267</v>
      </c>
      <c r="K70" s="43" t="s">
        <v>268</v>
      </c>
      <c r="L70" s="43" t="s">
        <v>269</v>
      </c>
      <c r="M70" s="43" t="s">
        <v>270</v>
      </c>
      <c r="N70" s="44">
        <v>0</v>
      </c>
      <c r="O70" s="43" t="s">
        <v>91</v>
      </c>
      <c r="P70" s="45" t="s">
        <v>271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278</v>
      </c>
      <c r="I71" s="46" t="s">
        <v>307</v>
      </c>
      <c r="J71" s="46" t="s">
        <v>274</v>
      </c>
      <c r="K71" s="43" t="s">
        <v>280</v>
      </c>
      <c r="L71" s="43" t="s">
        <v>270</v>
      </c>
      <c r="M71" s="43" t="s">
        <v>269</v>
      </c>
      <c r="N71" s="44">
        <v>-40521200</v>
      </c>
      <c r="O71" s="43" t="s">
        <v>91</v>
      </c>
      <c r="P71" s="45" t="s">
        <v>271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278</v>
      </c>
      <c r="I72" s="46" t="s">
        <v>308</v>
      </c>
      <c r="J72" s="46" t="s">
        <v>274</v>
      </c>
      <c r="K72" s="43" t="s">
        <v>280</v>
      </c>
      <c r="L72" s="43" t="s">
        <v>270</v>
      </c>
      <c r="M72" s="43" t="s">
        <v>269</v>
      </c>
      <c r="N72" s="44">
        <v>-8243400</v>
      </c>
      <c r="O72" s="43" t="s">
        <v>86</v>
      </c>
      <c r="P72" s="45" t="s">
        <v>271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282</v>
      </c>
      <c r="I73" s="46" t="s">
        <v>309</v>
      </c>
      <c r="J73" s="46" t="s">
        <v>310</v>
      </c>
      <c r="K73" s="43" t="s">
        <v>311</v>
      </c>
      <c r="L73" s="43" t="s">
        <v>270</v>
      </c>
      <c r="M73" s="43" t="s">
        <v>270</v>
      </c>
      <c r="N73" s="44">
        <v>101554</v>
      </c>
      <c r="O73" s="43" t="s">
        <v>89</v>
      </c>
      <c r="P73" s="45" t="s">
        <v>271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312</v>
      </c>
      <c r="I74" s="46" t="s">
        <v>313</v>
      </c>
      <c r="J74" s="46" t="s">
        <v>314</v>
      </c>
      <c r="K74" s="43" t="s">
        <v>311</v>
      </c>
      <c r="L74" s="43" t="s">
        <v>270</v>
      </c>
      <c r="M74" s="43" t="s">
        <v>270</v>
      </c>
      <c r="N74" s="44">
        <v>6026309</v>
      </c>
      <c r="O74" s="43" t="s">
        <v>89</v>
      </c>
      <c r="P74" s="45" t="s">
        <v>271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315</v>
      </c>
      <c r="I75" s="46" t="s">
        <v>316</v>
      </c>
      <c r="J75" s="46" t="s">
        <v>317</v>
      </c>
      <c r="K75" s="43" t="s">
        <v>296</v>
      </c>
      <c r="L75" s="43" t="s">
        <v>270</v>
      </c>
      <c r="M75" s="43" t="s">
        <v>270</v>
      </c>
      <c r="N75" s="44">
        <v>25610</v>
      </c>
      <c r="O75" s="43" t="s">
        <v>86</v>
      </c>
      <c r="P75" s="45" t="s">
        <v>271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282</v>
      </c>
      <c r="I76" s="46" t="s">
        <v>318</v>
      </c>
      <c r="J76" s="46" t="s">
        <v>319</v>
      </c>
      <c r="K76" s="43" t="s">
        <v>311</v>
      </c>
      <c r="L76" s="43" t="s">
        <v>270</v>
      </c>
      <c r="M76" s="43" t="s">
        <v>270</v>
      </c>
      <c r="N76" s="44">
        <v>25387</v>
      </c>
      <c r="O76" s="43" t="s">
        <v>91</v>
      </c>
      <c r="P76" s="45" t="s">
        <v>271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282</v>
      </c>
      <c r="I77" s="46" t="s">
        <v>318</v>
      </c>
      <c r="J77" s="46" t="s">
        <v>319</v>
      </c>
      <c r="K77" s="43" t="s">
        <v>311</v>
      </c>
      <c r="L77" s="43" t="s">
        <v>270</v>
      </c>
      <c r="M77" s="43" t="s">
        <v>270</v>
      </c>
      <c r="N77" s="44">
        <v>1160667</v>
      </c>
      <c r="O77" s="43" t="s">
        <v>91</v>
      </c>
      <c r="P77" s="45" t="s">
        <v>271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282</v>
      </c>
      <c r="I78" s="46" t="s">
        <v>320</v>
      </c>
      <c r="J78" s="46" t="s">
        <v>321</v>
      </c>
      <c r="K78" s="43" t="s">
        <v>311</v>
      </c>
      <c r="L78" s="43" t="s">
        <v>270</v>
      </c>
      <c r="M78" s="43" t="s">
        <v>270</v>
      </c>
      <c r="N78" s="44">
        <v>84150</v>
      </c>
      <c r="O78" s="43" t="s">
        <v>91</v>
      </c>
      <c r="P78" s="45" t="s">
        <v>271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282</v>
      </c>
      <c r="I79" s="46" t="s">
        <v>318</v>
      </c>
      <c r="J79" s="46" t="s">
        <v>319</v>
      </c>
      <c r="K79" s="43" t="s">
        <v>311</v>
      </c>
      <c r="L79" s="43" t="s">
        <v>270</v>
      </c>
      <c r="M79" s="43" t="s">
        <v>270</v>
      </c>
      <c r="N79" s="44">
        <v>328338</v>
      </c>
      <c r="O79" s="43" t="s">
        <v>89</v>
      </c>
      <c r="P79" s="45" t="s">
        <v>271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322</v>
      </c>
      <c r="I80" s="46" t="s">
        <v>323</v>
      </c>
      <c r="J80" s="46" t="s">
        <v>324</v>
      </c>
      <c r="K80" s="43" t="s">
        <v>99</v>
      </c>
      <c r="L80" s="43" t="s">
        <v>270</v>
      </c>
      <c r="M80" s="43" t="s">
        <v>270</v>
      </c>
      <c r="N80" s="44">
        <v>-200000</v>
      </c>
      <c r="O80" s="43" t="s">
        <v>89</v>
      </c>
      <c r="P80" s="45" t="s">
        <v>271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325</v>
      </c>
      <c r="I81" s="46" t="s">
        <v>326</v>
      </c>
      <c r="J81" s="46" t="s">
        <v>327</v>
      </c>
      <c r="K81" s="43" t="s">
        <v>296</v>
      </c>
      <c r="L81" s="43" t="s">
        <v>270</v>
      </c>
      <c r="M81" s="43" t="s">
        <v>270</v>
      </c>
      <c r="N81" s="44">
        <v>16000</v>
      </c>
      <c r="O81" s="43" t="s">
        <v>86</v>
      </c>
      <c r="P81" s="45" t="s">
        <v>271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322</v>
      </c>
      <c r="I82" s="46" t="s">
        <v>328</v>
      </c>
      <c r="J82" s="46" t="s">
        <v>324</v>
      </c>
      <c r="K82" s="43" t="s">
        <v>268</v>
      </c>
      <c r="L82" s="43" t="s">
        <v>269</v>
      </c>
      <c r="M82" s="43" t="s">
        <v>270</v>
      </c>
      <c r="N82" s="44">
        <v>0</v>
      </c>
      <c r="O82" s="43" t="s">
        <v>91</v>
      </c>
      <c r="P82" s="45" t="s">
        <v>271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322</v>
      </c>
      <c r="I83" s="46" t="s">
        <v>329</v>
      </c>
      <c r="J83" s="46" t="s">
        <v>324</v>
      </c>
      <c r="K83" s="43" t="s">
        <v>99</v>
      </c>
      <c r="L83" s="43" t="s">
        <v>270</v>
      </c>
      <c r="M83" s="43" t="s">
        <v>270</v>
      </c>
      <c r="N83" s="44">
        <v>-184800</v>
      </c>
      <c r="O83" s="43" t="s">
        <v>91</v>
      </c>
      <c r="P83" s="45" t="s">
        <v>271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322</v>
      </c>
      <c r="I84" s="46" t="s">
        <v>330</v>
      </c>
      <c r="J84" s="46" t="s">
        <v>324</v>
      </c>
      <c r="K84" s="43" t="s">
        <v>99</v>
      </c>
      <c r="L84" s="43" t="s">
        <v>270</v>
      </c>
      <c r="M84" s="43" t="s">
        <v>270</v>
      </c>
      <c r="N84" s="44">
        <v>-1000000</v>
      </c>
      <c r="O84" s="43" t="s">
        <v>91</v>
      </c>
      <c r="P84" s="45" t="s">
        <v>271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322</v>
      </c>
      <c r="I85" s="46" t="s">
        <v>330</v>
      </c>
      <c r="J85" s="46" t="s">
        <v>324</v>
      </c>
      <c r="K85" s="43" t="s">
        <v>99</v>
      </c>
      <c r="L85" s="43" t="s">
        <v>270</v>
      </c>
      <c r="M85" s="43" t="s">
        <v>270</v>
      </c>
      <c r="N85" s="44">
        <v>-800000</v>
      </c>
      <c r="O85" s="43" t="s">
        <v>91</v>
      </c>
      <c r="P85" s="45" t="s">
        <v>271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322</v>
      </c>
      <c r="I86" s="46" t="s">
        <v>329</v>
      </c>
      <c r="J86" s="46" t="s">
        <v>324</v>
      </c>
      <c r="K86" s="43" t="s">
        <v>99</v>
      </c>
      <c r="L86" s="43" t="s">
        <v>270</v>
      </c>
      <c r="M86" s="43" t="s">
        <v>270</v>
      </c>
      <c r="N86" s="44">
        <v>-127600</v>
      </c>
      <c r="O86" s="43" t="s">
        <v>91</v>
      </c>
      <c r="P86" s="45" t="s">
        <v>271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282</v>
      </c>
      <c r="I87" s="46" t="s">
        <v>309</v>
      </c>
      <c r="J87" s="46" t="s">
        <v>310</v>
      </c>
      <c r="K87" s="43" t="s">
        <v>311</v>
      </c>
      <c r="L87" s="43" t="s">
        <v>270</v>
      </c>
      <c r="M87" s="43" t="s">
        <v>270</v>
      </c>
      <c r="N87" s="44">
        <v>221807</v>
      </c>
      <c r="O87" s="43" t="s">
        <v>89</v>
      </c>
      <c r="P87" s="45" t="s">
        <v>271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312</v>
      </c>
      <c r="I88" s="46" t="s">
        <v>313</v>
      </c>
      <c r="J88" s="46" t="s">
        <v>314</v>
      </c>
      <c r="K88" s="43" t="s">
        <v>311</v>
      </c>
      <c r="L88" s="43" t="s">
        <v>270</v>
      </c>
      <c r="M88" s="43" t="s">
        <v>270</v>
      </c>
      <c r="N88" s="44">
        <v>16004657</v>
      </c>
      <c r="O88" s="43" t="s">
        <v>91</v>
      </c>
      <c r="P88" s="45" t="s">
        <v>271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331</v>
      </c>
      <c r="I89" s="46" t="s">
        <v>332</v>
      </c>
      <c r="J89" s="46" t="s">
        <v>324</v>
      </c>
      <c r="K89" s="43" t="s">
        <v>99</v>
      </c>
      <c r="L89" s="43" t="s">
        <v>270</v>
      </c>
      <c r="M89" s="43" t="s">
        <v>270</v>
      </c>
      <c r="N89" s="44">
        <v>-100000</v>
      </c>
      <c r="O89" s="43" t="s">
        <v>89</v>
      </c>
      <c r="P89" s="45" t="s">
        <v>271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333</v>
      </c>
      <c r="I90" s="46" t="s">
        <v>334</v>
      </c>
      <c r="J90" s="46" t="s">
        <v>324</v>
      </c>
      <c r="K90" s="43" t="s">
        <v>99</v>
      </c>
      <c r="L90" s="43" t="s">
        <v>270</v>
      </c>
      <c r="M90" s="43" t="s">
        <v>270</v>
      </c>
      <c r="N90" s="44">
        <v>-11000</v>
      </c>
      <c r="O90" s="43" t="s">
        <v>89</v>
      </c>
      <c r="P90" s="45" t="s">
        <v>271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333</v>
      </c>
      <c r="I91" s="46" t="s">
        <v>335</v>
      </c>
      <c r="J91" s="46" t="s">
        <v>324</v>
      </c>
      <c r="K91" s="43" t="s">
        <v>99</v>
      </c>
      <c r="L91" s="43" t="s">
        <v>270</v>
      </c>
      <c r="M91" s="43" t="s">
        <v>270</v>
      </c>
      <c r="N91" s="44">
        <v>-33990</v>
      </c>
      <c r="O91" s="43" t="s">
        <v>89</v>
      </c>
      <c r="P91" s="45" t="s">
        <v>271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315</v>
      </c>
      <c r="I92" s="46" t="s">
        <v>316</v>
      </c>
      <c r="J92" s="46" t="s">
        <v>317</v>
      </c>
      <c r="K92" s="43" t="s">
        <v>296</v>
      </c>
      <c r="L92" s="43" t="s">
        <v>270</v>
      </c>
      <c r="M92" s="43" t="s">
        <v>270</v>
      </c>
      <c r="N92" s="44">
        <v>68600</v>
      </c>
      <c r="O92" s="43" t="s">
        <v>89</v>
      </c>
      <c r="P92" s="45" t="s">
        <v>271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265</v>
      </c>
      <c r="I93" s="46" t="s">
        <v>266</v>
      </c>
      <c r="J93" s="46" t="s">
        <v>267</v>
      </c>
      <c r="K93" s="43" t="s">
        <v>268</v>
      </c>
      <c r="L93" s="43" t="s">
        <v>269</v>
      </c>
      <c r="M93" s="43" t="s">
        <v>270</v>
      </c>
      <c r="N93" s="44">
        <v>0</v>
      </c>
      <c r="O93" s="43" t="s">
        <v>89</v>
      </c>
      <c r="P93" s="45" t="s">
        <v>271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336</v>
      </c>
      <c r="I94" s="46" t="s">
        <v>266</v>
      </c>
      <c r="J94" s="46" t="s">
        <v>267</v>
      </c>
      <c r="K94" s="43" t="s">
        <v>268</v>
      </c>
      <c r="L94" s="43" t="s">
        <v>269</v>
      </c>
      <c r="M94" s="43" t="s">
        <v>270</v>
      </c>
      <c r="N94" s="44">
        <v>0</v>
      </c>
      <c r="O94" s="43" t="s">
        <v>89</v>
      </c>
      <c r="P94" s="45" t="s">
        <v>271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337</v>
      </c>
      <c r="I95" s="46" t="s">
        <v>338</v>
      </c>
      <c r="J95" s="46" t="s">
        <v>339</v>
      </c>
      <c r="K95" s="43" t="s">
        <v>296</v>
      </c>
      <c r="L95" s="43" t="s">
        <v>270</v>
      </c>
      <c r="M95" s="43" t="s">
        <v>270</v>
      </c>
      <c r="N95" s="44">
        <v>34000</v>
      </c>
      <c r="O95" s="43" t="s">
        <v>91</v>
      </c>
      <c r="P95" s="45" t="s">
        <v>271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282</v>
      </c>
      <c r="I96" s="46" t="s">
        <v>318</v>
      </c>
      <c r="J96" s="46" t="s">
        <v>319</v>
      </c>
      <c r="K96" s="43" t="s">
        <v>311</v>
      </c>
      <c r="L96" s="43" t="s">
        <v>270</v>
      </c>
      <c r="M96" s="43" t="s">
        <v>270</v>
      </c>
      <c r="N96" s="44">
        <v>2685770</v>
      </c>
      <c r="O96" s="43" t="s">
        <v>89</v>
      </c>
      <c r="P96" s="45" t="s">
        <v>271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282</v>
      </c>
      <c r="I97" s="46" t="s">
        <v>318</v>
      </c>
      <c r="J97" s="46" t="s">
        <v>319</v>
      </c>
      <c r="K97" s="43" t="s">
        <v>311</v>
      </c>
      <c r="L97" s="43" t="s">
        <v>270</v>
      </c>
      <c r="M97" s="43" t="s">
        <v>270</v>
      </c>
      <c r="N97" s="44">
        <v>824288</v>
      </c>
      <c r="O97" s="43" t="s">
        <v>91</v>
      </c>
      <c r="P97" s="45" t="s">
        <v>271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322</v>
      </c>
      <c r="I98" s="46" t="s">
        <v>340</v>
      </c>
      <c r="J98" s="46" t="s">
        <v>324</v>
      </c>
      <c r="K98" s="43" t="s">
        <v>99</v>
      </c>
      <c r="L98" s="43" t="s">
        <v>270</v>
      </c>
      <c r="M98" s="43" t="s">
        <v>270</v>
      </c>
      <c r="N98" s="44">
        <v>-498762</v>
      </c>
      <c r="O98" s="43" t="s">
        <v>91</v>
      </c>
      <c r="P98" s="45" t="s">
        <v>271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282</v>
      </c>
      <c r="I99" s="46" t="s">
        <v>341</v>
      </c>
      <c r="J99" s="46" t="s">
        <v>88</v>
      </c>
      <c r="K99" s="43" t="s">
        <v>296</v>
      </c>
      <c r="L99" s="43" t="s">
        <v>270</v>
      </c>
      <c r="M99" s="43" t="s">
        <v>270</v>
      </c>
      <c r="N99" s="44">
        <v>29700</v>
      </c>
      <c r="O99" s="43" t="s">
        <v>89</v>
      </c>
      <c r="P99" s="45" t="s">
        <v>271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282</v>
      </c>
      <c r="I100" s="46" t="s">
        <v>342</v>
      </c>
      <c r="J100" s="46" t="s">
        <v>321</v>
      </c>
      <c r="K100" s="43" t="s">
        <v>311</v>
      </c>
      <c r="L100" s="43" t="s">
        <v>270</v>
      </c>
      <c r="M100" s="43" t="s">
        <v>270</v>
      </c>
      <c r="N100" s="44">
        <v>73690</v>
      </c>
      <c r="O100" s="43" t="s">
        <v>89</v>
      </c>
      <c r="P100" s="45" t="s">
        <v>271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322</v>
      </c>
      <c r="I101" s="46" t="s">
        <v>328</v>
      </c>
      <c r="J101" s="46" t="s">
        <v>324</v>
      </c>
      <c r="K101" s="43" t="s">
        <v>268</v>
      </c>
      <c r="L101" s="43" t="s">
        <v>269</v>
      </c>
      <c r="M101" s="43" t="s">
        <v>270</v>
      </c>
      <c r="N101" s="44">
        <v>0</v>
      </c>
      <c r="O101" s="43" t="s">
        <v>89</v>
      </c>
      <c r="P101" s="45" t="s">
        <v>271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322</v>
      </c>
      <c r="I102" s="46" t="s">
        <v>343</v>
      </c>
      <c r="J102" s="46" t="s">
        <v>324</v>
      </c>
      <c r="K102" s="43" t="s">
        <v>268</v>
      </c>
      <c r="L102" s="43" t="s">
        <v>269</v>
      </c>
      <c r="M102" s="43" t="s">
        <v>270</v>
      </c>
      <c r="N102" s="44">
        <v>0</v>
      </c>
      <c r="O102" s="43" t="s">
        <v>89</v>
      </c>
      <c r="P102" s="45" t="s">
        <v>271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322</v>
      </c>
      <c r="I103" s="46" t="s">
        <v>344</v>
      </c>
      <c r="J103" s="46" t="s">
        <v>324</v>
      </c>
      <c r="K103" s="43" t="s">
        <v>99</v>
      </c>
      <c r="L103" s="43" t="s">
        <v>270</v>
      </c>
      <c r="M103" s="43" t="s">
        <v>270</v>
      </c>
      <c r="N103" s="44">
        <v>-20000</v>
      </c>
      <c r="O103" s="43" t="s">
        <v>89</v>
      </c>
      <c r="P103" s="45" t="s">
        <v>271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322</v>
      </c>
      <c r="I104" s="46" t="s">
        <v>345</v>
      </c>
      <c r="J104" s="46" t="s">
        <v>324</v>
      </c>
      <c r="K104" s="43" t="s">
        <v>99</v>
      </c>
      <c r="L104" s="43" t="s">
        <v>270</v>
      </c>
      <c r="M104" s="43" t="s">
        <v>270</v>
      </c>
      <c r="N104" s="44">
        <v>-1500000</v>
      </c>
      <c r="O104" s="43" t="s">
        <v>89</v>
      </c>
      <c r="P104" s="45" t="s">
        <v>271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322</v>
      </c>
      <c r="I105" s="46" t="s">
        <v>344</v>
      </c>
      <c r="J105" s="46" t="s">
        <v>324</v>
      </c>
      <c r="K105" s="43" t="s">
        <v>99</v>
      </c>
      <c r="L105" s="43" t="s">
        <v>270</v>
      </c>
      <c r="M105" s="43" t="s">
        <v>270</v>
      </c>
      <c r="N105" s="44">
        <v>-20000</v>
      </c>
      <c r="O105" s="43" t="s">
        <v>86</v>
      </c>
      <c r="P105" s="45" t="s">
        <v>271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322</v>
      </c>
      <c r="I106" s="46" t="s">
        <v>344</v>
      </c>
      <c r="J106" s="46" t="s">
        <v>324</v>
      </c>
      <c r="K106" s="43" t="s">
        <v>99</v>
      </c>
      <c r="L106" s="43" t="s">
        <v>270</v>
      </c>
      <c r="M106" s="43" t="s">
        <v>270</v>
      </c>
      <c r="N106" s="44">
        <v>-20000</v>
      </c>
      <c r="O106" s="43" t="s">
        <v>91</v>
      </c>
      <c r="P106" s="45" t="s">
        <v>271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322</v>
      </c>
      <c r="I107" s="46" t="s">
        <v>346</v>
      </c>
      <c r="J107" s="46" t="s">
        <v>324</v>
      </c>
      <c r="K107" s="43" t="s">
        <v>99</v>
      </c>
      <c r="L107" s="43" t="s">
        <v>270</v>
      </c>
      <c r="M107" s="43" t="s">
        <v>270</v>
      </c>
      <c r="N107" s="44">
        <v>-11953700</v>
      </c>
      <c r="O107" s="43" t="s">
        <v>86</v>
      </c>
      <c r="P107" s="45" t="s">
        <v>271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282</v>
      </c>
      <c r="I108" s="46" t="s">
        <v>347</v>
      </c>
      <c r="J108" s="46" t="s">
        <v>319</v>
      </c>
      <c r="K108" s="43" t="s">
        <v>296</v>
      </c>
      <c r="L108" s="43" t="s">
        <v>270</v>
      </c>
      <c r="M108" s="43" t="s">
        <v>270</v>
      </c>
      <c r="N108" s="44">
        <v>78710</v>
      </c>
      <c r="O108" s="43" t="s">
        <v>91</v>
      </c>
      <c r="P108" s="45" t="s">
        <v>271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348</v>
      </c>
      <c r="I109" s="46" t="s">
        <v>349</v>
      </c>
      <c r="J109" s="46" t="s">
        <v>350</v>
      </c>
      <c r="K109" s="43" t="s">
        <v>311</v>
      </c>
      <c r="L109" s="43" t="s">
        <v>270</v>
      </c>
      <c r="M109" s="43" t="s">
        <v>270</v>
      </c>
      <c r="N109" s="44">
        <v>539023</v>
      </c>
      <c r="O109" s="43" t="s">
        <v>91</v>
      </c>
      <c r="P109" s="45" t="s">
        <v>271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272</v>
      </c>
      <c r="I110" s="46" t="s">
        <v>351</v>
      </c>
      <c r="J110" s="46" t="s">
        <v>274</v>
      </c>
      <c r="K110" s="43" t="s">
        <v>296</v>
      </c>
      <c r="L110" s="43" t="s">
        <v>270</v>
      </c>
      <c r="M110" s="43" t="s">
        <v>270</v>
      </c>
      <c r="N110" s="44">
        <v>67500</v>
      </c>
      <c r="O110" s="43" t="s">
        <v>86</v>
      </c>
      <c r="P110" s="45" t="s">
        <v>271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352</v>
      </c>
      <c r="I111" s="46" t="s">
        <v>353</v>
      </c>
      <c r="J111" s="46" t="s">
        <v>324</v>
      </c>
      <c r="K111" s="43" t="s">
        <v>99</v>
      </c>
      <c r="L111" s="43" t="s">
        <v>270</v>
      </c>
      <c r="M111" s="43" t="s">
        <v>270</v>
      </c>
      <c r="N111" s="44">
        <v>-20800</v>
      </c>
      <c r="O111" s="43" t="s">
        <v>91</v>
      </c>
      <c r="P111" s="45" t="s">
        <v>271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352</v>
      </c>
      <c r="I112" s="46" t="s">
        <v>354</v>
      </c>
      <c r="J112" s="46" t="s">
        <v>324</v>
      </c>
      <c r="K112" s="43" t="s">
        <v>99</v>
      </c>
      <c r="L112" s="43" t="s">
        <v>270</v>
      </c>
      <c r="M112" s="43" t="s">
        <v>270</v>
      </c>
      <c r="N112" s="44">
        <v>-50910</v>
      </c>
      <c r="O112" s="43" t="s">
        <v>86</v>
      </c>
      <c r="P112" s="45" t="s">
        <v>271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352</v>
      </c>
      <c r="I113" s="46" t="s">
        <v>353</v>
      </c>
      <c r="J113" s="46" t="s">
        <v>324</v>
      </c>
      <c r="K113" s="43" t="s">
        <v>99</v>
      </c>
      <c r="L113" s="43" t="s">
        <v>270</v>
      </c>
      <c r="M113" s="43" t="s">
        <v>270</v>
      </c>
      <c r="N113" s="44">
        <v>-17400</v>
      </c>
      <c r="O113" s="43" t="s">
        <v>89</v>
      </c>
      <c r="P113" s="45" t="s">
        <v>271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352</v>
      </c>
      <c r="I114" s="46" t="s">
        <v>354</v>
      </c>
      <c r="J114" s="46" t="s">
        <v>324</v>
      </c>
      <c r="K114" s="43" t="s">
        <v>99</v>
      </c>
      <c r="L114" s="43" t="s">
        <v>270</v>
      </c>
      <c r="M114" s="43" t="s">
        <v>270</v>
      </c>
      <c r="N114" s="44">
        <v>-22010</v>
      </c>
      <c r="O114" s="43" t="s">
        <v>89</v>
      </c>
      <c r="P114" s="45" t="s">
        <v>271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352</v>
      </c>
      <c r="I115" s="46" t="s">
        <v>353</v>
      </c>
      <c r="J115" s="46" t="s">
        <v>324</v>
      </c>
      <c r="K115" s="43" t="s">
        <v>99</v>
      </c>
      <c r="L115" s="43" t="s">
        <v>270</v>
      </c>
      <c r="M115" s="43" t="s">
        <v>270</v>
      </c>
      <c r="N115" s="44">
        <v>-28900</v>
      </c>
      <c r="O115" s="43" t="s">
        <v>89</v>
      </c>
      <c r="P115" s="45" t="s">
        <v>271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352</v>
      </c>
      <c r="I116" s="46" t="s">
        <v>354</v>
      </c>
      <c r="J116" s="46" t="s">
        <v>324</v>
      </c>
      <c r="K116" s="43" t="s">
        <v>99</v>
      </c>
      <c r="L116" s="43" t="s">
        <v>270</v>
      </c>
      <c r="M116" s="43" t="s">
        <v>270</v>
      </c>
      <c r="N116" s="44">
        <v>-31790</v>
      </c>
      <c r="O116" s="43" t="s">
        <v>89</v>
      </c>
      <c r="P116" s="45" t="s">
        <v>271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348</v>
      </c>
      <c r="I117" s="46" t="s">
        <v>349</v>
      </c>
      <c r="J117" s="46" t="s">
        <v>350</v>
      </c>
      <c r="K117" s="43" t="s">
        <v>311</v>
      </c>
      <c r="L117" s="43" t="s">
        <v>270</v>
      </c>
      <c r="M117" s="43" t="s">
        <v>270</v>
      </c>
      <c r="N117" s="44">
        <v>189836</v>
      </c>
      <c r="O117" s="43" t="s">
        <v>89</v>
      </c>
      <c r="P117" s="45" t="s">
        <v>271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355</v>
      </c>
      <c r="I118" s="46" t="s">
        <v>356</v>
      </c>
      <c r="J118" s="46" t="s">
        <v>357</v>
      </c>
      <c r="K118" s="43" t="s">
        <v>358</v>
      </c>
      <c r="L118" s="43" t="s">
        <v>270</v>
      </c>
      <c r="M118" s="43" t="s">
        <v>270</v>
      </c>
      <c r="N118" s="44">
        <v>-253800</v>
      </c>
      <c r="O118" s="43" t="s">
        <v>91</v>
      </c>
      <c r="P118" s="45" t="s">
        <v>271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278</v>
      </c>
      <c r="I119" s="46" t="s">
        <v>359</v>
      </c>
      <c r="J119" s="46" t="s">
        <v>274</v>
      </c>
      <c r="K119" s="43" t="s">
        <v>280</v>
      </c>
      <c r="L119" s="43" t="s">
        <v>270</v>
      </c>
      <c r="M119" s="43" t="s">
        <v>270</v>
      </c>
      <c r="N119" s="44">
        <v>-785790</v>
      </c>
      <c r="O119" s="43" t="s">
        <v>86</v>
      </c>
      <c r="P119" s="45" t="s">
        <v>271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278</v>
      </c>
      <c r="I120" s="46" t="s">
        <v>360</v>
      </c>
      <c r="J120" s="46" t="s">
        <v>274</v>
      </c>
      <c r="K120" s="43" t="s">
        <v>280</v>
      </c>
      <c r="L120" s="43" t="s">
        <v>270</v>
      </c>
      <c r="M120" s="43" t="s">
        <v>270</v>
      </c>
      <c r="N120" s="44">
        <v>-5001750</v>
      </c>
      <c r="O120" s="43" t="s">
        <v>91</v>
      </c>
      <c r="P120" s="45" t="s">
        <v>271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312</v>
      </c>
      <c r="I121" s="46" t="s">
        <v>313</v>
      </c>
      <c r="J121" s="46" t="s">
        <v>314</v>
      </c>
      <c r="K121" s="43" t="s">
        <v>311</v>
      </c>
      <c r="L121" s="43" t="s">
        <v>270</v>
      </c>
      <c r="M121" s="43" t="s">
        <v>270</v>
      </c>
      <c r="N121" s="44">
        <v>7176912</v>
      </c>
      <c r="O121" s="43" t="s">
        <v>91</v>
      </c>
      <c r="P121" s="45" t="s">
        <v>271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282</v>
      </c>
      <c r="I122" s="46" t="s">
        <v>309</v>
      </c>
      <c r="J122" s="46" t="s">
        <v>310</v>
      </c>
      <c r="K122" s="43" t="s">
        <v>311</v>
      </c>
      <c r="L122" s="43" t="s">
        <v>270</v>
      </c>
      <c r="M122" s="43" t="s">
        <v>270</v>
      </c>
      <c r="N122" s="44">
        <v>5776</v>
      </c>
      <c r="O122" s="43" t="s">
        <v>91</v>
      </c>
      <c r="P122" s="45" t="s">
        <v>271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361</v>
      </c>
      <c r="I123" s="46" t="s">
        <v>362</v>
      </c>
      <c r="J123" s="46" t="s">
        <v>317</v>
      </c>
      <c r="K123" s="43" t="s">
        <v>296</v>
      </c>
      <c r="L123" s="43" t="s">
        <v>270</v>
      </c>
      <c r="M123" s="43" t="s">
        <v>270</v>
      </c>
      <c r="N123" s="44">
        <v>1333398</v>
      </c>
      <c r="O123" s="43" t="s">
        <v>86</v>
      </c>
      <c r="P123" s="45" t="s">
        <v>271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363</v>
      </c>
      <c r="I124" s="46" t="s">
        <v>364</v>
      </c>
      <c r="J124" s="46" t="s">
        <v>365</v>
      </c>
      <c r="K124" s="43" t="s">
        <v>296</v>
      </c>
      <c r="L124" s="43" t="s">
        <v>270</v>
      </c>
      <c r="M124" s="43" t="s">
        <v>270</v>
      </c>
      <c r="N124" s="44">
        <v>80278</v>
      </c>
      <c r="O124" s="43" t="s">
        <v>91</v>
      </c>
      <c r="P124" s="45" t="s">
        <v>271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282</v>
      </c>
      <c r="I125" s="46" t="s">
        <v>318</v>
      </c>
      <c r="J125" s="46" t="s">
        <v>319</v>
      </c>
      <c r="K125" s="43" t="s">
        <v>311</v>
      </c>
      <c r="L125" s="43" t="s">
        <v>270</v>
      </c>
      <c r="M125" s="43" t="s">
        <v>270</v>
      </c>
      <c r="N125" s="44">
        <v>398851</v>
      </c>
      <c r="O125" s="43" t="s">
        <v>86</v>
      </c>
      <c r="P125" s="45" t="s">
        <v>271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282</v>
      </c>
      <c r="I126" s="46" t="s">
        <v>318</v>
      </c>
      <c r="J126" s="46" t="s">
        <v>319</v>
      </c>
      <c r="K126" s="43" t="s">
        <v>311</v>
      </c>
      <c r="L126" s="43" t="s">
        <v>270</v>
      </c>
      <c r="M126" s="43" t="s">
        <v>270</v>
      </c>
      <c r="N126" s="44">
        <v>76235</v>
      </c>
      <c r="O126" s="43" t="s">
        <v>91</v>
      </c>
      <c r="P126" s="45" t="s">
        <v>271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366</v>
      </c>
      <c r="I127" s="46" t="s">
        <v>367</v>
      </c>
      <c r="J127" s="46" t="s">
        <v>368</v>
      </c>
      <c r="K127" s="43" t="s">
        <v>296</v>
      </c>
      <c r="L127" s="43" t="s">
        <v>270</v>
      </c>
      <c r="M127" s="43" t="s">
        <v>270</v>
      </c>
      <c r="N127" s="44">
        <v>60800</v>
      </c>
      <c r="O127" s="43" t="s">
        <v>89</v>
      </c>
      <c r="P127" s="45" t="s">
        <v>271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369</v>
      </c>
      <c r="I128" s="46" t="s">
        <v>370</v>
      </c>
      <c r="J128" s="46" t="s">
        <v>371</v>
      </c>
      <c r="K128" s="43" t="s">
        <v>99</v>
      </c>
      <c r="L128" s="43" t="s">
        <v>270</v>
      </c>
      <c r="M128" s="43" t="s">
        <v>270</v>
      </c>
      <c r="N128" s="44">
        <v>-40000</v>
      </c>
      <c r="O128" s="43" t="s">
        <v>89</v>
      </c>
      <c r="P128" s="45" t="s">
        <v>271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322</v>
      </c>
      <c r="I129" s="46" t="s">
        <v>328</v>
      </c>
      <c r="J129" s="46" t="s">
        <v>324</v>
      </c>
      <c r="K129" s="43" t="s">
        <v>268</v>
      </c>
      <c r="L129" s="43" t="s">
        <v>269</v>
      </c>
      <c r="M129" s="43" t="s">
        <v>270</v>
      </c>
      <c r="N129" s="44">
        <v>0</v>
      </c>
      <c r="O129" s="43" t="s">
        <v>89</v>
      </c>
      <c r="P129" s="45" t="s">
        <v>271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282</v>
      </c>
      <c r="I130" s="46" t="s">
        <v>372</v>
      </c>
      <c r="J130" s="46" t="s">
        <v>321</v>
      </c>
      <c r="K130" s="43" t="s">
        <v>296</v>
      </c>
      <c r="L130" s="43" t="s">
        <v>270</v>
      </c>
      <c r="M130" s="43" t="s">
        <v>270</v>
      </c>
      <c r="N130" s="44">
        <v>105760</v>
      </c>
      <c r="O130" s="43" t="s">
        <v>91</v>
      </c>
      <c r="P130" s="45" t="s">
        <v>271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312</v>
      </c>
      <c r="I131" s="46" t="s">
        <v>313</v>
      </c>
      <c r="J131" s="46" t="s">
        <v>314</v>
      </c>
      <c r="K131" s="43" t="s">
        <v>311</v>
      </c>
      <c r="L131" s="43" t="s">
        <v>270</v>
      </c>
      <c r="M131" s="43" t="s">
        <v>270</v>
      </c>
      <c r="N131" s="44">
        <v>6519025</v>
      </c>
      <c r="O131" s="43" t="s">
        <v>91</v>
      </c>
      <c r="P131" s="45" t="s">
        <v>271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282</v>
      </c>
      <c r="I132" s="46" t="s">
        <v>309</v>
      </c>
      <c r="J132" s="46" t="s">
        <v>310</v>
      </c>
      <c r="K132" s="43" t="s">
        <v>311</v>
      </c>
      <c r="L132" s="43" t="s">
        <v>270</v>
      </c>
      <c r="M132" s="43" t="s">
        <v>270</v>
      </c>
      <c r="N132" s="44">
        <v>32729</v>
      </c>
      <c r="O132" s="43" t="s">
        <v>89</v>
      </c>
      <c r="P132" s="45" t="s">
        <v>271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282</v>
      </c>
      <c r="I133" s="46" t="s">
        <v>318</v>
      </c>
      <c r="J133" s="46" t="s">
        <v>319</v>
      </c>
      <c r="K133" s="43" t="s">
        <v>311</v>
      </c>
      <c r="L133" s="43" t="s">
        <v>270</v>
      </c>
      <c r="M133" s="43" t="s">
        <v>270</v>
      </c>
      <c r="N133" s="44">
        <v>708904</v>
      </c>
      <c r="O133" s="43" t="s">
        <v>89</v>
      </c>
      <c r="P133" s="45" t="s">
        <v>271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282</v>
      </c>
      <c r="I134" s="46" t="s">
        <v>318</v>
      </c>
      <c r="J134" s="46" t="s">
        <v>319</v>
      </c>
      <c r="K134" s="43" t="s">
        <v>311</v>
      </c>
      <c r="L134" s="43" t="s">
        <v>270</v>
      </c>
      <c r="M134" s="43" t="s">
        <v>270</v>
      </c>
      <c r="N134" s="44">
        <v>188773</v>
      </c>
      <c r="O134" s="43" t="s">
        <v>89</v>
      </c>
      <c r="P134" s="45" t="s">
        <v>271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322</v>
      </c>
      <c r="I135" s="46" t="s">
        <v>340</v>
      </c>
      <c r="J135" s="46" t="s">
        <v>324</v>
      </c>
      <c r="K135" s="43" t="s">
        <v>99</v>
      </c>
      <c r="L135" s="43" t="s">
        <v>270</v>
      </c>
      <c r="M135" s="43" t="s">
        <v>270</v>
      </c>
      <c r="N135" s="44">
        <v>-498509</v>
      </c>
      <c r="O135" s="43" t="s">
        <v>89</v>
      </c>
      <c r="P135" s="45" t="s">
        <v>271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322</v>
      </c>
      <c r="I136" s="46" t="s">
        <v>373</v>
      </c>
      <c r="J136" s="46" t="s">
        <v>324</v>
      </c>
      <c r="K136" s="43" t="s">
        <v>99</v>
      </c>
      <c r="L136" s="43" t="s">
        <v>270</v>
      </c>
      <c r="M136" s="43" t="s">
        <v>270</v>
      </c>
      <c r="N136" s="44">
        <v>-550000</v>
      </c>
      <c r="O136" s="43" t="s">
        <v>91</v>
      </c>
      <c r="P136" s="45" t="s">
        <v>271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322</v>
      </c>
      <c r="I137" s="46" t="s">
        <v>328</v>
      </c>
      <c r="J137" s="46" t="s">
        <v>324</v>
      </c>
      <c r="K137" s="43" t="s">
        <v>268</v>
      </c>
      <c r="L137" s="43" t="s">
        <v>269</v>
      </c>
      <c r="M137" s="43" t="s">
        <v>270</v>
      </c>
      <c r="N137" s="44">
        <v>0</v>
      </c>
      <c r="O137" s="43" t="s">
        <v>86</v>
      </c>
      <c r="P137" s="45" t="s">
        <v>271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322</v>
      </c>
      <c r="I138" s="46" t="s">
        <v>343</v>
      </c>
      <c r="J138" s="46" t="s">
        <v>324</v>
      </c>
      <c r="K138" s="43" t="s">
        <v>268</v>
      </c>
      <c r="L138" s="43" t="s">
        <v>269</v>
      </c>
      <c r="M138" s="43" t="s">
        <v>270</v>
      </c>
      <c r="N138" s="44">
        <v>0</v>
      </c>
      <c r="O138" s="43" t="s">
        <v>91</v>
      </c>
      <c r="P138" s="45" t="s">
        <v>271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322</v>
      </c>
      <c r="I139" s="46" t="s">
        <v>374</v>
      </c>
      <c r="J139" s="46" t="s">
        <v>324</v>
      </c>
      <c r="K139" s="43" t="s">
        <v>99</v>
      </c>
      <c r="L139" s="43" t="s">
        <v>270</v>
      </c>
      <c r="M139" s="43" t="s">
        <v>270</v>
      </c>
      <c r="N139" s="44">
        <v>-330000</v>
      </c>
      <c r="O139" s="43" t="s">
        <v>91</v>
      </c>
      <c r="P139" s="45" t="s">
        <v>271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282</v>
      </c>
      <c r="I140" s="46" t="s">
        <v>375</v>
      </c>
      <c r="J140" s="46" t="s">
        <v>376</v>
      </c>
      <c r="K140" s="43" t="s">
        <v>296</v>
      </c>
      <c r="L140" s="43" t="s">
        <v>270</v>
      </c>
      <c r="M140" s="43" t="s">
        <v>270</v>
      </c>
      <c r="N140" s="44">
        <v>80720</v>
      </c>
      <c r="O140" s="43" t="s">
        <v>86</v>
      </c>
      <c r="P140" s="45" t="s">
        <v>271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312</v>
      </c>
      <c r="I141" s="46" t="s">
        <v>313</v>
      </c>
      <c r="J141" s="46" t="s">
        <v>314</v>
      </c>
      <c r="K141" s="43" t="s">
        <v>311</v>
      </c>
      <c r="L141" s="43" t="s">
        <v>270</v>
      </c>
      <c r="M141" s="43" t="s">
        <v>270</v>
      </c>
      <c r="N141" s="44">
        <v>6599516</v>
      </c>
      <c r="O141" s="43" t="s">
        <v>86</v>
      </c>
      <c r="P141" s="45" t="s">
        <v>271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282</v>
      </c>
      <c r="I142" s="46" t="s">
        <v>309</v>
      </c>
      <c r="J142" s="46" t="s">
        <v>310</v>
      </c>
      <c r="K142" s="43" t="s">
        <v>311</v>
      </c>
      <c r="L142" s="43" t="s">
        <v>270</v>
      </c>
      <c r="M142" s="43" t="s">
        <v>270</v>
      </c>
      <c r="N142" s="44">
        <v>49093</v>
      </c>
      <c r="O142" s="43" t="s">
        <v>91</v>
      </c>
      <c r="P142" s="45" t="s">
        <v>271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377</v>
      </c>
      <c r="I143" s="46" t="s">
        <v>378</v>
      </c>
      <c r="J143" s="46" t="s">
        <v>379</v>
      </c>
      <c r="K143" s="43" t="s">
        <v>275</v>
      </c>
      <c r="L143" s="43" t="s">
        <v>270</v>
      </c>
      <c r="M143" s="43" t="s">
        <v>270</v>
      </c>
      <c r="N143" s="44">
        <v>29433</v>
      </c>
      <c r="O143" s="43" t="s">
        <v>91</v>
      </c>
      <c r="P143" s="45" t="s">
        <v>271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380</v>
      </c>
      <c r="I144" s="46" t="s">
        <v>338</v>
      </c>
      <c r="J144" s="46" t="s">
        <v>381</v>
      </c>
      <c r="K144" s="43" t="s">
        <v>296</v>
      </c>
      <c r="L144" s="43" t="s">
        <v>270</v>
      </c>
      <c r="M144" s="43" t="s">
        <v>270</v>
      </c>
      <c r="N144" s="44">
        <v>141000</v>
      </c>
      <c r="O144" s="43" t="s">
        <v>91</v>
      </c>
      <c r="P144" s="45" t="s">
        <v>271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282</v>
      </c>
      <c r="I145" s="46" t="s">
        <v>318</v>
      </c>
      <c r="J145" s="46" t="s">
        <v>319</v>
      </c>
      <c r="K145" s="43" t="s">
        <v>311</v>
      </c>
      <c r="L145" s="43" t="s">
        <v>270</v>
      </c>
      <c r="M145" s="43" t="s">
        <v>270</v>
      </c>
      <c r="N145" s="44">
        <v>871022</v>
      </c>
      <c r="O145" s="43" t="s">
        <v>91</v>
      </c>
      <c r="P145" s="45" t="s">
        <v>271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282</v>
      </c>
      <c r="I146" s="46" t="s">
        <v>318</v>
      </c>
      <c r="J146" s="46" t="s">
        <v>319</v>
      </c>
      <c r="K146" s="43" t="s">
        <v>311</v>
      </c>
      <c r="L146" s="43" t="s">
        <v>270</v>
      </c>
      <c r="M146" s="43" t="s">
        <v>270</v>
      </c>
      <c r="N146" s="44">
        <v>299722</v>
      </c>
      <c r="O146" s="43" t="s">
        <v>89</v>
      </c>
      <c r="P146" s="45" t="s">
        <v>271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282</v>
      </c>
      <c r="I147" s="46" t="s">
        <v>342</v>
      </c>
      <c r="J147" s="46" t="s">
        <v>321</v>
      </c>
      <c r="K147" s="43" t="s">
        <v>311</v>
      </c>
      <c r="L147" s="43" t="s">
        <v>270</v>
      </c>
      <c r="M147" s="43" t="s">
        <v>270</v>
      </c>
      <c r="N147" s="44">
        <v>83017</v>
      </c>
      <c r="O147" s="43" t="s">
        <v>89</v>
      </c>
      <c r="P147" s="45" t="s">
        <v>271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282</v>
      </c>
      <c r="I148" s="46" t="s">
        <v>382</v>
      </c>
      <c r="J148" s="46" t="s">
        <v>88</v>
      </c>
      <c r="K148" s="43" t="s">
        <v>296</v>
      </c>
      <c r="L148" s="43" t="s">
        <v>270</v>
      </c>
      <c r="M148" s="43" t="s">
        <v>270</v>
      </c>
      <c r="N148" s="44">
        <v>30400</v>
      </c>
      <c r="O148" s="43" t="s">
        <v>89</v>
      </c>
      <c r="P148" s="45" t="s">
        <v>271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322</v>
      </c>
      <c r="I149" s="46" t="s">
        <v>328</v>
      </c>
      <c r="J149" s="46" t="s">
        <v>324</v>
      </c>
      <c r="K149" s="43" t="s">
        <v>268</v>
      </c>
      <c r="L149" s="43" t="s">
        <v>269</v>
      </c>
      <c r="M149" s="43" t="s">
        <v>270</v>
      </c>
      <c r="N149" s="44">
        <v>0</v>
      </c>
      <c r="O149" s="43" t="s">
        <v>89</v>
      </c>
      <c r="P149" s="45" t="s">
        <v>271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322</v>
      </c>
      <c r="I150" s="46" t="s">
        <v>383</v>
      </c>
      <c r="J150" s="46" t="s">
        <v>324</v>
      </c>
      <c r="K150" s="43" t="s">
        <v>99</v>
      </c>
      <c r="L150" s="43" t="s">
        <v>270</v>
      </c>
      <c r="M150" s="43" t="s">
        <v>270</v>
      </c>
      <c r="N150" s="44">
        <v>-100000</v>
      </c>
      <c r="O150" s="43" t="s">
        <v>89</v>
      </c>
      <c r="P150" s="45" t="s">
        <v>271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322</v>
      </c>
      <c r="I151" s="46" t="s">
        <v>343</v>
      </c>
      <c r="J151" s="46" t="s">
        <v>324</v>
      </c>
      <c r="K151" s="43" t="s">
        <v>268</v>
      </c>
      <c r="L151" s="43" t="s">
        <v>269</v>
      </c>
      <c r="M151" s="43" t="s">
        <v>270</v>
      </c>
      <c r="N151" s="44">
        <v>0</v>
      </c>
      <c r="O151" s="43" t="s">
        <v>89</v>
      </c>
      <c r="P151" s="45" t="s">
        <v>271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322</v>
      </c>
      <c r="I152" s="46" t="s">
        <v>374</v>
      </c>
      <c r="J152" s="46" t="s">
        <v>324</v>
      </c>
      <c r="K152" s="43" t="s">
        <v>99</v>
      </c>
      <c r="L152" s="43" t="s">
        <v>270</v>
      </c>
      <c r="M152" s="43" t="s">
        <v>270</v>
      </c>
      <c r="N152" s="44">
        <v>-990000</v>
      </c>
      <c r="O152" s="43" t="s">
        <v>91</v>
      </c>
      <c r="P152" s="45" t="s">
        <v>271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271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271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271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271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271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271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271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271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271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271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271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271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271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271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271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271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271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271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271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271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271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271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271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271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271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271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271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271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271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271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271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271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271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271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271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271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271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271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271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271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271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271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271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271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271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271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271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271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271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271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271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271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271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271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271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271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271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271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271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271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271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271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271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271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271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271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271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271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271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271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271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271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271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271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271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271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271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271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271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271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271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271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271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271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271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271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271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271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271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271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271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271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271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271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271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271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271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271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271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271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271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271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271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271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271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271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271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271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271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271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271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271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271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271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271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271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271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271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271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271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271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271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271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271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271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271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271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271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271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271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271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271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271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271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271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271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271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271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271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271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271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271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271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271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271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271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271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271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271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271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271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271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271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271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271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271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271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271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271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271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271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271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271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271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271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271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271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271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271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271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271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271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271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271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271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271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271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271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271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271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271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271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271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271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271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271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271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271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271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271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271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271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271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271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271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271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271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271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271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271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271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271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271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271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271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271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271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271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271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271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271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271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271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271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271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271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271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271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271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271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271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271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271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271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271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271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271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271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271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271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271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271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271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271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271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271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271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271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271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271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271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271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271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271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271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271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271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271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271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271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271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271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271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271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271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271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271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271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271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271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271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271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271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271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271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271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271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271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271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271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271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271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271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271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271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271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271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271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271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271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271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271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271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271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271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271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271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271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271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271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271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271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271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271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271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271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271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271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271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271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271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271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271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271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271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271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271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271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271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271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271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271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271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271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271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271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271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271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271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271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271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271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271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271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271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271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271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271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271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271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271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271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271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271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271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271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271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271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271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271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271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271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271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271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271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271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271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271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271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271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271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271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271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271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271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271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271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271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271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271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271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271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271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271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271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271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271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271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271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271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271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271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271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271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271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271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271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271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271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271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271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271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271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271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271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271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271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271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271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271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271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271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271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271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271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271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271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271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271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271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271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271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271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271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271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271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271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271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271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271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271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271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271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271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271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271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271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271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271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271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271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271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271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271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271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271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271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271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271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271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271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271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271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271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271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271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271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271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271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271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271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271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271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271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271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271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271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271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271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271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271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271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271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271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271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271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271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271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271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271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271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271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271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271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271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271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271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271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271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271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271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271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271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271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271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271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271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271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271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271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271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271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271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271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271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271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271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271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271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271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271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271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271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271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271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271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271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271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271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271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271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271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271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271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271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271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271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271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271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271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271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271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271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271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271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271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271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271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271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271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271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271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271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271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271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271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271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271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271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271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271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271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271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271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271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271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271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271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271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271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271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271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271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271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271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271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271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271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271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271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271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271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271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271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271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271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271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271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271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271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271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271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271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271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271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271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271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271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271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271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271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271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271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271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271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271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271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271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271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271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271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271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271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271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271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271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271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271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271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271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271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271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271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271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271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271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271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271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271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271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271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271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271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271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271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271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271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271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271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271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271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271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271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271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271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271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271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271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271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271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271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271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271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271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271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271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271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271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271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271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271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271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271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271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271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271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271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271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271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271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271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271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271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271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271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271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271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271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271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271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271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271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271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271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271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271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271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271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271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271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271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271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271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271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271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271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271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271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271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271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271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271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271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271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271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271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271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271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271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271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271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271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271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271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271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271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271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271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271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271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271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271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271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271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271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271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271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271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271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271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271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271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271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271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271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271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271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271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271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271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271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271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271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271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271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271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271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271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271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271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271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271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271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271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271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271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271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271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271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271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271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271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271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271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271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271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271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271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271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271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271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271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271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271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271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271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271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271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271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271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271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271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271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271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271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271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271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271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271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271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271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271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271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271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271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271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271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271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271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271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271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271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271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271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271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271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271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271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271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271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271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271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271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271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271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271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271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271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271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271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271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271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271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271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271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271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271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271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271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271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271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271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271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271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271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271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271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271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271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271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271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271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271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271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271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271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271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271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271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271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271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271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271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271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271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271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271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271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271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271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271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271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271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271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271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271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271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271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271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271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271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271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271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271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271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271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271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271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271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271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271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271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271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271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271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271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271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271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271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271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271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271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271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271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271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271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271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271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271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271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271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271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271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271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271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271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271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271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271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271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271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271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271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271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271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271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271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271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271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271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271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271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271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271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271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271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271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271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271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271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271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271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271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271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271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271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271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271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271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271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271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271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271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271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271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271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271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271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271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271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271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271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271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271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271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271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271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271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271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271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271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271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271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271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271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271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271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271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271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271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271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271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271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271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271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271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271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271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271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271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271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271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271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271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271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271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271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271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271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271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271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271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271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271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271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271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271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271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271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271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271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271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271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271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271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271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271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271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271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271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271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271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271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271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271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271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271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271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271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271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271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271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271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271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271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271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271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271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271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271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271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271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271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271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271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271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271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271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271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271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271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271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271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271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271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271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271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271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271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271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271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271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271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271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271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271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271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271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271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271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271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271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271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271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271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271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271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271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271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271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271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271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271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271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271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271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271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271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271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271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271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271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271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271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271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271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271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271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271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271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271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271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271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271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271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271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271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271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271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271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271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271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271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271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271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271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271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271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271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271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271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271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271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271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271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271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271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271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271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271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271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271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271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271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271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271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271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271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271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271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271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271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271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271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271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271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271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271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271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271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271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271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271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271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271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271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271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271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271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271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271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271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271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271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271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271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271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271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271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271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271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271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271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271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271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271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271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271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271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271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271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271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271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271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271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271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271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271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271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271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271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271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271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271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271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271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271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271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271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271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271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271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271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271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271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271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271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271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271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271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271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271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271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271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271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271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271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271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271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271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271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271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271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271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271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271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271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271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271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271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271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271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271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271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271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271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271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271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271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271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271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271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271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271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271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271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271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271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271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271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271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271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271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271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271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271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271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271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271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271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271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271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271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271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271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271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271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271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271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271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271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271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271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271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271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271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271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271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271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271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271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271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271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271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271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271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271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271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271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271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271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271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271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271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271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271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271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271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271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271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271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271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271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271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271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271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271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271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271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271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271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271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271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271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271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271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271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271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271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271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271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271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271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271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271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271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271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271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271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271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271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271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271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271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271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271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271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271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271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271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271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271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271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271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271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271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271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271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271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271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271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271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271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271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271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271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271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271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271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271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271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271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271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271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271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271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271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271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271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271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271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271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271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271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271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271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271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271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271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271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271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271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271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271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271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271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271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271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271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271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271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271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271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271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271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271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271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271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271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271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271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271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271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271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271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271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271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271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271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271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271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271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271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271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271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271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271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271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271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271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271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271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271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271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271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271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271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271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271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271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271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271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271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271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271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271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271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271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271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271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271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271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271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271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271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271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271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271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271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271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271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271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271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271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271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271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271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271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271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271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271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271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271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271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271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271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271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271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271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271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271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271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271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271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271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271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271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271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271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271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271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271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271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271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271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271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271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271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271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271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271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271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271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271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271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271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271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271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271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271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271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271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271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271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271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271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271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271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271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271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271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271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271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271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271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271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271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271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271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271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271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271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271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271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271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271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271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271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271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271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271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271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271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271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271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271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271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271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271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271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271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271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271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271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271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271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271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271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271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271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271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271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271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271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271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271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271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271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271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271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271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271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271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271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271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271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271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271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271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271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271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271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271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271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271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271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271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271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271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271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271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271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271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271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271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271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271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271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271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271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271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271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271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271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271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271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271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271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271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271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271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271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271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271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271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271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271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271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271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271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271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271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271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271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271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271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271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271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271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271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271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271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271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271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271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271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271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271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271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271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271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271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271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271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271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271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271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271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271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271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271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271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271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271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271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271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271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271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271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271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271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271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271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271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271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271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271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271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271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271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271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271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271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271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271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271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271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271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271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271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271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271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271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271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271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271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271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271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271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271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271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271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271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271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271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271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271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271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271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271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271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271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271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271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271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271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271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271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271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271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271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271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271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271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271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271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271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271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271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271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271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271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271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271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271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271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271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271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271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271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271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271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271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271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271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271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271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271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271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271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271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271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271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271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271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271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271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271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271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271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271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271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271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271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271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271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271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271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271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271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271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271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271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271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271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271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271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271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271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271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271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271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271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271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271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271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271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271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271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271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271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271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271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271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271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271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271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271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271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271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271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271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271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271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271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271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271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271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271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271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271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271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271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271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271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271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271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271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271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271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271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271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271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271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271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271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271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271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271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271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271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271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271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271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271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271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271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271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271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271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271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271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271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271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271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271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271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271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271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271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271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271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271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271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271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271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271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271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271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271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271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271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271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271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271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271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271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271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271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271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271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271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271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271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271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271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271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271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271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271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271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271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271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271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271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271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271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271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271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271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271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271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271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271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271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271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271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271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271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271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271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271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271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271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271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271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271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271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271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271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271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271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271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271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271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271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271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271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271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271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271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271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271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271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271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271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271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271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271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271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271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271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271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271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271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271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271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271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271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271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271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271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271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271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271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271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271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271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271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271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271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271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271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271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271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271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271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271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271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271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271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271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271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271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271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271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271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271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271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271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271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271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271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271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271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271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271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271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271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271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271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271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271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271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271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271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271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271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271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271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271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271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271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271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271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271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271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271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271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271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5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384</v>
      </c>
      <c r="B2" s="100"/>
      <c r="C2" s="100"/>
      <c r="D2" s="100"/>
      <c r="E2" s="100"/>
      <c r="F2" s="100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385</v>
      </c>
      <c r="B5" s="2" t="s">
        <v>94</v>
      </c>
      <c r="C5" s="2" t="s">
        <v>386</v>
      </c>
      <c r="D5" s="1"/>
      <c r="E5" s="2" t="s">
        <v>387</v>
      </c>
      <c r="F5" s="2" t="s">
        <v>388</v>
      </c>
      <c r="G5" s="1"/>
      <c r="H5" s="2" t="s">
        <v>389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10462360</v>
      </c>
      <c r="D6" s="1"/>
      <c r="E6" s="1" t="s">
        <v>311</v>
      </c>
      <c r="F6" s="8" t="s">
        <v>390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24069994</v>
      </c>
      <c r="D7" s="1"/>
      <c r="E7" s="1" t="s">
        <v>268</v>
      </c>
      <c r="F7" s="8" t="s">
        <v>391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15152389</v>
      </c>
      <c r="D8" s="1"/>
      <c r="E8" s="1" t="s">
        <v>392</v>
      </c>
      <c r="F8" s="8" t="s">
        <v>393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12828804</v>
      </c>
      <c r="D9" s="1"/>
      <c r="E9" s="1" t="s">
        <v>394</v>
      </c>
      <c r="F9" s="8" t="s">
        <v>395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11216092</v>
      </c>
      <c r="D10" s="1"/>
      <c r="E10" s="1" t="s">
        <v>396</v>
      </c>
      <c r="F10" s="8" t="s">
        <v>397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398</v>
      </c>
      <c r="F11" s="8" t="s">
        <v>399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116</v>
      </c>
      <c r="C12" s="5">
        <v>0</v>
      </c>
      <c r="D12" s="1"/>
      <c r="E12" s="1" t="s">
        <v>400</v>
      </c>
      <c r="F12" s="8" t="s">
        <v>401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402</v>
      </c>
      <c r="F13" s="8" t="s">
        <v>403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404</v>
      </c>
      <c r="F14" s="8" t="s">
        <v>405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406</v>
      </c>
      <c r="F15" s="8" t="s">
        <v>407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408</v>
      </c>
      <c r="B2" s="100"/>
      <c r="C2" s="100"/>
      <c r="D2" s="100"/>
      <c r="E2" s="100"/>
      <c r="F2" s="100"/>
      <c r="G2" s="100"/>
      <c r="H2" s="100"/>
      <c r="I2" s="100"/>
      <c r="J2" s="100"/>
      <c r="K2" s="1"/>
      <c r="L2" s="1"/>
      <c r="M2" s="1"/>
      <c r="N2" s="1"/>
      <c r="O2" s="1"/>
      <c r="P2" s="1"/>
    </row>
    <row r="3" spans="1:16">
      <c r="A3" s="104" t="s">
        <v>409</v>
      </c>
      <c r="B3" s="100"/>
      <c r="C3" s="100"/>
      <c r="D3" s="100"/>
      <c r="E3" s="100"/>
      <c r="F3" s="100"/>
      <c r="G3" s="100"/>
      <c r="H3" s="100"/>
      <c r="I3" s="100"/>
      <c r="J3" s="100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79</v>
      </c>
      <c r="B5" s="15" t="s">
        <v>410</v>
      </c>
      <c r="C5" s="15" t="s">
        <v>387</v>
      </c>
      <c r="D5" s="15" t="s">
        <v>411</v>
      </c>
      <c r="E5" s="15" t="s">
        <v>412</v>
      </c>
      <c r="F5" s="15" t="s">
        <v>413</v>
      </c>
      <c r="G5" s="15" t="s">
        <v>414</v>
      </c>
      <c r="H5" s="15" t="s">
        <v>415</v>
      </c>
      <c r="I5" s="15" t="s">
        <v>416</v>
      </c>
      <c r="J5" s="15" t="s">
        <v>417</v>
      </c>
      <c r="K5" s="1" t="s">
        <v>418</v>
      </c>
      <c r="L5" s="1"/>
      <c r="M5" s="1"/>
      <c r="N5" s="1"/>
      <c r="O5" s="1"/>
      <c r="P5" s="1"/>
    </row>
    <row r="6" spans="1:16">
      <c r="A6" s="22" t="s">
        <v>90</v>
      </c>
      <c r="B6" s="23" t="s">
        <v>419</v>
      </c>
      <c r="C6" s="23" t="s">
        <v>402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420</v>
      </c>
      <c r="J6" s="25" t="s">
        <v>421</v>
      </c>
      <c r="K6" s="1" t="s">
        <v>422</v>
      </c>
      <c r="L6" s="1"/>
      <c r="M6" s="1"/>
      <c r="N6" s="1"/>
      <c r="O6" s="1"/>
      <c r="P6" s="1"/>
    </row>
    <row r="7" spans="1:16">
      <c r="A7" s="26" t="s">
        <v>88</v>
      </c>
      <c r="B7" s="27" t="s">
        <v>423</v>
      </c>
      <c r="C7" s="27" t="s">
        <v>424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425</v>
      </c>
      <c r="J7" s="29" t="s">
        <v>426</v>
      </c>
      <c r="K7" s="1" t="s">
        <v>422</v>
      </c>
      <c r="L7" s="1"/>
      <c r="M7" s="1"/>
      <c r="N7" s="1"/>
      <c r="O7" s="1"/>
      <c r="P7" s="1"/>
    </row>
    <row r="8" spans="1:16">
      <c r="A8" s="26" t="s">
        <v>90</v>
      </c>
      <c r="B8" s="27" t="s">
        <v>427</v>
      </c>
      <c r="C8" s="27" t="s">
        <v>280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428</v>
      </c>
      <c r="J8" s="29" t="s">
        <v>426</v>
      </c>
      <c r="K8" s="1" t="s">
        <v>422</v>
      </c>
      <c r="L8" s="1"/>
      <c r="M8" s="1"/>
      <c r="N8" s="1"/>
      <c r="O8" s="1"/>
      <c r="P8" s="1"/>
    </row>
    <row r="9" spans="1:16">
      <c r="A9" s="26" t="s">
        <v>90</v>
      </c>
      <c r="B9" s="27" t="s">
        <v>429</v>
      </c>
      <c r="C9" s="27" t="s">
        <v>430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431</v>
      </c>
      <c r="J9" s="29" t="s">
        <v>421</v>
      </c>
      <c r="K9" s="1" t="s">
        <v>422</v>
      </c>
      <c r="L9" s="1"/>
      <c r="M9" s="1"/>
      <c r="N9" s="1"/>
      <c r="O9" s="1"/>
      <c r="P9" s="1"/>
    </row>
    <row r="10" spans="1:16">
      <c r="A10" s="26" t="s">
        <v>90</v>
      </c>
      <c r="B10" s="27" t="s">
        <v>432</v>
      </c>
      <c r="C10" s="27" t="s">
        <v>280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433</v>
      </c>
      <c r="J10" s="29" t="s">
        <v>434</v>
      </c>
      <c r="K10" s="1" t="s">
        <v>422</v>
      </c>
      <c r="L10" s="1"/>
      <c r="M10" s="1"/>
      <c r="N10" s="1"/>
      <c r="O10" s="1"/>
      <c r="P10" s="1"/>
    </row>
    <row r="11" spans="1:16">
      <c r="A11" s="26" t="s">
        <v>88</v>
      </c>
      <c r="B11" s="27" t="s">
        <v>435</v>
      </c>
      <c r="C11" s="27" t="s">
        <v>424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436</v>
      </c>
      <c r="J11" s="29" t="s">
        <v>421</v>
      </c>
      <c r="K11" s="1" t="s">
        <v>422</v>
      </c>
      <c r="L11" s="1"/>
      <c r="M11" s="1"/>
      <c r="N11" s="1"/>
      <c r="O11" s="1"/>
      <c r="P11" s="1"/>
    </row>
    <row r="12" spans="1:16">
      <c r="A12" s="26" t="s">
        <v>88</v>
      </c>
      <c r="B12" s="27" t="s">
        <v>437</v>
      </c>
      <c r="C12" s="27" t="s">
        <v>438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439</v>
      </c>
      <c r="J12" s="29" t="s">
        <v>426</v>
      </c>
      <c r="K12" s="1" t="s">
        <v>422</v>
      </c>
      <c r="L12" s="1"/>
      <c r="M12" s="1"/>
      <c r="N12" s="1"/>
      <c r="O12" s="1"/>
      <c r="P12" s="1"/>
    </row>
    <row r="13" spans="1:16">
      <c r="A13" s="26" t="s">
        <v>88</v>
      </c>
      <c r="B13" s="27" t="s">
        <v>440</v>
      </c>
      <c r="C13" s="27" t="s">
        <v>394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441</v>
      </c>
      <c r="J13" s="29" t="s">
        <v>421</v>
      </c>
      <c r="K13" s="1" t="s">
        <v>422</v>
      </c>
      <c r="L13" s="1"/>
      <c r="M13" s="1"/>
      <c r="N13" s="1"/>
      <c r="O13" s="1"/>
      <c r="P13" s="1"/>
    </row>
    <row r="14" spans="1:16">
      <c r="A14" s="26" t="s">
        <v>88</v>
      </c>
      <c r="B14" s="27" t="s">
        <v>442</v>
      </c>
      <c r="C14" s="27" t="s">
        <v>443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441</v>
      </c>
      <c r="J14" s="29" t="s">
        <v>426</v>
      </c>
      <c r="K14" s="1" t="s">
        <v>422</v>
      </c>
      <c r="L14" s="1"/>
      <c r="M14" s="1"/>
      <c r="N14" s="1"/>
      <c r="O14" s="1"/>
      <c r="P14" s="1"/>
    </row>
    <row r="15" spans="1:16">
      <c r="A15" s="26" t="s">
        <v>88</v>
      </c>
      <c r="B15" s="27" t="s">
        <v>444</v>
      </c>
      <c r="C15" s="27" t="s">
        <v>392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441</v>
      </c>
      <c r="J15" s="29" t="s">
        <v>434</v>
      </c>
      <c r="K15" s="1" t="s">
        <v>422</v>
      </c>
      <c r="L15" s="1"/>
      <c r="M15" s="1"/>
      <c r="N15" s="1"/>
      <c r="O15" s="1"/>
      <c r="P15" s="1"/>
    </row>
    <row r="16" spans="1:16">
      <c r="A16" s="26" t="s">
        <v>88</v>
      </c>
      <c r="B16" s="27" t="s">
        <v>445</v>
      </c>
      <c r="C16" s="27" t="s">
        <v>446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420</v>
      </c>
      <c r="J16" s="29" t="s">
        <v>434</v>
      </c>
      <c r="K16" s="1" t="s">
        <v>422</v>
      </c>
      <c r="L16" s="1"/>
      <c r="M16" s="1"/>
      <c r="N16" s="1"/>
      <c r="O16" s="1"/>
      <c r="P16" s="1"/>
    </row>
    <row r="17" spans="1:16">
      <c r="A17" s="26" t="s">
        <v>88</v>
      </c>
      <c r="B17" s="27" t="s">
        <v>447</v>
      </c>
      <c r="C17" s="27" t="s">
        <v>443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448</v>
      </c>
      <c r="J17" s="29" t="s">
        <v>421</v>
      </c>
      <c r="K17" s="1" t="s">
        <v>422</v>
      </c>
      <c r="L17" s="1"/>
      <c r="M17" s="1"/>
      <c r="N17" s="1"/>
      <c r="O17" s="1"/>
      <c r="P17" s="1"/>
    </row>
    <row r="18" spans="1:16">
      <c r="A18" s="26" t="s">
        <v>90</v>
      </c>
      <c r="B18" s="27" t="s">
        <v>449</v>
      </c>
      <c r="C18" s="27" t="s">
        <v>280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450</v>
      </c>
      <c r="J18" s="29" t="s">
        <v>421</v>
      </c>
      <c r="K18" s="1" t="s">
        <v>422</v>
      </c>
      <c r="L18" s="1"/>
      <c r="M18" s="1"/>
      <c r="N18" s="1"/>
      <c r="O18" s="1"/>
      <c r="P18" s="1"/>
    </row>
    <row r="19" spans="1:16">
      <c r="A19" s="26" t="s">
        <v>90</v>
      </c>
      <c r="B19" s="27" t="s">
        <v>451</v>
      </c>
      <c r="C19" s="27" t="s">
        <v>452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420</v>
      </c>
      <c r="J19" s="29" t="s">
        <v>421</v>
      </c>
      <c r="K19" s="1" t="s">
        <v>422</v>
      </c>
      <c r="L19" s="1"/>
      <c r="M19" s="1"/>
      <c r="N19" s="1"/>
      <c r="O19" s="1"/>
      <c r="P19" s="1"/>
    </row>
    <row r="20" spans="1:16">
      <c r="A20" s="26" t="s">
        <v>90</v>
      </c>
      <c r="B20" s="27" t="s">
        <v>453</v>
      </c>
      <c r="C20" s="27" t="s">
        <v>280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439</v>
      </c>
      <c r="J20" s="29" t="s">
        <v>426</v>
      </c>
      <c r="K20" s="1" t="s">
        <v>422</v>
      </c>
      <c r="L20" s="1"/>
      <c r="M20" s="1"/>
      <c r="N20" s="1"/>
      <c r="O20" s="1"/>
      <c r="P20" s="1"/>
    </row>
    <row r="21" spans="1:16">
      <c r="A21" s="26" t="s">
        <v>85</v>
      </c>
      <c r="B21" s="27" t="s">
        <v>454</v>
      </c>
      <c r="C21" s="27" t="s">
        <v>455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439</v>
      </c>
      <c r="J21" s="29" t="s">
        <v>434</v>
      </c>
      <c r="K21" s="1" t="s">
        <v>422</v>
      </c>
      <c r="L21" s="1"/>
      <c r="M21" s="1"/>
      <c r="N21" s="1"/>
      <c r="O21" s="1"/>
      <c r="P21" s="1"/>
    </row>
    <row r="22" spans="1:16">
      <c r="A22" s="26" t="s">
        <v>90</v>
      </c>
      <c r="B22" s="27" t="s">
        <v>456</v>
      </c>
      <c r="C22" s="27" t="s">
        <v>280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457</v>
      </c>
      <c r="J22" s="29" t="s">
        <v>434</v>
      </c>
      <c r="K22" s="1" t="s">
        <v>422</v>
      </c>
      <c r="L22" s="1"/>
      <c r="M22" s="1"/>
      <c r="N22" s="1"/>
      <c r="O22" s="1"/>
      <c r="P22" s="1"/>
    </row>
    <row r="23" spans="1:16">
      <c r="A23" s="26" t="s">
        <v>90</v>
      </c>
      <c r="B23" s="27" t="s">
        <v>458</v>
      </c>
      <c r="C23" s="27" t="s">
        <v>280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459</v>
      </c>
      <c r="J23" s="29" t="s">
        <v>434</v>
      </c>
      <c r="K23" s="1" t="s">
        <v>422</v>
      </c>
      <c r="L23" s="1"/>
      <c r="M23" s="1"/>
      <c r="N23" s="1"/>
      <c r="O23" s="1"/>
      <c r="P23" s="1"/>
    </row>
    <row r="24" spans="1:16">
      <c r="A24" s="26" t="s">
        <v>88</v>
      </c>
      <c r="B24" s="27" t="s">
        <v>460</v>
      </c>
      <c r="C24" s="27" t="s">
        <v>443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448</v>
      </c>
      <c r="J24" s="29" t="s">
        <v>421</v>
      </c>
      <c r="K24" s="1" t="s">
        <v>422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461</v>
      </c>
      <c r="C25" s="27" t="s">
        <v>443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462</v>
      </c>
      <c r="J25" s="29" t="s">
        <v>421</v>
      </c>
      <c r="K25" s="1" t="s">
        <v>422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463</v>
      </c>
      <c r="C26" s="27" t="s">
        <v>443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464</v>
      </c>
      <c r="J26" s="29" t="s">
        <v>434</v>
      </c>
      <c r="K26" s="1" t="s">
        <v>422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465</v>
      </c>
      <c r="C27" s="27" t="s">
        <v>443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441</v>
      </c>
      <c r="J27" s="29" t="s">
        <v>421</v>
      </c>
      <c r="K27" s="1" t="s">
        <v>422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340</v>
      </c>
      <c r="C28" s="27" t="s">
        <v>443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466</v>
      </c>
      <c r="J28" s="29" t="s">
        <v>421</v>
      </c>
      <c r="K28" s="1" t="s">
        <v>422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467</v>
      </c>
      <c r="C29" s="31" t="s">
        <v>468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469</v>
      </c>
      <c r="J29" s="33" t="s">
        <v>426</v>
      </c>
      <c r="K29" s="1" t="s">
        <v>422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344</v>
      </c>
      <c r="C30" s="1" t="s">
        <v>470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436</v>
      </c>
      <c r="J30" s="1" t="s">
        <v>421</v>
      </c>
      <c r="K30" s="1" t="s">
        <v>422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471</v>
      </c>
      <c r="C31" s="1" t="s">
        <v>472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473</v>
      </c>
      <c r="J31" s="1" t="s">
        <v>426</v>
      </c>
      <c r="K31" s="1" t="s">
        <v>422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474</v>
      </c>
      <c r="C32" s="1" t="s">
        <v>475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476</v>
      </c>
      <c r="J32" s="1" t="s">
        <v>426</v>
      </c>
      <c r="K32" s="1" t="s">
        <v>422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477</v>
      </c>
      <c r="C33" s="1" t="s">
        <v>475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462</v>
      </c>
      <c r="J33" s="1" t="s">
        <v>421</v>
      </c>
      <c r="K33" s="1" t="s">
        <v>422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478</v>
      </c>
      <c r="C34" s="1" t="s">
        <v>443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479</v>
      </c>
      <c r="J34" s="1" t="s">
        <v>421</v>
      </c>
      <c r="K34" s="1" t="s">
        <v>422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480</v>
      </c>
      <c r="C35" s="1" t="s">
        <v>424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425</v>
      </c>
      <c r="J35" s="1" t="s">
        <v>421</v>
      </c>
      <c r="K35" s="1" t="s">
        <v>481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482</v>
      </c>
      <c r="C36" s="1" t="s">
        <v>470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483</v>
      </c>
      <c r="J36" s="1" t="s">
        <v>421</v>
      </c>
      <c r="K36" s="1" t="s">
        <v>422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484</v>
      </c>
      <c r="C37" s="1" t="s">
        <v>443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483</v>
      </c>
      <c r="J37" s="1" t="s">
        <v>421</v>
      </c>
      <c r="K37" s="1" t="s">
        <v>422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485</v>
      </c>
      <c r="C38" s="1" t="s">
        <v>443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448</v>
      </c>
      <c r="J38" s="1" t="s">
        <v>421</v>
      </c>
      <c r="K38" s="1" t="s">
        <v>422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486</v>
      </c>
      <c r="C39" s="1" t="s">
        <v>443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431</v>
      </c>
      <c r="J39" s="1" t="s">
        <v>421</v>
      </c>
      <c r="K39" s="1" t="s">
        <v>422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369</v>
      </c>
      <c r="C40" s="1" t="s">
        <v>470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436</v>
      </c>
      <c r="J40" s="1" t="s">
        <v>421</v>
      </c>
      <c r="K40" s="1" t="s">
        <v>422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487</v>
      </c>
      <c r="C41" s="1" t="s">
        <v>488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483</v>
      </c>
      <c r="J41" s="1" t="s">
        <v>421</v>
      </c>
      <c r="K41" s="1" t="s">
        <v>422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489</v>
      </c>
      <c r="C42" s="1" t="s">
        <v>470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476</v>
      </c>
      <c r="J42" s="1" t="s">
        <v>421</v>
      </c>
      <c r="K42" s="1" t="s">
        <v>422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490</v>
      </c>
      <c r="C43" s="1" t="s">
        <v>443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491</v>
      </c>
      <c r="J43" s="1" t="s">
        <v>426</v>
      </c>
      <c r="K43" s="1" t="s">
        <v>422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492</v>
      </c>
      <c r="C44" s="1" t="s">
        <v>493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494</v>
      </c>
      <c r="J44" s="1" t="s">
        <v>434</v>
      </c>
      <c r="K44" s="1" t="s">
        <v>422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495</v>
      </c>
      <c r="C45" s="1" t="s">
        <v>470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431</v>
      </c>
      <c r="J45" s="1" t="s">
        <v>421</v>
      </c>
      <c r="K45" s="1" t="s">
        <v>422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496</v>
      </c>
      <c r="C46" s="1" t="s">
        <v>488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420</v>
      </c>
      <c r="J46" s="1" t="s">
        <v>421</v>
      </c>
      <c r="K46" s="1" t="s">
        <v>422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497</v>
      </c>
      <c r="C47" s="1" t="s">
        <v>443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448</v>
      </c>
      <c r="J47" s="1" t="s">
        <v>426</v>
      </c>
      <c r="K47" s="1" t="s">
        <v>422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498</v>
      </c>
      <c r="C48" s="1" t="s">
        <v>475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439</v>
      </c>
      <c r="J48" s="1" t="s">
        <v>421</v>
      </c>
      <c r="K48" s="1" t="s">
        <v>422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356</v>
      </c>
      <c r="C49" s="1" t="s">
        <v>358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457</v>
      </c>
      <c r="J49" s="1" t="s">
        <v>426</v>
      </c>
      <c r="K49" s="1" t="s">
        <v>422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499</v>
      </c>
      <c r="C50" s="1" t="s">
        <v>493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500</v>
      </c>
      <c r="J50" s="1" t="s">
        <v>434</v>
      </c>
      <c r="K50" s="1" t="s">
        <v>422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501</v>
      </c>
      <c r="C51" s="1" t="s">
        <v>470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457</v>
      </c>
      <c r="J51" s="1" t="s">
        <v>434</v>
      </c>
      <c r="K51" s="1" t="s">
        <v>422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502</v>
      </c>
      <c r="C52" s="1" t="s">
        <v>470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441</v>
      </c>
      <c r="J52" s="1" t="s">
        <v>421</v>
      </c>
      <c r="K52" s="1" t="s">
        <v>422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503</v>
      </c>
      <c r="C53" s="1" t="s">
        <v>468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457</v>
      </c>
      <c r="J53" s="1" t="s">
        <v>434</v>
      </c>
      <c r="K53" s="1" t="s">
        <v>422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504</v>
      </c>
      <c r="C54" s="1" t="s">
        <v>468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505</v>
      </c>
      <c r="J54" s="1" t="s">
        <v>434</v>
      </c>
      <c r="K54" s="1" t="s">
        <v>422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506</v>
      </c>
      <c r="C55" s="1" t="s">
        <v>470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457</v>
      </c>
      <c r="J55" s="1" t="s">
        <v>434</v>
      </c>
      <c r="K55" s="1" t="s">
        <v>422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507</v>
      </c>
      <c r="C56" s="1" t="s">
        <v>493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457</v>
      </c>
      <c r="J56" s="1" t="s">
        <v>426</v>
      </c>
      <c r="K56" s="1" t="s">
        <v>422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508</v>
      </c>
      <c r="C57" s="1" t="s">
        <v>493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457</v>
      </c>
      <c r="J57" s="1" t="s">
        <v>426</v>
      </c>
      <c r="K57" s="1" t="s">
        <v>422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J3"/>
    <mergeCell ref="A2:J2"/>
  </mergeCells>
  <phoneticPr fontId="15" type="noConversion"/>
  <conditionalFormatting sqref="A6:J29">
    <cfRule type="containsText" dxfId="0" priority="1" operator="containsText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2026-09-18T12:46:18Z</dcterms:modified>
</cp:coreProperties>
</file>