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N:\DOC\Audran\GIT\ELEC\2-PROJ\18-Panel_2020\Project Outputs for Panel_2020\"/>
    </mc:Choice>
  </mc:AlternateContent>
  <xr:revisionPtr revIDLastSave="0" documentId="13_ncr:1_{ED84D145-2A05-4E9B-9385-BA17309BDC5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OM carte globale" sheetId="6" r:id="rId1"/>
    <sheet name="BOM complementaire" sheetId="12" r:id="rId2"/>
    <sheet name="BOM Wurth" sheetId="15" r:id="rId3"/>
    <sheet name="BOM RS" sheetId="16" r:id="rId4"/>
    <sheet name="BOM Farnell" sheetId="17" r:id="rId5"/>
    <sheet name="BOM Inovelec" sheetId="18" r:id="rId6"/>
    <sheet name="BOM JLCPCB" sheetId="11" r:id="rId7"/>
    <sheet name="Parsing des BOM" sheetId="1" r:id="rId8"/>
    <sheet name="BOM-Carte_Alim(PROD)" sheetId="5" r:id="rId9"/>
    <sheet name="BOM-Carte_Mere(PROD)" sheetId="4" r:id="rId10"/>
    <sheet name="BOM-Carte_Herse_2020(PROD)" sheetId="3" r:id="rId11"/>
    <sheet name="BOM-Carte_OPB(PROD)" sheetId="2" r:id="rId12"/>
    <sheet name="P&amp;P JLCPCB" sheetId="7" r:id="rId13"/>
    <sheet name="Pick Place for Panel_2020" sheetId="9" r:id="rId14"/>
  </sheets>
  <externalReferences>
    <externalReference r:id="rId15"/>
  </externalReferences>
  <definedNames>
    <definedName name="_xlnm._FilterDatabase" localSheetId="0" hidden="1">'BOM carte globale'!$A$2:$AT$81</definedName>
    <definedName name="_xlnm._FilterDatabase" localSheetId="1" hidden="1">'BOM complementaire'!$A$2:$P$32</definedName>
    <definedName name="_xlnm._FilterDatabase" localSheetId="4" hidden="1">'BOM Farnell'!$A$2:$G$16</definedName>
    <definedName name="_xlnm._FilterDatabase" localSheetId="5" hidden="1">'BOM Inovelec'!$A$2:$H$16</definedName>
    <definedName name="_xlnm._FilterDatabase" localSheetId="3" hidden="1">'BOM RS'!$A$2:$G$15</definedName>
    <definedName name="_xlnm._FilterDatabase" localSheetId="2" hidden="1">'BOM Wurth'!$A$2:$O$23</definedName>
    <definedName name="_xlnm._FilterDatabase" localSheetId="12" hidden="1">'P&amp;P JLCPCB'!$Q$1:$V$645</definedName>
    <definedName name="_xlnm.Print_Titles" localSheetId="8">'BOM-Carte_Alim(PROD)'!$1:$1</definedName>
    <definedName name="_xlnm.Print_Titles" localSheetId="10">'BOM-Carte_Herse_2020(PROD)'!$1:$1</definedName>
    <definedName name="_xlnm.Print_Titles" localSheetId="9">'BOM-Carte_Mere(PROD)'!$1:$1</definedName>
    <definedName name="_xlnm.Print_Titles" localSheetId="11">'BOM-Carte_OPB(PROD)'!$1:$1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6" i="6" l="1"/>
  <c r="O29" i="12" l="1"/>
  <c r="O30" i="12"/>
  <c r="O31" i="12"/>
  <c r="AN8" i="6" l="1"/>
  <c r="F39" i="18" l="1"/>
  <c r="J5" i="12"/>
  <c r="AN7" i="6"/>
  <c r="T81" i="6" l="1"/>
  <c r="T79" i="6"/>
  <c r="T78" i="6"/>
  <c r="T77" i="6"/>
  <c r="T76" i="6"/>
  <c r="T74" i="6"/>
  <c r="T73" i="6"/>
  <c r="T66" i="6"/>
  <c r="T65" i="6"/>
  <c r="T63" i="6"/>
  <c r="T57" i="6"/>
  <c r="T56" i="6"/>
  <c r="T55" i="6"/>
  <c r="T54" i="6"/>
  <c r="T53" i="6"/>
  <c r="T52" i="6"/>
  <c r="T51" i="6"/>
  <c r="T50" i="6"/>
  <c r="T49" i="6"/>
  <c r="T48" i="6"/>
  <c r="T46" i="6"/>
  <c r="T45" i="6"/>
  <c r="T44" i="6"/>
  <c r="T43" i="6"/>
  <c r="T42" i="6"/>
  <c r="T41" i="6"/>
  <c r="T32" i="6"/>
  <c r="T31" i="6"/>
  <c r="T30" i="6"/>
  <c r="T29" i="6"/>
  <c r="T23" i="6"/>
  <c r="T22" i="6"/>
  <c r="T21" i="6"/>
  <c r="T20" i="6"/>
  <c r="T19" i="6"/>
  <c r="T18" i="6"/>
  <c r="T17" i="6"/>
  <c r="T16" i="6"/>
  <c r="T15" i="6"/>
  <c r="T14" i="6"/>
  <c r="T12" i="6"/>
  <c r="T9" i="6"/>
  <c r="T8" i="6"/>
  <c r="T7" i="6"/>
  <c r="T6" i="6"/>
  <c r="T5" i="6"/>
  <c r="T4" i="6"/>
  <c r="Z81" i="6"/>
  <c r="Z79" i="6"/>
  <c r="Z78" i="6"/>
  <c r="Z77" i="6"/>
  <c r="Z76" i="6"/>
  <c r="Z74" i="6"/>
  <c r="Z73" i="6"/>
  <c r="Z66" i="6"/>
  <c r="Z65" i="6"/>
  <c r="Z63" i="6"/>
  <c r="Z57" i="6"/>
  <c r="Z56" i="6"/>
  <c r="Z55" i="6"/>
  <c r="Z54" i="6"/>
  <c r="Z53" i="6"/>
  <c r="Z52" i="6"/>
  <c r="Z51" i="6"/>
  <c r="Z50" i="6"/>
  <c r="Z49" i="6"/>
  <c r="Z48" i="6"/>
  <c r="Z46" i="6"/>
  <c r="Z45" i="6"/>
  <c r="Z44" i="6"/>
  <c r="Z43" i="6"/>
  <c r="Z42" i="6"/>
  <c r="Z41" i="6"/>
  <c r="Z32" i="6"/>
  <c r="Z31" i="6"/>
  <c r="Z30" i="6"/>
  <c r="Z29" i="6"/>
  <c r="Z23" i="6"/>
  <c r="Z22" i="6"/>
  <c r="Z21" i="6"/>
  <c r="Z20" i="6"/>
  <c r="Z19" i="6"/>
  <c r="Z18" i="6"/>
  <c r="Z17" i="6"/>
  <c r="Z16" i="6"/>
  <c r="Z15" i="6"/>
  <c r="Z14" i="6"/>
  <c r="Z12" i="6"/>
  <c r="Z9" i="6"/>
  <c r="Z8" i="6"/>
  <c r="Z7" i="6"/>
  <c r="Z6" i="6"/>
  <c r="Z5" i="6"/>
  <c r="W81" i="6"/>
  <c r="W79" i="6"/>
  <c r="W78" i="6"/>
  <c r="W77" i="6"/>
  <c r="W76" i="6"/>
  <c r="W74" i="6"/>
  <c r="W73" i="6"/>
  <c r="W66" i="6"/>
  <c r="W65" i="6"/>
  <c r="W63" i="6"/>
  <c r="W57" i="6"/>
  <c r="W56" i="6"/>
  <c r="W55" i="6"/>
  <c r="W54" i="6"/>
  <c r="W53" i="6"/>
  <c r="W52" i="6"/>
  <c r="W51" i="6"/>
  <c r="W50" i="6"/>
  <c r="W49" i="6"/>
  <c r="W48" i="6"/>
  <c r="W46" i="6"/>
  <c r="W45" i="6"/>
  <c r="W44" i="6"/>
  <c r="W43" i="6"/>
  <c r="W42" i="6"/>
  <c r="W41" i="6"/>
  <c r="W32" i="6"/>
  <c r="W31" i="6"/>
  <c r="W30" i="6"/>
  <c r="W29" i="6"/>
  <c r="W23" i="6"/>
  <c r="W22" i="6"/>
  <c r="W21" i="6"/>
  <c r="W20" i="6"/>
  <c r="W19" i="6"/>
  <c r="W18" i="6"/>
  <c r="W17" i="6"/>
  <c r="W16" i="6"/>
  <c r="W15" i="6"/>
  <c r="W14" i="6"/>
  <c r="W12" i="6"/>
  <c r="W9" i="6"/>
  <c r="W8" i="6"/>
  <c r="W7" i="6"/>
  <c r="W6" i="6"/>
  <c r="W5" i="6"/>
  <c r="W4" i="6"/>
  <c r="Z4" i="6"/>
  <c r="AN49" i="6" l="1"/>
  <c r="AN50" i="6"/>
  <c r="AN51" i="6"/>
  <c r="AN52" i="6"/>
  <c r="AN53" i="6"/>
  <c r="AN54" i="6"/>
  <c r="AN55" i="6"/>
  <c r="L13" i="15"/>
  <c r="G13" i="15" s="1"/>
  <c r="L14" i="15"/>
  <c r="G14" i="15" s="1"/>
  <c r="L15" i="15"/>
  <c r="G15" i="15" s="1"/>
  <c r="L16" i="15"/>
  <c r="G16" i="15" s="1"/>
  <c r="L17" i="15"/>
  <c r="G17" i="15" s="1"/>
  <c r="L18" i="15"/>
  <c r="G18" i="15" s="1"/>
  <c r="L19" i="15"/>
  <c r="G19" i="15" s="1"/>
  <c r="L20" i="15"/>
  <c r="G20" i="15" s="1"/>
  <c r="L21" i="15"/>
  <c r="G21" i="15" s="1"/>
  <c r="L22" i="15"/>
  <c r="G22" i="15" s="1"/>
  <c r="L23" i="15"/>
  <c r="G23" i="15" s="1"/>
  <c r="L24" i="15"/>
  <c r="G24" i="15" s="1"/>
  <c r="L25" i="15"/>
  <c r="G25" i="15" s="1"/>
  <c r="L26" i="15"/>
  <c r="G26" i="15" s="1"/>
  <c r="H26" i="15" s="1"/>
  <c r="L27" i="15"/>
  <c r="G27" i="15" s="1"/>
  <c r="H27" i="15" s="1"/>
  <c r="L28" i="15"/>
  <c r="G28" i="15" s="1"/>
  <c r="H28" i="15" s="1"/>
  <c r="L29" i="15"/>
  <c r="G29" i="15" s="1"/>
  <c r="H29" i="15" s="1"/>
  <c r="L30" i="15"/>
  <c r="G30" i="15" s="1"/>
  <c r="L31" i="15"/>
  <c r="G31" i="15" s="1"/>
  <c r="L32" i="15"/>
  <c r="G32" i="15" s="1"/>
  <c r="L33" i="15"/>
  <c r="G33" i="15" s="1"/>
  <c r="L34" i="15"/>
  <c r="G34" i="15" s="1"/>
  <c r="L12" i="15"/>
  <c r="G12" i="15" s="1"/>
  <c r="L4" i="15"/>
  <c r="G4" i="15" s="1"/>
  <c r="L5" i="15"/>
  <c r="G5" i="15" s="1"/>
  <c r="L6" i="15"/>
  <c r="G6" i="15" s="1"/>
  <c r="L7" i="15"/>
  <c r="G7" i="15" s="1"/>
  <c r="L8" i="15"/>
  <c r="G8" i="15" s="1"/>
  <c r="L9" i="15"/>
  <c r="G9" i="15" s="1"/>
  <c r="L10" i="15"/>
  <c r="G10" i="15" s="1"/>
  <c r="L11" i="15"/>
  <c r="G11" i="15" s="1"/>
  <c r="L3" i="15"/>
  <c r="G3" i="15" s="1"/>
  <c r="F8" i="16"/>
  <c r="F7" i="16"/>
  <c r="F6" i="16"/>
  <c r="F5" i="16"/>
  <c r="F4" i="16"/>
  <c r="F3" i="16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8" i="17"/>
  <c r="F19" i="17"/>
  <c r="F3" i="17"/>
  <c r="AN65" i="6"/>
  <c r="AN42" i="6"/>
  <c r="AN15" i="6"/>
  <c r="AN16" i="6"/>
  <c r="AN18" i="6"/>
  <c r="AN4" i="6"/>
  <c r="AN9" i="6"/>
  <c r="AN14" i="6"/>
  <c r="AN19" i="6"/>
  <c r="AN21" i="6"/>
  <c r="AN22" i="6"/>
  <c r="AN23" i="6"/>
  <c r="AN29" i="6"/>
  <c r="AN30" i="6"/>
  <c r="AN31" i="6"/>
  <c r="AN32" i="6"/>
  <c r="AN41" i="6"/>
  <c r="AN57" i="6"/>
  <c r="AN63" i="6"/>
  <c r="AN66" i="6"/>
  <c r="AN77" i="6"/>
  <c r="AN81" i="6"/>
  <c r="J28" i="12"/>
  <c r="O28" i="12" s="1"/>
  <c r="O27" i="12"/>
  <c r="O26" i="12"/>
  <c r="O33" i="12" l="1"/>
  <c r="O32" i="12" l="1"/>
  <c r="AM9" i="6" l="1"/>
  <c r="AM12" i="6"/>
  <c r="AM14" i="6"/>
  <c r="AM15" i="6"/>
  <c r="AM16" i="6"/>
  <c r="AM17" i="6"/>
  <c r="AM18" i="6"/>
  <c r="AM19" i="6"/>
  <c r="AM20" i="6"/>
  <c r="AM21" i="6"/>
  <c r="AM22" i="6"/>
  <c r="AM23" i="6"/>
  <c r="AM29" i="6"/>
  <c r="AM30" i="6"/>
  <c r="AM31" i="6"/>
  <c r="AM32" i="6"/>
  <c r="AM41" i="6"/>
  <c r="AM42" i="6"/>
  <c r="AM43" i="6"/>
  <c r="AM44" i="6"/>
  <c r="AM45" i="6"/>
  <c r="AM46" i="6"/>
  <c r="AM48" i="6"/>
  <c r="AM49" i="6"/>
  <c r="AM50" i="6"/>
  <c r="AM51" i="6"/>
  <c r="AM52" i="6"/>
  <c r="AM53" i="6"/>
  <c r="AM54" i="6"/>
  <c r="AM55" i="6"/>
  <c r="AM56" i="6"/>
  <c r="AM57" i="6"/>
  <c r="AM63" i="6"/>
  <c r="AM65" i="6"/>
  <c r="AM66" i="6"/>
  <c r="AM73" i="6"/>
  <c r="AM74" i="6"/>
  <c r="AM76" i="6"/>
  <c r="AM77" i="6"/>
  <c r="AM78" i="6"/>
  <c r="AM79" i="6"/>
  <c r="AM81" i="6"/>
  <c r="AM4" i="6"/>
  <c r="AM5" i="6"/>
  <c r="AM6" i="6"/>
  <c r="AM7" i="6"/>
  <c r="AM8" i="6"/>
  <c r="F39" i="15" l="1"/>
  <c r="F37" i="15"/>
  <c r="F38" i="15" s="1"/>
  <c r="H34" i="15" l="1"/>
  <c r="H33" i="15"/>
  <c r="H32" i="15"/>
  <c r="H31" i="15"/>
  <c r="H30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J22" i="12" l="1"/>
  <c r="J18" i="12"/>
  <c r="O18" i="12" s="1"/>
  <c r="J17" i="12"/>
  <c r="O4" i="12" l="1"/>
  <c r="O5" i="12"/>
  <c r="O17" i="12"/>
  <c r="O22" i="12"/>
  <c r="O3" i="12"/>
  <c r="J6" i="12"/>
  <c r="O6" i="12" s="1"/>
  <c r="B6" i="12"/>
  <c r="AJ80" i="6" l="1"/>
  <c r="AJ75" i="6"/>
  <c r="AJ72" i="6"/>
  <c r="AJ71" i="6"/>
  <c r="AJ70" i="6"/>
  <c r="AJ69" i="6"/>
  <c r="AJ68" i="6"/>
  <c r="AJ67" i="6"/>
  <c r="AJ64" i="6"/>
  <c r="AJ62" i="6"/>
  <c r="AJ61" i="6"/>
  <c r="AJ60" i="6"/>
  <c r="AJ59" i="6"/>
  <c r="AJ58" i="6"/>
  <c r="AJ47" i="6"/>
  <c r="AJ40" i="6"/>
  <c r="AJ39" i="6"/>
  <c r="AJ38" i="6"/>
  <c r="AJ37" i="6"/>
  <c r="AJ36" i="6"/>
  <c r="AJ35" i="6"/>
  <c r="AJ34" i="6"/>
  <c r="AJ33" i="6"/>
  <c r="AJ28" i="6"/>
  <c r="AJ27" i="6"/>
  <c r="AJ26" i="6"/>
  <c r="AJ25" i="6"/>
  <c r="AJ24" i="6"/>
  <c r="AJ13" i="6"/>
  <c r="AJ11" i="6"/>
  <c r="AJ10" i="6"/>
  <c r="AG80" i="6"/>
  <c r="AG75" i="6"/>
  <c r="AG72" i="6"/>
  <c r="AG71" i="6"/>
  <c r="AG70" i="6"/>
  <c r="AG69" i="6"/>
  <c r="AG68" i="6"/>
  <c r="AG67" i="6"/>
  <c r="AG64" i="6"/>
  <c r="AG62" i="6"/>
  <c r="AG61" i="6"/>
  <c r="AG60" i="6"/>
  <c r="AG59" i="6"/>
  <c r="AG58" i="6"/>
  <c r="AG47" i="6"/>
  <c r="AG40" i="6"/>
  <c r="AG39" i="6"/>
  <c r="AG38" i="6"/>
  <c r="AG37" i="6"/>
  <c r="AG36" i="6"/>
  <c r="AG35" i="6"/>
  <c r="AG34" i="6"/>
  <c r="AG33" i="6"/>
  <c r="AG28" i="6"/>
  <c r="AG27" i="6"/>
  <c r="AG26" i="6"/>
  <c r="AG25" i="6"/>
  <c r="AG24" i="6"/>
  <c r="AG13" i="6"/>
  <c r="AG11" i="6"/>
  <c r="AG10" i="6"/>
  <c r="AD80" i="6"/>
  <c r="AD75" i="6"/>
  <c r="AD72" i="6"/>
  <c r="AD71" i="6"/>
  <c r="AD70" i="6"/>
  <c r="AD69" i="6"/>
  <c r="AD68" i="6"/>
  <c r="AD67" i="6"/>
  <c r="AD64" i="6"/>
  <c r="AD62" i="6"/>
  <c r="AD61" i="6"/>
  <c r="AD60" i="6"/>
  <c r="AD59" i="6"/>
  <c r="AD58" i="6"/>
  <c r="AD47" i="6"/>
  <c r="AD40" i="6"/>
  <c r="AD39" i="6"/>
  <c r="AD38" i="6"/>
  <c r="AD37" i="6"/>
  <c r="AD36" i="6"/>
  <c r="AD35" i="6"/>
  <c r="AD34" i="6"/>
  <c r="AD33" i="6"/>
  <c r="AD28" i="6"/>
  <c r="AD27" i="6"/>
  <c r="AD26" i="6"/>
  <c r="AD25" i="6"/>
  <c r="AD24" i="6"/>
  <c r="AD13" i="6"/>
  <c r="AD11" i="6"/>
  <c r="AD10" i="6"/>
  <c r="Q80" i="6"/>
  <c r="Q75" i="6"/>
  <c r="Q72" i="6"/>
  <c r="Q71" i="6"/>
  <c r="Q70" i="6"/>
  <c r="Q69" i="6"/>
  <c r="Q68" i="6"/>
  <c r="Q67" i="6"/>
  <c r="Q64" i="6"/>
  <c r="Q62" i="6"/>
  <c r="Q61" i="6"/>
  <c r="Q60" i="6"/>
  <c r="Q59" i="6"/>
  <c r="Q58" i="6"/>
  <c r="Q47" i="6"/>
  <c r="Q40" i="6"/>
  <c r="Q39" i="6"/>
  <c r="Q38" i="6"/>
  <c r="Q37" i="6"/>
  <c r="Q36" i="6"/>
  <c r="Q35" i="6"/>
  <c r="Q34" i="6"/>
  <c r="Q33" i="6"/>
  <c r="Q28" i="6"/>
  <c r="Q27" i="6"/>
  <c r="Q26" i="6"/>
  <c r="Q25" i="6"/>
  <c r="Q24" i="6"/>
  <c r="Q13" i="6"/>
  <c r="Q11" i="6"/>
  <c r="Q10" i="6"/>
  <c r="AJ3" i="6"/>
  <c r="AG3" i="6"/>
  <c r="AD3" i="6"/>
  <c r="Q3" i="6"/>
  <c r="AJ81" i="6"/>
  <c r="AJ79" i="6"/>
  <c r="AJ78" i="6"/>
  <c r="AJ77" i="6"/>
  <c r="AJ76" i="6"/>
  <c r="AJ74" i="6"/>
  <c r="AJ73" i="6"/>
  <c r="AJ66" i="6"/>
  <c r="AJ65" i="6"/>
  <c r="AJ63" i="6"/>
  <c r="AJ57" i="6"/>
  <c r="AJ56" i="6"/>
  <c r="AJ55" i="6"/>
  <c r="AJ54" i="6"/>
  <c r="AJ53" i="6"/>
  <c r="AJ52" i="6"/>
  <c r="AJ51" i="6"/>
  <c r="AJ50" i="6"/>
  <c r="AJ49" i="6"/>
  <c r="AJ48" i="6"/>
  <c r="AJ46" i="6"/>
  <c r="AJ45" i="6"/>
  <c r="AJ44" i="6"/>
  <c r="AJ43" i="6"/>
  <c r="AJ42" i="6"/>
  <c r="AJ41" i="6"/>
  <c r="AJ32" i="6"/>
  <c r="AJ31" i="6"/>
  <c r="AJ30" i="6"/>
  <c r="AJ29" i="6"/>
  <c r="AJ23" i="6"/>
  <c r="AJ22" i="6"/>
  <c r="AJ21" i="6"/>
  <c r="AJ20" i="6"/>
  <c r="AJ19" i="6"/>
  <c r="AJ18" i="6"/>
  <c r="AJ17" i="6"/>
  <c r="AJ16" i="6"/>
  <c r="AJ15" i="6"/>
  <c r="AJ14" i="6"/>
  <c r="AJ12" i="6"/>
  <c r="AJ9" i="6"/>
  <c r="AJ8" i="6"/>
  <c r="AJ7" i="6"/>
  <c r="AJ6" i="6"/>
  <c r="AJ5" i="6"/>
  <c r="AG81" i="6"/>
  <c r="AG79" i="6"/>
  <c r="AG78" i="6"/>
  <c r="AG77" i="6"/>
  <c r="AG76" i="6"/>
  <c r="AG74" i="6"/>
  <c r="AG73" i="6"/>
  <c r="AG66" i="6"/>
  <c r="AG65" i="6"/>
  <c r="AG63" i="6"/>
  <c r="AG57" i="6"/>
  <c r="AG56" i="6"/>
  <c r="AG55" i="6"/>
  <c r="AG54" i="6"/>
  <c r="AG53" i="6"/>
  <c r="AG52" i="6"/>
  <c r="AG51" i="6"/>
  <c r="AG50" i="6"/>
  <c r="AG49" i="6"/>
  <c r="AG48" i="6"/>
  <c r="AG46" i="6"/>
  <c r="AG45" i="6"/>
  <c r="AG44" i="6"/>
  <c r="AG43" i="6"/>
  <c r="AG42" i="6"/>
  <c r="AG41" i="6"/>
  <c r="AG32" i="6"/>
  <c r="AG31" i="6"/>
  <c r="AG30" i="6"/>
  <c r="AG29" i="6"/>
  <c r="AG23" i="6"/>
  <c r="AG22" i="6"/>
  <c r="AG21" i="6"/>
  <c r="AG20" i="6"/>
  <c r="AG19" i="6"/>
  <c r="AG18" i="6"/>
  <c r="AG17" i="6"/>
  <c r="AG16" i="6"/>
  <c r="AG15" i="6"/>
  <c r="AG14" i="6"/>
  <c r="AG12" i="6"/>
  <c r="AG9" i="6"/>
  <c r="AG8" i="6"/>
  <c r="AG7" i="6"/>
  <c r="AG6" i="6"/>
  <c r="AG5" i="6"/>
  <c r="AD81" i="6"/>
  <c r="AD79" i="6"/>
  <c r="AD78" i="6"/>
  <c r="AD77" i="6"/>
  <c r="AD76" i="6"/>
  <c r="AD74" i="6"/>
  <c r="AD73" i="6"/>
  <c r="AD66" i="6"/>
  <c r="AD65" i="6"/>
  <c r="AD63" i="6"/>
  <c r="AD57" i="6"/>
  <c r="AD56" i="6"/>
  <c r="AD55" i="6"/>
  <c r="AD54" i="6"/>
  <c r="AD53" i="6"/>
  <c r="AD52" i="6"/>
  <c r="AD51" i="6"/>
  <c r="AD50" i="6"/>
  <c r="AD49" i="6"/>
  <c r="AD48" i="6"/>
  <c r="AD46" i="6"/>
  <c r="AD45" i="6"/>
  <c r="AD44" i="6"/>
  <c r="AD43" i="6"/>
  <c r="AD42" i="6"/>
  <c r="AD41" i="6"/>
  <c r="AD32" i="6"/>
  <c r="AD31" i="6"/>
  <c r="AD30" i="6"/>
  <c r="AD29" i="6"/>
  <c r="AD23" i="6"/>
  <c r="AD22" i="6"/>
  <c r="AD21" i="6"/>
  <c r="AD20" i="6"/>
  <c r="AD19" i="6"/>
  <c r="AD18" i="6"/>
  <c r="AD17" i="6"/>
  <c r="AD16" i="6"/>
  <c r="AD15" i="6"/>
  <c r="AD14" i="6"/>
  <c r="AD12" i="6"/>
  <c r="AD9" i="6"/>
  <c r="AD8" i="6"/>
  <c r="AD7" i="6"/>
  <c r="AD6" i="6"/>
  <c r="AD5" i="6"/>
  <c r="Q81" i="6"/>
  <c r="Q79" i="6"/>
  <c r="Q78" i="6"/>
  <c r="Q77" i="6"/>
  <c r="Q76" i="6"/>
  <c r="Q74" i="6"/>
  <c r="Q73" i="6"/>
  <c r="Q66" i="6"/>
  <c r="Q65" i="6"/>
  <c r="Q63" i="6"/>
  <c r="Q57" i="6"/>
  <c r="Q56" i="6"/>
  <c r="Q55" i="6"/>
  <c r="Q54" i="6"/>
  <c r="Q53" i="6"/>
  <c r="Q52" i="6"/>
  <c r="Q51" i="6"/>
  <c r="Q50" i="6"/>
  <c r="Q49" i="6"/>
  <c r="Q48" i="6"/>
  <c r="Q46" i="6"/>
  <c r="Q45" i="6"/>
  <c r="Q44" i="6"/>
  <c r="Q43" i="6"/>
  <c r="Q42" i="6"/>
  <c r="Q41" i="6"/>
  <c r="Q32" i="6"/>
  <c r="Q31" i="6"/>
  <c r="Q30" i="6"/>
  <c r="Q29" i="6"/>
  <c r="Q23" i="6"/>
  <c r="Q22" i="6"/>
  <c r="Q21" i="6"/>
  <c r="Q20" i="6"/>
  <c r="Q19" i="6"/>
  <c r="Q18" i="6"/>
  <c r="Q17" i="6"/>
  <c r="Q16" i="6"/>
  <c r="Q15" i="6"/>
  <c r="Q14" i="6"/>
  <c r="Q12" i="6"/>
  <c r="Q9" i="6"/>
  <c r="Q8" i="6"/>
  <c r="Q7" i="6"/>
  <c r="Q6" i="6"/>
  <c r="Q5" i="6"/>
  <c r="AJ4" i="6"/>
  <c r="AG4" i="6"/>
  <c r="AD4" i="6"/>
  <c r="Q4" i="6"/>
  <c r="N640" i="7" l="1"/>
  <c r="N641" i="7"/>
  <c r="N642" i="7"/>
  <c r="N643" i="7"/>
  <c r="N644" i="7"/>
  <c r="N645" i="7"/>
  <c r="Q640" i="7"/>
  <c r="R640" i="7"/>
  <c r="S640" i="7"/>
  <c r="T640" i="7"/>
  <c r="U640" i="7"/>
  <c r="V640" i="7"/>
  <c r="Q641" i="7"/>
  <c r="R641" i="7"/>
  <c r="S641" i="7"/>
  <c r="T641" i="7"/>
  <c r="U641" i="7"/>
  <c r="V641" i="7"/>
  <c r="Q642" i="7"/>
  <c r="R642" i="7"/>
  <c r="S642" i="7"/>
  <c r="T642" i="7"/>
  <c r="U642" i="7"/>
  <c r="V642" i="7"/>
  <c r="Q643" i="7"/>
  <c r="R643" i="7"/>
  <c r="S643" i="7"/>
  <c r="T643" i="7"/>
  <c r="U643" i="7"/>
  <c r="V643" i="7"/>
  <c r="Q644" i="7"/>
  <c r="R644" i="7"/>
  <c r="S644" i="7"/>
  <c r="T644" i="7"/>
  <c r="U644" i="7"/>
  <c r="V644" i="7"/>
  <c r="Q645" i="7"/>
  <c r="R645" i="7"/>
  <c r="S645" i="7"/>
  <c r="T645" i="7"/>
  <c r="U645" i="7"/>
  <c r="V645" i="7"/>
  <c r="V2" i="7" l="1"/>
  <c r="Q21" i="7" l="1"/>
  <c r="R21" i="7"/>
  <c r="S21" i="7"/>
  <c r="T21" i="7"/>
  <c r="U21" i="7"/>
  <c r="Q22" i="7"/>
  <c r="R22" i="7"/>
  <c r="S22" i="7"/>
  <c r="T22" i="7"/>
  <c r="U22" i="7"/>
  <c r="V22" i="7"/>
  <c r="Q23" i="7"/>
  <c r="R23" i="7"/>
  <c r="S23" i="7"/>
  <c r="T23" i="7"/>
  <c r="U23" i="7"/>
  <c r="V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V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V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S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S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S64" i="7"/>
  <c r="T64" i="7"/>
  <c r="U64" i="7"/>
  <c r="Q65" i="7"/>
  <c r="R65" i="7"/>
  <c r="S65" i="7"/>
  <c r="T65" i="7"/>
  <c r="U65" i="7"/>
  <c r="Q66" i="7"/>
  <c r="R66" i="7"/>
  <c r="S66" i="7"/>
  <c r="T66" i="7"/>
  <c r="U66" i="7"/>
  <c r="Q67" i="7"/>
  <c r="R67" i="7"/>
  <c r="S67" i="7"/>
  <c r="T67" i="7"/>
  <c r="U67" i="7"/>
  <c r="Q68" i="7"/>
  <c r="R68" i="7"/>
  <c r="S68" i="7"/>
  <c r="T68" i="7"/>
  <c r="U68" i="7"/>
  <c r="Q69" i="7"/>
  <c r="R69" i="7"/>
  <c r="S69" i="7"/>
  <c r="T69" i="7"/>
  <c r="U69" i="7"/>
  <c r="Q70" i="7"/>
  <c r="R70" i="7"/>
  <c r="S70" i="7"/>
  <c r="T70" i="7"/>
  <c r="U70" i="7"/>
  <c r="Q71" i="7"/>
  <c r="R71" i="7"/>
  <c r="S71" i="7"/>
  <c r="T71" i="7"/>
  <c r="U71" i="7"/>
  <c r="Q72" i="7"/>
  <c r="R72" i="7"/>
  <c r="S72" i="7"/>
  <c r="T72" i="7"/>
  <c r="U72" i="7"/>
  <c r="Q73" i="7"/>
  <c r="R73" i="7"/>
  <c r="S73" i="7"/>
  <c r="T73" i="7"/>
  <c r="U73" i="7"/>
  <c r="Q74" i="7"/>
  <c r="R74" i="7"/>
  <c r="S74" i="7"/>
  <c r="T74" i="7"/>
  <c r="U74" i="7"/>
  <c r="Q75" i="7"/>
  <c r="R75" i="7"/>
  <c r="S75" i="7"/>
  <c r="T75" i="7"/>
  <c r="U75" i="7"/>
  <c r="Q76" i="7"/>
  <c r="R76" i="7"/>
  <c r="S76" i="7"/>
  <c r="T76" i="7"/>
  <c r="U76" i="7"/>
  <c r="Q77" i="7"/>
  <c r="R77" i="7"/>
  <c r="S77" i="7"/>
  <c r="T77" i="7"/>
  <c r="U77" i="7"/>
  <c r="Q78" i="7"/>
  <c r="R78" i="7"/>
  <c r="S78" i="7"/>
  <c r="T78" i="7"/>
  <c r="U78" i="7"/>
  <c r="Q79" i="7"/>
  <c r="R79" i="7"/>
  <c r="S79" i="7"/>
  <c r="T79" i="7"/>
  <c r="U79" i="7"/>
  <c r="Q80" i="7"/>
  <c r="R80" i="7"/>
  <c r="S80" i="7"/>
  <c r="T80" i="7"/>
  <c r="U80" i="7"/>
  <c r="Q81" i="7"/>
  <c r="R81" i="7"/>
  <c r="S81" i="7"/>
  <c r="T81" i="7"/>
  <c r="U81" i="7"/>
  <c r="Q82" i="7"/>
  <c r="R82" i="7"/>
  <c r="S82" i="7"/>
  <c r="T82" i="7"/>
  <c r="U82" i="7"/>
  <c r="Q83" i="7"/>
  <c r="R83" i="7"/>
  <c r="S83" i="7"/>
  <c r="T83" i="7"/>
  <c r="U83" i="7"/>
  <c r="Q84" i="7"/>
  <c r="R84" i="7"/>
  <c r="S84" i="7"/>
  <c r="T84" i="7"/>
  <c r="U84" i="7"/>
  <c r="Q85" i="7"/>
  <c r="R85" i="7"/>
  <c r="S85" i="7"/>
  <c r="T85" i="7"/>
  <c r="U85" i="7"/>
  <c r="Q86" i="7"/>
  <c r="R86" i="7"/>
  <c r="S86" i="7"/>
  <c r="T86" i="7"/>
  <c r="U86" i="7"/>
  <c r="Q87" i="7"/>
  <c r="R87" i="7"/>
  <c r="S87" i="7"/>
  <c r="T87" i="7"/>
  <c r="U87" i="7"/>
  <c r="Q88" i="7"/>
  <c r="R88" i="7"/>
  <c r="S88" i="7"/>
  <c r="T88" i="7"/>
  <c r="U88" i="7"/>
  <c r="Q89" i="7"/>
  <c r="R89" i="7"/>
  <c r="S89" i="7"/>
  <c r="T89" i="7"/>
  <c r="U89" i="7"/>
  <c r="Q90" i="7"/>
  <c r="R90" i="7"/>
  <c r="S90" i="7"/>
  <c r="T90" i="7"/>
  <c r="U90" i="7"/>
  <c r="Q91" i="7"/>
  <c r="R91" i="7"/>
  <c r="S91" i="7"/>
  <c r="T91" i="7"/>
  <c r="U91" i="7"/>
  <c r="Q92" i="7"/>
  <c r="R92" i="7"/>
  <c r="S92" i="7"/>
  <c r="T92" i="7"/>
  <c r="U92" i="7"/>
  <c r="Q93" i="7"/>
  <c r="R93" i="7"/>
  <c r="S93" i="7"/>
  <c r="T93" i="7"/>
  <c r="U93" i="7"/>
  <c r="Q94" i="7"/>
  <c r="R94" i="7"/>
  <c r="S94" i="7"/>
  <c r="T94" i="7"/>
  <c r="U94" i="7"/>
  <c r="Q95" i="7"/>
  <c r="R95" i="7"/>
  <c r="S95" i="7"/>
  <c r="T95" i="7"/>
  <c r="U95" i="7"/>
  <c r="Q96" i="7"/>
  <c r="R96" i="7"/>
  <c r="S96" i="7"/>
  <c r="T96" i="7"/>
  <c r="U96" i="7"/>
  <c r="Q97" i="7"/>
  <c r="R97" i="7"/>
  <c r="S97" i="7"/>
  <c r="T97" i="7"/>
  <c r="U97" i="7"/>
  <c r="Q98" i="7"/>
  <c r="R98" i="7"/>
  <c r="S98" i="7"/>
  <c r="T98" i="7"/>
  <c r="U98" i="7"/>
  <c r="Q99" i="7"/>
  <c r="R99" i="7"/>
  <c r="S99" i="7"/>
  <c r="T99" i="7"/>
  <c r="U99" i="7"/>
  <c r="Q100" i="7"/>
  <c r="R100" i="7"/>
  <c r="S100" i="7"/>
  <c r="T100" i="7"/>
  <c r="U100" i="7"/>
  <c r="Q101" i="7"/>
  <c r="R101" i="7"/>
  <c r="S101" i="7"/>
  <c r="T101" i="7"/>
  <c r="U101" i="7"/>
  <c r="Q102" i="7"/>
  <c r="R102" i="7"/>
  <c r="S102" i="7"/>
  <c r="T102" i="7"/>
  <c r="U102" i="7"/>
  <c r="Q103" i="7"/>
  <c r="R103" i="7"/>
  <c r="S103" i="7"/>
  <c r="T103" i="7"/>
  <c r="U103" i="7"/>
  <c r="Q104" i="7"/>
  <c r="R104" i="7"/>
  <c r="S104" i="7"/>
  <c r="T104" i="7"/>
  <c r="U104" i="7"/>
  <c r="Q105" i="7"/>
  <c r="R105" i="7"/>
  <c r="S105" i="7"/>
  <c r="T105" i="7"/>
  <c r="U105" i="7"/>
  <c r="Q106" i="7"/>
  <c r="R106" i="7"/>
  <c r="S106" i="7"/>
  <c r="T106" i="7"/>
  <c r="U106" i="7"/>
  <c r="Q107" i="7"/>
  <c r="R107" i="7"/>
  <c r="S107" i="7"/>
  <c r="T107" i="7"/>
  <c r="U107" i="7"/>
  <c r="Q108" i="7"/>
  <c r="R108" i="7"/>
  <c r="S108" i="7"/>
  <c r="T108" i="7"/>
  <c r="U108" i="7"/>
  <c r="Q109" i="7"/>
  <c r="R109" i="7"/>
  <c r="S109" i="7"/>
  <c r="T109" i="7"/>
  <c r="U109" i="7"/>
  <c r="Q110" i="7"/>
  <c r="R110" i="7"/>
  <c r="S110" i="7"/>
  <c r="T110" i="7"/>
  <c r="U110" i="7"/>
  <c r="Q111" i="7"/>
  <c r="R111" i="7"/>
  <c r="S111" i="7"/>
  <c r="T111" i="7"/>
  <c r="U111" i="7"/>
  <c r="Q112" i="7"/>
  <c r="R112" i="7"/>
  <c r="S112" i="7"/>
  <c r="T112" i="7"/>
  <c r="U112" i="7"/>
  <c r="Q113" i="7"/>
  <c r="R113" i="7"/>
  <c r="S113" i="7"/>
  <c r="T113" i="7"/>
  <c r="U113" i="7"/>
  <c r="Q114" i="7"/>
  <c r="R114" i="7"/>
  <c r="S114" i="7"/>
  <c r="T114" i="7"/>
  <c r="U114" i="7"/>
  <c r="Q115" i="7"/>
  <c r="R115" i="7"/>
  <c r="S115" i="7"/>
  <c r="T115" i="7"/>
  <c r="U115" i="7"/>
  <c r="Q116" i="7"/>
  <c r="R116" i="7"/>
  <c r="S116" i="7"/>
  <c r="T116" i="7"/>
  <c r="U116" i="7"/>
  <c r="Q117" i="7"/>
  <c r="R117" i="7"/>
  <c r="S117" i="7"/>
  <c r="T117" i="7"/>
  <c r="U117" i="7"/>
  <c r="Q118" i="7"/>
  <c r="R118" i="7"/>
  <c r="S118" i="7"/>
  <c r="T118" i="7"/>
  <c r="U118" i="7"/>
  <c r="Q119" i="7"/>
  <c r="R119" i="7"/>
  <c r="S119" i="7"/>
  <c r="T119" i="7"/>
  <c r="U119" i="7"/>
  <c r="Q120" i="7"/>
  <c r="R120" i="7"/>
  <c r="S120" i="7"/>
  <c r="T120" i="7"/>
  <c r="U120" i="7"/>
  <c r="Q121" i="7"/>
  <c r="R121" i="7"/>
  <c r="S121" i="7"/>
  <c r="T121" i="7"/>
  <c r="U121" i="7"/>
  <c r="Q122" i="7"/>
  <c r="R122" i="7"/>
  <c r="S122" i="7"/>
  <c r="T122" i="7"/>
  <c r="U122" i="7"/>
  <c r="Q123" i="7"/>
  <c r="R123" i="7"/>
  <c r="S123" i="7"/>
  <c r="T123" i="7"/>
  <c r="U123" i="7"/>
  <c r="Q124" i="7"/>
  <c r="R124" i="7"/>
  <c r="S124" i="7"/>
  <c r="T124" i="7"/>
  <c r="U124" i="7"/>
  <c r="Q125" i="7"/>
  <c r="R125" i="7"/>
  <c r="S125" i="7"/>
  <c r="T125" i="7"/>
  <c r="U125" i="7"/>
  <c r="Q126" i="7"/>
  <c r="R126" i="7"/>
  <c r="S126" i="7"/>
  <c r="T126" i="7"/>
  <c r="U126" i="7"/>
  <c r="Q127" i="7"/>
  <c r="R127" i="7"/>
  <c r="S127" i="7"/>
  <c r="T127" i="7"/>
  <c r="U127" i="7"/>
  <c r="Q128" i="7"/>
  <c r="R128" i="7"/>
  <c r="S128" i="7"/>
  <c r="T128" i="7"/>
  <c r="U128" i="7"/>
  <c r="Q129" i="7"/>
  <c r="R129" i="7"/>
  <c r="S129" i="7"/>
  <c r="T129" i="7"/>
  <c r="U129" i="7"/>
  <c r="Q130" i="7"/>
  <c r="R130" i="7"/>
  <c r="S130" i="7"/>
  <c r="T130" i="7"/>
  <c r="U130" i="7"/>
  <c r="Q131" i="7"/>
  <c r="R131" i="7"/>
  <c r="S131" i="7"/>
  <c r="T131" i="7"/>
  <c r="U131" i="7"/>
  <c r="Q132" i="7"/>
  <c r="R132" i="7"/>
  <c r="S132" i="7"/>
  <c r="T132" i="7"/>
  <c r="U132" i="7"/>
  <c r="Q133" i="7"/>
  <c r="R133" i="7"/>
  <c r="S133" i="7"/>
  <c r="T133" i="7"/>
  <c r="U133" i="7"/>
  <c r="Q134" i="7"/>
  <c r="R134" i="7"/>
  <c r="S134" i="7"/>
  <c r="T134" i="7"/>
  <c r="U134" i="7"/>
  <c r="Q135" i="7"/>
  <c r="R135" i="7"/>
  <c r="S135" i="7"/>
  <c r="T135" i="7"/>
  <c r="U135" i="7"/>
  <c r="Q136" i="7"/>
  <c r="R136" i="7"/>
  <c r="S136" i="7"/>
  <c r="T136" i="7"/>
  <c r="U136" i="7"/>
  <c r="Q137" i="7"/>
  <c r="R137" i="7"/>
  <c r="S137" i="7"/>
  <c r="T137" i="7"/>
  <c r="U137" i="7"/>
  <c r="Q138" i="7"/>
  <c r="R138" i="7"/>
  <c r="S138" i="7"/>
  <c r="T138" i="7"/>
  <c r="U138" i="7"/>
  <c r="Q139" i="7"/>
  <c r="R139" i="7"/>
  <c r="S139" i="7"/>
  <c r="T139" i="7"/>
  <c r="U139" i="7"/>
  <c r="Q140" i="7"/>
  <c r="R140" i="7"/>
  <c r="S140" i="7"/>
  <c r="T140" i="7"/>
  <c r="U140" i="7"/>
  <c r="Q141" i="7"/>
  <c r="R141" i="7"/>
  <c r="S141" i="7"/>
  <c r="T141" i="7"/>
  <c r="U141" i="7"/>
  <c r="Q142" i="7"/>
  <c r="R142" i="7"/>
  <c r="S142" i="7"/>
  <c r="T142" i="7"/>
  <c r="U142" i="7"/>
  <c r="Q143" i="7"/>
  <c r="R143" i="7"/>
  <c r="S143" i="7"/>
  <c r="T143" i="7"/>
  <c r="U143" i="7"/>
  <c r="Q144" i="7"/>
  <c r="R144" i="7"/>
  <c r="S144" i="7"/>
  <c r="T144" i="7"/>
  <c r="U144" i="7"/>
  <c r="Q145" i="7"/>
  <c r="R145" i="7"/>
  <c r="S145" i="7"/>
  <c r="T145" i="7"/>
  <c r="U145" i="7"/>
  <c r="Q146" i="7"/>
  <c r="R146" i="7"/>
  <c r="S146" i="7"/>
  <c r="T146" i="7"/>
  <c r="U146" i="7"/>
  <c r="Q147" i="7"/>
  <c r="R147" i="7"/>
  <c r="S147" i="7"/>
  <c r="T147" i="7"/>
  <c r="U147" i="7"/>
  <c r="Q148" i="7"/>
  <c r="R148" i="7"/>
  <c r="S148" i="7"/>
  <c r="T148" i="7"/>
  <c r="U148" i="7"/>
  <c r="Q149" i="7"/>
  <c r="R149" i="7"/>
  <c r="S149" i="7"/>
  <c r="T149" i="7"/>
  <c r="U149" i="7"/>
  <c r="Q150" i="7"/>
  <c r="R150" i="7"/>
  <c r="S150" i="7"/>
  <c r="T150" i="7"/>
  <c r="U150" i="7"/>
  <c r="Q151" i="7"/>
  <c r="R151" i="7"/>
  <c r="S151" i="7"/>
  <c r="T151" i="7"/>
  <c r="U151" i="7"/>
  <c r="Q152" i="7"/>
  <c r="R152" i="7"/>
  <c r="S152" i="7"/>
  <c r="T152" i="7"/>
  <c r="U152" i="7"/>
  <c r="Q153" i="7"/>
  <c r="R153" i="7"/>
  <c r="S153" i="7"/>
  <c r="T153" i="7"/>
  <c r="U153" i="7"/>
  <c r="Q154" i="7"/>
  <c r="R154" i="7"/>
  <c r="S154" i="7"/>
  <c r="T154" i="7"/>
  <c r="U154" i="7"/>
  <c r="Q155" i="7"/>
  <c r="R155" i="7"/>
  <c r="S155" i="7"/>
  <c r="T155" i="7"/>
  <c r="U155" i="7"/>
  <c r="Q156" i="7"/>
  <c r="R156" i="7"/>
  <c r="S156" i="7"/>
  <c r="T156" i="7"/>
  <c r="U156" i="7"/>
  <c r="Q157" i="7"/>
  <c r="R157" i="7"/>
  <c r="S157" i="7"/>
  <c r="T157" i="7"/>
  <c r="U157" i="7"/>
  <c r="Q158" i="7"/>
  <c r="R158" i="7"/>
  <c r="S158" i="7"/>
  <c r="T158" i="7"/>
  <c r="U158" i="7"/>
  <c r="Q159" i="7"/>
  <c r="R159" i="7"/>
  <c r="S159" i="7"/>
  <c r="T159" i="7"/>
  <c r="U159" i="7"/>
  <c r="Q160" i="7"/>
  <c r="R160" i="7"/>
  <c r="S160" i="7"/>
  <c r="T160" i="7"/>
  <c r="U160" i="7"/>
  <c r="Q161" i="7"/>
  <c r="R161" i="7"/>
  <c r="S161" i="7"/>
  <c r="T161" i="7"/>
  <c r="U161" i="7"/>
  <c r="Q162" i="7"/>
  <c r="R162" i="7"/>
  <c r="S162" i="7"/>
  <c r="T162" i="7"/>
  <c r="U162" i="7"/>
  <c r="Q163" i="7"/>
  <c r="R163" i="7"/>
  <c r="S163" i="7"/>
  <c r="T163" i="7"/>
  <c r="U163" i="7"/>
  <c r="Q164" i="7"/>
  <c r="R164" i="7"/>
  <c r="S164" i="7"/>
  <c r="T164" i="7"/>
  <c r="U164" i="7"/>
  <c r="Q165" i="7"/>
  <c r="R165" i="7"/>
  <c r="S165" i="7"/>
  <c r="T165" i="7"/>
  <c r="U165" i="7"/>
  <c r="Q166" i="7"/>
  <c r="R166" i="7"/>
  <c r="S166" i="7"/>
  <c r="T166" i="7"/>
  <c r="U166" i="7"/>
  <c r="Q167" i="7"/>
  <c r="R167" i="7"/>
  <c r="S167" i="7"/>
  <c r="T167" i="7"/>
  <c r="U167" i="7"/>
  <c r="Q168" i="7"/>
  <c r="R168" i="7"/>
  <c r="S168" i="7"/>
  <c r="T168" i="7"/>
  <c r="U168" i="7"/>
  <c r="Q169" i="7"/>
  <c r="R169" i="7"/>
  <c r="S169" i="7"/>
  <c r="T169" i="7"/>
  <c r="U169" i="7"/>
  <c r="Q170" i="7"/>
  <c r="R170" i="7"/>
  <c r="S170" i="7"/>
  <c r="T170" i="7"/>
  <c r="U170" i="7"/>
  <c r="Q171" i="7"/>
  <c r="R171" i="7"/>
  <c r="S171" i="7"/>
  <c r="T171" i="7"/>
  <c r="U171" i="7"/>
  <c r="Q172" i="7"/>
  <c r="R172" i="7"/>
  <c r="S172" i="7"/>
  <c r="T172" i="7"/>
  <c r="U172" i="7"/>
  <c r="Q173" i="7"/>
  <c r="R173" i="7"/>
  <c r="S173" i="7"/>
  <c r="T173" i="7"/>
  <c r="U173" i="7"/>
  <c r="Q174" i="7"/>
  <c r="R174" i="7"/>
  <c r="S174" i="7"/>
  <c r="T174" i="7"/>
  <c r="U174" i="7"/>
  <c r="Q175" i="7"/>
  <c r="R175" i="7"/>
  <c r="S175" i="7"/>
  <c r="T175" i="7"/>
  <c r="U175" i="7"/>
  <c r="Q176" i="7"/>
  <c r="R176" i="7"/>
  <c r="S176" i="7"/>
  <c r="T176" i="7"/>
  <c r="U176" i="7"/>
  <c r="Q177" i="7"/>
  <c r="R177" i="7"/>
  <c r="S177" i="7"/>
  <c r="T177" i="7"/>
  <c r="U177" i="7"/>
  <c r="Q178" i="7"/>
  <c r="R178" i="7"/>
  <c r="S178" i="7"/>
  <c r="T178" i="7"/>
  <c r="U178" i="7"/>
  <c r="Q179" i="7"/>
  <c r="R179" i="7"/>
  <c r="S179" i="7"/>
  <c r="T179" i="7"/>
  <c r="U179" i="7"/>
  <c r="Q180" i="7"/>
  <c r="R180" i="7"/>
  <c r="S180" i="7"/>
  <c r="T180" i="7"/>
  <c r="U180" i="7"/>
  <c r="Q181" i="7"/>
  <c r="R181" i="7"/>
  <c r="S181" i="7"/>
  <c r="T181" i="7"/>
  <c r="U181" i="7"/>
  <c r="Q182" i="7"/>
  <c r="R182" i="7"/>
  <c r="S182" i="7"/>
  <c r="T182" i="7"/>
  <c r="U182" i="7"/>
  <c r="Q183" i="7"/>
  <c r="R183" i="7"/>
  <c r="S183" i="7"/>
  <c r="T183" i="7"/>
  <c r="U183" i="7"/>
  <c r="Q184" i="7"/>
  <c r="R184" i="7"/>
  <c r="S184" i="7"/>
  <c r="T184" i="7"/>
  <c r="U184" i="7"/>
  <c r="Q185" i="7"/>
  <c r="R185" i="7"/>
  <c r="S185" i="7"/>
  <c r="T185" i="7"/>
  <c r="U185" i="7"/>
  <c r="Q186" i="7"/>
  <c r="R186" i="7"/>
  <c r="S186" i="7"/>
  <c r="T186" i="7"/>
  <c r="U186" i="7"/>
  <c r="Q187" i="7"/>
  <c r="R187" i="7"/>
  <c r="S187" i="7"/>
  <c r="T187" i="7"/>
  <c r="U187" i="7"/>
  <c r="Q188" i="7"/>
  <c r="R188" i="7"/>
  <c r="S188" i="7"/>
  <c r="T188" i="7"/>
  <c r="U188" i="7"/>
  <c r="Q189" i="7"/>
  <c r="R189" i="7"/>
  <c r="S189" i="7"/>
  <c r="T189" i="7"/>
  <c r="U189" i="7"/>
  <c r="Q190" i="7"/>
  <c r="R190" i="7"/>
  <c r="S190" i="7"/>
  <c r="T190" i="7"/>
  <c r="U190" i="7"/>
  <c r="Q191" i="7"/>
  <c r="R191" i="7"/>
  <c r="S191" i="7"/>
  <c r="T191" i="7"/>
  <c r="U191" i="7"/>
  <c r="Q192" i="7"/>
  <c r="R192" i="7"/>
  <c r="S192" i="7"/>
  <c r="T192" i="7"/>
  <c r="U192" i="7"/>
  <c r="Q193" i="7"/>
  <c r="R193" i="7"/>
  <c r="S193" i="7"/>
  <c r="T193" i="7"/>
  <c r="U193" i="7"/>
  <c r="Q194" i="7"/>
  <c r="R194" i="7"/>
  <c r="S194" i="7"/>
  <c r="T194" i="7"/>
  <c r="U194" i="7"/>
  <c r="Q195" i="7"/>
  <c r="R195" i="7"/>
  <c r="S195" i="7"/>
  <c r="T195" i="7"/>
  <c r="U195" i="7"/>
  <c r="Q196" i="7"/>
  <c r="R196" i="7"/>
  <c r="S196" i="7"/>
  <c r="T196" i="7"/>
  <c r="U196" i="7"/>
  <c r="Q197" i="7"/>
  <c r="R197" i="7"/>
  <c r="S197" i="7"/>
  <c r="T197" i="7"/>
  <c r="U197" i="7"/>
  <c r="Q198" i="7"/>
  <c r="R198" i="7"/>
  <c r="S198" i="7"/>
  <c r="T198" i="7"/>
  <c r="U198" i="7"/>
  <c r="Q199" i="7"/>
  <c r="R199" i="7"/>
  <c r="S199" i="7"/>
  <c r="T199" i="7"/>
  <c r="U199" i="7"/>
  <c r="Q200" i="7"/>
  <c r="R200" i="7"/>
  <c r="S200" i="7"/>
  <c r="T200" i="7"/>
  <c r="U200" i="7"/>
  <c r="Q201" i="7"/>
  <c r="R201" i="7"/>
  <c r="S201" i="7"/>
  <c r="T201" i="7"/>
  <c r="U201" i="7"/>
  <c r="Q202" i="7"/>
  <c r="R202" i="7"/>
  <c r="S202" i="7"/>
  <c r="T202" i="7"/>
  <c r="U202" i="7"/>
  <c r="Q203" i="7"/>
  <c r="R203" i="7"/>
  <c r="S203" i="7"/>
  <c r="T203" i="7"/>
  <c r="U203" i="7"/>
  <c r="Q204" i="7"/>
  <c r="R204" i="7"/>
  <c r="S204" i="7"/>
  <c r="T204" i="7"/>
  <c r="U204" i="7"/>
  <c r="Q205" i="7"/>
  <c r="R205" i="7"/>
  <c r="S205" i="7"/>
  <c r="T205" i="7"/>
  <c r="U205" i="7"/>
  <c r="Q206" i="7"/>
  <c r="R206" i="7"/>
  <c r="S206" i="7"/>
  <c r="T206" i="7"/>
  <c r="U206" i="7"/>
  <c r="Q207" i="7"/>
  <c r="R207" i="7"/>
  <c r="S207" i="7"/>
  <c r="T207" i="7"/>
  <c r="U207" i="7"/>
  <c r="Q208" i="7"/>
  <c r="R208" i="7"/>
  <c r="S208" i="7"/>
  <c r="T208" i="7"/>
  <c r="U208" i="7"/>
  <c r="Q209" i="7"/>
  <c r="R209" i="7"/>
  <c r="S209" i="7"/>
  <c r="T209" i="7"/>
  <c r="U209" i="7"/>
  <c r="Q210" i="7"/>
  <c r="R210" i="7"/>
  <c r="S210" i="7"/>
  <c r="T210" i="7"/>
  <c r="U210" i="7"/>
  <c r="Q211" i="7"/>
  <c r="R211" i="7"/>
  <c r="S211" i="7"/>
  <c r="T211" i="7"/>
  <c r="U211" i="7"/>
  <c r="Q212" i="7"/>
  <c r="R212" i="7"/>
  <c r="S212" i="7"/>
  <c r="T212" i="7"/>
  <c r="U212" i="7"/>
  <c r="Q213" i="7"/>
  <c r="R213" i="7"/>
  <c r="S213" i="7"/>
  <c r="T213" i="7"/>
  <c r="U213" i="7"/>
  <c r="Q214" i="7"/>
  <c r="R214" i="7"/>
  <c r="S214" i="7"/>
  <c r="T214" i="7"/>
  <c r="U214" i="7"/>
  <c r="Q215" i="7"/>
  <c r="R215" i="7"/>
  <c r="S215" i="7"/>
  <c r="T215" i="7"/>
  <c r="U215" i="7"/>
  <c r="Q216" i="7"/>
  <c r="R216" i="7"/>
  <c r="S216" i="7"/>
  <c r="T216" i="7"/>
  <c r="U216" i="7"/>
  <c r="Q217" i="7"/>
  <c r="R217" i="7"/>
  <c r="S217" i="7"/>
  <c r="T217" i="7"/>
  <c r="U217" i="7"/>
  <c r="Q218" i="7"/>
  <c r="R218" i="7"/>
  <c r="S218" i="7"/>
  <c r="T218" i="7"/>
  <c r="U218" i="7"/>
  <c r="Q219" i="7"/>
  <c r="R219" i="7"/>
  <c r="S219" i="7"/>
  <c r="T219" i="7"/>
  <c r="U219" i="7"/>
  <c r="Q220" i="7"/>
  <c r="R220" i="7"/>
  <c r="S220" i="7"/>
  <c r="T220" i="7"/>
  <c r="U220" i="7"/>
  <c r="Q221" i="7"/>
  <c r="R221" i="7"/>
  <c r="S221" i="7"/>
  <c r="T221" i="7"/>
  <c r="U221" i="7"/>
  <c r="Q222" i="7"/>
  <c r="R222" i="7"/>
  <c r="S222" i="7"/>
  <c r="T222" i="7"/>
  <c r="U222" i="7"/>
  <c r="Q223" i="7"/>
  <c r="R223" i="7"/>
  <c r="S223" i="7"/>
  <c r="T223" i="7"/>
  <c r="U223" i="7"/>
  <c r="Q224" i="7"/>
  <c r="R224" i="7"/>
  <c r="S224" i="7"/>
  <c r="T224" i="7"/>
  <c r="U224" i="7"/>
  <c r="Q225" i="7"/>
  <c r="R225" i="7"/>
  <c r="S225" i="7"/>
  <c r="T225" i="7"/>
  <c r="U225" i="7"/>
  <c r="Q226" i="7"/>
  <c r="R226" i="7"/>
  <c r="S226" i="7"/>
  <c r="T226" i="7"/>
  <c r="U226" i="7"/>
  <c r="Q227" i="7"/>
  <c r="R227" i="7"/>
  <c r="S227" i="7"/>
  <c r="T227" i="7"/>
  <c r="U227" i="7"/>
  <c r="Q228" i="7"/>
  <c r="R228" i="7"/>
  <c r="S228" i="7"/>
  <c r="T228" i="7"/>
  <c r="U228" i="7"/>
  <c r="Q229" i="7"/>
  <c r="R229" i="7"/>
  <c r="S229" i="7"/>
  <c r="T229" i="7"/>
  <c r="U229" i="7"/>
  <c r="Q230" i="7"/>
  <c r="R230" i="7"/>
  <c r="S230" i="7"/>
  <c r="T230" i="7"/>
  <c r="U230" i="7"/>
  <c r="Q231" i="7"/>
  <c r="R231" i="7"/>
  <c r="S231" i="7"/>
  <c r="T231" i="7"/>
  <c r="U231" i="7"/>
  <c r="Q232" i="7"/>
  <c r="R232" i="7"/>
  <c r="S232" i="7"/>
  <c r="T232" i="7"/>
  <c r="U232" i="7"/>
  <c r="Q233" i="7"/>
  <c r="R233" i="7"/>
  <c r="S233" i="7"/>
  <c r="T233" i="7"/>
  <c r="U233" i="7"/>
  <c r="Q234" i="7"/>
  <c r="R234" i="7"/>
  <c r="S234" i="7"/>
  <c r="T234" i="7"/>
  <c r="U234" i="7"/>
  <c r="Q235" i="7"/>
  <c r="R235" i="7"/>
  <c r="S235" i="7"/>
  <c r="T235" i="7"/>
  <c r="U235" i="7"/>
  <c r="Q236" i="7"/>
  <c r="R236" i="7"/>
  <c r="S236" i="7"/>
  <c r="T236" i="7"/>
  <c r="U236" i="7"/>
  <c r="Q237" i="7"/>
  <c r="R237" i="7"/>
  <c r="S237" i="7"/>
  <c r="T237" i="7"/>
  <c r="U237" i="7"/>
  <c r="Q238" i="7"/>
  <c r="R238" i="7"/>
  <c r="S238" i="7"/>
  <c r="T238" i="7"/>
  <c r="U238" i="7"/>
  <c r="Q239" i="7"/>
  <c r="R239" i="7"/>
  <c r="S239" i="7"/>
  <c r="T239" i="7"/>
  <c r="U239" i="7"/>
  <c r="Q240" i="7"/>
  <c r="R240" i="7"/>
  <c r="S240" i="7"/>
  <c r="T240" i="7"/>
  <c r="U240" i="7"/>
  <c r="Q241" i="7"/>
  <c r="R241" i="7"/>
  <c r="S241" i="7"/>
  <c r="T241" i="7"/>
  <c r="U241" i="7"/>
  <c r="Q242" i="7"/>
  <c r="R242" i="7"/>
  <c r="S242" i="7"/>
  <c r="T242" i="7"/>
  <c r="U242" i="7"/>
  <c r="Q243" i="7"/>
  <c r="R243" i="7"/>
  <c r="S243" i="7"/>
  <c r="T243" i="7"/>
  <c r="U243" i="7"/>
  <c r="Q244" i="7"/>
  <c r="R244" i="7"/>
  <c r="S244" i="7"/>
  <c r="T244" i="7"/>
  <c r="U244" i="7"/>
  <c r="Q245" i="7"/>
  <c r="R245" i="7"/>
  <c r="S245" i="7"/>
  <c r="T245" i="7"/>
  <c r="U245" i="7"/>
  <c r="Q246" i="7"/>
  <c r="R246" i="7"/>
  <c r="S246" i="7"/>
  <c r="T246" i="7"/>
  <c r="U246" i="7"/>
  <c r="Q247" i="7"/>
  <c r="R247" i="7"/>
  <c r="S247" i="7"/>
  <c r="T247" i="7"/>
  <c r="U247" i="7"/>
  <c r="Q248" i="7"/>
  <c r="R248" i="7"/>
  <c r="S248" i="7"/>
  <c r="T248" i="7"/>
  <c r="U248" i="7"/>
  <c r="Q249" i="7"/>
  <c r="R249" i="7"/>
  <c r="S249" i="7"/>
  <c r="T249" i="7"/>
  <c r="U249" i="7"/>
  <c r="Q250" i="7"/>
  <c r="R250" i="7"/>
  <c r="S250" i="7"/>
  <c r="T250" i="7"/>
  <c r="U250" i="7"/>
  <c r="Q251" i="7"/>
  <c r="R251" i="7"/>
  <c r="S251" i="7"/>
  <c r="T251" i="7"/>
  <c r="U251" i="7"/>
  <c r="Q252" i="7"/>
  <c r="R252" i="7"/>
  <c r="S252" i="7"/>
  <c r="T252" i="7"/>
  <c r="U252" i="7"/>
  <c r="Q253" i="7"/>
  <c r="R253" i="7"/>
  <c r="S253" i="7"/>
  <c r="T253" i="7"/>
  <c r="U253" i="7"/>
  <c r="Q254" i="7"/>
  <c r="R254" i="7"/>
  <c r="S254" i="7"/>
  <c r="T254" i="7"/>
  <c r="U254" i="7"/>
  <c r="Q255" i="7"/>
  <c r="R255" i="7"/>
  <c r="S255" i="7"/>
  <c r="T255" i="7"/>
  <c r="U255" i="7"/>
  <c r="Q256" i="7"/>
  <c r="R256" i="7"/>
  <c r="S256" i="7"/>
  <c r="T256" i="7"/>
  <c r="U256" i="7"/>
  <c r="Q257" i="7"/>
  <c r="R257" i="7"/>
  <c r="S257" i="7"/>
  <c r="T257" i="7"/>
  <c r="U257" i="7"/>
  <c r="Q258" i="7"/>
  <c r="R258" i="7"/>
  <c r="S258" i="7"/>
  <c r="T258" i="7"/>
  <c r="U258" i="7"/>
  <c r="Q259" i="7"/>
  <c r="R259" i="7"/>
  <c r="S259" i="7"/>
  <c r="T259" i="7"/>
  <c r="U259" i="7"/>
  <c r="Q260" i="7"/>
  <c r="R260" i="7"/>
  <c r="S260" i="7"/>
  <c r="T260" i="7"/>
  <c r="U260" i="7"/>
  <c r="Q261" i="7"/>
  <c r="R261" i="7"/>
  <c r="S261" i="7"/>
  <c r="T261" i="7"/>
  <c r="U261" i="7"/>
  <c r="Q262" i="7"/>
  <c r="R262" i="7"/>
  <c r="S262" i="7"/>
  <c r="T262" i="7"/>
  <c r="U262" i="7"/>
  <c r="Q263" i="7"/>
  <c r="R263" i="7"/>
  <c r="S263" i="7"/>
  <c r="T263" i="7"/>
  <c r="U263" i="7"/>
  <c r="Q264" i="7"/>
  <c r="R264" i="7"/>
  <c r="S264" i="7"/>
  <c r="T264" i="7"/>
  <c r="U264" i="7"/>
  <c r="Q265" i="7"/>
  <c r="R265" i="7"/>
  <c r="S265" i="7"/>
  <c r="T265" i="7"/>
  <c r="U265" i="7"/>
  <c r="Q266" i="7"/>
  <c r="R266" i="7"/>
  <c r="S266" i="7"/>
  <c r="T266" i="7"/>
  <c r="U266" i="7"/>
  <c r="Q267" i="7"/>
  <c r="R267" i="7"/>
  <c r="S267" i="7"/>
  <c r="T267" i="7"/>
  <c r="U267" i="7"/>
  <c r="Q268" i="7"/>
  <c r="R268" i="7"/>
  <c r="S268" i="7"/>
  <c r="T268" i="7"/>
  <c r="U268" i="7"/>
  <c r="Q269" i="7"/>
  <c r="R269" i="7"/>
  <c r="S269" i="7"/>
  <c r="T269" i="7"/>
  <c r="U269" i="7"/>
  <c r="Q270" i="7"/>
  <c r="R270" i="7"/>
  <c r="S270" i="7"/>
  <c r="T270" i="7"/>
  <c r="U270" i="7"/>
  <c r="Q271" i="7"/>
  <c r="R271" i="7"/>
  <c r="S271" i="7"/>
  <c r="T271" i="7"/>
  <c r="U271" i="7"/>
  <c r="Q272" i="7"/>
  <c r="R272" i="7"/>
  <c r="S272" i="7"/>
  <c r="T272" i="7"/>
  <c r="U272" i="7"/>
  <c r="Q273" i="7"/>
  <c r="R273" i="7"/>
  <c r="S273" i="7"/>
  <c r="T273" i="7"/>
  <c r="U273" i="7"/>
  <c r="Q274" i="7"/>
  <c r="R274" i="7"/>
  <c r="S274" i="7"/>
  <c r="T274" i="7"/>
  <c r="U274" i="7"/>
  <c r="Q275" i="7"/>
  <c r="R275" i="7"/>
  <c r="S275" i="7"/>
  <c r="T275" i="7"/>
  <c r="U275" i="7"/>
  <c r="Q276" i="7"/>
  <c r="R276" i="7"/>
  <c r="S276" i="7"/>
  <c r="T276" i="7"/>
  <c r="U276" i="7"/>
  <c r="Q277" i="7"/>
  <c r="R277" i="7"/>
  <c r="S277" i="7"/>
  <c r="T277" i="7"/>
  <c r="U277" i="7"/>
  <c r="Q278" i="7"/>
  <c r="R278" i="7"/>
  <c r="S278" i="7"/>
  <c r="T278" i="7"/>
  <c r="U278" i="7"/>
  <c r="Q279" i="7"/>
  <c r="R279" i="7"/>
  <c r="S279" i="7"/>
  <c r="T279" i="7"/>
  <c r="U279" i="7"/>
  <c r="Q280" i="7"/>
  <c r="R280" i="7"/>
  <c r="S280" i="7"/>
  <c r="T280" i="7"/>
  <c r="U280" i="7"/>
  <c r="Q281" i="7"/>
  <c r="R281" i="7"/>
  <c r="S281" i="7"/>
  <c r="T281" i="7"/>
  <c r="U281" i="7"/>
  <c r="Q282" i="7"/>
  <c r="R282" i="7"/>
  <c r="S282" i="7"/>
  <c r="T282" i="7"/>
  <c r="U282" i="7"/>
  <c r="Q283" i="7"/>
  <c r="R283" i="7"/>
  <c r="S283" i="7"/>
  <c r="T283" i="7"/>
  <c r="U283" i="7"/>
  <c r="Q284" i="7"/>
  <c r="R284" i="7"/>
  <c r="S284" i="7"/>
  <c r="T284" i="7"/>
  <c r="U284" i="7"/>
  <c r="Q285" i="7"/>
  <c r="R285" i="7"/>
  <c r="S285" i="7"/>
  <c r="T285" i="7"/>
  <c r="U285" i="7"/>
  <c r="Q286" i="7"/>
  <c r="R286" i="7"/>
  <c r="S286" i="7"/>
  <c r="T286" i="7"/>
  <c r="U286" i="7"/>
  <c r="Q287" i="7"/>
  <c r="R287" i="7"/>
  <c r="S287" i="7"/>
  <c r="T287" i="7"/>
  <c r="U287" i="7"/>
  <c r="Q288" i="7"/>
  <c r="R288" i="7"/>
  <c r="S288" i="7"/>
  <c r="T288" i="7"/>
  <c r="U288" i="7"/>
  <c r="Q289" i="7"/>
  <c r="R289" i="7"/>
  <c r="S289" i="7"/>
  <c r="T289" i="7"/>
  <c r="U289" i="7"/>
  <c r="Q290" i="7"/>
  <c r="R290" i="7"/>
  <c r="S290" i="7"/>
  <c r="T290" i="7"/>
  <c r="U290" i="7"/>
  <c r="Q291" i="7"/>
  <c r="R291" i="7"/>
  <c r="S291" i="7"/>
  <c r="T291" i="7"/>
  <c r="U291" i="7"/>
  <c r="Q292" i="7"/>
  <c r="R292" i="7"/>
  <c r="S292" i="7"/>
  <c r="T292" i="7"/>
  <c r="U292" i="7"/>
  <c r="V292" i="7"/>
  <c r="Q293" i="7"/>
  <c r="R293" i="7"/>
  <c r="S293" i="7"/>
  <c r="T293" i="7"/>
  <c r="U293" i="7"/>
  <c r="V293" i="7"/>
  <c r="Q294" i="7"/>
  <c r="R294" i="7"/>
  <c r="S294" i="7"/>
  <c r="T294" i="7"/>
  <c r="U294" i="7"/>
  <c r="V294" i="7"/>
  <c r="Q295" i="7"/>
  <c r="R295" i="7"/>
  <c r="S295" i="7"/>
  <c r="T295" i="7"/>
  <c r="U295" i="7"/>
  <c r="V295" i="7"/>
  <c r="Q296" i="7"/>
  <c r="R296" i="7"/>
  <c r="S296" i="7"/>
  <c r="T296" i="7"/>
  <c r="U296" i="7"/>
  <c r="V296" i="7"/>
  <c r="Q297" i="7"/>
  <c r="R297" i="7"/>
  <c r="S297" i="7"/>
  <c r="T297" i="7"/>
  <c r="U297" i="7"/>
  <c r="V297" i="7"/>
  <c r="Q298" i="7"/>
  <c r="R298" i="7"/>
  <c r="S298" i="7"/>
  <c r="T298" i="7"/>
  <c r="U298" i="7"/>
  <c r="V298" i="7"/>
  <c r="Q299" i="7"/>
  <c r="R299" i="7"/>
  <c r="S299" i="7"/>
  <c r="T299" i="7"/>
  <c r="U299" i="7"/>
  <c r="V299" i="7"/>
  <c r="Q300" i="7"/>
  <c r="R300" i="7"/>
  <c r="S300" i="7"/>
  <c r="T300" i="7"/>
  <c r="U300" i="7"/>
  <c r="V300" i="7"/>
  <c r="Q301" i="7"/>
  <c r="R301" i="7"/>
  <c r="S301" i="7"/>
  <c r="T301" i="7"/>
  <c r="U301" i="7"/>
  <c r="V301" i="7"/>
  <c r="Q302" i="7"/>
  <c r="R302" i="7"/>
  <c r="S302" i="7"/>
  <c r="T302" i="7"/>
  <c r="U302" i="7"/>
  <c r="V302" i="7"/>
  <c r="Q303" i="7"/>
  <c r="R303" i="7"/>
  <c r="S303" i="7"/>
  <c r="T303" i="7"/>
  <c r="U303" i="7"/>
  <c r="V303" i="7"/>
  <c r="Q304" i="7"/>
  <c r="R304" i="7"/>
  <c r="S304" i="7"/>
  <c r="T304" i="7"/>
  <c r="U304" i="7"/>
  <c r="V304" i="7"/>
  <c r="Q305" i="7"/>
  <c r="R305" i="7"/>
  <c r="S305" i="7"/>
  <c r="T305" i="7"/>
  <c r="U305" i="7"/>
  <c r="V305" i="7"/>
  <c r="Q306" i="7"/>
  <c r="R306" i="7"/>
  <c r="S306" i="7"/>
  <c r="T306" i="7"/>
  <c r="U306" i="7"/>
  <c r="V306" i="7"/>
  <c r="Q307" i="7"/>
  <c r="R307" i="7"/>
  <c r="S307" i="7"/>
  <c r="T307" i="7"/>
  <c r="U307" i="7"/>
  <c r="V307" i="7"/>
  <c r="Q308" i="7"/>
  <c r="R308" i="7"/>
  <c r="S308" i="7"/>
  <c r="T308" i="7"/>
  <c r="U308" i="7"/>
  <c r="V308" i="7"/>
  <c r="Q309" i="7"/>
  <c r="R309" i="7"/>
  <c r="S309" i="7"/>
  <c r="T309" i="7"/>
  <c r="U309" i="7"/>
  <c r="V309" i="7"/>
  <c r="Q310" i="7"/>
  <c r="R310" i="7"/>
  <c r="S310" i="7"/>
  <c r="T310" i="7"/>
  <c r="U310" i="7"/>
  <c r="Q311" i="7"/>
  <c r="R311" i="7"/>
  <c r="S311" i="7"/>
  <c r="T311" i="7"/>
  <c r="U311" i="7"/>
  <c r="Q312" i="7"/>
  <c r="R312" i="7"/>
  <c r="S312" i="7"/>
  <c r="T312" i="7"/>
  <c r="U312" i="7"/>
  <c r="Q313" i="7"/>
  <c r="R313" i="7"/>
  <c r="S313" i="7"/>
  <c r="T313" i="7"/>
  <c r="U313" i="7"/>
  <c r="Q314" i="7"/>
  <c r="R314" i="7"/>
  <c r="S314" i="7"/>
  <c r="T314" i="7"/>
  <c r="U314" i="7"/>
  <c r="Q315" i="7"/>
  <c r="R315" i="7"/>
  <c r="S315" i="7"/>
  <c r="T315" i="7"/>
  <c r="U315" i="7"/>
  <c r="Q316" i="7"/>
  <c r="R316" i="7"/>
  <c r="S316" i="7"/>
  <c r="T316" i="7"/>
  <c r="U316" i="7"/>
  <c r="Q317" i="7"/>
  <c r="R317" i="7"/>
  <c r="S317" i="7"/>
  <c r="T317" i="7"/>
  <c r="U317" i="7"/>
  <c r="Q318" i="7"/>
  <c r="R318" i="7"/>
  <c r="S318" i="7"/>
  <c r="T318" i="7"/>
  <c r="U318" i="7"/>
  <c r="Q319" i="7"/>
  <c r="R319" i="7"/>
  <c r="S319" i="7"/>
  <c r="T319" i="7"/>
  <c r="U319" i="7"/>
  <c r="Q320" i="7"/>
  <c r="R320" i="7"/>
  <c r="S320" i="7"/>
  <c r="T320" i="7"/>
  <c r="U320" i="7"/>
  <c r="Q321" i="7"/>
  <c r="R321" i="7"/>
  <c r="S321" i="7"/>
  <c r="T321" i="7"/>
  <c r="U321" i="7"/>
  <c r="Q322" i="7"/>
  <c r="R322" i="7"/>
  <c r="S322" i="7"/>
  <c r="T322" i="7"/>
  <c r="U322" i="7"/>
  <c r="Q323" i="7"/>
  <c r="R323" i="7"/>
  <c r="S323" i="7"/>
  <c r="T323" i="7"/>
  <c r="U323" i="7"/>
  <c r="Q324" i="7"/>
  <c r="R324" i="7"/>
  <c r="S324" i="7"/>
  <c r="T324" i="7"/>
  <c r="U324" i="7"/>
  <c r="Q325" i="7"/>
  <c r="R325" i="7"/>
  <c r="S325" i="7"/>
  <c r="T325" i="7"/>
  <c r="U325" i="7"/>
  <c r="Q326" i="7"/>
  <c r="R326" i="7"/>
  <c r="S326" i="7"/>
  <c r="T326" i="7"/>
  <c r="U326" i="7"/>
  <c r="Q327" i="7"/>
  <c r="R327" i="7"/>
  <c r="S327" i="7"/>
  <c r="T327" i="7"/>
  <c r="U327" i="7"/>
  <c r="Q328" i="7"/>
  <c r="R328" i="7"/>
  <c r="S328" i="7"/>
  <c r="T328" i="7"/>
  <c r="U328" i="7"/>
  <c r="Q329" i="7"/>
  <c r="R329" i="7"/>
  <c r="S329" i="7"/>
  <c r="T329" i="7"/>
  <c r="U329" i="7"/>
  <c r="Q330" i="7"/>
  <c r="R330" i="7"/>
  <c r="S330" i="7"/>
  <c r="T330" i="7"/>
  <c r="U330" i="7"/>
  <c r="Q331" i="7"/>
  <c r="R331" i="7"/>
  <c r="S331" i="7"/>
  <c r="T331" i="7"/>
  <c r="U331" i="7"/>
  <c r="Q332" i="7"/>
  <c r="R332" i="7"/>
  <c r="S332" i="7"/>
  <c r="T332" i="7"/>
  <c r="U332" i="7"/>
  <c r="Q333" i="7"/>
  <c r="R333" i="7"/>
  <c r="S333" i="7"/>
  <c r="T333" i="7"/>
  <c r="U333" i="7"/>
  <c r="Q334" i="7"/>
  <c r="R334" i="7"/>
  <c r="S334" i="7"/>
  <c r="T334" i="7"/>
  <c r="U334" i="7"/>
  <c r="Q335" i="7"/>
  <c r="R335" i="7"/>
  <c r="S335" i="7"/>
  <c r="T335" i="7"/>
  <c r="U335" i="7"/>
  <c r="V335" i="7"/>
  <c r="Q336" i="7"/>
  <c r="R336" i="7"/>
  <c r="S336" i="7"/>
  <c r="T336" i="7"/>
  <c r="U336" i="7"/>
  <c r="Q337" i="7"/>
  <c r="R337" i="7"/>
  <c r="S337" i="7"/>
  <c r="T337" i="7"/>
  <c r="U337" i="7"/>
  <c r="Q338" i="7"/>
  <c r="R338" i="7"/>
  <c r="S338" i="7"/>
  <c r="T338" i="7"/>
  <c r="U338" i="7"/>
  <c r="Q339" i="7"/>
  <c r="R339" i="7"/>
  <c r="S339" i="7"/>
  <c r="T339" i="7"/>
  <c r="U339" i="7"/>
  <c r="Q340" i="7"/>
  <c r="R340" i="7"/>
  <c r="S340" i="7"/>
  <c r="T340" i="7"/>
  <c r="U340" i="7"/>
  <c r="Q341" i="7"/>
  <c r="R341" i="7"/>
  <c r="S341" i="7"/>
  <c r="T341" i="7"/>
  <c r="U341" i="7"/>
  <c r="Q342" i="7"/>
  <c r="R342" i="7"/>
  <c r="S342" i="7"/>
  <c r="T342" i="7"/>
  <c r="U342" i="7"/>
  <c r="Q343" i="7"/>
  <c r="R343" i="7"/>
  <c r="S343" i="7"/>
  <c r="T343" i="7"/>
  <c r="U343" i="7"/>
  <c r="Q344" i="7"/>
  <c r="R344" i="7"/>
  <c r="S344" i="7"/>
  <c r="T344" i="7"/>
  <c r="U344" i="7"/>
  <c r="Q345" i="7"/>
  <c r="R345" i="7"/>
  <c r="S345" i="7"/>
  <c r="T345" i="7"/>
  <c r="U345" i="7"/>
  <c r="Q346" i="7"/>
  <c r="R346" i="7"/>
  <c r="S346" i="7"/>
  <c r="T346" i="7"/>
  <c r="U346" i="7"/>
  <c r="Q347" i="7"/>
  <c r="R347" i="7"/>
  <c r="S347" i="7"/>
  <c r="T347" i="7"/>
  <c r="U347" i="7"/>
  <c r="Q348" i="7"/>
  <c r="R348" i="7"/>
  <c r="S348" i="7"/>
  <c r="T348" i="7"/>
  <c r="U348" i="7"/>
  <c r="Q349" i="7"/>
  <c r="R349" i="7"/>
  <c r="S349" i="7"/>
  <c r="T349" i="7"/>
  <c r="U349" i="7"/>
  <c r="Q350" i="7"/>
  <c r="R350" i="7"/>
  <c r="S350" i="7"/>
  <c r="T350" i="7"/>
  <c r="U350" i="7"/>
  <c r="Q351" i="7"/>
  <c r="R351" i="7"/>
  <c r="S351" i="7"/>
  <c r="T351" i="7"/>
  <c r="U351" i="7"/>
  <c r="Q352" i="7"/>
  <c r="R352" i="7"/>
  <c r="S352" i="7"/>
  <c r="T352" i="7"/>
  <c r="U352" i="7"/>
  <c r="Q353" i="7"/>
  <c r="R353" i="7"/>
  <c r="S353" i="7"/>
  <c r="T353" i="7"/>
  <c r="U353" i="7"/>
  <c r="Q354" i="7"/>
  <c r="R354" i="7"/>
  <c r="S354" i="7"/>
  <c r="T354" i="7"/>
  <c r="U354" i="7"/>
  <c r="Q355" i="7"/>
  <c r="R355" i="7"/>
  <c r="S355" i="7"/>
  <c r="T355" i="7"/>
  <c r="U355" i="7"/>
  <c r="Q356" i="7"/>
  <c r="R356" i="7"/>
  <c r="S356" i="7"/>
  <c r="T356" i="7"/>
  <c r="U356" i="7"/>
  <c r="Q357" i="7"/>
  <c r="R357" i="7"/>
  <c r="S357" i="7"/>
  <c r="T357" i="7"/>
  <c r="U357" i="7"/>
  <c r="Q358" i="7"/>
  <c r="R358" i="7"/>
  <c r="S358" i="7"/>
  <c r="T358" i="7"/>
  <c r="U358" i="7"/>
  <c r="Q359" i="7"/>
  <c r="R359" i="7"/>
  <c r="S359" i="7"/>
  <c r="T359" i="7"/>
  <c r="U359" i="7"/>
  <c r="Q360" i="7"/>
  <c r="R360" i="7"/>
  <c r="S360" i="7"/>
  <c r="T360" i="7"/>
  <c r="U360" i="7"/>
  <c r="Q361" i="7"/>
  <c r="R361" i="7"/>
  <c r="S361" i="7"/>
  <c r="T361" i="7"/>
  <c r="U361" i="7"/>
  <c r="Q362" i="7"/>
  <c r="R362" i="7"/>
  <c r="S362" i="7"/>
  <c r="T362" i="7"/>
  <c r="U362" i="7"/>
  <c r="Q363" i="7"/>
  <c r="R363" i="7"/>
  <c r="S363" i="7"/>
  <c r="T363" i="7"/>
  <c r="U363" i="7"/>
  <c r="Q364" i="7"/>
  <c r="R364" i="7"/>
  <c r="S364" i="7"/>
  <c r="T364" i="7"/>
  <c r="U364" i="7"/>
  <c r="Q365" i="7"/>
  <c r="R365" i="7"/>
  <c r="S365" i="7"/>
  <c r="T365" i="7"/>
  <c r="U365" i="7"/>
  <c r="Q366" i="7"/>
  <c r="R366" i="7"/>
  <c r="S366" i="7"/>
  <c r="T366" i="7"/>
  <c r="U366" i="7"/>
  <c r="Q367" i="7"/>
  <c r="R367" i="7"/>
  <c r="S367" i="7"/>
  <c r="T367" i="7"/>
  <c r="U367" i="7"/>
  <c r="Q368" i="7"/>
  <c r="R368" i="7"/>
  <c r="S368" i="7"/>
  <c r="T368" i="7"/>
  <c r="U368" i="7"/>
  <c r="Q369" i="7"/>
  <c r="R369" i="7"/>
  <c r="S369" i="7"/>
  <c r="T369" i="7"/>
  <c r="U369" i="7"/>
  <c r="Q370" i="7"/>
  <c r="R370" i="7"/>
  <c r="S370" i="7"/>
  <c r="T370" i="7"/>
  <c r="U370" i="7"/>
  <c r="Q371" i="7"/>
  <c r="R371" i="7"/>
  <c r="S371" i="7"/>
  <c r="T371" i="7"/>
  <c r="U371" i="7"/>
  <c r="Q372" i="7"/>
  <c r="R372" i="7"/>
  <c r="S372" i="7"/>
  <c r="T372" i="7"/>
  <c r="U372" i="7"/>
  <c r="Q373" i="7"/>
  <c r="R373" i="7"/>
  <c r="S373" i="7"/>
  <c r="T373" i="7"/>
  <c r="U373" i="7"/>
  <c r="Q374" i="7"/>
  <c r="R374" i="7"/>
  <c r="S374" i="7"/>
  <c r="T374" i="7"/>
  <c r="U374" i="7"/>
  <c r="Q375" i="7"/>
  <c r="R375" i="7"/>
  <c r="S375" i="7"/>
  <c r="T375" i="7"/>
  <c r="U375" i="7"/>
  <c r="Q376" i="7"/>
  <c r="R376" i="7"/>
  <c r="S376" i="7"/>
  <c r="T376" i="7"/>
  <c r="U376" i="7"/>
  <c r="Q377" i="7"/>
  <c r="R377" i="7"/>
  <c r="S377" i="7"/>
  <c r="T377" i="7"/>
  <c r="U377" i="7"/>
  <c r="Q378" i="7"/>
  <c r="R378" i="7"/>
  <c r="S378" i="7"/>
  <c r="T378" i="7"/>
  <c r="U378" i="7"/>
  <c r="Q379" i="7"/>
  <c r="R379" i="7"/>
  <c r="S379" i="7"/>
  <c r="T379" i="7"/>
  <c r="U379" i="7"/>
  <c r="Q380" i="7"/>
  <c r="R380" i="7"/>
  <c r="S380" i="7"/>
  <c r="T380" i="7"/>
  <c r="U380" i="7"/>
  <c r="Q381" i="7"/>
  <c r="R381" i="7"/>
  <c r="S381" i="7"/>
  <c r="T381" i="7"/>
  <c r="U381" i="7"/>
  <c r="Q382" i="7"/>
  <c r="R382" i="7"/>
  <c r="S382" i="7"/>
  <c r="T382" i="7"/>
  <c r="U382" i="7"/>
  <c r="Q383" i="7"/>
  <c r="R383" i="7"/>
  <c r="S383" i="7"/>
  <c r="T383" i="7"/>
  <c r="U383" i="7"/>
  <c r="Q384" i="7"/>
  <c r="R384" i="7"/>
  <c r="S384" i="7"/>
  <c r="T384" i="7"/>
  <c r="U384" i="7"/>
  <c r="Q385" i="7"/>
  <c r="R385" i="7"/>
  <c r="S385" i="7"/>
  <c r="T385" i="7"/>
  <c r="U385" i="7"/>
  <c r="Q386" i="7"/>
  <c r="R386" i="7"/>
  <c r="S386" i="7"/>
  <c r="T386" i="7"/>
  <c r="U386" i="7"/>
  <c r="Q387" i="7"/>
  <c r="R387" i="7"/>
  <c r="S387" i="7"/>
  <c r="T387" i="7"/>
  <c r="U387" i="7"/>
  <c r="Q388" i="7"/>
  <c r="R388" i="7"/>
  <c r="S388" i="7"/>
  <c r="T388" i="7"/>
  <c r="U388" i="7"/>
  <c r="Q389" i="7"/>
  <c r="R389" i="7"/>
  <c r="S389" i="7"/>
  <c r="T389" i="7"/>
  <c r="U389" i="7"/>
  <c r="Q390" i="7"/>
  <c r="R390" i="7"/>
  <c r="S390" i="7"/>
  <c r="T390" i="7"/>
  <c r="U390" i="7"/>
  <c r="Q391" i="7"/>
  <c r="R391" i="7"/>
  <c r="S391" i="7"/>
  <c r="T391" i="7"/>
  <c r="U391" i="7"/>
  <c r="Q392" i="7"/>
  <c r="R392" i="7"/>
  <c r="S392" i="7"/>
  <c r="T392" i="7"/>
  <c r="U392" i="7"/>
  <c r="Q393" i="7"/>
  <c r="R393" i="7"/>
  <c r="S393" i="7"/>
  <c r="T393" i="7"/>
  <c r="U393" i="7"/>
  <c r="Q394" i="7"/>
  <c r="R394" i="7"/>
  <c r="S394" i="7"/>
  <c r="T394" i="7"/>
  <c r="U394" i="7"/>
  <c r="Q395" i="7"/>
  <c r="R395" i="7"/>
  <c r="S395" i="7"/>
  <c r="T395" i="7"/>
  <c r="U395" i="7"/>
  <c r="Q396" i="7"/>
  <c r="R396" i="7"/>
  <c r="S396" i="7"/>
  <c r="T396" i="7"/>
  <c r="U396" i="7"/>
  <c r="Q397" i="7"/>
  <c r="R397" i="7"/>
  <c r="S397" i="7"/>
  <c r="T397" i="7"/>
  <c r="U397" i="7"/>
  <c r="Q398" i="7"/>
  <c r="R398" i="7"/>
  <c r="S398" i="7"/>
  <c r="T398" i="7"/>
  <c r="U398" i="7"/>
  <c r="Q399" i="7"/>
  <c r="R399" i="7"/>
  <c r="S399" i="7"/>
  <c r="T399" i="7"/>
  <c r="U399" i="7"/>
  <c r="Q400" i="7"/>
  <c r="R400" i="7"/>
  <c r="S400" i="7"/>
  <c r="T400" i="7"/>
  <c r="U400" i="7"/>
  <c r="Q401" i="7"/>
  <c r="R401" i="7"/>
  <c r="S401" i="7"/>
  <c r="T401" i="7"/>
  <c r="U401" i="7"/>
  <c r="Q402" i="7"/>
  <c r="R402" i="7"/>
  <c r="S402" i="7"/>
  <c r="T402" i="7"/>
  <c r="U402" i="7"/>
  <c r="Q403" i="7"/>
  <c r="R403" i="7"/>
  <c r="S403" i="7"/>
  <c r="T403" i="7"/>
  <c r="U403" i="7"/>
  <c r="Q404" i="7"/>
  <c r="R404" i="7"/>
  <c r="S404" i="7"/>
  <c r="T404" i="7"/>
  <c r="U404" i="7"/>
  <c r="Q405" i="7"/>
  <c r="R405" i="7"/>
  <c r="S405" i="7"/>
  <c r="T405" i="7"/>
  <c r="U405" i="7"/>
  <c r="Q406" i="7"/>
  <c r="R406" i="7"/>
  <c r="S406" i="7"/>
  <c r="T406" i="7"/>
  <c r="U406" i="7"/>
  <c r="Q407" i="7"/>
  <c r="R407" i="7"/>
  <c r="S407" i="7"/>
  <c r="T407" i="7"/>
  <c r="U407" i="7"/>
  <c r="Q408" i="7"/>
  <c r="R408" i="7"/>
  <c r="S408" i="7"/>
  <c r="T408" i="7"/>
  <c r="U408" i="7"/>
  <c r="Q409" i="7"/>
  <c r="R409" i="7"/>
  <c r="S409" i="7"/>
  <c r="T409" i="7"/>
  <c r="U409" i="7"/>
  <c r="Q410" i="7"/>
  <c r="R410" i="7"/>
  <c r="S410" i="7"/>
  <c r="T410" i="7"/>
  <c r="U410" i="7"/>
  <c r="Q411" i="7"/>
  <c r="R411" i="7"/>
  <c r="S411" i="7"/>
  <c r="T411" i="7"/>
  <c r="U411" i="7"/>
  <c r="Q412" i="7"/>
  <c r="R412" i="7"/>
  <c r="S412" i="7"/>
  <c r="T412" i="7"/>
  <c r="U412" i="7"/>
  <c r="Q413" i="7"/>
  <c r="R413" i="7"/>
  <c r="S413" i="7"/>
  <c r="T413" i="7"/>
  <c r="U413" i="7"/>
  <c r="Q414" i="7"/>
  <c r="R414" i="7"/>
  <c r="S414" i="7"/>
  <c r="T414" i="7"/>
  <c r="U414" i="7"/>
  <c r="Q415" i="7"/>
  <c r="R415" i="7"/>
  <c r="S415" i="7"/>
  <c r="T415" i="7"/>
  <c r="U415" i="7"/>
  <c r="Q416" i="7"/>
  <c r="R416" i="7"/>
  <c r="S416" i="7"/>
  <c r="T416" i="7"/>
  <c r="U416" i="7"/>
  <c r="Q417" i="7"/>
  <c r="R417" i="7"/>
  <c r="S417" i="7"/>
  <c r="T417" i="7"/>
  <c r="U417" i="7"/>
  <c r="Q418" i="7"/>
  <c r="R418" i="7"/>
  <c r="S418" i="7"/>
  <c r="T418" i="7"/>
  <c r="U418" i="7"/>
  <c r="Q419" i="7"/>
  <c r="R419" i="7"/>
  <c r="S419" i="7"/>
  <c r="T419" i="7"/>
  <c r="U419" i="7"/>
  <c r="Q420" i="7"/>
  <c r="R420" i="7"/>
  <c r="S420" i="7"/>
  <c r="T420" i="7"/>
  <c r="U420" i="7"/>
  <c r="Q421" i="7"/>
  <c r="R421" i="7"/>
  <c r="S421" i="7"/>
  <c r="T421" i="7"/>
  <c r="U421" i="7"/>
  <c r="Q422" i="7"/>
  <c r="R422" i="7"/>
  <c r="S422" i="7"/>
  <c r="T422" i="7"/>
  <c r="U422" i="7"/>
  <c r="Q423" i="7"/>
  <c r="R423" i="7"/>
  <c r="S423" i="7"/>
  <c r="T423" i="7"/>
  <c r="U423" i="7"/>
  <c r="Q424" i="7"/>
  <c r="R424" i="7"/>
  <c r="S424" i="7"/>
  <c r="T424" i="7"/>
  <c r="U424" i="7"/>
  <c r="Q425" i="7"/>
  <c r="R425" i="7"/>
  <c r="S425" i="7"/>
  <c r="T425" i="7"/>
  <c r="U425" i="7"/>
  <c r="Q426" i="7"/>
  <c r="R426" i="7"/>
  <c r="S426" i="7"/>
  <c r="T426" i="7"/>
  <c r="U426" i="7"/>
  <c r="Q427" i="7"/>
  <c r="R427" i="7"/>
  <c r="S427" i="7"/>
  <c r="T427" i="7"/>
  <c r="U427" i="7"/>
  <c r="Q428" i="7"/>
  <c r="R428" i="7"/>
  <c r="S428" i="7"/>
  <c r="T428" i="7"/>
  <c r="U428" i="7"/>
  <c r="Q429" i="7"/>
  <c r="R429" i="7"/>
  <c r="S429" i="7"/>
  <c r="T429" i="7"/>
  <c r="U429" i="7"/>
  <c r="Q430" i="7"/>
  <c r="R430" i="7"/>
  <c r="S430" i="7"/>
  <c r="T430" i="7"/>
  <c r="U430" i="7"/>
  <c r="Q431" i="7"/>
  <c r="R431" i="7"/>
  <c r="S431" i="7"/>
  <c r="T431" i="7"/>
  <c r="U431" i="7"/>
  <c r="Q432" i="7"/>
  <c r="R432" i="7"/>
  <c r="S432" i="7"/>
  <c r="T432" i="7"/>
  <c r="U432" i="7"/>
  <c r="Q433" i="7"/>
  <c r="R433" i="7"/>
  <c r="S433" i="7"/>
  <c r="T433" i="7"/>
  <c r="U433" i="7"/>
  <c r="Q434" i="7"/>
  <c r="R434" i="7"/>
  <c r="S434" i="7"/>
  <c r="T434" i="7"/>
  <c r="U434" i="7"/>
  <c r="Q435" i="7"/>
  <c r="R435" i="7"/>
  <c r="S435" i="7"/>
  <c r="T435" i="7"/>
  <c r="U435" i="7"/>
  <c r="Q436" i="7"/>
  <c r="R436" i="7"/>
  <c r="S436" i="7"/>
  <c r="T436" i="7"/>
  <c r="U436" i="7"/>
  <c r="Q437" i="7"/>
  <c r="R437" i="7"/>
  <c r="S437" i="7"/>
  <c r="T437" i="7"/>
  <c r="U437" i="7"/>
  <c r="Q438" i="7"/>
  <c r="R438" i="7"/>
  <c r="S438" i="7"/>
  <c r="T438" i="7"/>
  <c r="U438" i="7"/>
  <c r="Q439" i="7"/>
  <c r="R439" i="7"/>
  <c r="S439" i="7"/>
  <c r="T439" i="7"/>
  <c r="U439" i="7"/>
  <c r="Q440" i="7"/>
  <c r="R440" i="7"/>
  <c r="S440" i="7"/>
  <c r="T440" i="7"/>
  <c r="U440" i="7"/>
  <c r="Q441" i="7"/>
  <c r="R441" i="7"/>
  <c r="S441" i="7"/>
  <c r="T441" i="7"/>
  <c r="U441" i="7"/>
  <c r="Q442" i="7"/>
  <c r="R442" i="7"/>
  <c r="S442" i="7"/>
  <c r="T442" i="7"/>
  <c r="U442" i="7"/>
  <c r="Q443" i="7"/>
  <c r="R443" i="7"/>
  <c r="S443" i="7"/>
  <c r="T443" i="7"/>
  <c r="U443" i="7"/>
  <c r="Q444" i="7"/>
  <c r="R444" i="7"/>
  <c r="S444" i="7"/>
  <c r="T444" i="7"/>
  <c r="U444" i="7"/>
  <c r="Q445" i="7"/>
  <c r="R445" i="7"/>
  <c r="S445" i="7"/>
  <c r="T445" i="7"/>
  <c r="U445" i="7"/>
  <c r="Q446" i="7"/>
  <c r="R446" i="7"/>
  <c r="S446" i="7"/>
  <c r="T446" i="7"/>
  <c r="U446" i="7"/>
  <c r="Q447" i="7"/>
  <c r="R447" i="7"/>
  <c r="S447" i="7"/>
  <c r="T447" i="7"/>
  <c r="U447" i="7"/>
  <c r="Q448" i="7"/>
  <c r="R448" i="7"/>
  <c r="S448" i="7"/>
  <c r="T448" i="7"/>
  <c r="U448" i="7"/>
  <c r="Q449" i="7"/>
  <c r="R449" i="7"/>
  <c r="S449" i="7"/>
  <c r="T449" i="7"/>
  <c r="U449" i="7"/>
  <c r="Q450" i="7"/>
  <c r="R450" i="7"/>
  <c r="S450" i="7"/>
  <c r="T450" i="7"/>
  <c r="U450" i="7"/>
  <c r="Q451" i="7"/>
  <c r="R451" i="7"/>
  <c r="S451" i="7"/>
  <c r="T451" i="7"/>
  <c r="U451" i="7"/>
  <c r="Q452" i="7"/>
  <c r="R452" i="7"/>
  <c r="S452" i="7"/>
  <c r="T452" i="7"/>
  <c r="U452" i="7"/>
  <c r="Q453" i="7"/>
  <c r="R453" i="7"/>
  <c r="S453" i="7"/>
  <c r="T453" i="7"/>
  <c r="U453" i="7"/>
  <c r="Q454" i="7"/>
  <c r="R454" i="7"/>
  <c r="S454" i="7"/>
  <c r="T454" i="7"/>
  <c r="U454" i="7"/>
  <c r="Q455" i="7"/>
  <c r="R455" i="7"/>
  <c r="S455" i="7"/>
  <c r="T455" i="7"/>
  <c r="U455" i="7"/>
  <c r="Q456" i="7"/>
  <c r="R456" i="7"/>
  <c r="S456" i="7"/>
  <c r="T456" i="7"/>
  <c r="U456" i="7"/>
  <c r="Q457" i="7"/>
  <c r="R457" i="7"/>
  <c r="S457" i="7"/>
  <c r="T457" i="7"/>
  <c r="U457" i="7"/>
  <c r="Q458" i="7"/>
  <c r="R458" i="7"/>
  <c r="S458" i="7"/>
  <c r="T458" i="7"/>
  <c r="U458" i="7"/>
  <c r="Q459" i="7"/>
  <c r="R459" i="7"/>
  <c r="S459" i="7"/>
  <c r="T459" i="7"/>
  <c r="U459" i="7"/>
  <c r="Q460" i="7"/>
  <c r="R460" i="7"/>
  <c r="S460" i="7"/>
  <c r="T460" i="7"/>
  <c r="U460" i="7"/>
  <c r="Q461" i="7"/>
  <c r="R461" i="7"/>
  <c r="S461" i="7"/>
  <c r="T461" i="7"/>
  <c r="U461" i="7"/>
  <c r="Q462" i="7"/>
  <c r="R462" i="7"/>
  <c r="S462" i="7"/>
  <c r="T462" i="7"/>
  <c r="U462" i="7"/>
  <c r="Q463" i="7"/>
  <c r="R463" i="7"/>
  <c r="S463" i="7"/>
  <c r="T463" i="7"/>
  <c r="U463" i="7"/>
  <c r="Q464" i="7"/>
  <c r="R464" i="7"/>
  <c r="S464" i="7"/>
  <c r="T464" i="7"/>
  <c r="U464" i="7"/>
  <c r="Q465" i="7"/>
  <c r="R465" i="7"/>
  <c r="S465" i="7"/>
  <c r="T465" i="7"/>
  <c r="U465" i="7"/>
  <c r="Q466" i="7"/>
  <c r="R466" i="7"/>
  <c r="S466" i="7"/>
  <c r="T466" i="7"/>
  <c r="U466" i="7"/>
  <c r="Q467" i="7"/>
  <c r="R467" i="7"/>
  <c r="S467" i="7"/>
  <c r="T467" i="7"/>
  <c r="U467" i="7"/>
  <c r="Q468" i="7"/>
  <c r="R468" i="7"/>
  <c r="S468" i="7"/>
  <c r="T468" i="7"/>
  <c r="U468" i="7"/>
  <c r="Q469" i="7"/>
  <c r="R469" i="7"/>
  <c r="S469" i="7"/>
  <c r="T469" i="7"/>
  <c r="U469" i="7"/>
  <c r="Q470" i="7"/>
  <c r="R470" i="7"/>
  <c r="S470" i="7"/>
  <c r="T470" i="7"/>
  <c r="U470" i="7"/>
  <c r="Q471" i="7"/>
  <c r="R471" i="7"/>
  <c r="S471" i="7"/>
  <c r="T471" i="7"/>
  <c r="U471" i="7"/>
  <c r="Q472" i="7"/>
  <c r="R472" i="7"/>
  <c r="S472" i="7"/>
  <c r="T472" i="7"/>
  <c r="U472" i="7"/>
  <c r="Q473" i="7"/>
  <c r="R473" i="7"/>
  <c r="S473" i="7"/>
  <c r="T473" i="7"/>
  <c r="U473" i="7"/>
  <c r="Q474" i="7"/>
  <c r="R474" i="7"/>
  <c r="S474" i="7"/>
  <c r="T474" i="7"/>
  <c r="U474" i="7"/>
  <c r="Q475" i="7"/>
  <c r="R475" i="7"/>
  <c r="S475" i="7"/>
  <c r="T475" i="7"/>
  <c r="U475" i="7"/>
  <c r="Q476" i="7"/>
  <c r="R476" i="7"/>
  <c r="S476" i="7"/>
  <c r="T476" i="7"/>
  <c r="U476" i="7"/>
  <c r="Q477" i="7"/>
  <c r="R477" i="7"/>
  <c r="S477" i="7"/>
  <c r="T477" i="7"/>
  <c r="U477" i="7"/>
  <c r="Q478" i="7"/>
  <c r="R478" i="7"/>
  <c r="S478" i="7"/>
  <c r="T478" i="7"/>
  <c r="U478" i="7"/>
  <c r="Q479" i="7"/>
  <c r="R479" i="7"/>
  <c r="S479" i="7"/>
  <c r="T479" i="7"/>
  <c r="U479" i="7"/>
  <c r="Q480" i="7"/>
  <c r="R480" i="7"/>
  <c r="S480" i="7"/>
  <c r="T480" i="7"/>
  <c r="U480" i="7"/>
  <c r="Q481" i="7"/>
  <c r="R481" i="7"/>
  <c r="S481" i="7"/>
  <c r="T481" i="7"/>
  <c r="U481" i="7"/>
  <c r="Q482" i="7"/>
  <c r="R482" i="7"/>
  <c r="S482" i="7"/>
  <c r="T482" i="7"/>
  <c r="U482" i="7"/>
  <c r="Q483" i="7"/>
  <c r="R483" i="7"/>
  <c r="S483" i="7"/>
  <c r="T483" i="7"/>
  <c r="U483" i="7"/>
  <c r="Q484" i="7"/>
  <c r="R484" i="7"/>
  <c r="S484" i="7"/>
  <c r="T484" i="7"/>
  <c r="U484" i="7"/>
  <c r="Q485" i="7"/>
  <c r="R485" i="7"/>
  <c r="S485" i="7"/>
  <c r="T485" i="7"/>
  <c r="U485" i="7"/>
  <c r="Q486" i="7"/>
  <c r="R486" i="7"/>
  <c r="S486" i="7"/>
  <c r="T486" i="7"/>
  <c r="U486" i="7"/>
  <c r="Q487" i="7"/>
  <c r="R487" i="7"/>
  <c r="S487" i="7"/>
  <c r="T487" i="7"/>
  <c r="U487" i="7"/>
  <c r="Q488" i="7"/>
  <c r="R488" i="7"/>
  <c r="S488" i="7"/>
  <c r="T488" i="7"/>
  <c r="U488" i="7"/>
  <c r="Q489" i="7"/>
  <c r="R489" i="7"/>
  <c r="S489" i="7"/>
  <c r="T489" i="7"/>
  <c r="U489" i="7"/>
  <c r="Q490" i="7"/>
  <c r="R490" i="7"/>
  <c r="S490" i="7"/>
  <c r="T490" i="7"/>
  <c r="U490" i="7"/>
  <c r="Q491" i="7"/>
  <c r="R491" i="7"/>
  <c r="S491" i="7"/>
  <c r="T491" i="7"/>
  <c r="U491" i="7"/>
  <c r="Q492" i="7"/>
  <c r="R492" i="7"/>
  <c r="S492" i="7"/>
  <c r="T492" i="7"/>
  <c r="U492" i="7"/>
  <c r="Q493" i="7"/>
  <c r="R493" i="7"/>
  <c r="S493" i="7"/>
  <c r="T493" i="7"/>
  <c r="U493" i="7"/>
  <c r="Q494" i="7"/>
  <c r="R494" i="7"/>
  <c r="S494" i="7"/>
  <c r="T494" i="7"/>
  <c r="U494" i="7"/>
  <c r="Q495" i="7"/>
  <c r="R495" i="7"/>
  <c r="S495" i="7"/>
  <c r="T495" i="7"/>
  <c r="U495" i="7"/>
  <c r="Q496" i="7"/>
  <c r="R496" i="7"/>
  <c r="S496" i="7"/>
  <c r="T496" i="7"/>
  <c r="U496" i="7"/>
  <c r="Q497" i="7"/>
  <c r="R497" i="7"/>
  <c r="S497" i="7"/>
  <c r="T497" i="7"/>
  <c r="U497" i="7"/>
  <c r="Q498" i="7"/>
  <c r="R498" i="7"/>
  <c r="S498" i="7"/>
  <c r="T498" i="7"/>
  <c r="U498" i="7"/>
  <c r="Q499" i="7"/>
  <c r="R499" i="7"/>
  <c r="S499" i="7"/>
  <c r="T499" i="7"/>
  <c r="U499" i="7"/>
  <c r="Q500" i="7"/>
  <c r="R500" i="7"/>
  <c r="S500" i="7"/>
  <c r="T500" i="7"/>
  <c r="U500" i="7"/>
  <c r="Q501" i="7"/>
  <c r="R501" i="7"/>
  <c r="S501" i="7"/>
  <c r="T501" i="7"/>
  <c r="U501" i="7"/>
  <c r="Q502" i="7"/>
  <c r="R502" i="7"/>
  <c r="S502" i="7"/>
  <c r="T502" i="7"/>
  <c r="U502" i="7"/>
  <c r="Q503" i="7"/>
  <c r="R503" i="7"/>
  <c r="S503" i="7"/>
  <c r="T503" i="7"/>
  <c r="U503" i="7"/>
  <c r="Q504" i="7"/>
  <c r="R504" i="7"/>
  <c r="S504" i="7"/>
  <c r="T504" i="7"/>
  <c r="U504" i="7"/>
  <c r="Q505" i="7"/>
  <c r="R505" i="7"/>
  <c r="S505" i="7"/>
  <c r="T505" i="7"/>
  <c r="U505" i="7"/>
  <c r="Q506" i="7"/>
  <c r="R506" i="7"/>
  <c r="S506" i="7"/>
  <c r="T506" i="7"/>
  <c r="U506" i="7"/>
  <c r="Q507" i="7"/>
  <c r="R507" i="7"/>
  <c r="S507" i="7"/>
  <c r="T507" i="7"/>
  <c r="U507" i="7"/>
  <c r="Q508" i="7"/>
  <c r="R508" i="7"/>
  <c r="S508" i="7"/>
  <c r="T508" i="7"/>
  <c r="U508" i="7"/>
  <c r="Q509" i="7"/>
  <c r="R509" i="7"/>
  <c r="S509" i="7"/>
  <c r="T509" i="7"/>
  <c r="U509" i="7"/>
  <c r="Q510" i="7"/>
  <c r="R510" i="7"/>
  <c r="S510" i="7"/>
  <c r="T510" i="7"/>
  <c r="U510" i="7"/>
  <c r="Q511" i="7"/>
  <c r="R511" i="7"/>
  <c r="S511" i="7"/>
  <c r="T511" i="7"/>
  <c r="U511" i="7"/>
  <c r="Q512" i="7"/>
  <c r="R512" i="7"/>
  <c r="S512" i="7"/>
  <c r="T512" i="7"/>
  <c r="U512" i="7"/>
  <c r="Q513" i="7"/>
  <c r="R513" i="7"/>
  <c r="S513" i="7"/>
  <c r="T513" i="7"/>
  <c r="U513" i="7"/>
  <c r="Q514" i="7"/>
  <c r="R514" i="7"/>
  <c r="S514" i="7"/>
  <c r="T514" i="7"/>
  <c r="U514" i="7"/>
  <c r="Q515" i="7"/>
  <c r="R515" i="7"/>
  <c r="S515" i="7"/>
  <c r="T515" i="7"/>
  <c r="U515" i="7"/>
  <c r="Q516" i="7"/>
  <c r="R516" i="7"/>
  <c r="S516" i="7"/>
  <c r="T516" i="7"/>
  <c r="U516" i="7"/>
  <c r="Q517" i="7"/>
  <c r="R517" i="7"/>
  <c r="S517" i="7"/>
  <c r="T517" i="7"/>
  <c r="U517" i="7"/>
  <c r="Q518" i="7"/>
  <c r="R518" i="7"/>
  <c r="S518" i="7"/>
  <c r="T518" i="7"/>
  <c r="U518" i="7"/>
  <c r="Q519" i="7"/>
  <c r="R519" i="7"/>
  <c r="S519" i="7"/>
  <c r="T519" i="7"/>
  <c r="U519" i="7"/>
  <c r="Q520" i="7"/>
  <c r="R520" i="7"/>
  <c r="S520" i="7"/>
  <c r="T520" i="7"/>
  <c r="U520" i="7"/>
  <c r="Q521" i="7"/>
  <c r="R521" i="7"/>
  <c r="S521" i="7"/>
  <c r="T521" i="7"/>
  <c r="U521" i="7"/>
  <c r="Q522" i="7"/>
  <c r="R522" i="7"/>
  <c r="S522" i="7"/>
  <c r="T522" i="7"/>
  <c r="U522" i="7"/>
  <c r="Q523" i="7"/>
  <c r="R523" i="7"/>
  <c r="S523" i="7"/>
  <c r="T523" i="7"/>
  <c r="U523" i="7"/>
  <c r="Q524" i="7"/>
  <c r="R524" i="7"/>
  <c r="S524" i="7"/>
  <c r="T524" i="7"/>
  <c r="U524" i="7"/>
  <c r="Q525" i="7"/>
  <c r="R525" i="7"/>
  <c r="S525" i="7"/>
  <c r="T525" i="7"/>
  <c r="U525" i="7"/>
  <c r="Q526" i="7"/>
  <c r="R526" i="7"/>
  <c r="S526" i="7"/>
  <c r="T526" i="7"/>
  <c r="U526" i="7"/>
  <c r="Q527" i="7"/>
  <c r="R527" i="7"/>
  <c r="S527" i="7"/>
  <c r="T527" i="7"/>
  <c r="U527" i="7"/>
  <c r="Q528" i="7"/>
  <c r="R528" i="7"/>
  <c r="S528" i="7"/>
  <c r="T528" i="7"/>
  <c r="U528" i="7"/>
  <c r="Q529" i="7"/>
  <c r="R529" i="7"/>
  <c r="S529" i="7"/>
  <c r="T529" i="7"/>
  <c r="U529" i="7"/>
  <c r="Q530" i="7"/>
  <c r="R530" i="7"/>
  <c r="S530" i="7"/>
  <c r="T530" i="7"/>
  <c r="U530" i="7"/>
  <c r="Q531" i="7"/>
  <c r="R531" i="7"/>
  <c r="S531" i="7"/>
  <c r="T531" i="7"/>
  <c r="U531" i="7"/>
  <c r="Q532" i="7"/>
  <c r="R532" i="7"/>
  <c r="S532" i="7"/>
  <c r="T532" i="7"/>
  <c r="U532" i="7"/>
  <c r="Q533" i="7"/>
  <c r="R533" i="7"/>
  <c r="S533" i="7"/>
  <c r="T533" i="7"/>
  <c r="U533" i="7"/>
  <c r="Q534" i="7"/>
  <c r="R534" i="7"/>
  <c r="S534" i="7"/>
  <c r="T534" i="7"/>
  <c r="U534" i="7"/>
  <c r="Q535" i="7"/>
  <c r="R535" i="7"/>
  <c r="S535" i="7"/>
  <c r="T535" i="7"/>
  <c r="U535" i="7"/>
  <c r="Q536" i="7"/>
  <c r="R536" i="7"/>
  <c r="S536" i="7"/>
  <c r="T536" i="7"/>
  <c r="U536" i="7"/>
  <c r="Q537" i="7"/>
  <c r="R537" i="7"/>
  <c r="S537" i="7"/>
  <c r="T537" i="7"/>
  <c r="U537" i="7"/>
  <c r="Q538" i="7"/>
  <c r="R538" i="7"/>
  <c r="S538" i="7"/>
  <c r="T538" i="7"/>
  <c r="U538" i="7"/>
  <c r="Q539" i="7"/>
  <c r="R539" i="7"/>
  <c r="S539" i="7"/>
  <c r="T539" i="7"/>
  <c r="U539" i="7"/>
  <c r="Q540" i="7"/>
  <c r="R540" i="7"/>
  <c r="S540" i="7"/>
  <c r="T540" i="7"/>
  <c r="U540" i="7"/>
  <c r="Q541" i="7"/>
  <c r="R541" i="7"/>
  <c r="S541" i="7"/>
  <c r="T541" i="7"/>
  <c r="U541" i="7"/>
  <c r="Q542" i="7"/>
  <c r="R542" i="7"/>
  <c r="S542" i="7"/>
  <c r="T542" i="7"/>
  <c r="U542" i="7"/>
  <c r="Q543" i="7"/>
  <c r="R543" i="7"/>
  <c r="S543" i="7"/>
  <c r="T543" i="7"/>
  <c r="U543" i="7"/>
  <c r="Q544" i="7"/>
  <c r="R544" i="7"/>
  <c r="S544" i="7"/>
  <c r="T544" i="7"/>
  <c r="U544" i="7"/>
  <c r="V544" i="7"/>
  <c r="Q545" i="7"/>
  <c r="R545" i="7"/>
  <c r="S545" i="7"/>
  <c r="T545" i="7"/>
  <c r="U545" i="7"/>
  <c r="Q546" i="7"/>
  <c r="R546" i="7"/>
  <c r="S546" i="7"/>
  <c r="T546" i="7"/>
  <c r="U546" i="7"/>
  <c r="Q547" i="7"/>
  <c r="R547" i="7"/>
  <c r="S547" i="7"/>
  <c r="T547" i="7"/>
  <c r="U547" i="7"/>
  <c r="Q548" i="7"/>
  <c r="R548" i="7"/>
  <c r="S548" i="7"/>
  <c r="T548" i="7"/>
  <c r="U548" i="7"/>
  <c r="Q549" i="7"/>
  <c r="R549" i="7"/>
  <c r="S549" i="7"/>
  <c r="T549" i="7"/>
  <c r="U549" i="7"/>
  <c r="Q550" i="7"/>
  <c r="R550" i="7"/>
  <c r="S550" i="7"/>
  <c r="T550" i="7"/>
  <c r="U550" i="7"/>
  <c r="V550" i="7"/>
  <c r="Q551" i="7"/>
  <c r="R551" i="7"/>
  <c r="S551" i="7"/>
  <c r="T551" i="7"/>
  <c r="U551" i="7"/>
  <c r="V551" i="7"/>
  <c r="Q552" i="7"/>
  <c r="R552" i="7"/>
  <c r="S552" i="7"/>
  <c r="T552" i="7"/>
  <c r="U552" i="7"/>
  <c r="V552" i="7"/>
  <c r="Q553" i="7"/>
  <c r="R553" i="7"/>
  <c r="S553" i="7"/>
  <c r="T553" i="7"/>
  <c r="U553" i="7"/>
  <c r="V553" i="7"/>
  <c r="Q554" i="7"/>
  <c r="R554" i="7"/>
  <c r="S554" i="7"/>
  <c r="T554" i="7"/>
  <c r="U554" i="7"/>
  <c r="V554" i="7"/>
  <c r="Q555" i="7"/>
  <c r="R555" i="7"/>
  <c r="S555" i="7"/>
  <c r="T555" i="7"/>
  <c r="U555" i="7"/>
  <c r="V555" i="7"/>
  <c r="Q556" i="7"/>
  <c r="R556" i="7"/>
  <c r="S556" i="7"/>
  <c r="T556" i="7"/>
  <c r="U556" i="7"/>
  <c r="V556" i="7"/>
  <c r="Q557" i="7"/>
  <c r="R557" i="7"/>
  <c r="S557" i="7"/>
  <c r="T557" i="7"/>
  <c r="U557" i="7"/>
  <c r="V557" i="7"/>
  <c r="Q558" i="7"/>
  <c r="R558" i="7"/>
  <c r="S558" i="7"/>
  <c r="T558" i="7"/>
  <c r="U558" i="7"/>
  <c r="V558" i="7"/>
  <c r="Q559" i="7"/>
  <c r="R559" i="7"/>
  <c r="S559" i="7"/>
  <c r="T559" i="7"/>
  <c r="U559" i="7"/>
  <c r="V559" i="7"/>
  <c r="Q560" i="7"/>
  <c r="R560" i="7"/>
  <c r="S560" i="7"/>
  <c r="T560" i="7"/>
  <c r="U560" i="7"/>
  <c r="V560" i="7"/>
  <c r="Q561" i="7"/>
  <c r="R561" i="7"/>
  <c r="S561" i="7"/>
  <c r="T561" i="7"/>
  <c r="U561" i="7"/>
  <c r="V561" i="7"/>
  <c r="Q562" i="7"/>
  <c r="R562" i="7"/>
  <c r="S562" i="7"/>
  <c r="T562" i="7"/>
  <c r="U562" i="7"/>
  <c r="V562" i="7"/>
  <c r="Q563" i="7"/>
  <c r="R563" i="7"/>
  <c r="S563" i="7"/>
  <c r="T563" i="7"/>
  <c r="U563" i="7"/>
  <c r="V563" i="7"/>
  <c r="Q564" i="7"/>
  <c r="R564" i="7"/>
  <c r="S564" i="7"/>
  <c r="T564" i="7"/>
  <c r="U564" i="7"/>
  <c r="V564" i="7"/>
  <c r="Q565" i="7"/>
  <c r="R565" i="7"/>
  <c r="S565" i="7"/>
  <c r="T565" i="7"/>
  <c r="U565" i="7"/>
  <c r="V565" i="7"/>
  <c r="Q566" i="7"/>
  <c r="R566" i="7"/>
  <c r="S566" i="7"/>
  <c r="T566" i="7"/>
  <c r="U566" i="7"/>
  <c r="V566" i="7"/>
  <c r="Q567" i="7"/>
  <c r="R567" i="7"/>
  <c r="S567" i="7"/>
  <c r="T567" i="7"/>
  <c r="U567" i="7"/>
  <c r="V567" i="7"/>
  <c r="Q568" i="7"/>
  <c r="R568" i="7"/>
  <c r="S568" i="7"/>
  <c r="T568" i="7"/>
  <c r="U568" i="7"/>
  <c r="V568" i="7"/>
  <c r="Q569" i="7"/>
  <c r="R569" i="7"/>
  <c r="S569" i="7"/>
  <c r="T569" i="7"/>
  <c r="U569" i="7"/>
  <c r="V569" i="7"/>
  <c r="Q570" i="7"/>
  <c r="R570" i="7"/>
  <c r="S570" i="7"/>
  <c r="T570" i="7"/>
  <c r="U570" i="7"/>
  <c r="V570" i="7"/>
  <c r="Q571" i="7"/>
  <c r="R571" i="7"/>
  <c r="S571" i="7"/>
  <c r="T571" i="7"/>
  <c r="U571" i="7"/>
  <c r="V571" i="7"/>
  <c r="Q572" i="7"/>
  <c r="R572" i="7"/>
  <c r="S572" i="7"/>
  <c r="T572" i="7"/>
  <c r="U572" i="7"/>
  <c r="V572" i="7"/>
  <c r="Q573" i="7"/>
  <c r="R573" i="7"/>
  <c r="S573" i="7"/>
  <c r="T573" i="7"/>
  <c r="U573" i="7"/>
  <c r="V573" i="7"/>
  <c r="Q574" i="7"/>
  <c r="R574" i="7"/>
  <c r="S574" i="7"/>
  <c r="T574" i="7"/>
  <c r="U574" i="7"/>
  <c r="V574" i="7"/>
  <c r="Q575" i="7"/>
  <c r="R575" i="7"/>
  <c r="S575" i="7"/>
  <c r="T575" i="7"/>
  <c r="U575" i="7"/>
  <c r="V575" i="7"/>
  <c r="Q576" i="7"/>
  <c r="R576" i="7"/>
  <c r="S576" i="7"/>
  <c r="T576" i="7"/>
  <c r="U576" i="7"/>
  <c r="V576" i="7"/>
  <c r="Q577" i="7"/>
  <c r="R577" i="7"/>
  <c r="S577" i="7"/>
  <c r="T577" i="7"/>
  <c r="U577" i="7"/>
  <c r="V577" i="7"/>
  <c r="Q578" i="7"/>
  <c r="R578" i="7"/>
  <c r="S578" i="7"/>
  <c r="T578" i="7"/>
  <c r="U578" i="7"/>
  <c r="Q579" i="7"/>
  <c r="R579" i="7"/>
  <c r="S579" i="7"/>
  <c r="T579" i="7"/>
  <c r="U579" i="7"/>
  <c r="Q580" i="7"/>
  <c r="R580" i="7"/>
  <c r="S580" i="7"/>
  <c r="T580" i="7"/>
  <c r="U580" i="7"/>
  <c r="Q581" i="7"/>
  <c r="R581" i="7"/>
  <c r="S581" i="7"/>
  <c r="T581" i="7"/>
  <c r="U581" i="7"/>
  <c r="Q582" i="7"/>
  <c r="R582" i="7"/>
  <c r="S582" i="7"/>
  <c r="T582" i="7"/>
  <c r="U582" i="7"/>
  <c r="Q583" i="7"/>
  <c r="R583" i="7"/>
  <c r="S583" i="7"/>
  <c r="T583" i="7"/>
  <c r="U583" i="7"/>
  <c r="Q584" i="7"/>
  <c r="R584" i="7"/>
  <c r="S584" i="7"/>
  <c r="T584" i="7"/>
  <c r="U584" i="7"/>
  <c r="Q585" i="7"/>
  <c r="R585" i="7"/>
  <c r="S585" i="7"/>
  <c r="T585" i="7"/>
  <c r="U585" i="7"/>
  <c r="Q586" i="7"/>
  <c r="R586" i="7"/>
  <c r="S586" i="7"/>
  <c r="T586" i="7"/>
  <c r="U586" i="7"/>
  <c r="Q587" i="7"/>
  <c r="R587" i="7"/>
  <c r="S587" i="7"/>
  <c r="T587" i="7"/>
  <c r="U587" i="7"/>
  <c r="Q588" i="7"/>
  <c r="R588" i="7"/>
  <c r="S588" i="7"/>
  <c r="T588" i="7"/>
  <c r="U588" i="7"/>
  <c r="Q589" i="7"/>
  <c r="R589" i="7"/>
  <c r="S589" i="7"/>
  <c r="T589" i="7"/>
  <c r="U589" i="7"/>
  <c r="Q590" i="7"/>
  <c r="R590" i="7"/>
  <c r="S590" i="7"/>
  <c r="T590" i="7"/>
  <c r="U590" i="7"/>
  <c r="Q591" i="7"/>
  <c r="R591" i="7"/>
  <c r="S591" i="7"/>
  <c r="T591" i="7"/>
  <c r="U591" i="7"/>
  <c r="Q592" i="7"/>
  <c r="R592" i="7"/>
  <c r="S592" i="7"/>
  <c r="T592" i="7"/>
  <c r="U592" i="7"/>
  <c r="Q593" i="7"/>
  <c r="R593" i="7"/>
  <c r="S593" i="7"/>
  <c r="T593" i="7"/>
  <c r="U593" i="7"/>
  <c r="Q594" i="7"/>
  <c r="R594" i="7"/>
  <c r="S594" i="7"/>
  <c r="T594" i="7"/>
  <c r="U594" i="7"/>
  <c r="Q595" i="7"/>
  <c r="R595" i="7"/>
  <c r="S595" i="7"/>
  <c r="T595" i="7"/>
  <c r="U595" i="7"/>
  <c r="Q596" i="7"/>
  <c r="R596" i="7"/>
  <c r="S596" i="7"/>
  <c r="T596" i="7"/>
  <c r="U596" i="7"/>
  <c r="Q597" i="7"/>
  <c r="R597" i="7"/>
  <c r="S597" i="7"/>
  <c r="T597" i="7"/>
  <c r="U597" i="7"/>
  <c r="Q598" i="7"/>
  <c r="R598" i="7"/>
  <c r="S598" i="7"/>
  <c r="T598" i="7"/>
  <c r="U598" i="7"/>
  <c r="Q599" i="7"/>
  <c r="R599" i="7"/>
  <c r="S599" i="7"/>
  <c r="T599" i="7"/>
  <c r="U599" i="7"/>
  <c r="Q600" i="7"/>
  <c r="R600" i="7"/>
  <c r="S600" i="7"/>
  <c r="T600" i="7"/>
  <c r="U600" i="7"/>
  <c r="Q601" i="7"/>
  <c r="R601" i="7"/>
  <c r="S601" i="7"/>
  <c r="T601" i="7"/>
  <c r="U601" i="7"/>
  <c r="Q602" i="7"/>
  <c r="R602" i="7"/>
  <c r="S602" i="7"/>
  <c r="T602" i="7"/>
  <c r="U602" i="7"/>
  <c r="Q603" i="7"/>
  <c r="R603" i="7"/>
  <c r="S603" i="7"/>
  <c r="T603" i="7"/>
  <c r="U603" i="7"/>
  <c r="Q604" i="7"/>
  <c r="R604" i="7"/>
  <c r="S604" i="7"/>
  <c r="T604" i="7"/>
  <c r="U604" i="7"/>
  <c r="Q605" i="7"/>
  <c r="R605" i="7"/>
  <c r="S605" i="7"/>
  <c r="T605" i="7"/>
  <c r="U605" i="7"/>
  <c r="Q606" i="7"/>
  <c r="R606" i="7"/>
  <c r="S606" i="7"/>
  <c r="T606" i="7"/>
  <c r="U606" i="7"/>
  <c r="Q607" i="7"/>
  <c r="R607" i="7"/>
  <c r="S607" i="7"/>
  <c r="T607" i="7"/>
  <c r="U607" i="7"/>
  <c r="Q608" i="7"/>
  <c r="R608" i="7"/>
  <c r="S608" i="7"/>
  <c r="T608" i="7"/>
  <c r="U608" i="7"/>
  <c r="Q609" i="7"/>
  <c r="R609" i="7"/>
  <c r="S609" i="7"/>
  <c r="T609" i="7"/>
  <c r="U609" i="7"/>
  <c r="Q610" i="7"/>
  <c r="R610" i="7"/>
  <c r="S610" i="7"/>
  <c r="T610" i="7"/>
  <c r="U610" i="7"/>
  <c r="Q611" i="7"/>
  <c r="R611" i="7"/>
  <c r="S611" i="7"/>
  <c r="T611" i="7"/>
  <c r="U611" i="7"/>
  <c r="Q612" i="7"/>
  <c r="R612" i="7"/>
  <c r="S612" i="7"/>
  <c r="T612" i="7"/>
  <c r="U612" i="7"/>
  <c r="Q613" i="7"/>
  <c r="R613" i="7"/>
  <c r="S613" i="7"/>
  <c r="T613" i="7"/>
  <c r="U613" i="7"/>
  <c r="Q614" i="7"/>
  <c r="R614" i="7"/>
  <c r="S614" i="7"/>
  <c r="T614" i="7"/>
  <c r="U614" i="7"/>
  <c r="V614" i="7"/>
  <c r="Q615" i="7"/>
  <c r="R615" i="7"/>
  <c r="S615" i="7"/>
  <c r="T615" i="7"/>
  <c r="U615" i="7"/>
  <c r="Q616" i="7"/>
  <c r="R616" i="7"/>
  <c r="S616" i="7"/>
  <c r="T616" i="7"/>
  <c r="U616" i="7"/>
  <c r="Q617" i="7"/>
  <c r="R617" i="7"/>
  <c r="S617" i="7"/>
  <c r="T617" i="7"/>
  <c r="U617" i="7"/>
  <c r="Q618" i="7"/>
  <c r="R618" i="7"/>
  <c r="S618" i="7"/>
  <c r="T618" i="7"/>
  <c r="U618" i="7"/>
  <c r="Q619" i="7"/>
  <c r="R619" i="7"/>
  <c r="S619" i="7"/>
  <c r="T619" i="7"/>
  <c r="U619" i="7"/>
  <c r="Q620" i="7"/>
  <c r="R620" i="7"/>
  <c r="S620" i="7"/>
  <c r="T620" i="7"/>
  <c r="U620" i="7"/>
  <c r="V620" i="7"/>
  <c r="Q621" i="7"/>
  <c r="R621" i="7"/>
  <c r="S621" i="7"/>
  <c r="T621" i="7"/>
  <c r="U621" i="7"/>
  <c r="Q622" i="7"/>
  <c r="R622" i="7"/>
  <c r="S622" i="7"/>
  <c r="T622" i="7"/>
  <c r="U622" i="7"/>
  <c r="V622" i="7"/>
  <c r="Q623" i="7"/>
  <c r="R623" i="7"/>
  <c r="S623" i="7"/>
  <c r="T623" i="7"/>
  <c r="U623" i="7"/>
  <c r="Q624" i="7"/>
  <c r="R624" i="7"/>
  <c r="S624" i="7"/>
  <c r="T624" i="7"/>
  <c r="U624" i="7"/>
  <c r="V624" i="7"/>
  <c r="Q625" i="7"/>
  <c r="R625" i="7"/>
  <c r="S625" i="7"/>
  <c r="T625" i="7"/>
  <c r="U625" i="7"/>
  <c r="Q626" i="7"/>
  <c r="R626" i="7"/>
  <c r="S626" i="7"/>
  <c r="T626" i="7"/>
  <c r="U626" i="7"/>
  <c r="V626" i="7"/>
  <c r="Q627" i="7"/>
  <c r="R627" i="7"/>
  <c r="S627" i="7"/>
  <c r="T627" i="7"/>
  <c r="U627" i="7"/>
  <c r="V627" i="7"/>
  <c r="Q628" i="7"/>
  <c r="R628" i="7"/>
  <c r="S628" i="7"/>
  <c r="T628" i="7"/>
  <c r="U628" i="7"/>
  <c r="V628" i="7"/>
  <c r="Q629" i="7"/>
  <c r="R629" i="7"/>
  <c r="S629" i="7"/>
  <c r="T629" i="7"/>
  <c r="U629" i="7"/>
  <c r="Q630" i="7"/>
  <c r="R630" i="7"/>
  <c r="S630" i="7"/>
  <c r="T630" i="7"/>
  <c r="U630" i="7"/>
  <c r="Q631" i="7"/>
  <c r="R631" i="7"/>
  <c r="S631" i="7"/>
  <c r="T631" i="7"/>
  <c r="U631" i="7"/>
  <c r="V631" i="7"/>
  <c r="Q632" i="7"/>
  <c r="R632" i="7"/>
  <c r="S632" i="7"/>
  <c r="T632" i="7"/>
  <c r="U632" i="7"/>
  <c r="V632" i="7"/>
  <c r="Q633" i="7"/>
  <c r="R633" i="7"/>
  <c r="S633" i="7"/>
  <c r="T633" i="7"/>
  <c r="U633" i="7"/>
  <c r="Q634" i="7"/>
  <c r="R634" i="7"/>
  <c r="S634" i="7"/>
  <c r="T634" i="7"/>
  <c r="U634" i="7"/>
  <c r="V634" i="7"/>
  <c r="Q635" i="7"/>
  <c r="R635" i="7"/>
  <c r="S635" i="7"/>
  <c r="T635" i="7"/>
  <c r="U635" i="7"/>
  <c r="V635" i="7"/>
  <c r="Q636" i="7"/>
  <c r="R636" i="7"/>
  <c r="S636" i="7"/>
  <c r="T636" i="7"/>
  <c r="U636" i="7"/>
  <c r="Q637" i="7"/>
  <c r="R637" i="7"/>
  <c r="S637" i="7"/>
  <c r="T637" i="7"/>
  <c r="U637" i="7"/>
  <c r="V637" i="7"/>
  <c r="Q638" i="7"/>
  <c r="R638" i="7"/>
  <c r="S638" i="7"/>
  <c r="T638" i="7"/>
  <c r="U638" i="7"/>
  <c r="V638" i="7"/>
  <c r="Q639" i="7"/>
  <c r="R639" i="7"/>
  <c r="S639" i="7"/>
  <c r="T639" i="7"/>
  <c r="U639" i="7"/>
  <c r="Q3" i="7"/>
  <c r="R3" i="7"/>
  <c r="S3" i="7"/>
  <c r="T3" i="7"/>
  <c r="U3" i="7"/>
  <c r="Q4" i="7"/>
  <c r="R4" i="7"/>
  <c r="S4" i="7"/>
  <c r="T4" i="7"/>
  <c r="U4" i="7"/>
  <c r="Q5" i="7"/>
  <c r="R5" i="7"/>
  <c r="S5" i="7"/>
  <c r="T5" i="7"/>
  <c r="U5" i="7"/>
  <c r="V5" i="7"/>
  <c r="Q6" i="7"/>
  <c r="R6" i="7"/>
  <c r="S6" i="7"/>
  <c r="T6" i="7"/>
  <c r="U6" i="7"/>
  <c r="V6" i="7"/>
  <c r="Q7" i="7"/>
  <c r="R7" i="7"/>
  <c r="S7" i="7"/>
  <c r="T7" i="7"/>
  <c r="U7" i="7"/>
  <c r="V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V11" i="7"/>
  <c r="Q12" i="7"/>
  <c r="R12" i="7"/>
  <c r="S12" i="7"/>
  <c r="T12" i="7"/>
  <c r="U12" i="7"/>
  <c r="V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V16" i="7"/>
  <c r="Q17" i="7"/>
  <c r="R17" i="7"/>
  <c r="S17" i="7"/>
  <c r="T17" i="7"/>
  <c r="U17" i="7"/>
  <c r="V17" i="7"/>
  <c r="Q18" i="7"/>
  <c r="R18" i="7"/>
  <c r="S18" i="7"/>
  <c r="T18" i="7"/>
  <c r="U18" i="7"/>
  <c r="V18" i="7"/>
  <c r="Q19" i="7"/>
  <c r="R19" i="7"/>
  <c r="S19" i="7"/>
  <c r="T19" i="7"/>
  <c r="U19" i="7"/>
  <c r="Q20" i="7"/>
  <c r="R20" i="7"/>
  <c r="S20" i="7"/>
  <c r="T20" i="7"/>
  <c r="U20" i="7"/>
  <c r="T2" i="7"/>
  <c r="S2" i="7"/>
  <c r="R2" i="7"/>
  <c r="Q2" i="7"/>
  <c r="U2" i="7"/>
  <c r="AC481" i="7" l="1"/>
  <c r="AC494" i="7"/>
  <c r="AC452" i="7"/>
  <c r="AC428" i="7"/>
  <c r="AC404" i="7"/>
  <c r="AC380" i="7"/>
  <c r="AC330" i="7"/>
  <c r="AC312" i="7"/>
  <c r="AC300" i="7"/>
  <c r="AC288" i="7"/>
  <c r="AC270" i="7"/>
  <c r="AC246" i="7"/>
  <c r="AC222" i="7"/>
  <c r="AC180" i="7"/>
  <c r="AC162" i="7"/>
  <c r="AC132" i="7"/>
  <c r="AC108" i="7"/>
  <c r="AC84" i="7"/>
  <c r="AC60" i="7"/>
  <c r="AC36" i="7"/>
  <c r="AC470" i="7"/>
  <c r="AC513" i="7"/>
  <c r="AC489" i="7"/>
  <c r="AC477" i="7"/>
  <c r="AC465" i="7"/>
  <c r="AC447" i="7"/>
  <c r="AC423" i="7"/>
  <c r="AC399" i="7"/>
  <c r="AC357" i="7"/>
  <c r="AC349" i="7"/>
  <c r="AC295" i="7"/>
  <c r="AC265" i="7"/>
  <c r="AC241" i="7"/>
  <c r="AC217" i="7"/>
  <c r="AC199" i="7"/>
  <c r="AC175" i="7"/>
  <c r="AC157" i="7"/>
  <c r="AC151" i="7"/>
  <c r="AC127" i="7"/>
  <c r="AC103" i="7"/>
  <c r="AC79" i="7"/>
  <c r="AC55" i="7"/>
  <c r="AC31" i="7"/>
  <c r="AC517" i="7"/>
  <c r="AC442" i="7"/>
  <c r="AC418" i="7"/>
  <c r="AC394" i="7"/>
  <c r="AC376" i="7"/>
  <c r="AC344" i="7"/>
  <c r="AC260" i="7"/>
  <c r="AC236" i="7"/>
  <c r="AC212" i="7"/>
  <c r="AC194" i="7"/>
  <c r="AC170" i="7"/>
  <c r="AC146" i="7"/>
  <c r="AC122" i="7"/>
  <c r="AC98" i="7"/>
  <c r="AC74" i="7"/>
  <c r="AC50" i="7"/>
  <c r="AC26" i="7"/>
  <c r="AC515" i="7"/>
  <c r="AC509" i="7"/>
  <c r="AC503" i="7"/>
  <c r="AC461" i="7"/>
  <c r="AC437" i="7"/>
  <c r="AC413" i="7"/>
  <c r="AC389" i="7"/>
  <c r="AC371" i="7"/>
  <c r="AC365" i="7"/>
  <c r="AC339" i="7"/>
  <c r="AC321" i="7"/>
  <c r="AC291" i="7"/>
  <c r="AC279" i="7"/>
  <c r="AC255" i="7"/>
  <c r="AC231" i="7"/>
  <c r="AC207" i="7"/>
  <c r="AC189" i="7"/>
  <c r="AC141" i="7"/>
  <c r="AC117" i="7"/>
  <c r="AC93" i="7"/>
  <c r="AC69" i="7"/>
  <c r="AC45" i="7"/>
  <c r="AC21" i="7"/>
  <c r="AC505" i="7"/>
  <c r="AC498" i="7"/>
  <c r="AC474" i="7"/>
  <c r="AC456" i="7"/>
  <c r="AC432" i="7"/>
  <c r="AC408" i="7"/>
  <c r="AC384" i="7"/>
  <c r="AC334" i="7"/>
  <c r="AC316" i="7"/>
  <c r="AC304" i="7"/>
  <c r="AC274" i="7"/>
  <c r="AC250" i="7"/>
  <c r="AC226" i="7"/>
  <c r="AC202" i="7"/>
  <c r="AC184" i="7"/>
  <c r="AC166" i="7"/>
  <c r="AC154" i="7"/>
  <c r="AC136" i="7"/>
  <c r="AC112" i="7"/>
  <c r="AC88" i="7"/>
  <c r="AC64" i="7"/>
  <c r="AC40" i="7"/>
  <c r="AC245" i="7"/>
  <c r="AC221" i="7"/>
  <c r="AC179" i="7"/>
  <c r="AC161" i="7"/>
  <c r="AC131" i="7"/>
  <c r="AC107" i="7"/>
  <c r="AC83" i="7"/>
  <c r="AC59" i="7"/>
  <c r="AC35" i="7"/>
  <c r="AC511" i="7"/>
  <c r="AC379" i="7"/>
  <c r="AC329" i="7"/>
  <c r="AC311" i="7"/>
  <c r="AC299" i="7"/>
  <c r="AC287" i="7"/>
  <c r="AC269" i="7"/>
  <c r="AC488" i="7"/>
  <c r="AC476" i="7"/>
  <c r="AC446" i="7"/>
  <c r="AC422" i="7"/>
  <c r="AC398" i="7"/>
  <c r="AC356" i="7"/>
  <c r="AC348" i="7"/>
  <c r="AC264" i="7"/>
  <c r="AC240" i="7"/>
  <c r="AC216" i="7"/>
  <c r="AC198" i="7"/>
  <c r="AC174" i="7"/>
  <c r="AC156" i="7"/>
  <c r="AC150" i="7"/>
  <c r="AC126" i="7"/>
  <c r="AC102" i="7"/>
  <c r="AC78" i="7"/>
  <c r="AC54" i="7"/>
  <c r="AC30" i="7"/>
  <c r="AC484" i="7"/>
  <c r="AC469" i="7"/>
  <c r="AC507" i="7"/>
  <c r="AC417" i="7"/>
  <c r="AC375" i="7"/>
  <c r="AC343" i="7"/>
  <c r="AC325" i="7"/>
  <c r="AC283" i="7"/>
  <c r="AC259" i="7"/>
  <c r="AC235" i="7"/>
  <c r="AC211" i="7"/>
  <c r="AC193" i="7"/>
  <c r="AC169" i="7"/>
  <c r="AC145" i="7"/>
  <c r="AC121" i="7"/>
  <c r="AC97" i="7"/>
  <c r="AC73" i="7"/>
  <c r="AC49" i="7"/>
  <c r="AC25" i="7"/>
  <c r="AC493" i="7"/>
  <c r="AC427" i="7"/>
  <c r="AC361" i="7"/>
  <c r="AC393" i="7"/>
  <c r="AC508" i="7"/>
  <c r="AC502" i="7"/>
  <c r="AC460" i="7"/>
  <c r="AC436" i="7"/>
  <c r="AC412" i="7"/>
  <c r="AC388" i="7"/>
  <c r="AC364" i="7"/>
  <c r="AC352" i="7"/>
  <c r="AC338" i="7"/>
  <c r="AC320" i="7"/>
  <c r="AC290" i="7"/>
  <c r="AC278" i="7"/>
  <c r="AC254" i="7"/>
  <c r="AC230" i="7"/>
  <c r="AC206" i="7"/>
  <c r="AC188" i="7"/>
  <c r="AC140" i="7"/>
  <c r="AC116" i="7"/>
  <c r="AC92" i="7"/>
  <c r="AC68" i="7"/>
  <c r="AC44" i="7"/>
  <c r="AC20" i="7"/>
  <c r="AC483" i="7"/>
  <c r="AC497" i="7"/>
  <c r="AC473" i="7"/>
  <c r="AC455" i="7"/>
  <c r="AC431" i="7"/>
  <c r="AC407" i="7"/>
  <c r="AC383" i="7"/>
  <c r="AC333" i="7"/>
  <c r="AC315" i="7"/>
  <c r="AC303" i="7"/>
  <c r="AC273" i="7"/>
  <c r="AC249" i="7"/>
  <c r="AC225" i="7"/>
  <c r="AC201" i="7"/>
  <c r="AC183" i="7"/>
  <c r="AC165" i="7"/>
  <c r="AC153" i="7"/>
  <c r="AC135" i="7"/>
  <c r="AC111" i="7"/>
  <c r="AC87" i="7"/>
  <c r="AC63" i="7"/>
  <c r="AC39" i="7"/>
  <c r="AC403" i="7"/>
  <c r="AC468" i="7"/>
  <c r="AC450" i="7"/>
  <c r="AC426" i="7"/>
  <c r="AC402" i="7"/>
  <c r="AC378" i="7"/>
  <c r="AC360" i="7"/>
  <c r="AC328" i="7"/>
  <c r="AC310" i="7"/>
  <c r="AC298" i="7"/>
  <c r="AC286" i="7"/>
  <c r="AC268" i="7"/>
  <c r="AC244" i="7"/>
  <c r="AC220" i="7"/>
  <c r="AC178" i="7"/>
  <c r="AC160" i="7"/>
  <c r="AC130" i="7"/>
  <c r="AC106" i="7"/>
  <c r="AC82" i="7"/>
  <c r="AC58" i="7"/>
  <c r="AC34" i="7"/>
  <c r="AC514" i="7"/>
  <c r="AC441" i="7"/>
  <c r="AC516" i="7"/>
  <c r="AC492" i="7"/>
  <c r="AC487" i="7"/>
  <c r="AC475" i="7"/>
  <c r="AC445" i="7"/>
  <c r="AC421" i="7"/>
  <c r="AC397" i="7"/>
  <c r="AC355" i="7"/>
  <c r="AC347" i="7"/>
  <c r="AC263" i="7"/>
  <c r="AC239" i="7"/>
  <c r="AC215" i="7"/>
  <c r="AC197" i="7"/>
  <c r="AC173" i="7"/>
  <c r="AC155" i="7"/>
  <c r="AC149" i="7"/>
  <c r="AC125" i="7"/>
  <c r="AC101" i="7"/>
  <c r="AC77" i="7"/>
  <c r="AC53" i="7"/>
  <c r="AC29" i="7"/>
  <c r="AC451" i="7"/>
  <c r="AC512" i="7"/>
  <c r="AC506" i="7"/>
  <c r="AC482" i="7"/>
  <c r="AC464" i="7"/>
  <c r="AC440" i="7"/>
  <c r="AC416" i="7"/>
  <c r="AC392" i="7"/>
  <c r="AC374" i="7"/>
  <c r="AC368" i="7"/>
  <c r="AC342" i="7"/>
  <c r="AC324" i="7"/>
  <c r="AC294" i="7"/>
  <c r="AC282" i="7"/>
  <c r="AC258" i="7"/>
  <c r="AC234" i="7"/>
  <c r="AC210" i="7"/>
  <c r="AC192" i="7"/>
  <c r="AC168" i="7"/>
  <c r="AC144" i="7"/>
  <c r="AC120" i="7"/>
  <c r="AC96" i="7"/>
  <c r="AC72" i="7"/>
  <c r="AC48" i="7"/>
  <c r="AC24" i="7"/>
  <c r="AC501" i="7"/>
  <c r="AC459" i="7"/>
  <c r="AC387" i="7"/>
  <c r="AC363" i="7"/>
  <c r="AC337" i="7"/>
  <c r="AC319" i="7"/>
  <c r="AC307" i="7"/>
  <c r="AC289" i="7"/>
  <c r="AC277" i="7"/>
  <c r="AC253" i="7"/>
  <c r="AC229" i="7"/>
  <c r="AC205" i="7"/>
  <c r="AC187" i="7"/>
  <c r="AC139" i="7"/>
  <c r="AC115" i="7"/>
  <c r="AC91" i="7"/>
  <c r="AC67" i="7"/>
  <c r="AC43" i="7"/>
  <c r="AC19" i="7"/>
  <c r="AC411" i="7"/>
  <c r="AC472" i="7"/>
  <c r="AC406" i="7"/>
  <c r="AC382" i="7"/>
  <c r="AC370" i="7"/>
  <c r="AC351" i="7"/>
  <c r="AC332" i="7"/>
  <c r="AC314" i="7"/>
  <c r="AC302" i="7"/>
  <c r="AC272" i="7"/>
  <c r="AC248" i="7"/>
  <c r="AC224" i="7"/>
  <c r="AC182" i="7"/>
  <c r="AC164" i="7"/>
  <c r="AC134" i="7"/>
  <c r="AC110" i="7"/>
  <c r="AC86" i="7"/>
  <c r="AC62" i="7"/>
  <c r="AC38" i="7"/>
  <c r="AC435" i="7"/>
  <c r="AC496" i="7"/>
  <c r="AC454" i="7"/>
  <c r="AC430" i="7"/>
  <c r="AC491" i="7"/>
  <c r="AC479" i="7"/>
  <c r="AC467" i="7"/>
  <c r="AC449" i="7"/>
  <c r="AC425" i="7"/>
  <c r="AC401" i="7"/>
  <c r="AC377" i="7"/>
  <c r="AC359" i="7"/>
  <c r="AC327" i="7"/>
  <c r="AC309" i="7"/>
  <c r="AC297" i="7"/>
  <c r="AC285" i="7"/>
  <c r="AC267" i="7"/>
  <c r="AC243" i="7"/>
  <c r="AC219" i="7"/>
  <c r="AC177" i="7"/>
  <c r="AC159" i="7"/>
  <c r="AC129" i="7"/>
  <c r="AC105" i="7"/>
  <c r="AC81" i="7"/>
  <c r="AC57" i="7"/>
  <c r="AC33" i="7"/>
  <c r="AC486" i="7"/>
  <c r="AC444" i="7"/>
  <c r="AC420" i="7"/>
  <c r="AC396" i="7"/>
  <c r="AC354" i="7"/>
  <c r="AC346" i="7"/>
  <c r="AC262" i="7"/>
  <c r="AC238" i="7"/>
  <c r="AC214" i="7"/>
  <c r="AC196" i="7"/>
  <c r="AC172" i="7"/>
  <c r="AC148" i="7"/>
  <c r="AC124" i="7"/>
  <c r="AC100" i="7"/>
  <c r="AC76" i="7"/>
  <c r="AC52" i="7"/>
  <c r="AC28" i="7"/>
  <c r="AC463" i="7"/>
  <c r="AC415" i="7"/>
  <c r="AC391" i="7"/>
  <c r="AC373" i="7"/>
  <c r="AC367" i="7"/>
  <c r="AC341" i="7"/>
  <c r="AC323" i="7"/>
  <c r="AC293" i="7"/>
  <c r="AC281" i="7"/>
  <c r="AC257" i="7"/>
  <c r="AC233" i="7"/>
  <c r="AC209" i="7"/>
  <c r="AC191" i="7"/>
  <c r="AC167" i="7"/>
  <c r="AC143" i="7"/>
  <c r="AC119" i="7"/>
  <c r="AC95" i="7"/>
  <c r="AC71" i="7"/>
  <c r="AC47" i="7"/>
  <c r="AC23" i="7"/>
  <c r="AC386" i="7"/>
  <c r="AC362" i="7"/>
  <c r="AC336" i="7"/>
  <c r="AC318" i="7"/>
  <c r="AC306" i="7"/>
  <c r="AC276" i="7"/>
  <c r="AC252" i="7"/>
  <c r="AC228" i="7"/>
  <c r="AC204" i="7"/>
  <c r="AC186" i="7"/>
  <c r="AC138" i="7"/>
  <c r="AC114" i="7"/>
  <c r="AC90" i="7"/>
  <c r="AC66" i="7"/>
  <c r="AC42" i="7"/>
  <c r="AC439" i="7"/>
  <c r="AC500" i="7"/>
  <c r="AC458" i="7"/>
  <c r="AC410" i="7"/>
  <c r="AC369" i="7"/>
  <c r="AC331" i="7"/>
  <c r="AC313" i="7"/>
  <c r="AC301" i="7"/>
  <c r="AC271" i="7"/>
  <c r="AC247" i="7"/>
  <c r="AC223" i="7"/>
  <c r="AC181" i="7"/>
  <c r="AC163" i="7"/>
  <c r="AC133" i="7"/>
  <c r="AC109" i="7"/>
  <c r="AC85" i="7"/>
  <c r="AC61" i="7"/>
  <c r="AC37" i="7"/>
  <c r="AC466" i="7"/>
  <c r="AC448" i="7"/>
  <c r="AC424" i="7"/>
  <c r="AC400" i="7"/>
  <c r="AC358" i="7"/>
  <c r="AC350" i="7"/>
  <c r="AC326" i="7"/>
  <c r="AC308" i="7"/>
  <c r="AC296" i="7"/>
  <c r="AC284" i="7"/>
  <c r="AC266" i="7"/>
  <c r="AC242" i="7"/>
  <c r="AC218" i="7"/>
  <c r="AC200" i="7"/>
  <c r="AC176" i="7"/>
  <c r="AC158" i="7"/>
  <c r="AC152" i="7"/>
  <c r="AC128" i="7"/>
  <c r="AC104" i="7"/>
  <c r="AC80" i="7"/>
  <c r="AC56" i="7"/>
  <c r="AC32" i="7"/>
  <c r="AC434" i="7"/>
  <c r="AC495" i="7"/>
  <c r="AC471" i="7"/>
  <c r="AC453" i="7"/>
  <c r="AC429" i="7"/>
  <c r="AC405" i="7"/>
  <c r="AC490" i="7"/>
  <c r="AC485" i="7"/>
  <c r="AC443" i="7"/>
  <c r="AC419" i="7"/>
  <c r="AC395" i="7"/>
  <c r="AC353" i="7"/>
  <c r="AC345" i="7"/>
  <c r="AC261" i="7"/>
  <c r="AC237" i="7"/>
  <c r="AC213" i="7"/>
  <c r="AC195" i="7"/>
  <c r="AC171" i="7"/>
  <c r="AC147" i="7"/>
  <c r="AC123" i="7"/>
  <c r="AC99" i="7"/>
  <c r="AC75" i="7"/>
  <c r="AC51" i="7"/>
  <c r="AC27" i="7"/>
  <c r="AC381" i="7"/>
  <c r="AC438" i="7"/>
  <c r="AC340" i="7"/>
  <c r="AC322" i="7"/>
  <c r="AC292" i="7"/>
  <c r="AC280" i="7"/>
  <c r="AC256" i="7"/>
  <c r="AC232" i="7"/>
  <c r="AC208" i="7"/>
  <c r="AC190" i="7"/>
  <c r="AC142" i="7"/>
  <c r="AC118" i="7"/>
  <c r="AC94" i="7"/>
  <c r="AC70" i="7"/>
  <c r="AC46" i="7"/>
  <c r="AC22" i="7"/>
  <c r="AC478" i="7"/>
  <c r="AC2" i="7"/>
  <c r="AC510" i="7"/>
  <c r="AC504" i="7"/>
  <c r="AC480" i="7"/>
  <c r="AC462" i="7"/>
  <c r="AC414" i="7"/>
  <c r="AC390" i="7"/>
  <c r="AC372" i="7"/>
  <c r="AC366" i="7"/>
  <c r="AD2" i="7"/>
  <c r="AC499" i="7"/>
  <c r="AC457" i="7"/>
  <c r="AC433" i="7"/>
  <c r="AC409" i="7"/>
  <c r="AC385" i="7"/>
  <c r="AC335" i="7"/>
  <c r="AC317" i="7"/>
  <c r="AC305" i="7"/>
  <c r="AC275" i="7"/>
  <c r="AC251" i="7"/>
  <c r="AC227" i="7"/>
  <c r="AC203" i="7"/>
  <c r="AC185" i="7"/>
  <c r="AC137" i="7"/>
  <c r="AC113" i="7"/>
  <c r="AC89" i="7"/>
  <c r="AC65" i="7"/>
  <c r="AC41" i="7"/>
  <c r="AC18" i="7"/>
  <c r="AC4" i="7"/>
  <c r="AC16" i="7"/>
  <c r="AC10" i="7"/>
  <c r="AC3" i="7"/>
  <c r="AC17" i="7"/>
  <c r="AC15" i="7"/>
  <c r="AC9" i="7"/>
  <c r="AC11" i="7"/>
  <c r="AC5" i="7"/>
  <c r="AC7" i="7"/>
  <c r="AC13" i="7"/>
  <c r="AC14" i="7"/>
  <c r="AC8" i="7"/>
  <c r="AC6" i="7"/>
  <c r="AC12" i="7"/>
  <c r="N5" i="7"/>
  <c r="N6" i="7"/>
  <c r="N7" i="7"/>
  <c r="N11" i="7"/>
  <c r="N12" i="7"/>
  <c r="N16" i="7"/>
  <c r="N17" i="7"/>
  <c r="N18" i="7"/>
  <c r="N22" i="7"/>
  <c r="N23" i="7"/>
  <c r="N27" i="7"/>
  <c r="N30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35" i="7"/>
  <c r="N544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614" i="7"/>
  <c r="N620" i="7"/>
  <c r="N622" i="7"/>
  <c r="N624" i="7"/>
  <c r="N626" i="7"/>
  <c r="N627" i="7"/>
  <c r="N628" i="7"/>
  <c r="N631" i="7"/>
  <c r="N632" i="7"/>
  <c r="N634" i="7"/>
  <c r="N635" i="7"/>
  <c r="N637" i="7"/>
  <c r="N638" i="7"/>
  <c r="N2" i="7"/>
  <c r="K16" i="7"/>
  <c r="K9" i="7"/>
  <c r="K3" i="7"/>
  <c r="K13" i="7"/>
  <c r="K14" i="7"/>
  <c r="K15" i="7"/>
  <c r="K8" i="7"/>
  <c r="K5" i="7"/>
  <c r="K11" i="7"/>
  <c r="K12" i="7"/>
  <c r="K7" i="7"/>
  <c r="K6" i="7"/>
  <c r="K10" i="7"/>
  <c r="K4" i="7"/>
  <c r="K2" i="7"/>
  <c r="Z3" i="1" l="1"/>
  <c r="I4" i="6" s="1"/>
  <c r="AA3" i="1"/>
  <c r="J4" i="6" s="1"/>
  <c r="Z4" i="1"/>
  <c r="I5" i="6" s="1"/>
  <c r="AA4" i="1"/>
  <c r="J5" i="6" s="1"/>
  <c r="Z5" i="1"/>
  <c r="I6" i="6" s="1"/>
  <c r="AA5" i="1"/>
  <c r="J6" i="6" s="1"/>
  <c r="Z6" i="1"/>
  <c r="I7" i="6" s="1"/>
  <c r="AA6" i="1"/>
  <c r="J7" i="6" s="1"/>
  <c r="Z7" i="1"/>
  <c r="I8" i="6" s="1"/>
  <c r="AA7" i="1"/>
  <c r="J8" i="6" s="1"/>
  <c r="Z8" i="1"/>
  <c r="I9" i="6" s="1"/>
  <c r="AA8" i="1"/>
  <c r="J9" i="6" s="1"/>
  <c r="Z9" i="1"/>
  <c r="I10" i="6" s="1"/>
  <c r="AA9" i="1"/>
  <c r="J10" i="6" s="1"/>
  <c r="Z10" i="1"/>
  <c r="I11" i="6" s="1"/>
  <c r="AA10" i="1"/>
  <c r="J11" i="6" s="1"/>
  <c r="Z11" i="1"/>
  <c r="I12" i="6" s="1"/>
  <c r="AA11" i="1"/>
  <c r="J12" i="6" s="1"/>
  <c r="Z12" i="1"/>
  <c r="I13" i="6" s="1"/>
  <c r="AA12" i="1"/>
  <c r="J13" i="6" s="1"/>
  <c r="Z13" i="1"/>
  <c r="I14" i="6" s="1"/>
  <c r="AA13" i="1"/>
  <c r="J14" i="6" s="1"/>
  <c r="Z14" i="1"/>
  <c r="I15" i="6" s="1"/>
  <c r="AA14" i="1"/>
  <c r="J15" i="6" s="1"/>
  <c r="Z15" i="1"/>
  <c r="I16" i="6" s="1"/>
  <c r="AA15" i="1"/>
  <c r="J16" i="6" s="1"/>
  <c r="Z16" i="1"/>
  <c r="I17" i="6" s="1"/>
  <c r="AA16" i="1"/>
  <c r="J17" i="6" s="1"/>
  <c r="Z17" i="1"/>
  <c r="I18" i="6" s="1"/>
  <c r="AA17" i="1"/>
  <c r="J18" i="6" s="1"/>
  <c r="Z18" i="1"/>
  <c r="I19" i="6" s="1"/>
  <c r="AA18" i="1"/>
  <c r="J19" i="6" s="1"/>
  <c r="Z19" i="1"/>
  <c r="I20" i="6" s="1"/>
  <c r="AA19" i="1"/>
  <c r="J20" i="6" s="1"/>
  <c r="Z20" i="1"/>
  <c r="I21" i="6" s="1"/>
  <c r="AA20" i="1"/>
  <c r="J21" i="6" s="1"/>
  <c r="Z21" i="1"/>
  <c r="I22" i="6" s="1"/>
  <c r="AA21" i="1"/>
  <c r="J22" i="6" s="1"/>
  <c r="Z22" i="1"/>
  <c r="I23" i="6" s="1"/>
  <c r="AA22" i="1"/>
  <c r="J23" i="6" s="1"/>
  <c r="Z23" i="1"/>
  <c r="I24" i="6" s="1"/>
  <c r="AA23" i="1"/>
  <c r="J24" i="6" s="1"/>
  <c r="Z24" i="1"/>
  <c r="I25" i="6" s="1"/>
  <c r="AA24" i="1"/>
  <c r="J25" i="6" s="1"/>
  <c r="Z25" i="1"/>
  <c r="I26" i="6" s="1"/>
  <c r="AA25" i="1"/>
  <c r="J26" i="6" s="1"/>
  <c r="Z26" i="1"/>
  <c r="I27" i="6" s="1"/>
  <c r="AA26" i="1"/>
  <c r="J27" i="6" s="1"/>
  <c r="Z27" i="1"/>
  <c r="I28" i="6" s="1"/>
  <c r="AA27" i="1"/>
  <c r="J28" i="6" s="1"/>
  <c r="Z28" i="1"/>
  <c r="I29" i="6" s="1"/>
  <c r="AA28" i="1"/>
  <c r="J29" i="6" s="1"/>
  <c r="Z29" i="1"/>
  <c r="I30" i="6" s="1"/>
  <c r="AA29" i="1"/>
  <c r="J30" i="6" s="1"/>
  <c r="Z30" i="1"/>
  <c r="I31" i="6" s="1"/>
  <c r="AA30" i="1"/>
  <c r="J31" i="6" s="1"/>
  <c r="Z31" i="1"/>
  <c r="I32" i="6" s="1"/>
  <c r="AA31" i="1"/>
  <c r="J32" i="6" s="1"/>
  <c r="Z32" i="1"/>
  <c r="I33" i="6" s="1"/>
  <c r="AA32" i="1"/>
  <c r="J33" i="6" s="1"/>
  <c r="Z33" i="1"/>
  <c r="I34" i="6" s="1"/>
  <c r="AA33" i="1"/>
  <c r="J34" i="6" s="1"/>
  <c r="Z34" i="1"/>
  <c r="I35" i="6" s="1"/>
  <c r="AA34" i="1"/>
  <c r="J35" i="6" s="1"/>
  <c r="Z35" i="1"/>
  <c r="I36" i="6" s="1"/>
  <c r="AA35" i="1"/>
  <c r="J36" i="6" s="1"/>
  <c r="Z36" i="1"/>
  <c r="I37" i="6" s="1"/>
  <c r="AA36" i="1"/>
  <c r="J37" i="6" s="1"/>
  <c r="Z37" i="1"/>
  <c r="I38" i="6" s="1"/>
  <c r="AA37" i="1"/>
  <c r="J38" i="6" s="1"/>
  <c r="Z38" i="1"/>
  <c r="I39" i="6" s="1"/>
  <c r="AA38" i="1"/>
  <c r="J39" i="6" s="1"/>
  <c r="Z39" i="1"/>
  <c r="I40" i="6" s="1"/>
  <c r="AA39" i="1"/>
  <c r="J40" i="6" s="1"/>
  <c r="Z40" i="1"/>
  <c r="I41" i="6" s="1"/>
  <c r="AA40" i="1"/>
  <c r="J41" i="6" s="1"/>
  <c r="Z41" i="1"/>
  <c r="I42" i="6" s="1"/>
  <c r="AA41" i="1"/>
  <c r="J42" i="6" s="1"/>
  <c r="Z42" i="1"/>
  <c r="I43" i="6" s="1"/>
  <c r="AA42" i="1"/>
  <c r="J43" i="6" s="1"/>
  <c r="Z43" i="1"/>
  <c r="I44" i="6" s="1"/>
  <c r="AA43" i="1"/>
  <c r="J44" i="6" s="1"/>
  <c r="Z44" i="1"/>
  <c r="I45" i="6" s="1"/>
  <c r="AA44" i="1"/>
  <c r="J45" i="6" s="1"/>
  <c r="Z45" i="1"/>
  <c r="I46" i="6" s="1"/>
  <c r="AA45" i="1"/>
  <c r="J46" i="6" s="1"/>
  <c r="Z46" i="1"/>
  <c r="I47" i="6" s="1"/>
  <c r="AA46" i="1"/>
  <c r="J47" i="6" s="1"/>
  <c r="Z47" i="1"/>
  <c r="I48" i="6" s="1"/>
  <c r="AA47" i="1"/>
  <c r="J48" i="6" s="1"/>
  <c r="Z48" i="1"/>
  <c r="I49" i="6" s="1"/>
  <c r="AA48" i="1"/>
  <c r="J49" i="6" s="1"/>
  <c r="Z49" i="1"/>
  <c r="I50" i="6" s="1"/>
  <c r="AA49" i="1"/>
  <c r="J50" i="6" s="1"/>
  <c r="Z50" i="1"/>
  <c r="I51" i="6" s="1"/>
  <c r="AA50" i="1"/>
  <c r="J51" i="6" s="1"/>
  <c r="Z51" i="1"/>
  <c r="I52" i="6" s="1"/>
  <c r="AA51" i="1"/>
  <c r="J52" i="6" s="1"/>
  <c r="Z52" i="1"/>
  <c r="I53" i="6" s="1"/>
  <c r="AA52" i="1"/>
  <c r="J53" i="6" s="1"/>
  <c r="Z53" i="1"/>
  <c r="I54" i="6" s="1"/>
  <c r="AA53" i="1"/>
  <c r="J54" i="6" s="1"/>
  <c r="Z54" i="1"/>
  <c r="I55" i="6" s="1"/>
  <c r="AA54" i="1"/>
  <c r="J55" i="6" s="1"/>
  <c r="Z55" i="1"/>
  <c r="I56" i="6" s="1"/>
  <c r="AA55" i="1"/>
  <c r="J56" i="6" s="1"/>
  <c r="Z56" i="1"/>
  <c r="I57" i="6" s="1"/>
  <c r="AA56" i="1"/>
  <c r="J57" i="6" s="1"/>
  <c r="Z57" i="1"/>
  <c r="I58" i="6" s="1"/>
  <c r="AA57" i="1"/>
  <c r="J58" i="6" s="1"/>
  <c r="Z58" i="1"/>
  <c r="I59" i="6" s="1"/>
  <c r="AA58" i="1"/>
  <c r="J59" i="6" s="1"/>
  <c r="Z59" i="1"/>
  <c r="I60" i="6" s="1"/>
  <c r="AA59" i="1"/>
  <c r="J60" i="6" s="1"/>
  <c r="Z60" i="1"/>
  <c r="I61" i="6" s="1"/>
  <c r="AA60" i="1"/>
  <c r="J61" i="6" s="1"/>
  <c r="Z61" i="1"/>
  <c r="I62" i="6" s="1"/>
  <c r="AA61" i="1"/>
  <c r="J62" i="6" s="1"/>
  <c r="Z62" i="1"/>
  <c r="I63" i="6" s="1"/>
  <c r="AA62" i="1"/>
  <c r="J63" i="6" s="1"/>
  <c r="Z63" i="1"/>
  <c r="I64" i="6" s="1"/>
  <c r="AA63" i="1"/>
  <c r="J64" i="6" s="1"/>
  <c r="Z64" i="1"/>
  <c r="I65" i="6" s="1"/>
  <c r="AA64" i="1"/>
  <c r="J65" i="6" s="1"/>
  <c r="Z65" i="1"/>
  <c r="I66" i="6" s="1"/>
  <c r="AA65" i="1"/>
  <c r="J66" i="6" s="1"/>
  <c r="Z66" i="1"/>
  <c r="I67" i="6" s="1"/>
  <c r="AA66" i="1"/>
  <c r="J67" i="6" s="1"/>
  <c r="Z67" i="1"/>
  <c r="I68" i="6" s="1"/>
  <c r="AA67" i="1"/>
  <c r="J68" i="6" s="1"/>
  <c r="Z68" i="1"/>
  <c r="I69" i="6" s="1"/>
  <c r="AA68" i="1"/>
  <c r="J69" i="6" s="1"/>
  <c r="Z69" i="1"/>
  <c r="I70" i="6" s="1"/>
  <c r="AA69" i="1"/>
  <c r="J70" i="6" s="1"/>
  <c r="Z70" i="1"/>
  <c r="I71" i="6" s="1"/>
  <c r="AA70" i="1"/>
  <c r="J71" i="6" s="1"/>
  <c r="Z71" i="1"/>
  <c r="I72" i="6" s="1"/>
  <c r="AA71" i="1"/>
  <c r="J72" i="6" s="1"/>
  <c r="Z72" i="1"/>
  <c r="I73" i="6" s="1"/>
  <c r="AA72" i="1"/>
  <c r="J73" i="6" s="1"/>
  <c r="Z73" i="1"/>
  <c r="I74" i="6" s="1"/>
  <c r="AA73" i="1"/>
  <c r="J74" i="6" s="1"/>
  <c r="Z74" i="1"/>
  <c r="I75" i="6" s="1"/>
  <c r="AA74" i="1"/>
  <c r="J75" i="6" s="1"/>
  <c r="Z75" i="1"/>
  <c r="I76" i="6" s="1"/>
  <c r="AA75" i="1"/>
  <c r="J76" i="6" s="1"/>
  <c r="Z76" i="1"/>
  <c r="I77" i="6" s="1"/>
  <c r="AA76" i="1"/>
  <c r="J77" i="6" s="1"/>
  <c r="Z77" i="1"/>
  <c r="I78" i="6" s="1"/>
  <c r="AA77" i="1"/>
  <c r="J78" i="6" s="1"/>
  <c r="Z78" i="1"/>
  <c r="I79" i="6" s="1"/>
  <c r="AA78" i="1"/>
  <c r="J79" i="6" s="1"/>
  <c r="Z79" i="1"/>
  <c r="I80" i="6" s="1"/>
  <c r="AA79" i="1"/>
  <c r="J80" i="6" s="1"/>
  <c r="Z80" i="1"/>
  <c r="I81" i="6" s="1"/>
  <c r="AA80" i="1"/>
  <c r="J81" i="6" s="1"/>
  <c r="AA2" i="1"/>
  <c r="J3" i="6" s="1"/>
  <c r="Z2" i="1"/>
  <c r="I3" i="6" s="1"/>
  <c r="N3" i="1"/>
  <c r="H4" i="6" s="1"/>
  <c r="O3" i="1"/>
  <c r="G4" i="6" s="1"/>
  <c r="Q3" i="1"/>
  <c r="D4" i="6" s="1"/>
  <c r="R3" i="1"/>
  <c r="E4" i="6" s="1"/>
  <c r="S3" i="1"/>
  <c r="F4" i="6" s="1"/>
  <c r="T3" i="1"/>
  <c r="M4" i="6" s="1"/>
  <c r="V3" i="1"/>
  <c r="B4" i="6" s="1"/>
  <c r="W3" i="1"/>
  <c r="X3" i="1"/>
  <c r="Y3" i="1"/>
  <c r="N4" i="1"/>
  <c r="H5" i="6" s="1"/>
  <c r="O4" i="1"/>
  <c r="G5" i="6" s="1"/>
  <c r="Q4" i="1"/>
  <c r="D5" i="6" s="1"/>
  <c r="B11" i="12" s="1"/>
  <c r="R4" i="1"/>
  <c r="E5" i="6" s="1"/>
  <c r="S4" i="1"/>
  <c r="F5" i="6" s="1"/>
  <c r="T4" i="1"/>
  <c r="M5" i="6" s="1"/>
  <c r="V4" i="1"/>
  <c r="B5" i="6" s="1"/>
  <c r="W4" i="1"/>
  <c r="X4" i="1"/>
  <c r="Y4" i="1"/>
  <c r="N5" i="1"/>
  <c r="H6" i="6" s="1"/>
  <c r="O5" i="1"/>
  <c r="G6" i="6" s="1"/>
  <c r="Q5" i="1"/>
  <c r="D6" i="6" s="1"/>
  <c r="B12" i="12" s="1"/>
  <c r="R5" i="1"/>
  <c r="E6" i="6" s="1"/>
  <c r="S5" i="1"/>
  <c r="F6" i="6" s="1"/>
  <c r="T5" i="1"/>
  <c r="M6" i="6" s="1"/>
  <c r="V5" i="1"/>
  <c r="B6" i="6" s="1"/>
  <c r="W5" i="1"/>
  <c r="X5" i="1"/>
  <c r="Y5" i="1"/>
  <c r="N6" i="1"/>
  <c r="H7" i="6" s="1"/>
  <c r="O6" i="1"/>
  <c r="G7" i="6" s="1"/>
  <c r="Q6" i="1"/>
  <c r="D7" i="6" s="1"/>
  <c r="R6" i="1"/>
  <c r="E7" i="6" s="1"/>
  <c r="S6" i="1"/>
  <c r="F7" i="6" s="1"/>
  <c r="T6" i="1"/>
  <c r="M7" i="6" s="1"/>
  <c r="V6" i="1"/>
  <c r="B7" i="6" s="1"/>
  <c r="W6" i="1"/>
  <c r="X6" i="1"/>
  <c r="Y6" i="1"/>
  <c r="N7" i="1"/>
  <c r="H8" i="6" s="1"/>
  <c r="O7" i="1"/>
  <c r="G8" i="6" s="1"/>
  <c r="Q7" i="1"/>
  <c r="D8" i="6" s="1"/>
  <c r="B9" i="12" s="1"/>
  <c r="R7" i="1"/>
  <c r="E8" i="6" s="1"/>
  <c r="S7" i="1"/>
  <c r="F8" i="6" s="1"/>
  <c r="T7" i="1"/>
  <c r="M8" i="6" s="1"/>
  <c r="V7" i="1"/>
  <c r="B8" i="6" s="1"/>
  <c r="W7" i="1"/>
  <c r="X7" i="1"/>
  <c r="Y7" i="1"/>
  <c r="N8" i="1"/>
  <c r="H9" i="6" s="1"/>
  <c r="O8" i="1"/>
  <c r="G9" i="6" s="1"/>
  <c r="Q8" i="1"/>
  <c r="D9" i="6" s="1"/>
  <c r="R8" i="1"/>
  <c r="E9" i="6" s="1"/>
  <c r="S8" i="1"/>
  <c r="F9" i="6" s="1"/>
  <c r="T8" i="1"/>
  <c r="M9" i="6" s="1"/>
  <c r="V8" i="1"/>
  <c r="B9" i="6" s="1"/>
  <c r="W8" i="1"/>
  <c r="X8" i="1"/>
  <c r="Y8" i="1"/>
  <c r="N9" i="1"/>
  <c r="H10" i="6" s="1"/>
  <c r="O9" i="1"/>
  <c r="G10" i="6" s="1"/>
  <c r="Q9" i="1"/>
  <c r="D10" i="6" s="1"/>
  <c r="R9" i="1"/>
  <c r="E10" i="6" s="1"/>
  <c r="S9" i="1"/>
  <c r="F10" i="6" s="1"/>
  <c r="T9" i="1"/>
  <c r="M10" i="6" s="1"/>
  <c r="V9" i="1"/>
  <c r="B10" i="6" s="1"/>
  <c r="W9" i="1"/>
  <c r="J9" i="7" s="1"/>
  <c r="X9" i="1"/>
  <c r="K10" i="6" s="1"/>
  <c r="Y9" i="1"/>
  <c r="L10" i="6" s="1"/>
  <c r="N10" i="1"/>
  <c r="H11" i="6" s="1"/>
  <c r="O10" i="1"/>
  <c r="G11" i="6" s="1"/>
  <c r="Q10" i="1"/>
  <c r="D11" i="6" s="1"/>
  <c r="R10" i="1"/>
  <c r="E11" i="6" s="1"/>
  <c r="S10" i="1"/>
  <c r="F11" i="6" s="1"/>
  <c r="T10" i="1"/>
  <c r="M11" i="6" s="1"/>
  <c r="V10" i="1"/>
  <c r="B11" i="6" s="1"/>
  <c r="W10" i="1"/>
  <c r="J3" i="7" s="1"/>
  <c r="X10" i="1"/>
  <c r="K11" i="6" s="1"/>
  <c r="Y10" i="1"/>
  <c r="L11" i="6" s="1"/>
  <c r="N11" i="1"/>
  <c r="H12" i="6" s="1"/>
  <c r="O11" i="1"/>
  <c r="G12" i="6" s="1"/>
  <c r="Q11" i="1"/>
  <c r="D12" i="6" s="1"/>
  <c r="R11" i="1"/>
  <c r="E12" i="6" s="1"/>
  <c r="S11" i="1"/>
  <c r="F12" i="6" s="1"/>
  <c r="T11" i="1"/>
  <c r="M12" i="6" s="1"/>
  <c r="V11" i="1"/>
  <c r="B12" i="6" s="1"/>
  <c r="W11" i="1"/>
  <c r="X11" i="1"/>
  <c r="Y11" i="1"/>
  <c r="N12" i="1"/>
  <c r="H13" i="6" s="1"/>
  <c r="O12" i="1"/>
  <c r="G13" i="6" s="1"/>
  <c r="Q12" i="1"/>
  <c r="D13" i="6" s="1"/>
  <c r="R12" i="1"/>
  <c r="E13" i="6" s="1"/>
  <c r="S12" i="1"/>
  <c r="F13" i="6" s="1"/>
  <c r="T12" i="1"/>
  <c r="M13" i="6" s="1"/>
  <c r="V12" i="1"/>
  <c r="B13" i="6" s="1"/>
  <c r="W12" i="1"/>
  <c r="J16" i="7" s="1"/>
  <c r="X12" i="1"/>
  <c r="K13" i="6" s="1"/>
  <c r="Y12" i="1"/>
  <c r="L13" i="6" s="1"/>
  <c r="N13" i="1"/>
  <c r="H14" i="6" s="1"/>
  <c r="O13" i="1"/>
  <c r="G14" i="6" s="1"/>
  <c r="Q13" i="1"/>
  <c r="D14" i="6" s="1"/>
  <c r="R13" i="1"/>
  <c r="E14" i="6" s="1"/>
  <c r="S13" i="1"/>
  <c r="F14" i="6" s="1"/>
  <c r="T13" i="1"/>
  <c r="M14" i="6" s="1"/>
  <c r="V13" i="1"/>
  <c r="B14" i="6" s="1"/>
  <c r="W13" i="1"/>
  <c r="X13" i="1"/>
  <c r="Y13" i="1"/>
  <c r="N14" i="1"/>
  <c r="H15" i="6" s="1"/>
  <c r="O14" i="1"/>
  <c r="G15" i="6" s="1"/>
  <c r="Q14" i="1"/>
  <c r="D15" i="6" s="1"/>
  <c r="B15" i="12" s="1"/>
  <c r="R14" i="1"/>
  <c r="E15" i="6" s="1"/>
  <c r="S14" i="1"/>
  <c r="F15" i="6" s="1"/>
  <c r="T14" i="1"/>
  <c r="M15" i="6" s="1"/>
  <c r="V14" i="1"/>
  <c r="B15" i="6" s="1"/>
  <c r="W14" i="1"/>
  <c r="X14" i="1"/>
  <c r="Y14" i="1"/>
  <c r="N15" i="1"/>
  <c r="H16" i="6" s="1"/>
  <c r="O15" i="1"/>
  <c r="G16" i="6" s="1"/>
  <c r="Q15" i="1"/>
  <c r="D16" i="6" s="1"/>
  <c r="B16" i="12" s="1"/>
  <c r="R15" i="1"/>
  <c r="E16" i="6" s="1"/>
  <c r="S15" i="1"/>
  <c r="F16" i="6" s="1"/>
  <c r="T15" i="1"/>
  <c r="M16" i="6" s="1"/>
  <c r="V15" i="1"/>
  <c r="B16" i="6" s="1"/>
  <c r="W15" i="1"/>
  <c r="X15" i="1"/>
  <c r="Y15" i="1"/>
  <c r="N16" i="1"/>
  <c r="H17" i="6" s="1"/>
  <c r="O16" i="1"/>
  <c r="G17" i="6" s="1"/>
  <c r="Q16" i="1"/>
  <c r="D17" i="6" s="1"/>
  <c r="R16" i="1"/>
  <c r="E17" i="6" s="1"/>
  <c r="S16" i="1"/>
  <c r="F17" i="6" s="1"/>
  <c r="T16" i="1"/>
  <c r="M17" i="6" s="1"/>
  <c r="V16" i="1"/>
  <c r="B17" i="6" s="1"/>
  <c r="W16" i="1"/>
  <c r="X16" i="1"/>
  <c r="Y16" i="1"/>
  <c r="N17" i="1"/>
  <c r="H18" i="6" s="1"/>
  <c r="O17" i="1"/>
  <c r="G18" i="6" s="1"/>
  <c r="Q17" i="1"/>
  <c r="D18" i="6" s="1"/>
  <c r="R17" i="1"/>
  <c r="E18" i="6" s="1"/>
  <c r="S17" i="1"/>
  <c r="F18" i="6" s="1"/>
  <c r="T17" i="1"/>
  <c r="M18" i="6" s="1"/>
  <c r="V17" i="1"/>
  <c r="B18" i="6" s="1"/>
  <c r="W17" i="1"/>
  <c r="X17" i="1"/>
  <c r="Y17" i="1"/>
  <c r="N18" i="1"/>
  <c r="H19" i="6" s="1"/>
  <c r="O18" i="1"/>
  <c r="G19" i="6" s="1"/>
  <c r="Q18" i="1"/>
  <c r="D19" i="6" s="1"/>
  <c r="R18" i="1"/>
  <c r="E19" i="6" s="1"/>
  <c r="S18" i="1"/>
  <c r="F19" i="6" s="1"/>
  <c r="T18" i="1"/>
  <c r="M19" i="6" s="1"/>
  <c r="V18" i="1"/>
  <c r="B19" i="6" s="1"/>
  <c r="W18" i="1"/>
  <c r="X18" i="1"/>
  <c r="Y18" i="1"/>
  <c r="N19" i="1"/>
  <c r="H20" i="6" s="1"/>
  <c r="O19" i="1"/>
  <c r="G20" i="6" s="1"/>
  <c r="Q19" i="1"/>
  <c r="D20" i="6" s="1"/>
  <c r="R19" i="1"/>
  <c r="E20" i="6" s="1"/>
  <c r="S19" i="1"/>
  <c r="F20" i="6" s="1"/>
  <c r="T19" i="1"/>
  <c r="M20" i="6" s="1"/>
  <c r="V19" i="1"/>
  <c r="B20" i="6" s="1"/>
  <c r="W19" i="1"/>
  <c r="X19" i="1"/>
  <c r="Y19" i="1"/>
  <c r="N20" i="1"/>
  <c r="H21" i="6" s="1"/>
  <c r="O20" i="1"/>
  <c r="G21" i="6" s="1"/>
  <c r="Q20" i="1"/>
  <c r="D21" i="6" s="1"/>
  <c r="R20" i="1"/>
  <c r="E21" i="6" s="1"/>
  <c r="S20" i="1"/>
  <c r="F21" i="6" s="1"/>
  <c r="T20" i="1"/>
  <c r="M21" i="6" s="1"/>
  <c r="V20" i="1"/>
  <c r="B21" i="6" s="1"/>
  <c r="W20" i="1"/>
  <c r="X20" i="1"/>
  <c r="Y20" i="1"/>
  <c r="N21" i="1"/>
  <c r="H22" i="6" s="1"/>
  <c r="O21" i="1"/>
  <c r="G22" i="6" s="1"/>
  <c r="Q21" i="1"/>
  <c r="D22" i="6" s="1"/>
  <c r="R21" i="1"/>
  <c r="E22" i="6" s="1"/>
  <c r="S21" i="1"/>
  <c r="F22" i="6" s="1"/>
  <c r="T21" i="1"/>
  <c r="M22" i="6" s="1"/>
  <c r="V21" i="1"/>
  <c r="B22" i="6" s="1"/>
  <c r="W21" i="1"/>
  <c r="X21" i="1"/>
  <c r="Y21" i="1"/>
  <c r="N22" i="1"/>
  <c r="H23" i="6" s="1"/>
  <c r="O22" i="1"/>
  <c r="G23" i="6" s="1"/>
  <c r="Q22" i="1"/>
  <c r="D23" i="6" s="1"/>
  <c r="R22" i="1"/>
  <c r="E23" i="6" s="1"/>
  <c r="S22" i="1"/>
  <c r="F23" i="6" s="1"/>
  <c r="T22" i="1"/>
  <c r="M23" i="6" s="1"/>
  <c r="V22" i="1"/>
  <c r="B23" i="6" s="1"/>
  <c r="W22" i="1"/>
  <c r="X22" i="1"/>
  <c r="Y22" i="1"/>
  <c r="N23" i="1"/>
  <c r="H24" i="6" s="1"/>
  <c r="O23" i="1"/>
  <c r="G24" i="6" s="1"/>
  <c r="Q23" i="1"/>
  <c r="D24" i="6" s="1"/>
  <c r="R23" i="1"/>
  <c r="E24" i="6" s="1"/>
  <c r="S23" i="1"/>
  <c r="F24" i="6" s="1"/>
  <c r="T23" i="1"/>
  <c r="M24" i="6" s="1"/>
  <c r="V23" i="1"/>
  <c r="B24" i="6" s="1"/>
  <c r="W23" i="1"/>
  <c r="J13" i="7" s="1"/>
  <c r="X23" i="1"/>
  <c r="K24" i="6" s="1"/>
  <c r="Y23" i="1"/>
  <c r="L24" i="6" s="1"/>
  <c r="N24" i="1"/>
  <c r="H25" i="6" s="1"/>
  <c r="O24" i="1"/>
  <c r="G25" i="6" s="1"/>
  <c r="Q24" i="1"/>
  <c r="D25" i="6" s="1"/>
  <c r="R24" i="1"/>
  <c r="E25" i="6" s="1"/>
  <c r="S24" i="1"/>
  <c r="F25" i="6" s="1"/>
  <c r="T24" i="1"/>
  <c r="M25" i="6" s="1"/>
  <c r="V24" i="1"/>
  <c r="B25" i="6" s="1"/>
  <c r="W24" i="1"/>
  <c r="J14" i="7" s="1"/>
  <c r="X24" i="1"/>
  <c r="K25" i="6" s="1"/>
  <c r="Y24" i="1"/>
  <c r="L25" i="6" s="1"/>
  <c r="N25" i="1"/>
  <c r="H26" i="6" s="1"/>
  <c r="O25" i="1"/>
  <c r="G26" i="6" s="1"/>
  <c r="Q25" i="1"/>
  <c r="D26" i="6" s="1"/>
  <c r="R25" i="1"/>
  <c r="E26" i="6" s="1"/>
  <c r="S25" i="1"/>
  <c r="F26" i="6" s="1"/>
  <c r="T25" i="1"/>
  <c r="M26" i="6" s="1"/>
  <c r="V25" i="1"/>
  <c r="B26" i="6" s="1"/>
  <c r="W25" i="1"/>
  <c r="J15" i="7" s="1"/>
  <c r="X25" i="1"/>
  <c r="K26" i="6" s="1"/>
  <c r="Y25" i="1"/>
  <c r="L26" i="6" s="1"/>
  <c r="N26" i="1"/>
  <c r="H27" i="6" s="1"/>
  <c r="O26" i="1"/>
  <c r="G27" i="6" s="1"/>
  <c r="Q26" i="1"/>
  <c r="D27" i="6" s="1"/>
  <c r="R26" i="1"/>
  <c r="E27" i="6" s="1"/>
  <c r="S26" i="1"/>
  <c r="F27" i="6" s="1"/>
  <c r="T26" i="1"/>
  <c r="M27" i="6" s="1"/>
  <c r="V26" i="1"/>
  <c r="B27" i="6" s="1"/>
  <c r="W26" i="1"/>
  <c r="X26" i="1"/>
  <c r="K27" i="6" s="1"/>
  <c r="Y26" i="1"/>
  <c r="L27" i="6" s="1"/>
  <c r="N27" i="1"/>
  <c r="H28" i="6" s="1"/>
  <c r="O27" i="1"/>
  <c r="G28" i="6" s="1"/>
  <c r="Q27" i="1"/>
  <c r="D28" i="6" s="1"/>
  <c r="R27" i="1"/>
  <c r="E28" i="6" s="1"/>
  <c r="S27" i="1"/>
  <c r="F28" i="6" s="1"/>
  <c r="T27" i="1"/>
  <c r="M28" i="6" s="1"/>
  <c r="V27" i="1"/>
  <c r="B28" i="6" s="1"/>
  <c r="W27" i="1"/>
  <c r="J8" i="7" s="1"/>
  <c r="X27" i="1"/>
  <c r="K28" i="6" s="1"/>
  <c r="Y27" i="1"/>
  <c r="L28" i="6" s="1"/>
  <c r="N28" i="1"/>
  <c r="H29" i="6" s="1"/>
  <c r="O28" i="1"/>
  <c r="G29" i="6" s="1"/>
  <c r="Q28" i="1"/>
  <c r="D29" i="6" s="1"/>
  <c r="R28" i="1"/>
  <c r="E29" i="6" s="1"/>
  <c r="S28" i="1"/>
  <c r="F29" i="6" s="1"/>
  <c r="T28" i="1"/>
  <c r="M29" i="6" s="1"/>
  <c r="V28" i="1"/>
  <c r="B29" i="6" s="1"/>
  <c r="W28" i="1"/>
  <c r="X28" i="1"/>
  <c r="Y28" i="1"/>
  <c r="N29" i="1"/>
  <c r="H30" i="6" s="1"/>
  <c r="O29" i="1"/>
  <c r="G30" i="6" s="1"/>
  <c r="Q29" i="1"/>
  <c r="D30" i="6" s="1"/>
  <c r="R29" i="1"/>
  <c r="E30" i="6" s="1"/>
  <c r="S29" i="1"/>
  <c r="F30" i="6" s="1"/>
  <c r="T29" i="1"/>
  <c r="M30" i="6" s="1"/>
  <c r="V29" i="1"/>
  <c r="B30" i="6" s="1"/>
  <c r="W29" i="1"/>
  <c r="N30" i="6" s="1"/>
  <c r="X29" i="1"/>
  <c r="Y29" i="1"/>
  <c r="N30" i="1"/>
  <c r="H31" i="6" s="1"/>
  <c r="O30" i="1"/>
  <c r="G31" i="6" s="1"/>
  <c r="Q30" i="1"/>
  <c r="D31" i="6" s="1"/>
  <c r="R30" i="1"/>
  <c r="E31" i="6" s="1"/>
  <c r="S30" i="1"/>
  <c r="F31" i="6" s="1"/>
  <c r="T30" i="1"/>
  <c r="M31" i="6" s="1"/>
  <c r="V30" i="1"/>
  <c r="B31" i="6" s="1"/>
  <c r="W30" i="1"/>
  <c r="N31" i="6" s="1"/>
  <c r="X30" i="1"/>
  <c r="Y30" i="1"/>
  <c r="N31" i="1"/>
  <c r="H32" i="6" s="1"/>
  <c r="O31" i="1"/>
  <c r="G32" i="6" s="1"/>
  <c r="Q31" i="1"/>
  <c r="D32" i="6" s="1"/>
  <c r="R31" i="1"/>
  <c r="E32" i="6" s="1"/>
  <c r="S31" i="1"/>
  <c r="F32" i="6" s="1"/>
  <c r="T31" i="1"/>
  <c r="M32" i="6" s="1"/>
  <c r="V31" i="1"/>
  <c r="B32" i="6" s="1"/>
  <c r="W31" i="1"/>
  <c r="N32" i="6" s="1"/>
  <c r="X31" i="1"/>
  <c r="Y31" i="1"/>
  <c r="N32" i="1"/>
  <c r="H33" i="6" s="1"/>
  <c r="O32" i="1"/>
  <c r="G33" i="6" s="1"/>
  <c r="Q32" i="1"/>
  <c r="D33" i="6" s="1"/>
  <c r="R32" i="1"/>
  <c r="E33" i="6" s="1"/>
  <c r="S32" i="1"/>
  <c r="F33" i="6" s="1"/>
  <c r="T32" i="1"/>
  <c r="M33" i="6" s="1"/>
  <c r="V32" i="1"/>
  <c r="B33" i="6" s="1"/>
  <c r="W32" i="1"/>
  <c r="J5" i="7" s="1"/>
  <c r="X32" i="1"/>
  <c r="K33" i="6" s="1"/>
  <c r="Y32" i="1"/>
  <c r="L33" i="6" s="1"/>
  <c r="N33" i="1"/>
  <c r="H34" i="6" s="1"/>
  <c r="O33" i="1"/>
  <c r="G34" i="6" s="1"/>
  <c r="Q33" i="1"/>
  <c r="D34" i="6" s="1"/>
  <c r="R33" i="1"/>
  <c r="E34" i="6" s="1"/>
  <c r="S33" i="1"/>
  <c r="F34" i="6" s="1"/>
  <c r="T33" i="1"/>
  <c r="M34" i="6" s="1"/>
  <c r="V33" i="1"/>
  <c r="B34" i="6" s="1"/>
  <c r="W33" i="1"/>
  <c r="J11" i="7" s="1"/>
  <c r="X33" i="1"/>
  <c r="K34" i="6" s="1"/>
  <c r="Y33" i="1"/>
  <c r="L34" i="6" s="1"/>
  <c r="N34" i="1"/>
  <c r="H35" i="6" s="1"/>
  <c r="O34" i="1"/>
  <c r="G35" i="6" s="1"/>
  <c r="Q34" i="1"/>
  <c r="D35" i="6" s="1"/>
  <c r="R34" i="1"/>
  <c r="E35" i="6" s="1"/>
  <c r="S34" i="1"/>
  <c r="F35" i="6" s="1"/>
  <c r="T34" i="1"/>
  <c r="M35" i="6" s="1"/>
  <c r="V34" i="1"/>
  <c r="B35" i="6" s="1"/>
  <c r="W34" i="1"/>
  <c r="X34" i="1"/>
  <c r="K35" i="6" s="1"/>
  <c r="Y34" i="1"/>
  <c r="L35" i="6" s="1"/>
  <c r="N35" i="1"/>
  <c r="H36" i="6" s="1"/>
  <c r="O35" i="1"/>
  <c r="G36" i="6" s="1"/>
  <c r="Q35" i="1"/>
  <c r="D36" i="6" s="1"/>
  <c r="R35" i="1"/>
  <c r="E36" i="6" s="1"/>
  <c r="S35" i="1"/>
  <c r="F36" i="6" s="1"/>
  <c r="T35" i="1"/>
  <c r="M36" i="6" s="1"/>
  <c r="V35" i="1"/>
  <c r="B36" i="6" s="1"/>
  <c r="W35" i="1"/>
  <c r="X35" i="1"/>
  <c r="K36" i="6" s="1"/>
  <c r="Y35" i="1"/>
  <c r="L36" i="6" s="1"/>
  <c r="N36" i="1"/>
  <c r="H37" i="6" s="1"/>
  <c r="O36" i="1"/>
  <c r="G37" i="6" s="1"/>
  <c r="Q36" i="1"/>
  <c r="D37" i="6" s="1"/>
  <c r="R36" i="1"/>
  <c r="E37" i="6" s="1"/>
  <c r="S36" i="1"/>
  <c r="F37" i="6" s="1"/>
  <c r="T36" i="1"/>
  <c r="M37" i="6" s="1"/>
  <c r="V36" i="1"/>
  <c r="B37" i="6" s="1"/>
  <c r="W36" i="1"/>
  <c r="X36" i="1"/>
  <c r="K37" i="6" s="1"/>
  <c r="Y36" i="1"/>
  <c r="L37" i="6" s="1"/>
  <c r="N37" i="1"/>
  <c r="H38" i="6" s="1"/>
  <c r="O37" i="1"/>
  <c r="G38" i="6" s="1"/>
  <c r="Q37" i="1"/>
  <c r="D38" i="6" s="1"/>
  <c r="R37" i="1"/>
  <c r="E38" i="6" s="1"/>
  <c r="S37" i="1"/>
  <c r="F38" i="6" s="1"/>
  <c r="T37" i="1"/>
  <c r="M38" i="6" s="1"/>
  <c r="V37" i="1"/>
  <c r="B38" i="6" s="1"/>
  <c r="W37" i="1"/>
  <c r="X37" i="1"/>
  <c r="K38" i="6" s="1"/>
  <c r="Y37" i="1"/>
  <c r="L38" i="6" s="1"/>
  <c r="N38" i="1"/>
  <c r="H39" i="6" s="1"/>
  <c r="O38" i="1"/>
  <c r="G39" i="6" s="1"/>
  <c r="Q38" i="1"/>
  <c r="D39" i="6" s="1"/>
  <c r="R38" i="1"/>
  <c r="E39" i="6" s="1"/>
  <c r="S38" i="1"/>
  <c r="F39" i="6" s="1"/>
  <c r="T38" i="1"/>
  <c r="M39" i="6" s="1"/>
  <c r="V38" i="1"/>
  <c r="B39" i="6" s="1"/>
  <c r="W38" i="1"/>
  <c r="X38" i="1"/>
  <c r="K39" i="6" s="1"/>
  <c r="Y38" i="1"/>
  <c r="L39" i="6" s="1"/>
  <c r="N39" i="1"/>
  <c r="H40" i="6" s="1"/>
  <c r="O39" i="1"/>
  <c r="G40" i="6" s="1"/>
  <c r="Q39" i="1"/>
  <c r="D40" i="6" s="1"/>
  <c r="R39" i="1"/>
  <c r="E40" i="6" s="1"/>
  <c r="S39" i="1"/>
  <c r="F40" i="6" s="1"/>
  <c r="T39" i="1"/>
  <c r="M40" i="6" s="1"/>
  <c r="V39" i="1"/>
  <c r="B40" i="6" s="1"/>
  <c r="W39" i="1"/>
  <c r="J12" i="7" s="1"/>
  <c r="X39" i="1"/>
  <c r="K40" i="6" s="1"/>
  <c r="Y39" i="1"/>
  <c r="L40" i="6" s="1"/>
  <c r="N40" i="1"/>
  <c r="H41" i="6" s="1"/>
  <c r="O40" i="1"/>
  <c r="G41" i="6" s="1"/>
  <c r="Q40" i="1"/>
  <c r="D41" i="6" s="1"/>
  <c r="R40" i="1"/>
  <c r="E41" i="6" s="1"/>
  <c r="S40" i="1"/>
  <c r="F41" i="6" s="1"/>
  <c r="T40" i="1"/>
  <c r="M41" i="6" s="1"/>
  <c r="V40" i="1"/>
  <c r="B41" i="6" s="1"/>
  <c r="W40" i="1"/>
  <c r="N41" i="6" s="1"/>
  <c r="X40" i="1"/>
  <c r="Y40" i="1"/>
  <c r="N41" i="1"/>
  <c r="H42" i="6" s="1"/>
  <c r="O41" i="1"/>
  <c r="G42" i="6" s="1"/>
  <c r="Q41" i="1"/>
  <c r="D42" i="6" s="1"/>
  <c r="R41" i="1"/>
  <c r="E42" i="6" s="1"/>
  <c r="S41" i="1"/>
  <c r="F42" i="6" s="1"/>
  <c r="T41" i="1"/>
  <c r="M42" i="6" s="1"/>
  <c r="V41" i="1"/>
  <c r="B42" i="6" s="1"/>
  <c r="W41" i="1"/>
  <c r="N42" i="6" s="1"/>
  <c r="X41" i="1"/>
  <c r="Y41" i="1"/>
  <c r="N42" i="1"/>
  <c r="H43" i="6" s="1"/>
  <c r="O42" i="1"/>
  <c r="G43" i="6" s="1"/>
  <c r="Q42" i="1"/>
  <c r="D43" i="6" s="1"/>
  <c r="R42" i="1"/>
  <c r="E43" i="6" s="1"/>
  <c r="S42" i="1"/>
  <c r="F43" i="6" s="1"/>
  <c r="T42" i="1"/>
  <c r="M43" i="6" s="1"/>
  <c r="V42" i="1"/>
  <c r="B43" i="6" s="1"/>
  <c r="W42" i="1"/>
  <c r="N43" i="6" s="1"/>
  <c r="X42" i="1"/>
  <c r="Y42" i="1"/>
  <c r="N43" i="1"/>
  <c r="H44" i="6" s="1"/>
  <c r="O43" i="1"/>
  <c r="G44" i="6" s="1"/>
  <c r="Q43" i="1"/>
  <c r="D44" i="6" s="1"/>
  <c r="R43" i="1"/>
  <c r="E44" i="6" s="1"/>
  <c r="S43" i="1"/>
  <c r="F44" i="6" s="1"/>
  <c r="T43" i="1"/>
  <c r="M44" i="6" s="1"/>
  <c r="V43" i="1"/>
  <c r="B44" i="6" s="1"/>
  <c r="W43" i="1"/>
  <c r="N44" i="6" s="1"/>
  <c r="X43" i="1"/>
  <c r="Y43" i="1"/>
  <c r="N44" i="1"/>
  <c r="H45" i="6" s="1"/>
  <c r="O44" i="1"/>
  <c r="G45" i="6" s="1"/>
  <c r="Q44" i="1"/>
  <c r="D45" i="6" s="1"/>
  <c r="R44" i="1"/>
  <c r="E45" i="6" s="1"/>
  <c r="S44" i="1"/>
  <c r="F45" i="6" s="1"/>
  <c r="T44" i="1"/>
  <c r="M45" i="6" s="1"/>
  <c r="V44" i="1"/>
  <c r="B45" i="6" s="1"/>
  <c r="W44" i="1"/>
  <c r="N45" i="6" s="1"/>
  <c r="X44" i="1"/>
  <c r="Y44" i="1"/>
  <c r="N45" i="1"/>
  <c r="H46" i="6" s="1"/>
  <c r="O45" i="1"/>
  <c r="G46" i="6" s="1"/>
  <c r="Q45" i="1"/>
  <c r="D46" i="6" s="1"/>
  <c r="B20" i="12" s="1"/>
  <c r="R45" i="1"/>
  <c r="E46" i="6" s="1"/>
  <c r="S45" i="1"/>
  <c r="F46" i="6" s="1"/>
  <c r="T45" i="1"/>
  <c r="M46" i="6" s="1"/>
  <c r="V45" i="1"/>
  <c r="B46" i="6" s="1"/>
  <c r="W45" i="1"/>
  <c r="N46" i="6" s="1"/>
  <c r="X45" i="1"/>
  <c r="Y45" i="1"/>
  <c r="N46" i="1"/>
  <c r="H47" i="6" s="1"/>
  <c r="O46" i="1"/>
  <c r="G47" i="6" s="1"/>
  <c r="Q46" i="1"/>
  <c r="D47" i="6" s="1"/>
  <c r="R46" i="1"/>
  <c r="E47" i="6" s="1"/>
  <c r="S46" i="1"/>
  <c r="F47" i="6" s="1"/>
  <c r="T46" i="1"/>
  <c r="M47" i="6" s="1"/>
  <c r="V46" i="1"/>
  <c r="B47" i="6" s="1"/>
  <c r="W46" i="1"/>
  <c r="X46" i="1"/>
  <c r="K47" i="6" s="1"/>
  <c r="Y46" i="1"/>
  <c r="L47" i="6" s="1"/>
  <c r="N47" i="1"/>
  <c r="H48" i="6" s="1"/>
  <c r="O47" i="1"/>
  <c r="G48" i="6" s="1"/>
  <c r="Q47" i="1"/>
  <c r="D48" i="6" s="1"/>
  <c r="B25" i="12" s="1"/>
  <c r="R47" i="1"/>
  <c r="E48" i="6" s="1"/>
  <c r="S47" i="1"/>
  <c r="F48" i="6" s="1"/>
  <c r="T47" i="1"/>
  <c r="M48" i="6" s="1"/>
  <c r="V47" i="1"/>
  <c r="B48" i="6" s="1"/>
  <c r="W47" i="1"/>
  <c r="N48" i="6" s="1"/>
  <c r="X47" i="1"/>
  <c r="Y47" i="1"/>
  <c r="N48" i="1"/>
  <c r="H49" i="6" s="1"/>
  <c r="O48" i="1"/>
  <c r="G49" i="6" s="1"/>
  <c r="Q48" i="1"/>
  <c r="D49" i="6" s="1"/>
  <c r="R48" i="1"/>
  <c r="E49" i="6" s="1"/>
  <c r="S48" i="1"/>
  <c r="F49" i="6" s="1"/>
  <c r="T48" i="1"/>
  <c r="M49" i="6" s="1"/>
  <c r="V48" i="1"/>
  <c r="B49" i="6" s="1"/>
  <c r="W48" i="1"/>
  <c r="N49" i="6" s="1"/>
  <c r="X48" i="1"/>
  <c r="Y48" i="1"/>
  <c r="N49" i="1"/>
  <c r="H50" i="6" s="1"/>
  <c r="O49" i="1"/>
  <c r="G50" i="6" s="1"/>
  <c r="Q49" i="1"/>
  <c r="D50" i="6" s="1"/>
  <c r="R49" i="1"/>
  <c r="E50" i="6" s="1"/>
  <c r="S49" i="1"/>
  <c r="F50" i="6" s="1"/>
  <c r="T49" i="1"/>
  <c r="M50" i="6" s="1"/>
  <c r="V49" i="1"/>
  <c r="B50" i="6" s="1"/>
  <c r="W49" i="1"/>
  <c r="N50" i="6" s="1"/>
  <c r="X49" i="1"/>
  <c r="Y49" i="1"/>
  <c r="N50" i="1"/>
  <c r="H51" i="6" s="1"/>
  <c r="O50" i="1"/>
  <c r="G51" i="6" s="1"/>
  <c r="Q50" i="1"/>
  <c r="D51" i="6" s="1"/>
  <c r="R50" i="1"/>
  <c r="E51" i="6" s="1"/>
  <c r="S50" i="1"/>
  <c r="F51" i="6" s="1"/>
  <c r="T50" i="1"/>
  <c r="M51" i="6" s="1"/>
  <c r="V50" i="1"/>
  <c r="B51" i="6" s="1"/>
  <c r="W50" i="1"/>
  <c r="N51" i="6" s="1"/>
  <c r="X50" i="1"/>
  <c r="Y50" i="1"/>
  <c r="N51" i="1"/>
  <c r="H52" i="6" s="1"/>
  <c r="O51" i="1"/>
  <c r="G52" i="6" s="1"/>
  <c r="Q51" i="1"/>
  <c r="D52" i="6" s="1"/>
  <c r="B22" i="12" s="1"/>
  <c r="R51" i="1"/>
  <c r="E52" i="6" s="1"/>
  <c r="S51" i="1"/>
  <c r="F52" i="6" s="1"/>
  <c r="T51" i="1"/>
  <c r="M52" i="6" s="1"/>
  <c r="V51" i="1"/>
  <c r="B52" i="6" s="1"/>
  <c r="W51" i="1"/>
  <c r="N52" i="6" s="1"/>
  <c r="X51" i="1"/>
  <c r="Y51" i="1"/>
  <c r="N52" i="1"/>
  <c r="H53" i="6" s="1"/>
  <c r="O52" i="1"/>
  <c r="G53" i="6" s="1"/>
  <c r="Q52" i="1"/>
  <c r="D53" i="6" s="1"/>
  <c r="R52" i="1"/>
  <c r="E53" i="6" s="1"/>
  <c r="S52" i="1"/>
  <c r="F53" i="6" s="1"/>
  <c r="T52" i="1"/>
  <c r="M53" i="6" s="1"/>
  <c r="V52" i="1"/>
  <c r="B53" i="6" s="1"/>
  <c r="W52" i="1"/>
  <c r="N53" i="6" s="1"/>
  <c r="X52" i="1"/>
  <c r="Y52" i="1"/>
  <c r="N53" i="1"/>
  <c r="H54" i="6" s="1"/>
  <c r="O53" i="1"/>
  <c r="G54" i="6" s="1"/>
  <c r="Q53" i="1"/>
  <c r="D54" i="6" s="1"/>
  <c r="R53" i="1"/>
  <c r="E54" i="6" s="1"/>
  <c r="S53" i="1"/>
  <c r="F54" i="6" s="1"/>
  <c r="T53" i="1"/>
  <c r="M54" i="6" s="1"/>
  <c r="V53" i="1"/>
  <c r="B54" i="6" s="1"/>
  <c r="W53" i="1"/>
  <c r="N54" i="6" s="1"/>
  <c r="X53" i="1"/>
  <c r="Y53" i="1"/>
  <c r="N54" i="1"/>
  <c r="H55" i="6" s="1"/>
  <c r="O54" i="1"/>
  <c r="G55" i="6" s="1"/>
  <c r="Q54" i="1"/>
  <c r="D55" i="6" s="1"/>
  <c r="B14" i="12" s="1"/>
  <c r="R54" i="1"/>
  <c r="E55" i="6" s="1"/>
  <c r="S54" i="1"/>
  <c r="F55" i="6" s="1"/>
  <c r="T54" i="1"/>
  <c r="M55" i="6" s="1"/>
  <c r="V54" i="1"/>
  <c r="B55" i="6" s="1"/>
  <c r="W54" i="1"/>
  <c r="N55" i="6" s="1"/>
  <c r="X54" i="1"/>
  <c r="Y54" i="1"/>
  <c r="N55" i="1"/>
  <c r="H56" i="6" s="1"/>
  <c r="O55" i="1"/>
  <c r="G56" i="6" s="1"/>
  <c r="Q55" i="1"/>
  <c r="D56" i="6" s="1"/>
  <c r="B19" i="12" s="1"/>
  <c r="R55" i="1"/>
  <c r="E56" i="6" s="1"/>
  <c r="S55" i="1"/>
  <c r="F56" i="6" s="1"/>
  <c r="T55" i="1"/>
  <c r="M56" i="6" s="1"/>
  <c r="V55" i="1"/>
  <c r="B56" i="6" s="1"/>
  <c r="W55" i="1"/>
  <c r="N56" i="6" s="1"/>
  <c r="X55" i="1"/>
  <c r="Y55" i="1"/>
  <c r="N56" i="1"/>
  <c r="H57" i="6" s="1"/>
  <c r="O56" i="1"/>
  <c r="G57" i="6" s="1"/>
  <c r="Q56" i="1"/>
  <c r="D57" i="6" s="1"/>
  <c r="R56" i="1"/>
  <c r="E57" i="6" s="1"/>
  <c r="S56" i="1"/>
  <c r="F57" i="6" s="1"/>
  <c r="T56" i="1"/>
  <c r="M57" i="6" s="1"/>
  <c r="V56" i="1"/>
  <c r="B57" i="6" s="1"/>
  <c r="W56" i="1"/>
  <c r="N57" i="6" s="1"/>
  <c r="X56" i="1"/>
  <c r="Y56" i="1"/>
  <c r="N57" i="1"/>
  <c r="H58" i="6" s="1"/>
  <c r="O57" i="1"/>
  <c r="G58" i="6" s="1"/>
  <c r="Q57" i="1"/>
  <c r="D58" i="6" s="1"/>
  <c r="R57" i="1"/>
  <c r="E58" i="6" s="1"/>
  <c r="S57" i="1"/>
  <c r="F58" i="6" s="1"/>
  <c r="T57" i="1"/>
  <c r="M58" i="6" s="1"/>
  <c r="V57" i="1"/>
  <c r="B58" i="6" s="1"/>
  <c r="W57" i="1"/>
  <c r="X57" i="1"/>
  <c r="K58" i="6" s="1"/>
  <c r="Y57" i="1"/>
  <c r="L58" i="6" s="1"/>
  <c r="N58" i="1"/>
  <c r="H59" i="6" s="1"/>
  <c r="O58" i="1"/>
  <c r="G59" i="6" s="1"/>
  <c r="Q58" i="1"/>
  <c r="D59" i="6" s="1"/>
  <c r="R58" i="1"/>
  <c r="E59" i="6" s="1"/>
  <c r="S58" i="1"/>
  <c r="F59" i="6" s="1"/>
  <c r="T58" i="1"/>
  <c r="M59" i="6" s="1"/>
  <c r="V58" i="1"/>
  <c r="B59" i="6" s="1"/>
  <c r="W58" i="1"/>
  <c r="X58" i="1"/>
  <c r="K59" i="6" s="1"/>
  <c r="Y58" i="1"/>
  <c r="L59" i="6" s="1"/>
  <c r="N59" i="1"/>
  <c r="H60" i="6" s="1"/>
  <c r="O59" i="1"/>
  <c r="G60" i="6" s="1"/>
  <c r="Q59" i="1"/>
  <c r="D60" i="6" s="1"/>
  <c r="R59" i="1"/>
  <c r="E60" i="6" s="1"/>
  <c r="S59" i="1"/>
  <c r="F60" i="6" s="1"/>
  <c r="T59" i="1"/>
  <c r="M60" i="6" s="1"/>
  <c r="V59" i="1"/>
  <c r="B60" i="6" s="1"/>
  <c r="W59" i="1"/>
  <c r="X59" i="1"/>
  <c r="K60" i="6" s="1"/>
  <c r="Y59" i="1"/>
  <c r="L60" i="6" s="1"/>
  <c r="N60" i="1"/>
  <c r="H61" i="6" s="1"/>
  <c r="O60" i="1"/>
  <c r="G61" i="6" s="1"/>
  <c r="Q60" i="1"/>
  <c r="D61" i="6" s="1"/>
  <c r="R60" i="1"/>
  <c r="E61" i="6" s="1"/>
  <c r="S60" i="1"/>
  <c r="F61" i="6" s="1"/>
  <c r="T60" i="1"/>
  <c r="M61" i="6" s="1"/>
  <c r="V60" i="1"/>
  <c r="B61" i="6" s="1"/>
  <c r="W60" i="1"/>
  <c r="X60" i="1"/>
  <c r="K61" i="6" s="1"/>
  <c r="Y60" i="1"/>
  <c r="L61" i="6" s="1"/>
  <c r="N61" i="1"/>
  <c r="H62" i="6" s="1"/>
  <c r="O61" i="1"/>
  <c r="G62" i="6" s="1"/>
  <c r="Q61" i="1"/>
  <c r="D62" i="6" s="1"/>
  <c r="R61" i="1"/>
  <c r="E62" i="6" s="1"/>
  <c r="S61" i="1"/>
  <c r="F62" i="6" s="1"/>
  <c r="T61" i="1"/>
  <c r="M62" i="6" s="1"/>
  <c r="V61" i="1"/>
  <c r="B62" i="6" s="1"/>
  <c r="W61" i="1"/>
  <c r="X61" i="1"/>
  <c r="K62" i="6" s="1"/>
  <c r="Y61" i="1"/>
  <c r="L62" i="6" s="1"/>
  <c r="N62" i="1"/>
  <c r="H63" i="6" s="1"/>
  <c r="O62" i="1"/>
  <c r="G63" i="6" s="1"/>
  <c r="Q62" i="1"/>
  <c r="D63" i="6" s="1"/>
  <c r="R62" i="1"/>
  <c r="E63" i="6" s="1"/>
  <c r="S62" i="1"/>
  <c r="F63" i="6" s="1"/>
  <c r="T62" i="1"/>
  <c r="M63" i="6" s="1"/>
  <c r="V62" i="1"/>
  <c r="B63" i="6" s="1"/>
  <c r="W62" i="1"/>
  <c r="X62" i="1"/>
  <c r="Y62" i="1"/>
  <c r="N63" i="1"/>
  <c r="H64" i="6" s="1"/>
  <c r="O63" i="1"/>
  <c r="G64" i="6" s="1"/>
  <c r="Q63" i="1"/>
  <c r="D64" i="6" s="1"/>
  <c r="R63" i="1"/>
  <c r="E64" i="6" s="1"/>
  <c r="S63" i="1"/>
  <c r="F64" i="6" s="1"/>
  <c r="T63" i="1"/>
  <c r="M64" i="6" s="1"/>
  <c r="V63" i="1"/>
  <c r="B64" i="6" s="1"/>
  <c r="W63" i="1"/>
  <c r="J7" i="7" s="1"/>
  <c r="X63" i="1"/>
  <c r="K64" i="6" s="1"/>
  <c r="Y63" i="1"/>
  <c r="L64" i="6" s="1"/>
  <c r="N64" i="1"/>
  <c r="H65" i="6" s="1"/>
  <c r="O64" i="1"/>
  <c r="G65" i="6" s="1"/>
  <c r="Q64" i="1"/>
  <c r="D65" i="6" s="1"/>
  <c r="R64" i="1"/>
  <c r="E65" i="6" s="1"/>
  <c r="S64" i="1"/>
  <c r="F65" i="6" s="1"/>
  <c r="T64" i="1"/>
  <c r="M65" i="6" s="1"/>
  <c r="V64" i="1"/>
  <c r="B65" i="6" s="1"/>
  <c r="W64" i="1"/>
  <c r="X64" i="1"/>
  <c r="Y64" i="1"/>
  <c r="N65" i="1"/>
  <c r="H66" i="6" s="1"/>
  <c r="O65" i="1"/>
  <c r="G66" i="6" s="1"/>
  <c r="Q65" i="1"/>
  <c r="D66" i="6" s="1"/>
  <c r="R65" i="1"/>
  <c r="E66" i="6" s="1"/>
  <c r="S65" i="1"/>
  <c r="F66" i="6" s="1"/>
  <c r="T65" i="1"/>
  <c r="M66" i="6" s="1"/>
  <c r="V65" i="1"/>
  <c r="B66" i="6" s="1"/>
  <c r="W65" i="1"/>
  <c r="X65" i="1"/>
  <c r="Y65" i="1"/>
  <c r="N66" i="1"/>
  <c r="H67" i="6" s="1"/>
  <c r="O66" i="1"/>
  <c r="G67" i="6" s="1"/>
  <c r="Q66" i="1"/>
  <c r="D67" i="6" s="1"/>
  <c r="R66" i="1"/>
  <c r="E67" i="6" s="1"/>
  <c r="S66" i="1"/>
  <c r="F67" i="6" s="1"/>
  <c r="T66" i="1"/>
  <c r="M67" i="6" s="1"/>
  <c r="V66" i="1"/>
  <c r="B67" i="6" s="1"/>
  <c r="W66" i="1"/>
  <c r="J6" i="7" s="1"/>
  <c r="X66" i="1"/>
  <c r="K67" i="6" s="1"/>
  <c r="Y66" i="1"/>
  <c r="L67" i="6" s="1"/>
  <c r="N67" i="1"/>
  <c r="H68" i="6" s="1"/>
  <c r="O67" i="1"/>
  <c r="G68" i="6" s="1"/>
  <c r="Q67" i="1"/>
  <c r="D68" i="6" s="1"/>
  <c r="R67" i="1"/>
  <c r="E68" i="6" s="1"/>
  <c r="S67" i="1"/>
  <c r="F68" i="6" s="1"/>
  <c r="T67" i="1"/>
  <c r="M68" i="6" s="1"/>
  <c r="V67" i="1"/>
  <c r="B68" i="6" s="1"/>
  <c r="W67" i="1"/>
  <c r="J10" i="7" s="1"/>
  <c r="X67" i="1"/>
  <c r="K68" i="6" s="1"/>
  <c r="Y67" i="1"/>
  <c r="L68" i="6" s="1"/>
  <c r="N68" i="1"/>
  <c r="H69" i="6" s="1"/>
  <c r="O68" i="1"/>
  <c r="G69" i="6" s="1"/>
  <c r="Q68" i="1"/>
  <c r="D69" i="6" s="1"/>
  <c r="R68" i="1"/>
  <c r="E69" i="6" s="1"/>
  <c r="S68" i="1"/>
  <c r="F69" i="6" s="1"/>
  <c r="T68" i="1"/>
  <c r="M69" i="6" s="1"/>
  <c r="V68" i="1"/>
  <c r="B69" i="6" s="1"/>
  <c r="W68" i="1"/>
  <c r="X68" i="1"/>
  <c r="K69" i="6" s="1"/>
  <c r="Y68" i="1"/>
  <c r="L69" i="6" s="1"/>
  <c r="N69" i="1"/>
  <c r="H70" i="6" s="1"/>
  <c r="O69" i="1"/>
  <c r="G70" i="6" s="1"/>
  <c r="Q69" i="1"/>
  <c r="D70" i="6" s="1"/>
  <c r="R69" i="1"/>
  <c r="E70" i="6" s="1"/>
  <c r="S69" i="1"/>
  <c r="F70" i="6" s="1"/>
  <c r="T69" i="1"/>
  <c r="M70" i="6" s="1"/>
  <c r="V69" i="1"/>
  <c r="B70" i="6" s="1"/>
  <c r="W69" i="1"/>
  <c r="X69" i="1"/>
  <c r="K70" i="6" s="1"/>
  <c r="Y69" i="1"/>
  <c r="L70" i="6" s="1"/>
  <c r="N70" i="1"/>
  <c r="H71" i="6" s="1"/>
  <c r="O70" i="1"/>
  <c r="G71" i="6" s="1"/>
  <c r="Q70" i="1"/>
  <c r="D71" i="6" s="1"/>
  <c r="R70" i="1"/>
  <c r="E71" i="6" s="1"/>
  <c r="S70" i="1"/>
  <c r="F71" i="6" s="1"/>
  <c r="T70" i="1"/>
  <c r="M71" i="6" s="1"/>
  <c r="V70" i="1"/>
  <c r="B71" i="6" s="1"/>
  <c r="W70" i="1"/>
  <c r="X70" i="1"/>
  <c r="K71" i="6" s="1"/>
  <c r="Y70" i="1"/>
  <c r="L71" i="6" s="1"/>
  <c r="N71" i="1"/>
  <c r="H72" i="6" s="1"/>
  <c r="O71" i="1"/>
  <c r="G72" i="6" s="1"/>
  <c r="Q71" i="1"/>
  <c r="D72" i="6" s="1"/>
  <c r="R71" i="1"/>
  <c r="E72" i="6" s="1"/>
  <c r="S71" i="1"/>
  <c r="F72" i="6" s="1"/>
  <c r="T71" i="1"/>
  <c r="M72" i="6" s="1"/>
  <c r="V71" i="1"/>
  <c r="B72" i="6" s="1"/>
  <c r="W71" i="1"/>
  <c r="X71" i="1"/>
  <c r="K72" i="6" s="1"/>
  <c r="Y71" i="1"/>
  <c r="L72" i="6" s="1"/>
  <c r="N72" i="1"/>
  <c r="H73" i="6" s="1"/>
  <c r="O72" i="1"/>
  <c r="G73" i="6" s="1"/>
  <c r="Q72" i="1"/>
  <c r="D73" i="6" s="1"/>
  <c r="B23" i="12" s="1"/>
  <c r="R72" i="1"/>
  <c r="E73" i="6" s="1"/>
  <c r="S72" i="1"/>
  <c r="F73" i="6" s="1"/>
  <c r="T72" i="1"/>
  <c r="M73" i="6" s="1"/>
  <c r="V72" i="1"/>
  <c r="B73" i="6" s="1"/>
  <c r="W72" i="1"/>
  <c r="N73" i="6" s="1"/>
  <c r="X72" i="1"/>
  <c r="Y72" i="1"/>
  <c r="N73" i="1"/>
  <c r="H74" i="6" s="1"/>
  <c r="O73" i="1"/>
  <c r="G74" i="6" s="1"/>
  <c r="Q73" i="1"/>
  <c r="D74" i="6" s="1"/>
  <c r="R73" i="1"/>
  <c r="E74" i="6" s="1"/>
  <c r="S73" i="1"/>
  <c r="F74" i="6" s="1"/>
  <c r="T73" i="1"/>
  <c r="M74" i="6" s="1"/>
  <c r="V73" i="1"/>
  <c r="B74" i="6" s="1"/>
  <c r="W73" i="1"/>
  <c r="N74" i="6" s="1"/>
  <c r="X73" i="1"/>
  <c r="Y73" i="1"/>
  <c r="N74" i="1"/>
  <c r="H75" i="6" s="1"/>
  <c r="O74" i="1"/>
  <c r="G75" i="6" s="1"/>
  <c r="Q74" i="1"/>
  <c r="D75" i="6" s="1"/>
  <c r="R74" i="1"/>
  <c r="E75" i="6" s="1"/>
  <c r="S74" i="1"/>
  <c r="F75" i="6" s="1"/>
  <c r="T74" i="1"/>
  <c r="M75" i="6" s="1"/>
  <c r="V74" i="1"/>
  <c r="B75" i="6" s="1"/>
  <c r="W74" i="1"/>
  <c r="J4" i="7" s="1"/>
  <c r="X74" i="1"/>
  <c r="K75" i="6" s="1"/>
  <c r="Y74" i="1"/>
  <c r="L75" i="6" s="1"/>
  <c r="N75" i="1"/>
  <c r="H76" i="6" s="1"/>
  <c r="O75" i="1"/>
  <c r="G76" i="6" s="1"/>
  <c r="Q75" i="1"/>
  <c r="D76" i="6" s="1"/>
  <c r="R75" i="1"/>
  <c r="E76" i="6" s="1"/>
  <c r="S75" i="1"/>
  <c r="F76" i="6" s="1"/>
  <c r="T75" i="1"/>
  <c r="M76" i="6" s="1"/>
  <c r="V75" i="1"/>
  <c r="B76" i="6" s="1"/>
  <c r="W75" i="1"/>
  <c r="N76" i="6" s="1"/>
  <c r="X75" i="1"/>
  <c r="Y75" i="1"/>
  <c r="N76" i="1"/>
  <c r="H77" i="6" s="1"/>
  <c r="O76" i="1"/>
  <c r="G77" i="6" s="1"/>
  <c r="Q76" i="1"/>
  <c r="D77" i="6" s="1"/>
  <c r="R76" i="1"/>
  <c r="E77" i="6" s="1"/>
  <c r="S76" i="1"/>
  <c r="F77" i="6" s="1"/>
  <c r="T76" i="1"/>
  <c r="M77" i="6" s="1"/>
  <c r="V76" i="1"/>
  <c r="B77" i="6" s="1"/>
  <c r="W76" i="1"/>
  <c r="N77" i="6" s="1"/>
  <c r="X76" i="1"/>
  <c r="Y76" i="1"/>
  <c r="N77" i="1"/>
  <c r="H78" i="6" s="1"/>
  <c r="O77" i="1"/>
  <c r="G78" i="6" s="1"/>
  <c r="Q77" i="1"/>
  <c r="D78" i="6" s="1"/>
  <c r="R77" i="1"/>
  <c r="E78" i="6" s="1"/>
  <c r="S77" i="1"/>
  <c r="F78" i="6" s="1"/>
  <c r="T77" i="1"/>
  <c r="M78" i="6" s="1"/>
  <c r="V77" i="1"/>
  <c r="B78" i="6" s="1"/>
  <c r="W77" i="1"/>
  <c r="N78" i="6" s="1"/>
  <c r="X77" i="1"/>
  <c r="Y77" i="1"/>
  <c r="N78" i="1"/>
  <c r="H79" i="6" s="1"/>
  <c r="O78" i="1"/>
  <c r="G79" i="6" s="1"/>
  <c r="Q78" i="1"/>
  <c r="D79" i="6" s="1"/>
  <c r="R78" i="1"/>
  <c r="E79" i="6" s="1"/>
  <c r="S78" i="1"/>
  <c r="F79" i="6" s="1"/>
  <c r="T78" i="1"/>
  <c r="M79" i="6" s="1"/>
  <c r="V78" i="1"/>
  <c r="B79" i="6" s="1"/>
  <c r="W78" i="1"/>
  <c r="N79" i="6" s="1"/>
  <c r="X78" i="1"/>
  <c r="Y78" i="1"/>
  <c r="N79" i="1"/>
  <c r="H80" i="6" s="1"/>
  <c r="O79" i="1"/>
  <c r="G80" i="6" s="1"/>
  <c r="Q79" i="1"/>
  <c r="D80" i="6" s="1"/>
  <c r="R79" i="1"/>
  <c r="E80" i="6" s="1"/>
  <c r="S79" i="1"/>
  <c r="F80" i="6" s="1"/>
  <c r="T79" i="1"/>
  <c r="M80" i="6" s="1"/>
  <c r="V79" i="1"/>
  <c r="B80" i="6" s="1"/>
  <c r="W79" i="1"/>
  <c r="X79" i="1"/>
  <c r="K80" i="6" s="1"/>
  <c r="Y79" i="1"/>
  <c r="L80" i="6" s="1"/>
  <c r="N80" i="1"/>
  <c r="H81" i="6" s="1"/>
  <c r="O80" i="1"/>
  <c r="G81" i="6" s="1"/>
  <c r="Q80" i="1"/>
  <c r="D81" i="6" s="1"/>
  <c r="R80" i="1"/>
  <c r="E81" i="6" s="1"/>
  <c r="S80" i="1"/>
  <c r="F81" i="6" s="1"/>
  <c r="T80" i="1"/>
  <c r="M81" i="6" s="1"/>
  <c r="V80" i="1"/>
  <c r="B81" i="6" s="1"/>
  <c r="W80" i="1"/>
  <c r="N81" i="6" s="1"/>
  <c r="X80" i="1"/>
  <c r="Y80" i="1"/>
  <c r="Y2" i="1"/>
  <c r="L3" i="6" s="1"/>
  <c r="X2" i="1"/>
  <c r="K3" i="6" s="1"/>
  <c r="W2" i="1"/>
  <c r="J2" i="7" s="1"/>
  <c r="V2" i="1"/>
  <c r="B3" i="6" s="1"/>
  <c r="T2" i="1"/>
  <c r="M3" i="6" s="1"/>
  <c r="S2" i="1"/>
  <c r="F3" i="6" s="1"/>
  <c r="R2" i="1"/>
  <c r="E3" i="6" s="1"/>
  <c r="Q2" i="1"/>
  <c r="D3" i="6" s="1"/>
  <c r="N2" i="1"/>
  <c r="H3" i="6" s="1"/>
  <c r="O2" i="1"/>
  <c r="G3" i="6" s="1"/>
  <c r="D2" i="1"/>
  <c r="I2" i="1"/>
  <c r="I3" i="1"/>
  <c r="O4" i="6" s="1"/>
  <c r="AB4" i="6" s="1"/>
  <c r="J3" i="1"/>
  <c r="AC4" i="6" s="1"/>
  <c r="AL4" i="6" s="1"/>
  <c r="K3" i="1"/>
  <c r="AF4" i="6" s="1"/>
  <c r="L3" i="1"/>
  <c r="AI4" i="6" s="1"/>
  <c r="I4" i="1"/>
  <c r="O5" i="6" s="1"/>
  <c r="AB5" i="6" s="1"/>
  <c r="J4" i="1"/>
  <c r="AC5" i="6" s="1"/>
  <c r="K4" i="1"/>
  <c r="AF5" i="6" s="1"/>
  <c r="L4" i="1"/>
  <c r="AI5" i="6" s="1"/>
  <c r="I5" i="1"/>
  <c r="O6" i="6" s="1"/>
  <c r="AB6" i="6" s="1"/>
  <c r="J5" i="1"/>
  <c r="AC6" i="6" s="1"/>
  <c r="AL6" i="6" s="1"/>
  <c r="K5" i="1"/>
  <c r="AF6" i="6" s="1"/>
  <c r="L5" i="1"/>
  <c r="AI6" i="6" s="1"/>
  <c r="I6" i="1"/>
  <c r="O7" i="6" s="1"/>
  <c r="AB7" i="6" s="1"/>
  <c r="J6" i="1"/>
  <c r="AC7" i="6" s="1"/>
  <c r="K6" i="1"/>
  <c r="AF7" i="6" s="1"/>
  <c r="L6" i="1"/>
  <c r="AI7" i="6" s="1"/>
  <c r="I7" i="1"/>
  <c r="O8" i="6" s="1"/>
  <c r="AB8" i="6" s="1"/>
  <c r="J7" i="1"/>
  <c r="AC8" i="6" s="1"/>
  <c r="K7" i="1"/>
  <c r="AF8" i="6" s="1"/>
  <c r="L7" i="1"/>
  <c r="AI8" i="6" s="1"/>
  <c r="I8" i="1"/>
  <c r="O9" i="6" s="1"/>
  <c r="AB9" i="6" s="1"/>
  <c r="J8" i="1"/>
  <c r="AC9" i="6" s="1"/>
  <c r="K8" i="1"/>
  <c r="AF9" i="6" s="1"/>
  <c r="L8" i="1"/>
  <c r="AI9" i="6" s="1"/>
  <c r="I9" i="1"/>
  <c r="J9" i="1"/>
  <c r="AC10" i="6" s="1"/>
  <c r="K9" i="1"/>
  <c r="AF10" i="6" s="1"/>
  <c r="L9" i="1"/>
  <c r="AI10" i="6" s="1"/>
  <c r="I10" i="1"/>
  <c r="J10" i="1"/>
  <c r="AC11" i="6" s="1"/>
  <c r="K10" i="1"/>
  <c r="AF11" i="6" s="1"/>
  <c r="L10" i="1"/>
  <c r="AI11" i="6" s="1"/>
  <c r="I11" i="1"/>
  <c r="O12" i="6" s="1"/>
  <c r="AB12" i="6" s="1"/>
  <c r="J11" i="1"/>
  <c r="AC12" i="6" s="1"/>
  <c r="AL12" i="6" s="1"/>
  <c r="K11" i="1"/>
  <c r="AF12" i="6" s="1"/>
  <c r="L11" i="1"/>
  <c r="AI12" i="6" s="1"/>
  <c r="I12" i="1"/>
  <c r="J12" i="1"/>
  <c r="AC13" i="6" s="1"/>
  <c r="K12" i="1"/>
  <c r="AF13" i="6" s="1"/>
  <c r="L12" i="1"/>
  <c r="AI13" i="6" s="1"/>
  <c r="I13" i="1"/>
  <c r="O14" i="6" s="1"/>
  <c r="AB14" i="6" s="1"/>
  <c r="J13" i="1"/>
  <c r="AC14" i="6" s="1"/>
  <c r="K13" i="1"/>
  <c r="AF14" i="6" s="1"/>
  <c r="L13" i="1"/>
  <c r="AI14" i="6" s="1"/>
  <c r="I14" i="1"/>
  <c r="O15" i="6" s="1"/>
  <c r="AB15" i="6" s="1"/>
  <c r="J14" i="1"/>
  <c r="AC15" i="6" s="1"/>
  <c r="K14" i="1"/>
  <c r="AF15" i="6" s="1"/>
  <c r="L14" i="1"/>
  <c r="AI15" i="6" s="1"/>
  <c r="I15" i="1"/>
  <c r="O16" i="6" s="1"/>
  <c r="AB16" i="6" s="1"/>
  <c r="J15" i="1"/>
  <c r="AC16" i="6" s="1"/>
  <c r="AL16" i="6" s="1"/>
  <c r="K15" i="1"/>
  <c r="AF16" i="6" s="1"/>
  <c r="L15" i="1"/>
  <c r="AI16" i="6" s="1"/>
  <c r="I16" i="1"/>
  <c r="O17" i="6" s="1"/>
  <c r="AB17" i="6" s="1"/>
  <c r="J16" i="1"/>
  <c r="AC17" i="6" s="1"/>
  <c r="K16" i="1"/>
  <c r="AF17" i="6" s="1"/>
  <c r="L16" i="1"/>
  <c r="AI17" i="6" s="1"/>
  <c r="I17" i="1"/>
  <c r="O18" i="6" s="1"/>
  <c r="AB18" i="6" s="1"/>
  <c r="J17" i="1"/>
  <c r="AC18" i="6" s="1"/>
  <c r="AL18" i="6" s="1"/>
  <c r="K17" i="1"/>
  <c r="AF18" i="6" s="1"/>
  <c r="L17" i="1"/>
  <c r="AI18" i="6" s="1"/>
  <c r="I18" i="1"/>
  <c r="O19" i="6" s="1"/>
  <c r="AB19" i="6" s="1"/>
  <c r="J18" i="1"/>
  <c r="AC19" i="6" s="1"/>
  <c r="K18" i="1"/>
  <c r="AF19" i="6" s="1"/>
  <c r="L18" i="1"/>
  <c r="AI19" i="6" s="1"/>
  <c r="I19" i="1"/>
  <c r="O20" i="6" s="1"/>
  <c r="AB20" i="6" s="1"/>
  <c r="J19" i="1"/>
  <c r="AC20" i="6" s="1"/>
  <c r="K19" i="1"/>
  <c r="AF20" i="6" s="1"/>
  <c r="L19" i="1"/>
  <c r="AI20" i="6" s="1"/>
  <c r="I20" i="1"/>
  <c r="O21" i="6" s="1"/>
  <c r="AB21" i="6" s="1"/>
  <c r="J20" i="1"/>
  <c r="AC21" i="6" s="1"/>
  <c r="K20" i="1"/>
  <c r="AF21" i="6" s="1"/>
  <c r="L20" i="1"/>
  <c r="AI21" i="6" s="1"/>
  <c r="I21" i="1"/>
  <c r="O22" i="6" s="1"/>
  <c r="AB22" i="6" s="1"/>
  <c r="J21" i="1"/>
  <c r="AC22" i="6" s="1"/>
  <c r="AL22" i="6" s="1"/>
  <c r="K21" i="1"/>
  <c r="AF22" i="6" s="1"/>
  <c r="L21" i="1"/>
  <c r="AI22" i="6" s="1"/>
  <c r="I22" i="1"/>
  <c r="O23" i="6" s="1"/>
  <c r="AB23" i="6" s="1"/>
  <c r="J22" i="1"/>
  <c r="AC23" i="6" s="1"/>
  <c r="K22" i="1"/>
  <c r="AF23" i="6" s="1"/>
  <c r="L22" i="1"/>
  <c r="AI23" i="6" s="1"/>
  <c r="I23" i="1"/>
  <c r="J23" i="1"/>
  <c r="AC24" i="6" s="1"/>
  <c r="K23" i="1"/>
  <c r="AF24" i="6" s="1"/>
  <c r="L23" i="1"/>
  <c r="AI24" i="6" s="1"/>
  <c r="I24" i="1"/>
  <c r="J24" i="1"/>
  <c r="AC25" i="6" s="1"/>
  <c r="K24" i="1"/>
  <c r="AF25" i="6" s="1"/>
  <c r="L24" i="1"/>
  <c r="AI25" i="6" s="1"/>
  <c r="I25" i="1"/>
  <c r="J25" i="1"/>
  <c r="AC26" i="6" s="1"/>
  <c r="K25" i="1"/>
  <c r="AF26" i="6" s="1"/>
  <c r="L25" i="1"/>
  <c r="AI26" i="6" s="1"/>
  <c r="I26" i="1"/>
  <c r="J26" i="1"/>
  <c r="AC27" i="6" s="1"/>
  <c r="K26" i="1"/>
  <c r="AF27" i="6" s="1"/>
  <c r="L26" i="1"/>
  <c r="AI27" i="6" s="1"/>
  <c r="I27" i="1"/>
  <c r="J27" i="1"/>
  <c r="AC28" i="6" s="1"/>
  <c r="K27" i="1"/>
  <c r="AF28" i="6" s="1"/>
  <c r="L27" i="1"/>
  <c r="AI28" i="6" s="1"/>
  <c r="I28" i="1"/>
  <c r="O29" i="6" s="1"/>
  <c r="AB29" i="6" s="1"/>
  <c r="J28" i="1"/>
  <c r="AC29" i="6" s="1"/>
  <c r="K28" i="1"/>
  <c r="AF29" i="6" s="1"/>
  <c r="L28" i="1"/>
  <c r="AI29" i="6" s="1"/>
  <c r="I29" i="1"/>
  <c r="O30" i="6" s="1"/>
  <c r="AB30" i="6" s="1"/>
  <c r="J29" i="1"/>
  <c r="AC30" i="6" s="1"/>
  <c r="AL30" i="6" s="1"/>
  <c r="K29" i="1"/>
  <c r="AF30" i="6" s="1"/>
  <c r="L29" i="1"/>
  <c r="AI30" i="6" s="1"/>
  <c r="I30" i="1"/>
  <c r="O31" i="6" s="1"/>
  <c r="AB31" i="6" s="1"/>
  <c r="J30" i="1"/>
  <c r="AC31" i="6" s="1"/>
  <c r="K30" i="1"/>
  <c r="AF31" i="6" s="1"/>
  <c r="L30" i="1"/>
  <c r="AI31" i="6" s="1"/>
  <c r="I31" i="1"/>
  <c r="O32" i="6" s="1"/>
  <c r="AB32" i="6" s="1"/>
  <c r="J31" i="1"/>
  <c r="AC32" i="6" s="1"/>
  <c r="K31" i="1"/>
  <c r="AF32" i="6" s="1"/>
  <c r="L31" i="1"/>
  <c r="AI32" i="6" s="1"/>
  <c r="I32" i="1"/>
  <c r="J32" i="1"/>
  <c r="AC33" i="6" s="1"/>
  <c r="K32" i="1"/>
  <c r="AF33" i="6" s="1"/>
  <c r="L32" i="1"/>
  <c r="AI33" i="6" s="1"/>
  <c r="I33" i="1"/>
  <c r="J33" i="1"/>
  <c r="AC34" i="6" s="1"/>
  <c r="K33" i="1"/>
  <c r="AF34" i="6" s="1"/>
  <c r="L33" i="1"/>
  <c r="AI34" i="6" s="1"/>
  <c r="I34" i="1"/>
  <c r="J34" i="1"/>
  <c r="AC35" i="6" s="1"/>
  <c r="K34" i="1"/>
  <c r="AF35" i="6" s="1"/>
  <c r="L34" i="1"/>
  <c r="AI35" i="6" s="1"/>
  <c r="I35" i="1"/>
  <c r="J35" i="1"/>
  <c r="AC36" i="6" s="1"/>
  <c r="K35" i="1"/>
  <c r="AF36" i="6" s="1"/>
  <c r="L35" i="1"/>
  <c r="AI36" i="6" s="1"/>
  <c r="I36" i="1"/>
  <c r="J36" i="1"/>
  <c r="AC37" i="6" s="1"/>
  <c r="K36" i="1"/>
  <c r="AF37" i="6" s="1"/>
  <c r="L36" i="1"/>
  <c r="AI37" i="6" s="1"/>
  <c r="I37" i="1"/>
  <c r="J37" i="1"/>
  <c r="AC38" i="6" s="1"/>
  <c r="K37" i="1"/>
  <c r="AF38" i="6" s="1"/>
  <c r="L37" i="1"/>
  <c r="AI38" i="6" s="1"/>
  <c r="I38" i="1"/>
  <c r="J38" i="1"/>
  <c r="AC39" i="6" s="1"/>
  <c r="K38" i="1"/>
  <c r="AF39" i="6" s="1"/>
  <c r="L38" i="1"/>
  <c r="AI39" i="6" s="1"/>
  <c r="I39" i="1"/>
  <c r="J39" i="1"/>
  <c r="AC40" i="6" s="1"/>
  <c r="K39" i="1"/>
  <c r="AF40" i="6" s="1"/>
  <c r="L39" i="1"/>
  <c r="AI40" i="6" s="1"/>
  <c r="I40" i="1"/>
  <c r="O41" i="6" s="1"/>
  <c r="AB41" i="6" s="1"/>
  <c r="J40" i="1"/>
  <c r="AC41" i="6" s="1"/>
  <c r="K40" i="1"/>
  <c r="AF41" i="6" s="1"/>
  <c r="L40" i="1"/>
  <c r="AI41" i="6" s="1"/>
  <c r="I41" i="1"/>
  <c r="O42" i="6" s="1"/>
  <c r="AB42" i="6" s="1"/>
  <c r="J41" i="1"/>
  <c r="AC42" i="6" s="1"/>
  <c r="AL42" i="6" s="1"/>
  <c r="K41" i="1"/>
  <c r="AF42" i="6" s="1"/>
  <c r="L41" i="1"/>
  <c r="AI42" i="6" s="1"/>
  <c r="I42" i="1"/>
  <c r="O43" i="6" s="1"/>
  <c r="AB43" i="6" s="1"/>
  <c r="J42" i="1"/>
  <c r="AC43" i="6" s="1"/>
  <c r="K42" i="1"/>
  <c r="AF43" i="6" s="1"/>
  <c r="L42" i="1"/>
  <c r="AI43" i="6" s="1"/>
  <c r="I43" i="1"/>
  <c r="O44" i="6" s="1"/>
  <c r="AB44" i="6" s="1"/>
  <c r="J43" i="1"/>
  <c r="AC44" i="6" s="1"/>
  <c r="K43" i="1"/>
  <c r="AF44" i="6" s="1"/>
  <c r="L43" i="1"/>
  <c r="AI44" i="6" s="1"/>
  <c r="I44" i="1"/>
  <c r="O45" i="6" s="1"/>
  <c r="AB45" i="6" s="1"/>
  <c r="J44" i="1"/>
  <c r="AC45" i="6" s="1"/>
  <c r="K44" i="1"/>
  <c r="AF45" i="6" s="1"/>
  <c r="L44" i="1"/>
  <c r="AI45" i="6" s="1"/>
  <c r="I45" i="1"/>
  <c r="O46" i="6" s="1"/>
  <c r="AB46" i="6" s="1"/>
  <c r="J45" i="1"/>
  <c r="AC46" i="6" s="1"/>
  <c r="AL46" i="6" s="1"/>
  <c r="K45" i="1"/>
  <c r="AF46" i="6" s="1"/>
  <c r="L45" i="1"/>
  <c r="AI46" i="6" s="1"/>
  <c r="I46" i="1"/>
  <c r="J46" i="1"/>
  <c r="AC47" i="6" s="1"/>
  <c r="K46" i="1"/>
  <c r="AF47" i="6" s="1"/>
  <c r="L46" i="1"/>
  <c r="AI47" i="6" s="1"/>
  <c r="I47" i="1"/>
  <c r="O48" i="6" s="1"/>
  <c r="AB48" i="6" s="1"/>
  <c r="J47" i="1"/>
  <c r="AC48" i="6" s="1"/>
  <c r="AL48" i="6" s="1"/>
  <c r="K47" i="1"/>
  <c r="AF48" i="6" s="1"/>
  <c r="L47" i="1"/>
  <c r="AI48" i="6" s="1"/>
  <c r="I48" i="1"/>
  <c r="O49" i="6" s="1"/>
  <c r="AB49" i="6" s="1"/>
  <c r="J48" i="1"/>
  <c r="AC49" i="6" s="1"/>
  <c r="K48" i="1"/>
  <c r="AF49" i="6" s="1"/>
  <c r="L48" i="1"/>
  <c r="AI49" i="6" s="1"/>
  <c r="I49" i="1"/>
  <c r="O50" i="6" s="1"/>
  <c r="AB50" i="6" s="1"/>
  <c r="J49" i="1"/>
  <c r="AC50" i="6" s="1"/>
  <c r="K49" i="1"/>
  <c r="AF50" i="6" s="1"/>
  <c r="L49" i="1"/>
  <c r="AI50" i="6" s="1"/>
  <c r="I50" i="1"/>
  <c r="O51" i="6" s="1"/>
  <c r="AB51" i="6" s="1"/>
  <c r="J50" i="1"/>
  <c r="AC51" i="6" s="1"/>
  <c r="K50" i="1"/>
  <c r="AF51" i="6" s="1"/>
  <c r="L50" i="1"/>
  <c r="AI51" i="6" s="1"/>
  <c r="I51" i="1"/>
  <c r="O52" i="6" s="1"/>
  <c r="AB52" i="6" s="1"/>
  <c r="J51" i="1"/>
  <c r="AC52" i="6" s="1"/>
  <c r="AL52" i="6" s="1"/>
  <c r="AS52" i="6" s="1"/>
  <c r="K51" i="1"/>
  <c r="AF52" i="6" s="1"/>
  <c r="L51" i="1"/>
  <c r="AI52" i="6" s="1"/>
  <c r="I52" i="1"/>
  <c r="O53" i="6" s="1"/>
  <c r="AB53" i="6" s="1"/>
  <c r="J52" i="1"/>
  <c r="AC53" i="6" s="1"/>
  <c r="K52" i="1"/>
  <c r="AF53" i="6" s="1"/>
  <c r="L52" i="1"/>
  <c r="AI53" i="6" s="1"/>
  <c r="I53" i="1"/>
  <c r="O54" i="6" s="1"/>
  <c r="AB54" i="6" s="1"/>
  <c r="J53" i="1"/>
  <c r="AC54" i="6" s="1"/>
  <c r="AL54" i="6" s="1"/>
  <c r="AS54" i="6" s="1"/>
  <c r="K53" i="1"/>
  <c r="AF54" i="6" s="1"/>
  <c r="L53" i="1"/>
  <c r="AI54" i="6" s="1"/>
  <c r="I54" i="1"/>
  <c r="O55" i="6" s="1"/>
  <c r="AB55" i="6" s="1"/>
  <c r="J54" i="1"/>
  <c r="AC55" i="6" s="1"/>
  <c r="K54" i="1"/>
  <c r="AF55" i="6" s="1"/>
  <c r="L54" i="1"/>
  <c r="AI55" i="6" s="1"/>
  <c r="I55" i="1"/>
  <c r="O56" i="6" s="1"/>
  <c r="AB56" i="6" s="1"/>
  <c r="J55" i="1"/>
  <c r="AC56" i="6" s="1"/>
  <c r="K55" i="1"/>
  <c r="AF56" i="6" s="1"/>
  <c r="L55" i="1"/>
  <c r="AI56" i="6" s="1"/>
  <c r="I56" i="1"/>
  <c r="O57" i="6" s="1"/>
  <c r="AB57" i="6" s="1"/>
  <c r="J56" i="1"/>
  <c r="AC57" i="6" s="1"/>
  <c r="K56" i="1"/>
  <c r="AF57" i="6" s="1"/>
  <c r="L56" i="1"/>
  <c r="AI57" i="6" s="1"/>
  <c r="I57" i="1"/>
  <c r="J57" i="1"/>
  <c r="AC58" i="6" s="1"/>
  <c r="K57" i="1"/>
  <c r="AF58" i="6" s="1"/>
  <c r="L57" i="1"/>
  <c r="AI58" i="6" s="1"/>
  <c r="I58" i="1"/>
  <c r="J58" i="1"/>
  <c r="AC59" i="6" s="1"/>
  <c r="K58" i="1"/>
  <c r="AF59" i="6" s="1"/>
  <c r="L58" i="1"/>
  <c r="AI59" i="6" s="1"/>
  <c r="I59" i="1"/>
  <c r="J59" i="1"/>
  <c r="AC60" i="6" s="1"/>
  <c r="K59" i="1"/>
  <c r="AF60" i="6" s="1"/>
  <c r="L59" i="1"/>
  <c r="AI60" i="6" s="1"/>
  <c r="I60" i="1"/>
  <c r="J60" i="1"/>
  <c r="AC61" i="6" s="1"/>
  <c r="K60" i="1"/>
  <c r="AF61" i="6" s="1"/>
  <c r="L60" i="1"/>
  <c r="AI61" i="6" s="1"/>
  <c r="I61" i="1"/>
  <c r="J61" i="1"/>
  <c r="AC62" i="6" s="1"/>
  <c r="K61" i="1"/>
  <c r="AF62" i="6" s="1"/>
  <c r="L61" i="1"/>
  <c r="AI62" i="6" s="1"/>
  <c r="I62" i="1"/>
  <c r="O63" i="6" s="1"/>
  <c r="AB63" i="6" s="1"/>
  <c r="J62" i="1"/>
  <c r="AC63" i="6" s="1"/>
  <c r="K62" i="1"/>
  <c r="AF63" i="6" s="1"/>
  <c r="L62" i="1"/>
  <c r="AI63" i="6" s="1"/>
  <c r="I63" i="1"/>
  <c r="J63" i="1"/>
  <c r="AC64" i="6" s="1"/>
  <c r="K63" i="1"/>
  <c r="AF64" i="6" s="1"/>
  <c r="L63" i="1"/>
  <c r="AI64" i="6" s="1"/>
  <c r="I64" i="1"/>
  <c r="O65" i="6" s="1"/>
  <c r="AB65" i="6" s="1"/>
  <c r="J64" i="1"/>
  <c r="AC65" i="6" s="1"/>
  <c r="K64" i="1"/>
  <c r="AF65" i="6" s="1"/>
  <c r="L64" i="1"/>
  <c r="AI65" i="6" s="1"/>
  <c r="I65" i="1"/>
  <c r="O66" i="6" s="1"/>
  <c r="AB66" i="6" s="1"/>
  <c r="J65" i="1"/>
  <c r="AC66" i="6" s="1"/>
  <c r="AL66" i="6" s="1"/>
  <c r="AS66" i="6" s="1"/>
  <c r="K65" i="1"/>
  <c r="AF66" i="6" s="1"/>
  <c r="L65" i="1"/>
  <c r="AI66" i="6" s="1"/>
  <c r="I66" i="1"/>
  <c r="J66" i="1"/>
  <c r="AC67" i="6" s="1"/>
  <c r="K66" i="1"/>
  <c r="AF67" i="6" s="1"/>
  <c r="L66" i="1"/>
  <c r="AI67" i="6" s="1"/>
  <c r="I67" i="1"/>
  <c r="J67" i="1"/>
  <c r="AC68" i="6" s="1"/>
  <c r="K67" i="1"/>
  <c r="AF68" i="6" s="1"/>
  <c r="L67" i="1"/>
  <c r="AI68" i="6" s="1"/>
  <c r="I68" i="1"/>
  <c r="J68" i="1"/>
  <c r="AC69" i="6" s="1"/>
  <c r="K68" i="1"/>
  <c r="AF69" i="6" s="1"/>
  <c r="L68" i="1"/>
  <c r="AI69" i="6" s="1"/>
  <c r="I69" i="1"/>
  <c r="J69" i="1"/>
  <c r="AC70" i="6" s="1"/>
  <c r="K69" i="1"/>
  <c r="AF70" i="6" s="1"/>
  <c r="L69" i="1"/>
  <c r="AI70" i="6" s="1"/>
  <c r="I70" i="1"/>
  <c r="J70" i="1"/>
  <c r="AC71" i="6" s="1"/>
  <c r="K70" i="1"/>
  <c r="AF71" i="6" s="1"/>
  <c r="L70" i="1"/>
  <c r="AI71" i="6" s="1"/>
  <c r="I71" i="1"/>
  <c r="J71" i="1"/>
  <c r="AC72" i="6" s="1"/>
  <c r="K71" i="1"/>
  <c r="AF72" i="6" s="1"/>
  <c r="L71" i="1"/>
  <c r="AI72" i="6" s="1"/>
  <c r="I72" i="1"/>
  <c r="O73" i="6" s="1"/>
  <c r="AB73" i="6" s="1"/>
  <c r="J72" i="1"/>
  <c r="AC73" i="6" s="1"/>
  <c r="K72" i="1"/>
  <c r="AF73" i="6" s="1"/>
  <c r="L72" i="1"/>
  <c r="AI73" i="6" s="1"/>
  <c r="I73" i="1"/>
  <c r="O74" i="6" s="1"/>
  <c r="AB74" i="6" s="1"/>
  <c r="J73" i="1"/>
  <c r="AC74" i="6" s="1"/>
  <c r="K73" i="1"/>
  <c r="AF74" i="6" s="1"/>
  <c r="L73" i="1"/>
  <c r="AI74" i="6" s="1"/>
  <c r="I74" i="1"/>
  <c r="J74" i="1"/>
  <c r="AC75" i="6" s="1"/>
  <c r="K74" i="1"/>
  <c r="AF75" i="6" s="1"/>
  <c r="L74" i="1"/>
  <c r="AI75" i="6" s="1"/>
  <c r="I75" i="1"/>
  <c r="O76" i="6" s="1"/>
  <c r="AB76" i="6" s="1"/>
  <c r="J75" i="1"/>
  <c r="AC76" i="6" s="1"/>
  <c r="AL76" i="6" s="1"/>
  <c r="K75" i="1"/>
  <c r="AF76" i="6" s="1"/>
  <c r="L75" i="1"/>
  <c r="AI76" i="6" s="1"/>
  <c r="I76" i="1"/>
  <c r="O77" i="6" s="1"/>
  <c r="AB77" i="6" s="1"/>
  <c r="J76" i="1"/>
  <c r="AC77" i="6" s="1"/>
  <c r="K76" i="1"/>
  <c r="AF77" i="6" s="1"/>
  <c r="L76" i="1"/>
  <c r="AI77" i="6" s="1"/>
  <c r="I77" i="1"/>
  <c r="O78" i="6" s="1"/>
  <c r="AB78" i="6" s="1"/>
  <c r="J77" i="1"/>
  <c r="AC78" i="6" s="1"/>
  <c r="K77" i="1"/>
  <c r="AF78" i="6" s="1"/>
  <c r="L77" i="1"/>
  <c r="AI78" i="6" s="1"/>
  <c r="I78" i="1"/>
  <c r="O79" i="6" s="1"/>
  <c r="AB79" i="6" s="1"/>
  <c r="J78" i="1"/>
  <c r="AC79" i="6" s="1"/>
  <c r="K78" i="1"/>
  <c r="AF79" i="6" s="1"/>
  <c r="L78" i="1"/>
  <c r="AI79" i="6" s="1"/>
  <c r="I79" i="1"/>
  <c r="J79" i="1"/>
  <c r="AC80" i="6" s="1"/>
  <c r="K79" i="1"/>
  <c r="AF80" i="6" s="1"/>
  <c r="L79" i="1"/>
  <c r="AI80" i="6" s="1"/>
  <c r="I80" i="1"/>
  <c r="O81" i="6" s="1"/>
  <c r="AB81" i="6" s="1"/>
  <c r="J80" i="1"/>
  <c r="AC81" i="6" s="1"/>
  <c r="K80" i="1"/>
  <c r="AF81" i="6" s="1"/>
  <c r="L80" i="1"/>
  <c r="AI81" i="6" s="1"/>
  <c r="L2" i="1"/>
  <c r="AI3" i="6" s="1"/>
  <c r="K2" i="1"/>
  <c r="AF3" i="6" s="1"/>
  <c r="J2" i="1"/>
  <c r="AC3" i="6" s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E2" i="1"/>
  <c r="B2" i="1"/>
  <c r="C2" i="1"/>
  <c r="AL78" i="6" l="1"/>
  <c r="AM28" i="6"/>
  <c r="AN28" i="6"/>
  <c r="AM71" i="6"/>
  <c r="AN71" i="6"/>
  <c r="AM59" i="6"/>
  <c r="AN59" i="6"/>
  <c r="AM47" i="6"/>
  <c r="AN47" i="6"/>
  <c r="AM35" i="6"/>
  <c r="AN35" i="6"/>
  <c r="AM11" i="6"/>
  <c r="AN11" i="6"/>
  <c r="AM64" i="6"/>
  <c r="AN64" i="6"/>
  <c r="AM40" i="6"/>
  <c r="AN40" i="6"/>
  <c r="AL77" i="6"/>
  <c r="AL65" i="6"/>
  <c r="AS65" i="6" s="1"/>
  <c r="AL53" i="6"/>
  <c r="AS53" i="6" s="1"/>
  <c r="AL41" i="6"/>
  <c r="AL29" i="6"/>
  <c r="AS29" i="6" s="1"/>
  <c r="AL23" i="6"/>
  <c r="AS23" i="6" s="1"/>
  <c r="AL17" i="6"/>
  <c r="AS17" i="6" s="1"/>
  <c r="AL5" i="6"/>
  <c r="AM61" i="6"/>
  <c r="AN61" i="6"/>
  <c r="AM37" i="6"/>
  <c r="AN37" i="6"/>
  <c r="AM25" i="6"/>
  <c r="AN25" i="6"/>
  <c r="AM13" i="6"/>
  <c r="AN13" i="6"/>
  <c r="AM80" i="6"/>
  <c r="AN80" i="6"/>
  <c r="AM68" i="6"/>
  <c r="AN68" i="6"/>
  <c r="AM75" i="6"/>
  <c r="AN75" i="6"/>
  <c r="AM39" i="6"/>
  <c r="AN39" i="6"/>
  <c r="AM27" i="6"/>
  <c r="AN27" i="6"/>
  <c r="AL81" i="6"/>
  <c r="AL63" i="6"/>
  <c r="AS63" i="6" s="1"/>
  <c r="AL57" i="6"/>
  <c r="AS57" i="6" s="1"/>
  <c r="AL51" i="6"/>
  <c r="AS51" i="6" s="1"/>
  <c r="AL45" i="6"/>
  <c r="AS45" i="6" s="1"/>
  <c r="AL21" i="6"/>
  <c r="AL15" i="6"/>
  <c r="AL9" i="6"/>
  <c r="AM70" i="6"/>
  <c r="AN70" i="6"/>
  <c r="AM58" i="6"/>
  <c r="AN58" i="6"/>
  <c r="AM34" i="6"/>
  <c r="AN34" i="6"/>
  <c r="AM10" i="6"/>
  <c r="AN10" i="6"/>
  <c r="AL74" i="6"/>
  <c r="AL56" i="6"/>
  <c r="AS56" i="6" s="1"/>
  <c r="AL50" i="6"/>
  <c r="AS50" i="6" s="1"/>
  <c r="AL44" i="6"/>
  <c r="AL32" i="6"/>
  <c r="AL20" i="6"/>
  <c r="AL14" i="6"/>
  <c r="AS14" i="6" s="1"/>
  <c r="AL8" i="6"/>
  <c r="AM72" i="6"/>
  <c r="AN72" i="6"/>
  <c r="AM60" i="6"/>
  <c r="AN60" i="6"/>
  <c r="AM36" i="6"/>
  <c r="AN36" i="6"/>
  <c r="AM24" i="6"/>
  <c r="AN24" i="6"/>
  <c r="AM67" i="6"/>
  <c r="AN67" i="6"/>
  <c r="AL79" i="6"/>
  <c r="AS79" i="6" s="1"/>
  <c r="AL73" i="6"/>
  <c r="AL55" i="6"/>
  <c r="AL49" i="6"/>
  <c r="AS49" i="6" s="1"/>
  <c r="AL43" i="6"/>
  <c r="AL31" i="6"/>
  <c r="AL19" i="6"/>
  <c r="AL7" i="6"/>
  <c r="AM3" i="6"/>
  <c r="AN3" i="6"/>
  <c r="AM62" i="6"/>
  <c r="AN62" i="6"/>
  <c r="AM38" i="6"/>
  <c r="AN38" i="6"/>
  <c r="AM26" i="6"/>
  <c r="AN26" i="6"/>
  <c r="AM69" i="6"/>
  <c r="AN69" i="6"/>
  <c r="AM33" i="6"/>
  <c r="AN33" i="6"/>
  <c r="B21" i="12"/>
  <c r="B33" i="12"/>
  <c r="B24" i="12"/>
  <c r="B10" i="12"/>
  <c r="B8" i="12"/>
  <c r="B7" i="12"/>
  <c r="AS74" i="6"/>
  <c r="AS44" i="6"/>
  <c r="AS32" i="6"/>
  <c r="AS20" i="6"/>
  <c r="AS22" i="6"/>
  <c r="AS41" i="6"/>
  <c r="AS76" i="6"/>
  <c r="B4" i="12"/>
  <c r="B3" i="12"/>
  <c r="AS78" i="6"/>
  <c r="AS48" i="6"/>
  <c r="AS42" i="6"/>
  <c r="AS30" i="6"/>
  <c r="AS18" i="6"/>
  <c r="AS12" i="6"/>
  <c r="O72" i="6"/>
  <c r="P72" i="6"/>
  <c r="O60" i="6"/>
  <c r="P60" i="6"/>
  <c r="AL60" i="6" s="1"/>
  <c r="AS60" i="6" s="1"/>
  <c r="O36" i="6"/>
  <c r="P36" i="6"/>
  <c r="O24" i="6"/>
  <c r="P24" i="6"/>
  <c r="V329" i="7"/>
  <c r="N329" i="7"/>
  <c r="O71" i="6"/>
  <c r="P71" i="6"/>
  <c r="O59" i="6"/>
  <c r="P59" i="6"/>
  <c r="AL59" i="6" s="1"/>
  <c r="AS59" i="6" s="1"/>
  <c r="O47" i="6"/>
  <c r="P47" i="6"/>
  <c r="O35" i="6"/>
  <c r="P35" i="6"/>
  <c r="O11" i="6"/>
  <c r="P11" i="6"/>
  <c r="V621" i="7"/>
  <c r="V608" i="7"/>
  <c r="V437" i="7"/>
  <c r="V607" i="7"/>
  <c r="V625" i="7"/>
  <c r="V629" i="7"/>
  <c r="V618" i="7"/>
  <c r="V342" i="7"/>
  <c r="V357" i="7"/>
  <c r="V606" i="7"/>
  <c r="V636" i="7"/>
  <c r="N437" i="7"/>
  <c r="N625" i="7"/>
  <c r="N629" i="7"/>
  <c r="N621" i="7"/>
  <c r="N342" i="7"/>
  <c r="N636" i="7"/>
  <c r="N357" i="7"/>
  <c r="N606" i="7"/>
  <c r="N607" i="7"/>
  <c r="N608" i="7"/>
  <c r="N618" i="7"/>
  <c r="V435" i="7"/>
  <c r="V219" i="7"/>
  <c r="V436" i="7"/>
  <c r="N436" i="7"/>
  <c r="N435" i="7"/>
  <c r="N219" i="7"/>
  <c r="O70" i="6"/>
  <c r="P70" i="6"/>
  <c r="AL70" i="6" s="1"/>
  <c r="AS70" i="6" s="1"/>
  <c r="O64" i="6"/>
  <c r="P64" i="6"/>
  <c r="AL64" i="6" s="1"/>
  <c r="AS64" i="6" s="1"/>
  <c r="O58" i="6"/>
  <c r="P58" i="6"/>
  <c r="AL58" i="6" s="1"/>
  <c r="AS58" i="6" s="1"/>
  <c r="O40" i="6"/>
  <c r="P40" i="6"/>
  <c r="O34" i="6"/>
  <c r="P34" i="6"/>
  <c r="O28" i="6"/>
  <c r="P28" i="6"/>
  <c r="O10" i="6"/>
  <c r="P10" i="6"/>
  <c r="O3" i="6"/>
  <c r="P3" i="6"/>
  <c r="V168" i="7"/>
  <c r="V287" i="7"/>
  <c r="V169" i="7"/>
  <c r="V165" i="7"/>
  <c r="V288" i="7"/>
  <c r="V289" i="7"/>
  <c r="V290" i="7"/>
  <c r="N168" i="7"/>
  <c r="N169" i="7"/>
  <c r="N165" i="7"/>
  <c r="N287" i="7"/>
  <c r="N288" i="7"/>
  <c r="N289" i="7"/>
  <c r="N290" i="7"/>
  <c r="AS81" i="6"/>
  <c r="AS21" i="6"/>
  <c r="AS9" i="6"/>
  <c r="O75" i="6"/>
  <c r="P75" i="6"/>
  <c r="O69" i="6"/>
  <c r="P69" i="6"/>
  <c r="AL69" i="6" s="1"/>
  <c r="AS69" i="6" s="1"/>
  <c r="O39" i="6"/>
  <c r="P39" i="6"/>
  <c r="O33" i="6"/>
  <c r="P33" i="6"/>
  <c r="O27" i="6"/>
  <c r="P27" i="6"/>
  <c r="V433" i="7"/>
  <c r="V220" i="7"/>
  <c r="V291" i="7"/>
  <c r="V434" i="7"/>
  <c r="V217" i="7"/>
  <c r="V221" i="7"/>
  <c r="V218" i="7"/>
  <c r="V426" i="7"/>
  <c r="V422" i="7"/>
  <c r="V526" i="7"/>
  <c r="V286" i="7"/>
  <c r="V423" i="7"/>
  <c r="V414" i="7"/>
  <c r="N526" i="7"/>
  <c r="N217" i="7"/>
  <c r="N218" i="7"/>
  <c r="N221" i="7"/>
  <c r="N220" i="7"/>
  <c r="N286" i="7"/>
  <c r="N414" i="7"/>
  <c r="N433" i="7"/>
  <c r="N291" i="7"/>
  <c r="N423" i="7"/>
  <c r="N422" i="7"/>
  <c r="N426" i="7"/>
  <c r="N434" i="7"/>
  <c r="O80" i="6"/>
  <c r="P80" i="6"/>
  <c r="O68" i="6"/>
  <c r="P68" i="6"/>
  <c r="AL68" i="6" s="1"/>
  <c r="AS68" i="6" s="1"/>
  <c r="O62" i="6"/>
  <c r="P62" i="6"/>
  <c r="AL62" i="6" s="1"/>
  <c r="AS62" i="6" s="1"/>
  <c r="O38" i="6"/>
  <c r="P38" i="6"/>
  <c r="O26" i="6"/>
  <c r="P26" i="6"/>
  <c r="V401" i="7"/>
  <c r="V616" i="7"/>
  <c r="V402" i="7"/>
  <c r="V356" i="7"/>
  <c r="V376" i="7"/>
  <c r="N356" i="7"/>
  <c r="N376" i="7"/>
  <c r="N401" i="7"/>
  <c r="N402" i="7"/>
  <c r="N616" i="7"/>
  <c r="V537" i="7"/>
  <c r="V546" i="7"/>
  <c r="V538" i="7"/>
  <c r="V547" i="7"/>
  <c r="V549" i="7"/>
  <c r="V545" i="7"/>
  <c r="V548" i="7"/>
  <c r="N537" i="7"/>
  <c r="N538" i="7"/>
  <c r="N546" i="7"/>
  <c r="N545" i="7"/>
  <c r="N547" i="7"/>
  <c r="N548" i="7"/>
  <c r="N549" i="7"/>
  <c r="AS43" i="6"/>
  <c r="AS31" i="6"/>
  <c r="AS19" i="6"/>
  <c r="AS7" i="6"/>
  <c r="O67" i="6"/>
  <c r="P67" i="6"/>
  <c r="AL67" i="6" s="1"/>
  <c r="AS67" i="6" s="1"/>
  <c r="O61" i="6"/>
  <c r="P61" i="6"/>
  <c r="AL61" i="6" s="1"/>
  <c r="AS61" i="6" s="1"/>
  <c r="O37" i="6"/>
  <c r="P37" i="6"/>
  <c r="O25" i="6"/>
  <c r="P25" i="6"/>
  <c r="O13" i="6"/>
  <c r="P13" i="6"/>
  <c r="V182" i="7"/>
  <c r="V639" i="7"/>
  <c r="V404" i="7"/>
  <c r="V617" i="7"/>
  <c r="N182" i="7"/>
  <c r="N639" i="7"/>
  <c r="N404" i="7"/>
  <c r="N617" i="7"/>
  <c r="V582" i="7"/>
  <c r="V584" i="7"/>
  <c r="V580" i="7"/>
  <c r="N224" i="7"/>
  <c r="V224" i="7"/>
  <c r="V510" i="7"/>
  <c r="V522" i="7"/>
  <c r="V236" i="7"/>
  <c r="V232" i="7"/>
  <c r="V233" i="7"/>
  <c r="V521" i="7"/>
  <c r="V238" i="7"/>
  <c r="V509" i="7"/>
  <c r="V405" i="7"/>
  <c r="V19" i="7"/>
  <c r="V8" i="7"/>
  <c r="V323" i="7"/>
  <c r="AD278" i="7" s="1"/>
  <c r="V415" i="7"/>
  <c r="V324" i="7"/>
  <c r="AD279" i="7" s="1"/>
  <c r="V320" i="7"/>
  <c r="AD275" i="7" s="1"/>
  <c r="V325" i="7"/>
  <c r="AD280" i="7" s="1"/>
  <c r="V25" i="7"/>
  <c r="V175" i="7"/>
  <c r="AD160" i="7" s="1"/>
  <c r="V179" i="7"/>
  <c r="V327" i="7"/>
  <c r="V331" i="7"/>
  <c r="V351" i="7"/>
  <c r="AD303" i="7" s="1"/>
  <c r="V334" i="7"/>
  <c r="V602" i="7"/>
  <c r="V181" i="7"/>
  <c r="V330" i="7"/>
  <c r="V590" i="7"/>
  <c r="V326" i="7"/>
  <c r="V594" i="7"/>
  <c r="V173" i="7"/>
  <c r="V586" i="7"/>
  <c r="V630" i="7"/>
  <c r="AD516" i="7" s="1"/>
  <c r="V174" i="7"/>
  <c r="V619" i="7"/>
  <c r="AD514" i="7" s="1"/>
  <c r="V596" i="7"/>
  <c r="AD498" i="7" s="1"/>
  <c r="V595" i="7"/>
  <c r="AD497" i="7" s="1"/>
  <c r="V615" i="7"/>
  <c r="V14" i="7"/>
  <c r="V431" i="7"/>
  <c r="AD375" i="7" s="1"/>
  <c r="V587" i="7"/>
  <c r="V623" i="7"/>
  <c r="AD515" i="7" s="1"/>
  <c r="V600" i="7"/>
  <c r="AD502" i="7" s="1"/>
  <c r="V589" i="7"/>
  <c r="V332" i="7"/>
  <c r="V336" i="7"/>
  <c r="AD289" i="7" s="1"/>
  <c r="V612" i="7"/>
  <c r="AD511" i="7" s="1"/>
  <c r="V328" i="7"/>
  <c r="AD283" i="7" s="1"/>
  <c r="V588" i="7"/>
  <c r="AD490" i="7" s="1"/>
  <c r="V412" i="7"/>
  <c r="V432" i="7"/>
  <c r="V613" i="7"/>
  <c r="V180" i="7"/>
  <c r="V354" i="7"/>
  <c r="V601" i="7"/>
  <c r="AD503" i="7" s="1"/>
  <c r="V167" i="7"/>
  <c r="AD154" i="7" s="1"/>
  <c r="V311" i="7"/>
  <c r="AD266" i="7" s="1"/>
  <c r="V315" i="7"/>
  <c r="V319" i="7"/>
  <c r="V313" i="7"/>
  <c r="V429" i="7"/>
  <c r="AD373" i="7" s="1"/>
  <c r="V318" i="7"/>
  <c r="V314" i="7"/>
  <c r="V430" i="7"/>
  <c r="AD374" i="7" s="1"/>
  <c r="V310" i="7"/>
  <c r="V316" i="7"/>
  <c r="V213" i="7"/>
  <c r="AD197" i="7" s="1"/>
  <c r="V312" i="7"/>
  <c r="V317" i="7"/>
  <c r="V41" i="7"/>
  <c r="V32" i="7"/>
  <c r="V36" i="7"/>
  <c r="V40" i="7"/>
  <c r="V45" i="7"/>
  <c r="V49" i="7"/>
  <c r="V53" i="7"/>
  <c r="V57" i="7"/>
  <c r="V61" i="7"/>
  <c r="V65" i="7"/>
  <c r="V69" i="7"/>
  <c r="V73" i="7"/>
  <c r="V77" i="7"/>
  <c r="V81" i="7"/>
  <c r="V85" i="7"/>
  <c r="V89" i="7"/>
  <c r="V93" i="7"/>
  <c r="V97" i="7"/>
  <c r="V101" i="7"/>
  <c r="V105" i="7"/>
  <c r="V109" i="7"/>
  <c r="V113" i="7"/>
  <c r="V117" i="7"/>
  <c r="V121" i="7"/>
  <c r="V125" i="7"/>
  <c r="V129" i="7"/>
  <c r="V133" i="7"/>
  <c r="V137" i="7"/>
  <c r="V141" i="7"/>
  <c r="V145" i="7"/>
  <c r="V149" i="7"/>
  <c r="V153" i="7"/>
  <c r="V157" i="7"/>
  <c r="V161" i="7"/>
  <c r="AD149" i="7" s="1"/>
  <c r="V21" i="7"/>
  <c r="V33" i="7"/>
  <c r="V37" i="7"/>
  <c r="V42" i="7"/>
  <c r="V46" i="7"/>
  <c r="V50" i="7"/>
  <c r="V54" i="7"/>
  <c r="V58" i="7"/>
  <c r="V62" i="7"/>
  <c r="V66" i="7"/>
  <c r="V70" i="7"/>
  <c r="V74" i="7"/>
  <c r="V78" i="7"/>
  <c r="V82" i="7"/>
  <c r="V34" i="7"/>
  <c r="V38" i="7"/>
  <c r="V43" i="7"/>
  <c r="V47" i="7"/>
  <c r="V51" i="7"/>
  <c r="V55" i="7"/>
  <c r="V59" i="7"/>
  <c r="V63" i="7"/>
  <c r="V67" i="7"/>
  <c r="V71" i="7"/>
  <c r="V75" i="7"/>
  <c r="V79" i="7"/>
  <c r="V83" i="7"/>
  <c r="V87" i="7"/>
  <c r="V91" i="7"/>
  <c r="V95" i="7"/>
  <c r="V99" i="7"/>
  <c r="V103" i="7"/>
  <c r="V107" i="7"/>
  <c r="V111" i="7"/>
  <c r="V115" i="7"/>
  <c r="AD103" i="7" s="1"/>
  <c r="V119" i="7"/>
  <c r="V123" i="7"/>
  <c r="V127" i="7"/>
  <c r="V131" i="7"/>
  <c r="V135" i="7"/>
  <c r="AD123" i="7" s="1"/>
  <c r="V139" i="7"/>
  <c r="V143" i="7"/>
  <c r="V147" i="7"/>
  <c r="V151" i="7"/>
  <c r="V155" i="7"/>
  <c r="V159" i="7"/>
  <c r="AD147" i="7" s="1"/>
  <c r="V163" i="7"/>
  <c r="AD151" i="7" s="1"/>
  <c r="V227" i="7"/>
  <c r="AD206" i="7" s="1"/>
  <c r="V231" i="7"/>
  <c r="V235" i="7"/>
  <c r="V243" i="7"/>
  <c r="V247" i="7"/>
  <c r="V251" i="7"/>
  <c r="AD230" i="7" s="1"/>
  <c r="V255" i="7"/>
  <c r="V259" i="7"/>
  <c r="V263" i="7"/>
  <c r="V267" i="7"/>
  <c r="V271" i="7"/>
  <c r="V283" i="7"/>
  <c r="V31" i="7"/>
  <c r="AD19" i="7" s="1"/>
  <c r="V35" i="7"/>
  <c r="V39" i="7"/>
  <c r="V44" i="7"/>
  <c r="V48" i="7"/>
  <c r="V52" i="7"/>
  <c r="V56" i="7"/>
  <c r="V60" i="7"/>
  <c r="V64" i="7"/>
  <c r="V68" i="7"/>
  <c r="V72" i="7"/>
  <c r="V76" i="7"/>
  <c r="AD64" i="7" s="1"/>
  <c r="V80" i="7"/>
  <c r="V84" i="7"/>
  <c r="V88" i="7"/>
  <c r="V92" i="7"/>
  <c r="V96" i="7"/>
  <c r="V100" i="7"/>
  <c r="V104" i="7"/>
  <c r="V108" i="7"/>
  <c r="V112" i="7"/>
  <c r="V116" i="7"/>
  <c r="V120" i="7"/>
  <c r="V124" i="7"/>
  <c r="V128" i="7"/>
  <c r="V132" i="7"/>
  <c r="V136" i="7"/>
  <c r="V140" i="7"/>
  <c r="V144" i="7"/>
  <c r="V148" i="7"/>
  <c r="V152" i="7"/>
  <c r="V156" i="7"/>
  <c r="V160" i="7"/>
  <c r="V164" i="7"/>
  <c r="V260" i="7"/>
  <c r="V114" i="7"/>
  <c r="V146" i="7"/>
  <c r="V256" i="7"/>
  <c r="V281" i="7"/>
  <c r="AD260" i="7" s="1"/>
  <c r="V252" i="7"/>
  <c r="V277" i="7"/>
  <c r="V9" i="7"/>
  <c r="V248" i="7"/>
  <c r="V273" i="7"/>
  <c r="V20" i="7"/>
  <c r="V110" i="7"/>
  <c r="V142" i="7"/>
  <c r="V244" i="7"/>
  <c r="V269" i="7"/>
  <c r="V265" i="7"/>
  <c r="V261" i="7"/>
  <c r="V106" i="7"/>
  <c r="V138" i="7"/>
  <c r="AD126" i="7" s="1"/>
  <c r="V257" i="7"/>
  <c r="V282" i="7"/>
  <c r="V10" i="7"/>
  <c r="V228" i="7"/>
  <c r="V253" i="7"/>
  <c r="V249" i="7"/>
  <c r="V102" i="7"/>
  <c r="V134" i="7"/>
  <c r="V245" i="7"/>
  <c r="V270" i="7"/>
  <c r="V266" i="7"/>
  <c r="V262" i="7"/>
  <c r="V98" i="7"/>
  <c r="V130" i="7"/>
  <c r="V162" i="7"/>
  <c r="AD150" i="7" s="1"/>
  <c r="V258" i="7"/>
  <c r="V254" i="7"/>
  <c r="V225" i="7"/>
  <c r="AD204" i="7" s="1"/>
  <c r="V250" i="7"/>
  <c r="AD229" i="7" s="1"/>
  <c r="V94" i="7"/>
  <c r="V126" i="7"/>
  <c r="V158" i="7"/>
  <c r="V246" i="7"/>
  <c r="V242" i="7"/>
  <c r="V284" i="7"/>
  <c r="AD263" i="7" s="1"/>
  <c r="V90" i="7"/>
  <c r="V122" i="7"/>
  <c r="V154" i="7"/>
  <c r="AD142" i="7" s="1"/>
  <c r="V234" i="7"/>
  <c r="V264" i="7"/>
  <c r="V230" i="7"/>
  <c r="V276" i="7"/>
  <c r="V272" i="7"/>
  <c r="V86" i="7"/>
  <c r="V118" i="7"/>
  <c r="V150" i="7"/>
  <c r="AD138" i="7" s="1"/>
  <c r="V268" i="7"/>
  <c r="V223" i="7"/>
  <c r="V222" i="7"/>
  <c r="AD201" i="7" s="1"/>
  <c r="V578" i="7"/>
  <c r="AD480" i="7" s="1"/>
  <c r="V322" i="7"/>
  <c r="AD277" i="7" s="1"/>
  <c r="V583" i="7"/>
  <c r="V579" i="7"/>
  <c r="V585" i="7"/>
  <c r="V581" i="7"/>
  <c r="AD483" i="7" s="1"/>
  <c r="V321" i="7"/>
  <c r="AD276" i="7" s="1"/>
  <c r="V191" i="7"/>
  <c r="V195" i="7"/>
  <c r="V199" i="7"/>
  <c r="V203" i="7"/>
  <c r="V207" i="7"/>
  <c r="V211" i="7"/>
  <c r="AD195" i="7" s="1"/>
  <c r="V215" i="7"/>
  <c r="AD199" i="7" s="1"/>
  <c r="V239" i="7"/>
  <c r="V275" i="7"/>
  <c r="V279" i="7"/>
  <c r="V403" i="7"/>
  <c r="V407" i="7"/>
  <c r="V210" i="7"/>
  <c r="V285" i="7"/>
  <c r="AD264" i="7" s="1"/>
  <c r="V409" i="7"/>
  <c r="V513" i="7"/>
  <c r="V206" i="7"/>
  <c r="V497" i="7"/>
  <c r="V202" i="7"/>
  <c r="V214" i="7"/>
  <c r="V453" i="7"/>
  <c r="V525" i="7"/>
  <c r="V198" i="7"/>
  <c r="V194" i="7"/>
  <c r="V190" i="7"/>
  <c r="V240" i="7"/>
  <c r="AD219" i="7" s="1"/>
  <c r="V418" i="7"/>
  <c r="V438" i="7"/>
  <c r="V442" i="7"/>
  <c r="V446" i="7"/>
  <c r="V450" i="7"/>
  <c r="V454" i="7"/>
  <c r="V458" i="7"/>
  <c r="V462" i="7"/>
  <c r="V466" i="7"/>
  <c r="V470" i="7"/>
  <c r="V474" i="7"/>
  <c r="V478" i="7"/>
  <c r="V482" i="7"/>
  <c r="V486" i="7"/>
  <c r="V490" i="7"/>
  <c r="V494" i="7"/>
  <c r="V498" i="7"/>
  <c r="V502" i="7"/>
  <c r="V506" i="7"/>
  <c r="V514" i="7"/>
  <c r="V518" i="7"/>
  <c r="V410" i="7"/>
  <c r="V406" i="7"/>
  <c r="AD354" i="7" s="1"/>
  <c r="V481" i="7"/>
  <c r="V278" i="7"/>
  <c r="AD257" i="7" s="1"/>
  <c r="V449" i="7"/>
  <c r="V274" i="7"/>
  <c r="V445" i="7"/>
  <c r="V517" i="7"/>
  <c r="V216" i="7"/>
  <c r="V465" i="7"/>
  <c r="V212" i="7"/>
  <c r="AD196" i="7" s="1"/>
  <c r="V241" i="7"/>
  <c r="V419" i="7"/>
  <c r="V427" i="7"/>
  <c r="V439" i="7"/>
  <c r="V443" i="7"/>
  <c r="V447" i="7"/>
  <c r="V451" i="7"/>
  <c r="V455" i="7"/>
  <c r="V459" i="7"/>
  <c r="V463" i="7"/>
  <c r="V467" i="7"/>
  <c r="V471" i="7"/>
  <c r="V475" i="7"/>
  <c r="V479" i="7"/>
  <c r="V483" i="7"/>
  <c r="V487" i="7"/>
  <c r="V491" i="7"/>
  <c r="V495" i="7"/>
  <c r="V499" i="7"/>
  <c r="V503" i="7"/>
  <c r="AD442" i="7" s="1"/>
  <c r="V507" i="7"/>
  <c r="V511" i="7"/>
  <c r="V515" i="7"/>
  <c r="AD454" i="7" s="1"/>
  <c r="V519" i="7"/>
  <c r="V523" i="7"/>
  <c r="V527" i="7"/>
  <c r="V457" i="7"/>
  <c r="V208" i="7"/>
  <c r="V237" i="7"/>
  <c r="AD216" i="7" s="1"/>
  <c r="V493" i="7"/>
  <c r="V204" i="7"/>
  <c r="V441" i="7"/>
  <c r="V505" i="7"/>
  <c r="V200" i="7"/>
  <c r="AD184" i="7" s="1"/>
  <c r="V229" i="7"/>
  <c r="AD208" i="7" s="1"/>
  <c r="V485" i="7"/>
  <c r="AD424" i="7" s="1"/>
  <c r="V196" i="7"/>
  <c r="V469" i="7"/>
  <c r="V192" i="7"/>
  <c r="V473" i="7"/>
  <c r="V416" i="7"/>
  <c r="AD363" i="7" s="1"/>
  <c r="V420" i="7"/>
  <c r="AD367" i="7" s="1"/>
  <c r="V424" i="7"/>
  <c r="V428" i="7"/>
  <c r="AD372" i="7" s="1"/>
  <c r="V440" i="7"/>
  <c r="V444" i="7"/>
  <c r="V448" i="7"/>
  <c r="V452" i="7"/>
  <c r="V456" i="7"/>
  <c r="V460" i="7"/>
  <c r="AD399" i="7" s="1"/>
  <c r="V464" i="7"/>
  <c r="V468" i="7"/>
  <c r="V472" i="7"/>
  <c r="V476" i="7"/>
  <c r="V480" i="7"/>
  <c r="V484" i="7"/>
  <c r="V488" i="7"/>
  <c r="V492" i="7"/>
  <c r="V496" i="7"/>
  <c r="V500" i="7"/>
  <c r="V504" i="7"/>
  <c r="AD443" i="7" s="1"/>
  <c r="V508" i="7"/>
  <c r="V512" i="7"/>
  <c r="V516" i="7"/>
  <c r="AD455" i="7" s="1"/>
  <c r="V520" i="7"/>
  <c r="AD459" i="7" s="1"/>
  <c r="V524" i="7"/>
  <c r="V209" i="7"/>
  <c r="V408" i="7"/>
  <c r="V189" i="7"/>
  <c r="V205" i="7"/>
  <c r="V280" i="7"/>
  <c r="AD259" i="7" s="1"/>
  <c r="V461" i="7"/>
  <c r="V201" i="7"/>
  <c r="AD185" i="7" s="1"/>
  <c r="V489" i="7"/>
  <c r="V197" i="7"/>
  <c r="V226" i="7"/>
  <c r="AD205" i="7" s="1"/>
  <c r="V417" i="7"/>
  <c r="AD364" i="7" s="1"/>
  <c r="V501" i="7"/>
  <c r="V193" i="7"/>
  <c r="AD177" i="7" s="1"/>
  <c r="V421" i="7"/>
  <c r="V477" i="7"/>
  <c r="V24" i="7"/>
  <c r="V339" i="7"/>
  <c r="V347" i="7"/>
  <c r="V355" i="7"/>
  <c r="AD307" i="7" s="1"/>
  <c r="V363" i="7"/>
  <c r="V367" i="7"/>
  <c r="V387" i="7"/>
  <c r="V395" i="7"/>
  <c r="AD344" i="7" s="1"/>
  <c r="V399" i="7"/>
  <c r="AD348" i="7" s="1"/>
  <c r="V338" i="7"/>
  <c r="V384" i="7"/>
  <c r="V13" i="7"/>
  <c r="V380" i="7"/>
  <c r="V397" i="7"/>
  <c r="AD346" i="7" s="1"/>
  <c r="V368" i="7"/>
  <c r="V610" i="7"/>
  <c r="V364" i="7"/>
  <c r="V360" i="7"/>
  <c r="V385" i="7"/>
  <c r="V381" i="7"/>
  <c r="V377" i="7"/>
  <c r="V373" i="7"/>
  <c r="V609" i="7"/>
  <c r="AD508" i="7" s="1"/>
  <c r="V344" i="7"/>
  <c r="V369" i="7"/>
  <c r="V394" i="7"/>
  <c r="V340" i="7"/>
  <c r="V365" i="7"/>
  <c r="V390" i="7"/>
  <c r="V361" i="7"/>
  <c r="AD311" i="7" s="1"/>
  <c r="V378" i="7"/>
  <c r="V345" i="7"/>
  <c r="AD297" i="7" s="1"/>
  <c r="V370" i="7"/>
  <c r="AD320" i="7" s="1"/>
  <c r="V366" i="7"/>
  <c r="V333" i="7"/>
  <c r="V337" i="7"/>
  <c r="V362" i="7"/>
  <c r="V388" i="7"/>
  <c r="V350" i="7"/>
  <c r="AD302" i="7" s="1"/>
  <c r="V396" i="7"/>
  <c r="AD345" i="7" s="1"/>
  <c r="V346" i="7"/>
  <c r="V392" i="7"/>
  <c r="B18" i="11"/>
  <c r="B19" i="11"/>
  <c r="E3" i="11"/>
  <c r="E9" i="11"/>
  <c r="E15" i="11"/>
  <c r="E21" i="11"/>
  <c r="E27" i="11"/>
  <c r="E33" i="11"/>
  <c r="B20" i="11"/>
  <c r="B21" i="11"/>
  <c r="B22" i="11"/>
  <c r="E2" i="11"/>
  <c r="B23" i="11"/>
  <c r="E4" i="11"/>
  <c r="E10" i="11"/>
  <c r="E16" i="11"/>
  <c r="E22" i="11"/>
  <c r="E28" i="11"/>
  <c r="B24" i="11"/>
  <c r="B25" i="11"/>
  <c r="B2" i="11"/>
  <c r="B26" i="11"/>
  <c r="B3" i="11"/>
  <c r="B27" i="11"/>
  <c r="E5" i="11"/>
  <c r="E11" i="11"/>
  <c r="E17" i="11"/>
  <c r="E23" i="11"/>
  <c r="E29" i="11"/>
  <c r="B4" i="11"/>
  <c r="B28" i="11"/>
  <c r="B5" i="11"/>
  <c r="B29" i="11"/>
  <c r="B6" i="11"/>
  <c r="B30" i="11"/>
  <c r="B7" i="11"/>
  <c r="B31" i="11"/>
  <c r="E6" i="11"/>
  <c r="E12" i="11"/>
  <c r="E18" i="11"/>
  <c r="E24" i="11"/>
  <c r="E30" i="11"/>
  <c r="B8" i="11"/>
  <c r="B32" i="11"/>
  <c r="B9" i="11"/>
  <c r="B33" i="11"/>
  <c r="B10" i="11"/>
  <c r="B11" i="11"/>
  <c r="E7" i="11"/>
  <c r="E13" i="11"/>
  <c r="E19" i="11"/>
  <c r="E25" i="11"/>
  <c r="E31" i="11"/>
  <c r="B12" i="11"/>
  <c r="B13" i="11"/>
  <c r="B14" i="11"/>
  <c r="B15" i="11"/>
  <c r="E8" i="11"/>
  <c r="E14" i="11"/>
  <c r="E20" i="11"/>
  <c r="E26" i="11"/>
  <c r="E32" i="11"/>
  <c r="B16" i="11"/>
  <c r="B17" i="11"/>
  <c r="V183" i="7"/>
  <c r="V187" i="7"/>
  <c r="V411" i="7"/>
  <c r="V185" i="7"/>
  <c r="V542" i="7"/>
  <c r="AD478" i="7" s="1"/>
  <c r="V425" i="7"/>
  <c r="V533" i="7"/>
  <c r="V530" i="7"/>
  <c r="V534" i="7"/>
  <c r="V186" i="7"/>
  <c r="V541" i="7"/>
  <c r="V531" i="7"/>
  <c r="AD469" i="7" s="1"/>
  <c r="V535" i="7"/>
  <c r="V539" i="7"/>
  <c r="AD475" i="7" s="1"/>
  <c r="V543" i="7"/>
  <c r="AD479" i="7" s="1"/>
  <c r="V540" i="7"/>
  <c r="AD476" i="7" s="1"/>
  <c r="V188" i="7"/>
  <c r="V528" i="7"/>
  <c r="V532" i="7"/>
  <c r="V536" i="7"/>
  <c r="V184" i="7"/>
  <c r="AD168" i="7" s="1"/>
  <c r="V529" i="7"/>
  <c r="N166" i="7"/>
  <c r="V166" i="7"/>
  <c r="V28" i="7"/>
  <c r="V29" i="7"/>
  <c r="V26" i="7"/>
  <c r="V171" i="7"/>
  <c r="V343" i="7"/>
  <c r="V359" i="7"/>
  <c r="V371" i="7"/>
  <c r="V375" i="7"/>
  <c r="V379" i="7"/>
  <c r="V383" i="7"/>
  <c r="V391" i="7"/>
  <c r="V413" i="7"/>
  <c r="V605" i="7"/>
  <c r="V177" i="7"/>
  <c r="V597" i="7"/>
  <c r="V372" i="7"/>
  <c r="V598" i="7"/>
  <c r="V393" i="7"/>
  <c r="V389" i="7"/>
  <c r="V633" i="7"/>
  <c r="AD517" i="7" s="1"/>
  <c r="V603" i="7"/>
  <c r="V604" i="7"/>
  <c r="AD506" i="7" s="1"/>
  <c r="V178" i="7"/>
  <c r="V352" i="7"/>
  <c r="V591" i="7"/>
  <c r="V611" i="7"/>
  <c r="AD510" i="7" s="1"/>
  <c r="V348" i="7"/>
  <c r="AD300" i="7" s="1"/>
  <c r="V398" i="7"/>
  <c r="AD347" i="7" s="1"/>
  <c r="V599" i="7"/>
  <c r="V15" i="7"/>
  <c r="V170" i="7"/>
  <c r="V593" i="7"/>
  <c r="V386" i="7"/>
  <c r="V382" i="7"/>
  <c r="V353" i="7"/>
  <c r="V349" i="7"/>
  <c r="V374" i="7"/>
  <c r="AD324" i="7" s="1"/>
  <c r="V592" i="7"/>
  <c r="V3" i="7"/>
  <c r="V341" i="7"/>
  <c r="V358" i="7"/>
  <c r="V4" i="7"/>
  <c r="V176" i="7"/>
  <c r="AD161" i="7" s="1"/>
  <c r="V400" i="7"/>
  <c r="AD349" i="7" s="1"/>
  <c r="V172" i="7"/>
  <c r="F72" i="1"/>
  <c r="G72" i="1" s="1"/>
  <c r="H72" i="1" s="1"/>
  <c r="F66" i="1"/>
  <c r="G66" i="1" s="1"/>
  <c r="H66" i="1" s="1"/>
  <c r="F54" i="1"/>
  <c r="G54" i="1" s="1"/>
  <c r="H54" i="1" s="1"/>
  <c r="F48" i="1"/>
  <c r="G48" i="1" s="1"/>
  <c r="H48" i="1" s="1"/>
  <c r="F42" i="1"/>
  <c r="G42" i="1" s="1"/>
  <c r="H42" i="1" s="1"/>
  <c r="F36" i="1"/>
  <c r="G36" i="1" s="1"/>
  <c r="H36" i="1" s="1"/>
  <c r="F30" i="1"/>
  <c r="G30" i="1" s="1"/>
  <c r="H30" i="1" s="1"/>
  <c r="F24" i="1"/>
  <c r="G24" i="1" s="1"/>
  <c r="H24" i="1" s="1"/>
  <c r="P24" i="1" s="1"/>
  <c r="C25" i="6" s="1"/>
  <c r="C7" i="11" s="1"/>
  <c r="F18" i="1"/>
  <c r="G18" i="1" s="1"/>
  <c r="H18" i="1" s="1"/>
  <c r="F12" i="1"/>
  <c r="G12" i="1" s="1"/>
  <c r="H12" i="1" s="1"/>
  <c r="F6" i="1"/>
  <c r="G6" i="1" s="1"/>
  <c r="H6" i="1" s="1"/>
  <c r="F78" i="1"/>
  <c r="G78" i="1" s="1"/>
  <c r="H78" i="1" s="1"/>
  <c r="P78" i="1" s="1"/>
  <c r="C79" i="6" s="1"/>
  <c r="F60" i="1"/>
  <c r="G60" i="1" s="1"/>
  <c r="H60" i="1" s="1"/>
  <c r="P60" i="1" s="1"/>
  <c r="C61" i="6" s="1"/>
  <c r="C23" i="11" s="1"/>
  <c r="F71" i="1"/>
  <c r="G71" i="1" s="1"/>
  <c r="H71" i="1" s="1"/>
  <c r="F65" i="1"/>
  <c r="G65" i="1" s="1"/>
  <c r="H65" i="1" s="1"/>
  <c r="P65" i="1" s="1"/>
  <c r="C66" i="6" s="1"/>
  <c r="F53" i="1"/>
  <c r="G53" i="1" s="1"/>
  <c r="H53" i="1" s="1"/>
  <c r="P53" i="1" s="1"/>
  <c r="C54" i="6" s="1"/>
  <c r="F47" i="1"/>
  <c r="G47" i="1" s="1"/>
  <c r="H47" i="1" s="1"/>
  <c r="P47" i="1" s="1"/>
  <c r="C48" i="6" s="1"/>
  <c r="F41" i="1"/>
  <c r="G41" i="1" s="1"/>
  <c r="H41" i="1" s="1"/>
  <c r="F35" i="1"/>
  <c r="G35" i="1" s="1"/>
  <c r="H35" i="1" s="1"/>
  <c r="F29" i="1"/>
  <c r="G29" i="1" s="1"/>
  <c r="H29" i="1" s="1"/>
  <c r="F23" i="1"/>
  <c r="G23" i="1" s="1"/>
  <c r="H23" i="1" s="1"/>
  <c r="F11" i="1"/>
  <c r="G11" i="1" s="1"/>
  <c r="H11" i="1" s="1"/>
  <c r="F80" i="1"/>
  <c r="G80" i="1" s="1"/>
  <c r="H80" i="1" s="1"/>
  <c r="F74" i="1"/>
  <c r="G74" i="1" s="1"/>
  <c r="H74" i="1" s="1"/>
  <c r="F68" i="1"/>
  <c r="G68" i="1" s="1"/>
  <c r="H68" i="1" s="1"/>
  <c r="F62" i="1"/>
  <c r="G62" i="1" s="1"/>
  <c r="H62" i="1" s="1"/>
  <c r="F56" i="1"/>
  <c r="G56" i="1" s="1"/>
  <c r="H56" i="1" s="1"/>
  <c r="F50" i="1"/>
  <c r="G50" i="1" s="1"/>
  <c r="H50" i="1" s="1"/>
  <c r="F44" i="1"/>
  <c r="G44" i="1" s="1"/>
  <c r="H44" i="1" s="1"/>
  <c r="F38" i="1"/>
  <c r="G38" i="1" s="1"/>
  <c r="H38" i="1" s="1"/>
  <c r="F32" i="1"/>
  <c r="G32" i="1" s="1"/>
  <c r="H32" i="1" s="1"/>
  <c r="F26" i="1"/>
  <c r="G26" i="1" s="1"/>
  <c r="H26" i="1" s="1"/>
  <c r="P26" i="1" s="1"/>
  <c r="C27" i="6" s="1"/>
  <c r="C9" i="11" s="1"/>
  <c r="F20" i="1"/>
  <c r="G20" i="1" s="1"/>
  <c r="H20" i="1" s="1"/>
  <c r="F14" i="1"/>
  <c r="G14" i="1" s="1"/>
  <c r="H14" i="1" s="1"/>
  <c r="F8" i="1"/>
  <c r="G8" i="1" s="1"/>
  <c r="H8" i="1" s="1"/>
  <c r="F79" i="1"/>
  <c r="G79" i="1" s="1"/>
  <c r="H79" i="1" s="1"/>
  <c r="P79" i="1" s="1"/>
  <c r="C80" i="6" s="1"/>
  <c r="C33" i="11" s="1"/>
  <c r="F73" i="1"/>
  <c r="G73" i="1" s="1"/>
  <c r="H73" i="1" s="1"/>
  <c r="P73" i="1" s="1"/>
  <c r="C74" i="6" s="1"/>
  <c r="F67" i="1"/>
  <c r="G67" i="1" s="1"/>
  <c r="H67" i="1" s="1"/>
  <c r="F61" i="1"/>
  <c r="G61" i="1" s="1"/>
  <c r="H61" i="1" s="1"/>
  <c r="P61" i="1" s="1"/>
  <c r="C62" i="6" s="1"/>
  <c r="C24" i="11" s="1"/>
  <c r="F55" i="1"/>
  <c r="G55" i="1" s="1"/>
  <c r="H55" i="1" s="1"/>
  <c r="P55" i="1" s="1"/>
  <c r="C56" i="6" s="1"/>
  <c r="F49" i="1"/>
  <c r="G49" i="1" s="1"/>
  <c r="H49" i="1" s="1"/>
  <c r="P49" i="1" s="1"/>
  <c r="C50" i="6" s="1"/>
  <c r="F43" i="1"/>
  <c r="G43" i="1" s="1"/>
  <c r="H43" i="1" s="1"/>
  <c r="F37" i="1"/>
  <c r="G37" i="1" s="1"/>
  <c r="H37" i="1" s="1"/>
  <c r="F31" i="1"/>
  <c r="G31" i="1" s="1"/>
  <c r="H31" i="1" s="1"/>
  <c r="F25" i="1"/>
  <c r="G25" i="1" s="1"/>
  <c r="H25" i="1" s="1"/>
  <c r="F19" i="1"/>
  <c r="G19" i="1" s="1"/>
  <c r="H19" i="1" s="1"/>
  <c r="F13" i="1"/>
  <c r="G13" i="1" s="1"/>
  <c r="H13" i="1" s="1"/>
  <c r="F7" i="1"/>
  <c r="G7" i="1" s="1"/>
  <c r="H7" i="1" s="1"/>
  <c r="N5" i="6"/>
  <c r="F77" i="1"/>
  <c r="G77" i="1" s="1"/>
  <c r="H77" i="1" s="1"/>
  <c r="F59" i="1"/>
  <c r="G59" i="1" s="1"/>
  <c r="H59" i="1" s="1"/>
  <c r="F17" i="1"/>
  <c r="G17" i="1" s="1"/>
  <c r="H17" i="1" s="1"/>
  <c r="N16" i="6"/>
  <c r="F5" i="1"/>
  <c r="G5" i="1" s="1"/>
  <c r="H5" i="1" s="1"/>
  <c r="F76" i="1"/>
  <c r="G76" i="1" s="1"/>
  <c r="H76" i="1" s="1"/>
  <c r="F70" i="1"/>
  <c r="G70" i="1" s="1"/>
  <c r="H70" i="1" s="1"/>
  <c r="P70" i="1" s="1"/>
  <c r="C71" i="6" s="1"/>
  <c r="C30" i="11" s="1"/>
  <c r="F64" i="1"/>
  <c r="G64" i="1" s="1"/>
  <c r="H64" i="1" s="1"/>
  <c r="F58" i="1"/>
  <c r="G58" i="1" s="1"/>
  <c r="H58" i="1" s="1"/>
  <c r="F52" i="1"/>
  <c r="G52" i="1" s="1"/>
  <c r="H52" i="1" s="1"/>
  <c r="F46" i="1"/>
  <c r="G46" i="1" s="1"/>
  <c r="H46" i="1" s="1"/>
  <c r="P46" i="1" s="1"/>
  <c r="C47" i="6" s="1"/>
  <c r="C19" i="11" s="1"/>
  <c r="F40" i="1"/>
  <c r="G40" i="1" s="1"/>
  <c r="H40" i="1" s="1"/>
  <c r="P40" i="1" s="1"/>
  <c r="C41" i="6" s="1"/>
  <c r="F34" i="1"/>
  <c r="G34" i="1" s="1"/>
  <c r="H34" i="1" s="1"/>
  <c r="F28" i="1"/>
  <c r="G28" i="1" s="1"/>
  <c r="H28" i="1" s="1"/>
  <c r="P28" i="1" s="1"/>
  <c r="C29" i="6" s="1"/>
  <c r="F22" i="1"/>
  <c r="G22" i="1" s="1"/>
  <c r="H22" i="1" s="1"/>
  <c r="P22" i="1" s="1"/>
  <c r="C23" i="6" s="1"/>
  <c r="F16" i="1"/>
  <c r="G16" i="1" s="1"/>
  <c r="H16" i="1" s="1"/>
  <c r="P16" i="1" s="1"/>
  <c r="C17" i="6" s="1"/>
  <c r="F10" i="1"/>
  <c r="G10" i="1" s="1"/>
  <c r="H10" i="1" s="1"/>
  <c r="F4" i="1"/>
  <c r="G4" i="1" s="1"/>
  <c r="H4" i="1" s="1"/>
  <c r="F2" i="1"/>
  <c r="G2" i="1" s="1"/>
  <c r="H2" i="1" s="1"/>
  <c r="F75" i="1"/>
  <c r="G75" i="1" s="1"/>
  <c r="H75" i="1" s="1"/>
  <c r="F69" i="1"/>
  <c r="G69" i="1" s="1"/>
  <c r="H69" i="1" s="1"/>
  <c r="P69" i="1" s="1"/>
  <c r="C70" i="6" s="1"/>
  <c r="C29" i="11" s="1"/>
  <c r="F63" i="1"/>
  <c r="G63" i="1" s="1"/>
  <c r="H63" i="1" s="1"/>
  <c r="F57" i="1"/>
  <c r="G57" i="1" s="1"/>
  <c r="H57" i="1" s="1"/>
  <c r="F51" i="1"/>
  <c r="G51" i="1" s="1"/>
  <c r="H51" i="1" s="1"/>
  <c r="F45" i="1"/>
  <c r="G45" i="1" s="1"/>
  <c r="H45" i="1" s="1"/>
  <c r="F39" i="1"/>
  <c r="G39" i="1" s="1"/>
  <c r="H39" i="1" s="1"/>
  <c r="F33" i="1"/>
  <c r="G33" i="1" s="1"/>
  <c r="H33" i="1" s="1"/>
  <c r="F27" i="1"/>
  <c r="G27" i="1" s="1"/>
  <c r="H27" i="1" s="1"/>
  <c r="F21" i="1"/>
  <c r="G21" i="1" s="1"/>
  <c r="H21" i="1" s="1"/>
  <c r="F15" i="1"/>
  <c r="G15" i="1" s="1"/>
  <c r="H15" i="1" s="1"/>
  <c r="F9" i="1"/>
  <c r="G9" i="1" s="1"/>
  <c r="H9" i="1" s="1"/>
  <c r="P9" i="1" s="1"/>
  <c r="C10" i="6" s="1"/>
  <c r="C3" i="11" s="1"/>
  <c r="F3" i="1"/>
  <c r="G3" i="1" s="1"/>
  <c r="H3" i="1" s="1"/>
  <c r="N509" i="7"/>
  <c r="N510" i="7"/>
  <c r="N232" i="7"/>
  <c r="N233" i="7"/>
  <c r="N521" i="7"/>
  <c r="N522" i="7"/>
  <c r="N236" i="7"/>
  <c r="N238" i="7"/>
  <c r="N8" i="7"/>
  <c r="N19" i="7"/>
  <c r="N405" i="7"/>
  <c r="N29" i="6"/>
  <c r="N67" i="6"/>
  <c r="D26" i="11" s="1"/>
  <c r="N40" i="6"/>
  <c r="D18" i="11" s="1"/>
  <c r="N27" i="6"/>
  <c r="D9" i="11" s="1"/>
  <c r="N65" i="6"/>
  <c r="N80" i="6"/>
  <c r="D33" i="11" s="1"/>
  <c r="N38" i="6"/>
  <c r="D16" i="11" s="1"/>
  <c r="N14" i="6"/>
  <c r="N25" i="6"/>
  <c r="D7" i="11" s="1"/>
  <c r="N63" i="6"/>
  <c r="N36" i="6"/>
  <c r="D14" i="11" s="1"/>
  <c r="N12" i="6"/>
  <c r="N412" i="7"/>
  <c r="N173" i="7"/>
  <c r="N630" i="7"/>
  <c r="N174" i="7"/>
  <c r="N175" i="7"/>
  <c r="N613" i="7"/>
  <c r="N590" i="7"/>
  <c r="N589" i="7"/>
  <c r="N586" i="7"/>
  <c r="N587" i="7"/>
  <c r="N588" i="7"/>
  <c r="N612" i="7"/>
  <c r="N615" i="7"/>
  <c r="N179" i="7"/>
  <c r="N180" i="7"/>
  <c r="N181" i="7"/>
  <c r="N14" i="7"/>
  <c r="N326" i="7"/>
  <c r="N327" i="7"/>
  <c r="N351" i="7"/>
  <c r="N328" i="7"/>
  <c r="N594" i="7"/>
  <c r="N619" i="7"/>
  <c r="N600" i="7"/>
  <c r="N601" i="7"/>
  <c r="N330" i="7"/>
  <c r="N354" i="7"/>
  <c r="N331" i="7"/>
  <c r="N595" i="7"/>
  <c r="N596" i="7"/>
  <c r="N332" i="7"/>
  <c r="N431" i="7"/>
  <c r="N623" i="7"/>
  <c r="N432" i="7"/>
  <c r="N334" i="7"/>
  <c r="N336" i="7"/>
  <c r="N25" i="7"/>
  <c r="N602" i="7"/>
  <c r="N315" i="7"/>
  <c r="N316" i="7"/>
  <c r="N317" i="7"/>
  <c r="N318" i="7"/>
  <c r="N319" i="7"/>
  <c r="N213" i="7"/>
  <c r="N429" i="7"/>
  <c r="N430" i="7"/>
  <c r="N310" i="7"/>
  <c r="N167" i="7"/>
  <c r="N311" i="7"/>
  <c r="N312" i="7"/>
  <c r="N313" i="7"/>
  <c r="N314" i="7"/>
  <c r="N47" i="6"/>
  <c r="D19" i="11" s="1"/>
  <c r="N23" i="6"/>
  <c r="N61" i="6"/>
  <c r="D23" i="11" s="1"/>
  <c r="N34" i="6"/>
  <c r="D12" i="11" s="1"/>
  <c r="N10" i="6"/>
  <c r="D3" i="11" s="1"/>
  <c r="N72" i="6"/>
  <c r="D31" i="11" s="1"/>
  <c r="N51" i="7"/>
  <c r="N75" i="7"/>
  <c r="N99" i="7"/>
  <c r="N123" i="7"/>
  <c r="N147" i="7"/>
  <c r="N243" i="7"/>
  <c r="N267" i="7"/>
  <c r="N52" i="7"/>
  <c r="N76" i="7"/>
  <c r="N100" i="7"/>
  <c r="N124" i="7"/>
  <c r="N148" i="7"/>
  <c r="N244" i="7"/>
  <c r="N268" i="7"/>
  <c r="N53" i="7"/>
  <c r="N77" i="7"/>
  <c r="N101" i="7"/>
  <c r="N125" i="7"/>
  <c r="N149" i="7"/>
  <c r="N245" i="7"/>
  <c r="N269" i="7"/>
  <c r="N54" i="7"/>
  <c r="N78" i="7"/>
  <c r="N102" i="7"/>
  <c r="N126" i="7"/>
  <c r="N150" i="7"/>
  <c r="N246" i="7"/>
  <c r="N270" i="7"/>
  <c r="N31" i="7"/>
  <c r="N55" i="7"/>
  <c r="N79" i="7"/>
  <c r="N103" i="7"/>
  <c r="N127" i="7"/>
  <c r="N151" i="7"/>
  <c r="N247" i="7"/>
  <c r="N271" i="7"/>
  <c r="N32" i="7"/>
  <c r="N56" i="7"/>
  <c r="N80" i="7"/>
  <c r="N104" i="7"/>
  <c r="N128" i="7"/>
  <c r="N152" i="7"/>
  <c r="N248" i="7"/>
  <c r="N272" i="7"/>
  <c r="N9" i="7"/>
  <c r="N33" i="7"/>
  <c r="N57" i="7"/>
  <c r="N81" i="7"/>
  <c r="N105" i="7"/>
  <c r="N129" i="7"/>
  <c r="N153" i="7"/>
  <c r="N225" i="7"/>
  <c r="N249" i="7"/>
  <c r="N273" i="7"/>
  <c r="N10" i="7"/>
  <c r="N34" i="7"/>
  <c r="N58" i="7"/>
  <c r="N82" i="7"/>
  <c r="N106" i="7"/>
  <c r="N130" i="7"/>
  <c r="N154" i="7"/>
  <c r="N250" i="7"/>
  <c r="N35" i="7"/>
  <c r="N59" i="7"/>
  <c r="N83" i="7"/>
  <c r="N107" i="7"/>
  <c r="N131" i="7"/>
  <c r="N155" i="7"/>
  <c r="N227" i="7"/>
  <c r="N251" i="7"/>
  <c r="N36" i="7"/>
  <c r="N60" i="7"/>
  <c r="N84" i="7"/>
  <c r="N108" i="7"/>
  <c r="N132" i="7"/>
  <c r="N156" i="7"/>
  <c r="N228" i="7"/>
  <c r="N252" i="7"/>
  <c r="N276" i="7"/>
  <c r="N37" i="7"/>
  <c r="N61" i="7"/>
  <c r="N85" i="7"/>
  <c r="N109" i="7"/>
  <c r="N133" i="7"/>
  <c r="N157" i="7"/>
  <c r="N253" i="7"/>
  <c r="N277" i="7"/>
  <c r="N38" i="7"/>
  <c r="N62" i="7"/>
  <c r="N86" i="7"/>
  <c r="N110" i="7"/>
  <c r="N134" i="7"/>
  <c r="N158" i="7"/>
  <c r="N230" i="7"/>
  <c r="N254" i="7"/>
  <c r="N39" i="7"/>
  <c r="N63" i="7"/>
  <c r="N87" i="7"/>
  <c r="N111" i="7"/>
  <c r="N135" i="7"/>
  <c r="N159" i="7"/>
  <c r="N231" i="7"/>
  <c r="N255" i="7"/>
  <c r="N40" i="7"/>
  <c r="N64" i="7"/>
  <c r="N88" i="7"/>
  <c r="N112" i="7"/>
  <c r="N136" i="7"/>
  <c r="N160" i="7"/>
  <c r="N256" i="7"/>
  <c r="N41" i="7"/>
  <c r="N65" i="7"/>
  <c r="N89" i="7"/>
  <c r="N113" i="7"/>
  <c r="N137" i="7"/>
  <c r="N161" i="7"/>
  <c r="N257" i="7"/>
  <c r="N281" i="7"/>
  <c r="N42" i="7"/>
  <c r="N66" i="7"/>
  <c r="N90" i="7"/>
  <c r="N114" i="7"/>
  <c r="N138" i="7"/>
  <c r="N162" i="7"/>
  <c r="N234" i="7"/>
  <c r="N258" i="7"/>
  <c r="N282" i="7"/>
  <c r="N43" i="7"/>
  <c r="N67" i="7"/>
  <c r="N91" i="7"/>
  <c r="N115" i="7"/>
  <c r="N139" i="7"/>
  <c r="N163" i="7"/>
  <c r="N235" i="7"/>
  <c r="N259" i="7"/>
  <c r="N283" i="7"/>
  <c r="N20" i="7"/>
  <c r="N44" i="7"/>
  <c r="N68" i="7"/>
  <c r="N92" i="7"/>
  <c r="N116" i="7"/>
  <c r="N140" i="7"/>
  <c r="N164" i="7"/>
  <c r="N260" i="7"/>
  <c r="N284" i="7"/>
  <c r="N21" i="7"/>
  <c r="N45" i="7"/>
  <c r="N69" i="7"/>
  <c r="N93" i="7"/>
  <c r="N117" i="7"/>
  <c r="N141" i="7"/>
  <c r="N261" i="7"/>
  <c r="N46" i="7"/>
  <c r="N70" i="7"/>
  <c r="N94" i="7"/>
  <c r="N118" i="7"/>
  <c r="N142" i="7"/>
  <c r="N262" i="7"/>
  <c r="N47" i="7"/>
  <c r="N71" i="7"/>
  <c r="N95" i="7"/>
  <c r="N119" i="7"/>
  <c r="N143" i="7"/>
  <c r="N263" i="7"/>
  <c r="N48" i="7"/>
  <c r="N72" i="7"/>
  <c r="N96" i="7"/>
  <c r="N120" i="7"/>
  <c r="N144" i="7"/>
  <c r="N264" i="7"/>
  <c r="N49" i="7"/>
  <c r="N73" i="7"/>
  <c r="N97" i="7"/>
  <c r="N121" i="7"/>
  <c r="N145" i="7"/>
  <c r="N265" i="7"/>
  <c r="N50" i="7"/>
  <c r="N74" i="7"/>
  <c r="N98" i="7"/>
  <c r="N122" i="7"/>
  <c r="N146" i="7"/>
  <c r="N242" i="7"/>
  <c r="N266" i="7"/>
  <c r="N21" i="6"/>
  <c r="N59" i="6"/>
  <c r="D21" i="11" s="1"/>
  <c r="N3" i="6"/>
  <c r="D2" i="11" s="1"/>
  <c r="N8" i="6"/>
  <c r="N70" i="6"/>
  <c r="D29" i="11" s="1"/>
  <c r="N222" i="7"/>
  <c r="N223" i="7"/>
  <c r="N19" i="6"/>
  <c r="N4" i="6"/>
  <c r="N6" i="6"/>
  <c r="N68" i="6"/>
  <c r="D27" i="11" s="1"/>
  <c r="N195" i="7"/>
  <c r="N459" i="7"/>
  <c r="N483" i="7"/>
  <c r="N507" i="7"/>
  <c r="N196" i="7"/>
  <c r="N197" i="7"/>
  <c r="N461" i="7"/>
  <c r="N485" i="7"/>
  <c r="N486" i="7"/>
  <c r="N446" i="7"/>
  <c r="N519" i="7"/>
  <c r="N198" i="7"/>
  <c r="N438" i="7"/>
  <c r="N462" i="7"/>
  <c r="N518" i="7"/>
  <c r="N199" i="7"/>
  <c r="N439" i="7"/>
  <c r="N463" i="7"/>
  <c r="N487" i="7"/>
  <c r="N511" i="7"/>
  <c r="N200" i="7"/>
  <c r="N416" i="7"/>
  <c r="N440" i="7"/>
  <c r="N464" i="7"/>
  <c r="N488" i="7"/>
  <c r="N512" i="7"/>
  <c r="N489" i="7"/>
  <c r="N469" i="7"/>
  <c r="N494" i="7"/>
  <c r="N471" i="7"/>
  <c r="N201" i="7"/>
  <c r="N417" i="7"/>
  <c r="N441" i="7"/>
  <c r="N465" i="7"/>
  <c r="N513" i="7"/>
  <c r="N493" i="7"/>
  <c r="N447" i="7"/>
  <c r="N202" i="7"/>
  <c r="N226" i="7"/>
  <c r="N274" i="7"/>
  <c r="N418" i="7"/>
  <c r="N442" i="7"/>
  <c r="N466" i="7"/>
  <c r="N490" i="7"/>
  <c r="N514" i="7"/>
  <c r="N419" i="7"/>
  <c r="N443" i="7"/>
  <c r="N467" i="7"/>
  <c r="N491" i="7"/>
  <c r="N515" i="7"/>
  <c r="N420" i="7"/>
  <c r="N444" i="7"/>
  <c r="N468" i="7"/>
  <c r="N492" i="7"/>
  <c r="N516" i="7"/>
  <c r="N421" i="7"/>
  <c r="N445" i="7"/>
  <c r="N517" i="7"/>
  <c r="N470" i="7"/>
  <c r="N495" i="7"/>
  <c r="N203" i="7"/>
  <c r="N275" i="7"/>
  <c r="N204" i="7"/>
  <c r="N205" i="7"/>
  <c r="N229" i="7"/>
  <c r="N206" i="7"/>
  <c r="N278" i="7"/>
  <c r="N207" i="7"/>
  <c r="N279" i="7"/>
  <c r="N208" i="7"/>
  <c r="N280" i="7"/>
  <c r="N424" i="7"/>
  <c r="N448" i="7"/>
  <c r="N472" i="7"/>
  <c r="N496" i="7"/>
  <c r="N520" i="7"/>
  <c r="N209" i="7"/>
  <c r="N449" i="7"/>
  <c r="N473" i="7"/>
  <c r="N497" i="7"/>
  <c r="N450" i="7"/>
  <c r="N474" i="7"/>
  <c r="N498" i="7"/>
  <c r="N428" i="7"/>
  <c r="N452" i="7"/>
  <c r="N500" i="7"/>
  <c r="N524" i="7"/>
  <c r="N480" i="7"/>
  <c r="N409" i="7"/>
  <c r="N484" i="7"/>
  <c r="N210" i="7"/>
  <c r="N211" i="7"/>
  <c r="N403" i="7"/>
  <c r="N427" i="7"/>
  <c r="N451" i="7"/>
  <c r="N475" i="7"/>
  <c r="N499" i="7"/>
  <c r="N523" i="7"/>
  <c r="N476" i="7"/>
  <c r="N456" i="7"/>
  <c r="N481" i="7"/>
  <c r="N212" i="7"/>
  <c r="N189" i="7"/>
  <c r="N237" i="7"/>
  <c r="N285" i="7"/>
  <c r="N453" i="7"/>
  <c r="N477" i="7"/>
  <c r="N501" i="7"/>
  <c r="N525" i="7"/>
  <c r="N406" i="7"/>
  <c r="N454" i="7"/>
  <c r="N478" i="7"/>
  <c r="N502" i="7"/>
  <c r="N407" i="7"/>
  <c r="N455" i="7"/>
  <c r="N479" i="7"/>
  <c r="N503" i="7"/>
  <c r="N527" i="7"/>
  <c r="N408" i="7"/>
  <c r="N504" i="7"/>
  <c r="N457" i="7"/>
  <c r="N505" i="7"/>
  <c r="N508" i="7"/>
  <c r="N190" i="7"/>
  <c r="N214" i="7"/>
  <c r="N191" i="7"/>
  <c r="N215" i="7"/>
  <c r="N239" i="7"/>
  <c r="N192" i="7"/>
  <c r="N216" i="7"/>
  <c r="N240" i="7"/>
  <c r="N193" i="7"/>
  <c r="N241" i="7"/>
  <c r="N194" i="7"/>
  <c r="N410" i="7"/>
  <c r="N458" i="7"/>
  <c r="N482" i="7"/>
  <c r="N506" i="7"/>
  <c r="N460" i="7"/>
  <c r="N579" i="7"/>
  <c r="N581" i="7"/>
  <c r="N583" i="7"/>
  <c r="N585" i="7"/>
  <c r="N321" i="7"/>
  <c r="N322" i="7"/>
  <c r="N578" i="7"/>
  <c r="N17" i="6"/>
  <c r="N28" i="6"/>
  <c r="D10" i="11" s="1"/>
  <c r="N66" i="6"/>
  <c r="N39" i="6"/>
  <c r="D17" i="11" s="1"/>
  <c r="N15" i="6"/>
  <c r="N26" i="6"/>
  <c r="D8" i="11" s="1"/>
  <c r="N64" i="6"/>
  <c r="D25" i="11" s="1"/>
  <c r="N339" i="7"/>
  <c r="N363" i="7"/>
  <c r="N387" i="7"/>
  <c r="N340" i="7"/>
  <c r="N364" i="7"/>
  <c r="N365" i="7"/>
  <c r="N399" i="7"/>
  <c r="N366" i="7"/>
  <c r="N390" i="7"/>
  <c r="N367" i="7"/>
  <c r="N344" i="7"/>
  <c r="N368" i="7"/>
  <c r="N392" i="7"/>
  <c r="N345" i="7"/>
  <c r="N369" i="7"/>
  <c r="N609" i="7"/>
  <c r="N346" i="7"/>
  <c r="N370" i="7"/>
  <c r="N394" i="7"/>
  <c r="N610" i="7"/>
  <c r="N395" i="7"/>
  <c r="N396" i="7"/>
  <c r="N397" i="7"/>
  <c r="N347" i="7"/>
  <c r="N13" i="7"/>
  <c r="N373" i="7"/>
  <c r="N350" i="7"/>
  <c r="N377" i="7"/>
  <c r="N378" i="7"/>
  <c r="N355" i="7"/>
  <c r="N380" i="7"/>
  <c r="N333" i="7"/>
  <c r="N381" i="7"/>
  <c r="N24" i="7"/>
  <c r="N360" i="7"/>
  <c r="N384" i="7"/>
  <c r="N337" i="7"/>
  <c r="N361" i="7"/>
  <c r="N385" i="7"/>
  <c r="N338" i="7"/>
  <c r="N362" i="7"/>
  <c r="N388" i="7"/>
  <c r="N415" i="7"/>
  <c r="N320" i="7"/>
  <c r="N323" i="7"/>
  <c r="N324" i="7"/>
  <c r="N325" i="7"/>
  <c r="N37" i="6"/>
  <c r="D15" i="11" s="1"/>
  <c r="N13" i="6"/>
  <c r="D5" i="11" s="1"/>
  <c r="N75" i="6"/>
  <c r="D32" i="11" s="1"/>
  <c r="N411" i="7"/>
  <c r="N531" i="7"/>
  <c r="N533" i="7"/>
  <c r="N534" i="7"/>
  <c r="N535" i="7"/>
  <c r="N536" i="7"/>
  <c r="N541" i="7"/>
  <c r="N543" i="7"/>
  <c r="N539" i="7"/>
  <c r="N540" i="7"/>
  <c r="N542" i="7"/>
  <c r="N183" i="7"/>
  <c r="N184" i="7"/>
  <c r="N528" i="7"/>
  <c r="N532" i="7"/>
  <c r="N185" i="7"/>
  <c r="N425" i="7"/>
  <c r="N529" i="7"/>
  <c r="N186" i="7"/>
  <c r="N187" i="7"/>
  <c r="N188" i="7"/>
  <c r="N530" i="7"/>
  <c r="N24" i="6"/>
  <c r="D6" i="11" s="1"/>
  <c r="N62" i="6"/>
  <c r="D24" i="11" s="1"/>
  <c r="N35" i="6"/>
  <c r="D13" i="11" s="1"/>
  <c r="N11" i="6"/>
  <c r="D4" i="11" s="1"/>
  <c r="N22" i="6"/>
  <c r="N60" i="6"/>
  <c r="D22" i="11" s="1"/>
  <c r="N3" i="7"/>
  <c r="N171" i="7"/>
  <c r="N603" i="7"/>
  <c r="N4" i="7"/>
  <c r="N28" i="7"/>
  <c r="N172" i="7"/>
  <c r="N29" i="7"/>
  <c r="N341" i="7"/>
  <c r="N389" i="7"/>
  <c r="N413" i="7"/>
  <c r="N605" i="7"/>
  <c r="N398" i="7"/>
  <c r="N343" i="7"/>
  <c r="N391" i="7"/>
  <c r="N176" i="7"/>
  <c r="N633" i="7"/>
  <c r="N591" i="7"/>
  <c r="N177" i="7"/>
  <c r="N393" i="7"/>
  <c r="N178" i="7"/>
  <c r="N611" i="7"/>
  <c r="N371" i="7"/>
  <c r="N348" i="7"/>
  <c r="N372" i="7"/>
  <c r="N349" i="7"/>
  <c r="N374" i="7"/>
  <c r="N15" i="7"/>
  <c r="N375" i="7"/>
  <c r="N352" i="7"/>
  <c r="N400" i="7"/>
  <c r="N592" i="7"/>
  <c r="N604" i="7"/>
  <c r="N353" i="7"/>
  <c r="N593" i="7"/>
  <c r="N379" i="7"/>
  <c r="N597" i="7"/>
  <c r="N598" i="7"/>
  <c r="N599" i="7"/>
  <c r="N358" i="7"/>
  <c r="N382" i="7"/>
  <c r="N359" i="7"/>
  <c r="N383" i="7"/>
  <c r="N26" i="7"/>
  <c r="N170" i="7"/>
  <c r="N386" i="7"/>
  <c r="N33" i="6"/>
  <c r="D11" i="11" s="1"/>
  <c r="N9" i="6"/>
  <c r="N71" i="6"/>
  <c r="D30" i="11" s="1"/>
  <c r="N20" i="6"/>
  <c r="N58" i="6"/>
  <c r="D20" i="11" s="1"/>
  <c r="N582" i="7"/>
  <c r="N584" i="7"/>
  <c r="N580" i="7"/>
  <c r="N7" i="6"/>
  <c r="N69" i="6"/>
  <c r="D28" i="11" s="1"/>
  <c r="N18" i="6"/>
  <c r="P20" i="1"/>
  <c r="C21" i="6" s="1"/>
  <c r="P18" i="1"/>
  <c r="C19" i="6" s="1"/>
  <c r="P12" i="1"/>
  <c r="C13" i="6" s="1"/>
  <c r="C5" i="11" s="1"/>
  <c r="P6" i="1"/>
  <c r="C7" i="6" s="1"/>
  <c r="P80" i="1"/>
  <c r="C81" i="6" s="1"/>
  <c r="P62" i="1"/>
  <c r="C63" i="6" s="1"/>
  <c r="P56" i="1"/>
  <c r="C57" i="6" s="1"/>
  <c r="P50" i="1"/>
  <c r="C51" i="6" s="1"/>
  <c r="P44" i="1"/>
  <c r="C45" i="6" s="1"/>
  <c r="P38" i="1"/>
  <c r="C39" i="6" s="1"/>
  <c r="C17" i="11" s="1"/>
  <c r="P32" i="1"/>
  <c r="C33" i="6" s="1"/>
  <c r="C11" i="11" s="1"/>
  <c r="P74" i="1"/>
  <c r="C75" i="6" s="1"/>
  <c r="C32" i="11" s="1"/>
  <c r="P67" i="1"/>
  <c r="C68" i="6" s="1"/>
  <c r="C27" i="11" s="1"/>
  <c r="P43" i="1"/>
  <c r="C44" i="6" s="1"/>
  <c r="P37" i="1"/>
  <c r="C38" i="6" s="1"/>
  <c r="C16" i="11" s="1"/>
  <c r="P25" i="1"/>
  <c r="C26" i="6" s="1"/>
  <c r="C8" i="11" s="1"/>
  <c r="P19" i="1"/>
  <c r="C20" i="6" s="1"/>
  <c r="P13" i="1"/>
  <c r="C14" i="6" s="1"/>
  <c r="P7" i="1"/>
  <c r="C8" i="6" s="1"/>
  <c r="P72" i="1"/>
  <c r="C73" i="6" s="1"/>
  <c r="P66" i="1"/>
  <c r="C67" i="6" s="1"/>
  <c r="C26" i="11" s="1"/>
  <c r="P54" i="1"/>
  <c r="C55" i="6" s="1"/>
  <c r="P48" i="1"/>
  <c r="C49" i="6" s="1"/>
  <c r="P42" i="1"/>
  <c r="C43" i="6" s="1"/>
  <c r="P36" i="1"/>
  <c r="C37" i="6" s="1"/>
  <c r="C15" i="11" s="1"/>
  <c r="P30" i="1"/>
  <c r="C31" i="6" s="1"/>
  <c r="P77" i="1"/>
  <c r="C78" i="6" s="1"/>
  <c r="P71" i="1"/>
  <c r="C72" i="6" s="1"/>
  <c r="C31" i="11" s="1"/>
  <c r="P59" i="1"/>
  <c r="C60" i="6" s="1"/>
  <c r="C22" i="11" s="1"/>
  <c r="P41" i="1"/>
  <c r="C42" i="6" s="1"/>
  <c r="P35" i="1"/>
  <c r="C36" i="6" s="1"/>
  <c r="C14" i="11" s="1"/>
  <c r="P29" i="1"/>
  <c r="C30" i="6" s="1"/>
  <c r="P23" i="1"/>
  <c r="C24" i="6" s="1"/>
  <c r="C6" i="11" s="1"/>
  <c r="P64" i="1"/>
  <c r="C65" i="6" s="1"/>
  <c r="P58" i="1"/>
  <c r="C59" i="6" s="1"/>
  <c r="C21" i="11" s="1"/>
  <c r="P52" i="1"/>
  <c r="C53" i="6" s="1"/>
  <c r="P34" i="1"/>
  <c r="C35" i="6" s="1"/>
  <c r="C13" i="11" s="1"/>
  <c r="P10" i="1"/>
  <c r="C11" i="6" s="1"/>
  <c r="C4" i="11" s="1"/>
  <c r="P4" i="1"/>
  <c r="C5" i="6" s="1"/>
  <c r="P75" i="1"/>
  <c r="C76" i="6" s="1"/>
  <c r="P63" i="1"/>
  <c r="C64" i="6" s="1"/>
  <c r="C25" i="11" s="1"/>
  <c r="P57" i="1"/>
  <c r="C58" i="6" s="1"/>
  <c r="C20" i="11" s="1"/>
  <c r="P51" i="1"/>
  <c r="C52" i="6" s="1"/>
  <c r="P45" i="1"/>
  <c r="C46" i="6" s="1"/>
  <c r="P39" i="1"/>
  <c r="C40" i="6" s="1"/>
  <c r="C18" i="11" s="1"/>
  <c r="P33" i="1"/>
  <c r="C34" i="6" s="1"/>
  <c r="C12" i="11" s="1"/>
  <c r="P27" i="1"/>
  <c r="C28" i="6" s="1"/>
  <c r="C10" i="11" s="1"/>
  <c r="P21" i="1"/>
  <c r="C22" i="6" s="1"/>
  <c r="P2" i="1"/>
  <c r="C3" i="6" s="1"/>
  <c r="C2" i="11" s="1"/>
  <c r="P3" i="1"/>
  <c r="C4" i="6" s="1"/>
  <c r="P15" i="1"/>
  <c r="C16" i="6" s="1"/>
  <c r="P76" i="1"/>
  <c r="C77" i="6" s="1"/>
  <c r="P17" i="1"/>
  <c r="C18" i="6" s="1"/>
  <c r="P11" i="1"/>
  <c r="C12" i="6" s="1"/>
  <c r="P5" i="1"/>
  <c r="C6" i="6" s="1"/>
  <c r="M79" i="1"/>
  <c r="U79" i="1" s="1"/>
  <c r="M73" i="1"/>
  <c r="U73" i="1" s="1"/>
  <c r="M67" i="1"/>
  <c r="U67" i="1" s="1"/>
  <c r="M24" i="1"/>
  <c r="U24" i="1" s="1"/>
  <c r="M71" i="1"/>
  <c r="U71" i="1" s="1"/>
  <c r="P31" i="1"/>
  <c r="C32" i="6" s="1"/>
  <c r="P68" i="1"/>
  <c r="C69" i="6" s="1"/>
  <c r="C28" i="11" s="1"/>
  <c r="P8" i="1"/>
  <c r="C9" i="6" s="1"/>
  <c r="P14" i="1"/>
  <c r="C15" i="6" s="1"/>
  <c r="M78" i="1"/>
  <c r="U78" i="1" s="1"/>
  <c r="M66" i="1"/>
  <c r="U66" i="1" s="1"/>
  <c r="M60" i="1"/>
  <c r="U60" i="1" s="1"/>
  <c r="M54" i="1"/>
  <c r="U54" i="1" s="1"/>
  <c r="M42" i="1"/>
  <c r="U42" i="1" s="1"/>
  <c r="M36" i="1"/>
  <c r="U36" i="1" s="1"/>
  <c r="M47" i="1"/>
  <c r="U47" i="1" s="1"/>
  <c r="M23" i="1"/>
  <c r="U23" i="1" s="1"/>
  <c r="M22" i="1"/>
  <c r="U22" i="1" s="1"/>
  <c r="M15" i="1"/>
  <c r="U15" i="1" s="1"/>
  <c r="M9" i="1"/>
  <c r="U9" i="1" s="1"/>
  <c r="M3" i="1"/>
  <c r="U3" i="1" s="1"/>
  <c r="M80" i="1"/>
  <c r="U80" i="1" s="1"/>
  <c r="M74" i="1"/>
  <c r="U74" i="1" s="1"/>
  <c r="M68" i="1"/>
  <c r="U68" i="1" s="1"/>
  <c r="M62" i="1"/>
  <c r="U62" i="1" s="1"/>
  <c r="M56" i="1"/>
  <c r="U56" i="1" s="1"/>
  <c r="M50" i="1"/>
  <c r="U50" i="1" s="1"/>
  <c r="M61" i="1"/>
  <c r="U61" i="1" s="1"/>
  <c r="M55" i="1"/>
  <c r="U55" i="1" s="1"/>
  <c r="M49" i="1"/>
  <c r="U49" i="1" s="1"/>
  <c r="M43" i="1"/>
  <c r="U43" i="1" s="1"/>
  <c r="M37" i="1"/>
  <c r="U37" i="1" s="1"/>
  <c r="M31" i="1"/>
  <c r="U31" i="1" s="1"/>
  <c r="M25" i="1"/>
  <c r="U25" i="1" s="1"/>
  <c r="M19" i="1"/>
  <c r="U19" i="1" s="1"/>
  <c r="M13" i="1"/>
  <c r="U13" i="1" s="1"/>
  <c r="M7" i="1"/>
  <c r="U7" i="1" s="1"/>
  <c r="M72" i="1"/>
  <c r="U72" i="1" s="1"/>
  <c r="M48" i="1"/>
  <c r="U48" i="1" s="1"/>
  <c r="M30" i="1"/>
  <c r="U30" i="1" s="1"/>
  <c r="M18" i="1"/>
  <c r="U18" i="1" s="1"/>
  <c r="M12" i="1"/>
  <c r="U12" i="1" s="1"/>
  <c r="M6" i="1"/>
  <c r="U6" i="1" s="1"/>
  <c r="M77" i="1"/>
  <c r="U77" i="1" s="1"/>
  <c r="M65" i="1"/>
  <c r="U65" i="1" s="1"/>
  <c r="M59" i="1"/>
  <c r="U59" i="1" s="1"/>
  <c r="M53" i="1"/>
  <c r="U53" i="1" s="1"/>
  <c r="M41" i="1"/>
  <c r="U41" i="1" s="1"/>
  <c r="M35" i="1"/>
  <c r="U35" i="1" s="1"/>
  <c r="M29" i="1"/>
  <c r="U29" i="1" s="1"/>
  <c r="M17" i="1"/>
  <c r="U17" i="1" s="1"/>
  <c r="M11" i="1"/>
  <c r="U11" i="1" s="1"/>
  <c r="M5" i="1"/>
  <c r="U5" i="1" s="1"/>
  <c r="M46" i="1"/>
  <c r="U46" i="1" s="1"/>
  <c r="M76" i="1"/>
  <c r="U76" i="1" s="1"/>
  <c r="M70" i="1"/>
  <c r="U70" i="1" s="1"/>
  <c r="M64" i="1"/>
  <c r="U64" i="1" s="1"/>
  <c r="M58" i="1"/>
  <c r="U58" i="1" s="1"/>
  <c r="M52" i="1"/>
  <c r="U52" i="1" s="1"/>
  <c r="M40" i="1"/>
  <c r="U40" i="1" s="1"/>
  <c r="M34" i="1"/>
  <c r="U34" i="1" s="1"/>
  <c r="M28" i="1"/>
  <c r="U28" i="1" s="1"/>
  <c r="M16" i="1"/>
  <c r="U16" i="1" s="1"/>
  <c r="M10" i="1"/>
  <c r="U10" i="1" s="1"/>
  <c r="M4" i="1"/>
  <c r="U4" i="1" s="1"/>
  <c r="M21" i="1"/>
  <c r="U21" i="1" s="1"/>
  <c r="M75" i="1"/>
  <c r="U75" i="1" s="1"/>
  <c r="M57" i="1"/>
  <c r="U57" i="1" s="1"/>
  <c r="M39" i="1"/>
  <c r="U39" i="1" s="1"/>
  <c r="M63" i="1"/>
  <c r="U63" i="1" s="1"/>
  <c r="M45" i="1"/>
  <c r="U45" i="1" s="1"/>
  <c r="M33" i="1"/>
  <c r="U33" i="1" s="1"/>
  <c r="M69" i="1"/>
  <c r="U69" i="1" s="1"/>
  <c r="M51" i="1"/>
  <c r="U51" i="1" s="1"/>
  <c r="M27" i="1"/>
  <c r="U27" i="1" s="1"/>
  <c r="M44" i="1"/>
  <c r="U44" i="1" s="1"/>
  <c r="M38" i="1"/>
  <c r="U38" i="1" s="1"/>
  <c r="M32" i="1"/>
  <c r="U32" i="1" s="1"/>
  <c r="M26" i="1"/>
  <c r="U26" i="1" s="1"/>
  <c r="M20" i="1"/>
  <c r="U20" i="1" s="1"/>
  <c r="M14" i="1"/>
  <c r="U14" i="1" s="1"/>
  <c r="M8" i="1"/>
  <c r="U8" i="1" s="1"/>
  <c r="M2" i="1"/>
  <c r="U2" i="1" s="1"/>
  <c r="AL13" i="6" l="1"/>
  <c r="AS13" i="6" s="1"/>
  <c r="AD371" i="7"/>
  <c r="AL25" i="6"/>
  <c r="AS25" i="6" s="1"/>
  <c r="AL27" i="6"/>
  <c r="AS27" i="6" s="1"/>
  <c r="AL11" i="6"/>
  <c r="AS11" i="6" s="1"/>
  <c r="AD220" i="7"/>
  <c r="AL37" i="6"/>
  <c r="AS37" i="6" s="1"/>
  <c r="AL33" i="6"/>
  <c r="AS33" i="6" s="1"/>
  <c r="AL35" i="6"/>
  <c r="AS35" i="6" s="1"/>
  <c r="AL39" i="6"/>
  <c r="AS39" i="6" s="1"/>
  <c r="AL3" i="6"/>
  <c r="AS3" i="6" s="1"/>
  <c r="AL47" i="6"/>
  <c r="AS47" i="6" s="1"/>
  <c r="AL10" i="6"/>
  <c r="AS10" i="6" s="1"/>
  <c r="AL75" i="6"/>
  <c r="AS75" i="6" s="1"/>
  <c r="AS28" i="6"/>
  <c r="AL28" i="6"/>
  <c r="AL71" i="6"/>
  <c r="AS71" i="6" s="1"/>
  <c r="AD261" i="7"/>
  <c r="AD504" i="7"/>
  <c r="AL34" i="6"/>
  <c r="AS34" i="6" s="1"/>
  <c r="AL26" i="6"/>
  <c r="AS26" i="6" s="1"/>
  <c r="AL40" i="6"/>
  <c r="AS40" i="6" s="1"/>
  <c r="AL24" i="6"/>
  <c r="AS24" i="6" s="1"/>
  <c r="AD470" i="7"/>
  <c r="AL38" i="6"/>
  <c r="AS38" i="6" s="1"/>
  <c r="AL36" i="6"/>
  <c r="AS36" i="6" s="1"/>
  <c r="AD453" i="7"/>
  <c r="AD292" i="7"/>
  <c r="AD262" i="7"/>
  <c r="AD198" i="7"/>
  <c r="AD130" i="7"/>
  <c r="AS72" i="6"/>
  <c r="AL72" i="6"/>
  <c r="AD513" i="7"/>
  <c r="AL80" i="6"/>
  <c r="AS80" i="6" s="1"/>
  <c r="AD477" i="7"/>
  <c r="AB61" i="6"/>
  <c r="AB75" i="6"/>
  <c r="AB3" i="6"/>
  <c r="AB47" i="6"/>
  <c r="AB26" i="6"/>
  <c r="AD233" i="7"/>
  <c r="AB62" i="6"/>
  <c r="AB68" i="6"/>
  <c r="AB25" i="6"/>
  <c r="AB80" i="6"/>
  <c r="AD255" i="7"/>
  <c r="AB37" i="6"/>
  <c r="AD139" i="7"/>
  <c r="AD284" i="7"/>
  <c r="AB67" i="6"/>
  <c r="J25" i="12"/>
  <c r="O25" i="12" s="1"/>
  <c r="AD467" i="7"/>
  <c r="AD26" i="7"/>
  <c r="AD474" i="7"/>
  <c r="AD244" i="7"/>
  <c r="AD66" i="7"/>
  <c r="AD267" i="7"/>
  <c r="AD58" i="7"/>
  <c r="AS16" i="6"/>
  <c r="J16" i="12"/>
  <c r="O16" i="12" s="1"/>
  <c r="AS15" i="6"/>
  <c r="J15" i="12"/>
  <c r="O15" i="12" s="1"/>
  <c r="J21" i="12"/>
  <c r="O21" i="12" s="1"/>
  <c r="AS55" i="6"/>
  <c r="J14" i="12"/>
  <c r="O14" i="12" s="1"/>
  <c r="AS73" i="6"/>
  <c r="J23" i="12"/>
  <c r="O23" i="12" s="1"/>
  <c r="AS46" i="6"/>
  <c r="J20" i="12"/>
  <c r="O20" i="12" s="1"/>
  <c r="AS77" i="6"/>
  <c r="J8" i="12"/>
  <c r="O8" i="12" s="1"/>
  <c r="J7" i="12"/>
  <c r="O7" i="12" s="1"/>
  <c r="J19" i="12"/>
  <c r="O19" i="12" s="1"/>
  <c r="AS8" i="6"/>
  <c r="J9" i="12"/>
  <c r="O9" i="12" s="1"/>
  <c r="AS4" i="6"/>
  <c r="J10" i="12"/>
  <c r="AS6" i="6"/>
  <c r="J12" i="12"/>
  <c r="O12" i="12" s="1"/>
  <c r="AS5" i="6"/>
  <c r="J11" i="12"/>
  <c r="O11" i="12" s="1"/>
  <c r="AB28" i="6"/>
  <c r="AB71" i="6"/>
  <c r="AB13" i="6"/>
  <c r="AB64" i="6"/>
  <c r="AB27" i="6"/>
  <c r="AB39" i="6"/>
  <c r="AB69" i="6"/>
  <c r="AB35" i="6"/>
  <c r="AD293" i="7"/>
  <c r="AD107" i="7"/>
  <c r="AD62" i="7"/>
  <c r="AB10" i="6"/>
  <c r="AB59" i="6"/>
  <c r="AD416" i="7"/>
  <c r="AB38" i="6"/>
  <c r="AB34" i="6"/>
  <c r="AD34" i="7"/>
  <c r="AB40" i="6"/>
  <c r="AB24" i="6"/>
  <c r="AD25" i="7"/>
  <c r="AB58" i="6"/>
  <c r="AB36" i="6"/>
  <c r="AD509" i="7"/>
  <c r="AB60" i="6"/>
  <c r="AB70" i="6"/>
  <c r="AB72" i="6"/>
  <c r="AB33" i="6"/>
  <c r="AB11" i="6"/>
  <c r="F2" i="11"/>
  <c r="F26" i="11"/>
  <c r="F20" i="11"/>
  <c r="F14" i="11"/>
  <c r="F8" i="11"/>
  <c r="F33" i="11"/>
  <c r="F27" i="11"/>
  <c r="F28" i="11"/>
  <c r="F21" i="11"/>
  <c r="F29" i="11"/>
  <c r="F22" i="11"/>
  <c r="F15" i="11"/>
  <c r="F30" i="11"/>
  <c r="F23" i="11"/>
  <c r="F16" i="11"/>
  <c r="F9" i="11"/>
  <c r="F24" i="11"/>
  <c r="F17" i="11"/>
  <c r="F10" i="11"/>
  <c r="F3" i="11"/>
  <c r="F18" i="11"/>
  <c r="F11" i="11"/>
  <c r="F4" i="11"/>
  <c r="F12" i="11"/>
  <c r="F5" i="11"/>
  <c r="F31" i="11"/>
  <c r="F6" i="11"/>
  <c r="F25" i="11"/>
  <c r="F19" i="11"/>
  <c r="F13" i="11"/>
  <c r="F32" i="11"/>
  <c r="F7" i="11"/>
  <c r="AD134" i="7"/>
  <c r="AD299" i="7"/>
  <c r="AD96" i="7"/>
  <c r="AD157" i="7"/>
  <c r="AD505" i="7"/>
  <c r="AD439" i="7"/>
  <c r="AD82" i="7"/>
  <c r="AD118" i="7"/>
  <c r="AD402" i="7"/>
  <c r="AD43" i="7"/>
  <c r="AD172" i="7"/>
  <c r="AD412" i="7"/>
  <c r="AD342" i="7"/>
  <c r="AD398" i="7"/>
  <c r="AD114" i="7"/>
  <c r="AD357" i="7"/>
  <c r="AD268" i="7"/>
  <c r="AD135" i="7"/>
  <c r="AD39" i="7"/>
  <c r="AD78" i="7"/>
  <c r="AD368" i="7"/>
  <c r="AD188" i="7"/>
  <c r="AD407" i="7"/>
  <c r="AD74" i="7"/>
  <c r="AD335" i="7"/>
  <c r="AD59" i="7"/>
  <c r="AD410" i="7"/>
  <c r="AD435" i="7"/>
  <c r="AD327" i="7"/>
  <c r="AD315" i="7"/>
  <c r="AD182" i="7"/>
  <c r="AD464" i="7"/>
  <c r="AD116" i="7"/>
  <c r="AD427" i="7"/>
  <c r="AD444" i="7"/>
  <c r="AD104" i="7"/>
  <c r="AD390" i="7"/>
  <c r="AD42" i="7"/>
  <c r="AD494" i="7"/>
  <c r="AD79" i="7"/>
  <c r="AD378" i="7"/>
  <c r="AD189" i="7"/>
  <c r="AD379" i="7"/>
  <c r="AD143" i="7"/>
  <c r="AD218" i="7"/>
  <c r="AD47" i="7"/>
  <c r="AD127" i="7"/>
  <c r="AD23" i="7"/>
  <c r="AD298" i="7"/>
  <c r="AD446" i="7"/>
  <c r="AD31" i="7"/>
  <c r="AD487" i="7"/>
  <c r="AD101" i="7"/>
  <c r="AD406" i="7"/>
  <c r="AD445" i="7"/>
  <c r="AD112" i="7"/>
  <c r="AD98" i="7"/>
  <c r="AD411" i="7"/>
  <c r="AD88" i="7"/>
  <c r="AD170" i="7"/>
  <c r="AD328" i="7"/>
  <c r="AD122" i="7"/>
  <c r="AD232" i="7"/>
  <c r="AD169" i="7"/>
  <c r="AD414" i="7"/>
  <c r="AD120" i="7"/>
  <c r="AD111" i="7"/>
  <c r="AD322" i="7"/>
  <c r="AD162" i="7"/>
  <c r="AD330" i="7"/>
  <c r="AD51" i="7"/>
  <c r="AD173" i="7"/>
  <c r="AD388" i="7"/>
  <c r="AD180" i="7"/>
  <c r="AD457" i="7"/>
  <c r="AD491" i="7"/>
  <c r="AD319" i="7"/>
  <c r="AD431" i="7"/>
  <c r="AD248" i="7"/>
  <c r="AD308" i="7"/>
  <c r="AD419" i="7"/>
  <c r="AD273" i="7"/>
  <c r="AD432" i="7"/>
  <c r="AD382" i="7"/>
  <c r="AD247" i="7"/>
  <c r="AD86" i="7"/>
  <c r="AD84" i="7"/>
  <c r="AD361" i="7"/>
  <c r="AD310" i="7"/>
  <c r="AD181" i="7"/>
  <c r="AD403" i="7"/>
  <c r="AD340" i="7"/>
  <c r="AD428" i="7"/>
  <c r="AD331" i="7"/>
  <c r="AD391" i="7"/>
  <c r="AD321" i="7"/>
  <c r="AD512" i="7"/>
  <c r="AD430" i="7"/>
  <c r="AD236" i="7"/>
  <c r="AD40" i="7"/>
  <c r="AD269" i="7"/>
  <c r="AD252" i="7"/>
  <c r="AD87" i="7"/>
  <c r="AD415" i="7"/>
  <c r="AD83" i="7"/>
  <c r="AD192" i="7"/>
  <c r="AD274" i="7"/>
  <c r="AD159" i="7"/>
  <c r="AD67" i="7"/>
  <c r="AD332" i="7"/>
  <c r="AD395" i="7"/>
  <c r="AD495" i="7"/>
  <c r="AD387" i="7"/>
  <c r="AD370" i="7"/>
  <c r="AD290" i="7"/>
  <c r="AD369" i="7"/>
  <c r="AD359" i="7"/>
  <c r="AD44" i="7"/>
  <c r="AD27" i="7"/>
  <c r="AD115" i="7"/>
  <c r="AD343" i="7"/>
  <c r="AD392" i="7"/>
  <c r="AD223" i="7"/>
  <c r="AD271" i="7"/>
  <c r="AD338" i="7"/>
  <c r="AD485" i="7"/>
  <c r="AD466" i="7"/>
  <c r="AD296" i="7"/>
  <c r="AD323" i="7"/>
  <c r="AD190" i="7"/>
  <c r="AD440" i="7"/>
  <c r="AD507" i="7"/>
  <c r="AD473" i="7"/>
  <c r="AD75" i="7"/>
  <c r="AD341" i="7"/>
  <c r="AD231" i="7"/>
  <c r="AD71" i="7"/>
  <c r="AD305" i="7"/>
  <c r="AD249" i="7"/>
  <c r="AD352" i="7"/>
  <c r="AD251" i="7"/>
  <c r="AD224" i="7"/>
  <c r="AD63" i="7"/>
  <c r="AD209" i="7"/>
  <c r="AD312" i="7"/>
  <c r="AD383" i="7"/>
  <c r="AD450" i="7"/>
  <c r="AD200" i="7"/>
  <c r="AD243" i="7"/>
  <c r="AD228" i="7"/>
  <c r="AD193" i="7"/>
  <c r="AD48" i="7"/>
  <c r="AD463" i="7"/>
  <c r="AD131" i="7"/>
  <c r="AD35" i="7"/>
  <c r="AD167" i="7"/>
  <c r="AD221" i="7"/>
  <c r="AD358" i="7"/>
  <c r="AD146" i="7"/>
  <c r="AD240" i="7"/>
  <c r="AD272" i="7"/>
  <c r="AD105" i="7"/>
  <c r="AD164" i="7"/>
  <c r="AD97" i="7"/>
  <c r="AD441" i="7"/>
  <c r="AD108" i="7"/>
  <c r="AD250" i="7"/>
  <c r="AD99" i="7"/>
  <c r="AD54" i="7"/>
  <c r="AD93" i="7"/>
  <c r="AD265" i="7"/>
  <c r="AD489" i="7"/>
  <c r="AD437" i="7"/>
  <c r="AD186" i="7"/>
  <c r="AD246" i="7"/>
  <c r="AD95" i="7"/>
  <c r="AD50" i="7"/>
  <c r="AD89" i="7"/>
  <c r="AD500" i="7"/>
  <c r="AD423" i="7"/>
  <c r="AD380" i="7"/>
  <c r="AD394" i="7"/>
  <c r="AD433" i="7"/>
  <c r="AD436" i="7"/>
  <c r="AD237" i="7"/>
  <c r="AD100" i="7"/>
  <c r="AD242" i="7"/>
  <c r="AD91" i="7"/>
  <c r="AD46" i="7"/>
  <c r="AD85" i="7"/>
  <c r="AD294" i="7"/>
  <c r="AD429" i="7"/>
  <c r="AD238" i="7"/>
  <c r="AD81" i="7"/>
  <c r="AD362" i="7"/>
  <c r="AD499" i="7"/>
  <c r="AD326" i="7"/>
  <c r="AD386" i="7"/>
  <c r="AD425" i="7"/>
  <c r="AD452" i="7"/>
  <c r="AD202" i="7"/>
  <c r="AD227" i="7"/>
  <c r="AD92" i="7"/>
  <c r="AD234" i="7"/>
  <c r="AD38" i="7"/>
  <c r="AD77" i="7"/>
  <c r="AD421" i="7"/>
  <c r="AD73" i="7"/>
  <c r="AD334" i="7"/>
  <c r="AD417" i="7"/>
  <c r="AD241" i="7"/>
  <c r="AD256" i="7"/>
  <c r="AD226" i="7"/>
  <c r="AD30" i="7"/>
  <c r="AD69" i="7"/>
  <c r="AD301" i="7"/>
  <c r="AD396" i="7"/>
  <c r="AD413" i="7"/>
  <c r="AD194" i="7"/>
  <c r="AD106" i="7"/>
  <c r="AD245" i="7"/>
  <c r="AD80" i="7"/>
  <c r="AD222" i="7"/>
  <c r="AD65" i="7"/>
  <c r="AD270" i="7"/>
  <c r="AD353" i="7"/>
  <c r="AD314" i="7"/>
  <c r="AD465" i="7"/>
  <c r="AD366" i="7"/>
  <c r="AD409" i="7"/>
  <c r="AD355" i="7"/>
  <c r="AD350" i="7"/>
  <c r="AD76" i="7"/>
  <c r="AD214" i="7"/>
  <c r="AD21" i="7"/>
  <c r="AD61" i="7"/>
  <c r="AD448" i="7"/>
  <c r="AD462" i="7"/>
  <c r="AD405" i="7"/>
  <c r="AD235" i="7"/>
  <c r="AD72" i="7"/>
  <c r="AD210" i="7"/>
  <c r="AD57" i="7"/>
  <c r="AD488" i="7"/>
  <c r="AD217" i="7"/>
  <c r="AD472" i="7"/>
  <c r="AD318" i="7"/>
  <c r="AD400" i="7"/>
  <c r="AD458" i="7"/>
  <c r="AD401" i="7"/>
  <c r="AD258" i="7"/>
  <c r="AD68" i="7"/>
  <c r="AD53" i="7"/>
  <c r="AD158" i="7"/>
  <c r="AD460" i="7"/>
  <c r="AD481" i="7"/>
  <c r="AD325" i="7"/>
  <c r="AD468" i="7"/>
  <c r="AD337" i="7"/>
  <c r="AD404" i="7"/>
  <c r="AD397" i="7"/>
  <c r="AD254" i="7"/>
  <c r="AD90" i="7"/>
  <c r="AD102" i="7"/>
  <c r="AD55" i="7"/>
  <c r="AD145" i="7"/>
  <c r="AD49" i="7"/>
  <c r="AD306" i="7"/>
  <c r="AD496" i="7"/>
  <c r="AD212" i="7"/>
  <c r="AD155" i="7"/>
  <c r="AD471" i="7"/>
  <c r="AD329" i="7"/>
  <c r="AD393" i="7"/>
  <c r="AD239" i="7"/>
  <c r="AD60" i="7"/>
  <c r="AD141" i="7"/>
  <c r="AD45" i="7"/>
  <c r="AD165" i="7"/>
  <c r="AD281" i="7"/>
  <c r="AD211" i="7"/>
  <c r="AD309" i="7"/>
  <c r="AD456" i="7"/>
  <c r="AD389" i="7"/>
  <c r="AD213" i="7"/>
  <c r="AD152" i="7"/>
  <c r="AD56" i="7"/>
  <c r="AD137" i="7"/>
  <c r="AD41" i="7"/>
  <c r="AD492" i="7"/>
  <c r="AD215" i="7"/>
  <c r="AD501" i="7"/>
  <c r="AD295" i="7"/>
  <c r="AD287" i="7"/>
  <c r="AD333" i="7"/>
  <c r="AD356" i="7"/>
  <c r="AD351" i="7"/>
  <c r="AD384" i="7"/>
  <c r="AD385" i="7"/>
  <c r="AD207" i="7"/>
  <c r="AD148" i="7"/>
  <c r="AD52" i="7"/>
  <c r="AD133" i="7"/>
  <c r="AD37" i="7"/>
  <c r="AD376" i="7"/>
  <c r="AD461" i="7"/>
  <c r="AD156" i="7"/>
  <c r="AD316" i="7"/>
  <c r="AD291" i="7"/>
  <c r="AD438" i="7"/>
  <c r="AD253" i="7"/>
  <c r="AD381" i="7"/>
  <c r="AD191" i="7"/>
  <c r="AD110" i="7"/>
  <c r="AD144" i="7"/>
  <c r="AD129" i="7"/>
  <c r="AD33" i="7"/>
  <c r="AD360" i="7"/>
  <c r="AD166" i="7"/>
  <c r="AD449" i="7"/>
  <c r="AD434" i="7"/>
  <c r="AD377" i="7"/>
  <c r="AD187" i="7"/>
  <c r="AD140" i="7"/>
  <c r="AD125" i="7"/>
  <c r="AD28" i="7"/>
  <c r="AD203" i="7"/>
  <c r="AD171" i="7"/>
  <c r="AD365" i="7"/>
  <c r="AD183" i="7"/>
  <c r="AD136" i="7"/>
  <c r="AD121" i="7"/>
  <c r="AD24" i="7"/>
  <c r="AD288" i="7"/>
  <c r="AD493" i="7"/>
  <c r="AD336" i="7"/>
  <c r="AD426" i="7"/>
  <c r="AD420" i="7"/>
  <c r="AD179" i="7"/>
  <c r="AD132" i="7"/>
  <c r="AD36" i="7"/>
  <c r="AD117" i="7"/>
  <c r="AD20" i="7"/>
  <c r="AD482" i="7"/>
  <c r="AD304" i="7"/>
  <c r="AD153" i="7"/>
  <c r="AD317" i="7"/>
  <c r="AD451" i="7"/>
  <c r="AD176" i="7"/>
  <c r="AD422" i="7"/>
  <c r="AD174" i="7"/>
  <c r="AD175" i="7"/>
  <c r="AD225" i="7"/>
  <c r="AD94" i="7"/>
  <c r="AD128" i="7"/>
  <c r="AD32" i="7"/>
  <c r="AD119" i="7"/>
  <c r="AD22" i="7"/>
  <c r="AD113" i="7"/>
  <c r="AD29" i="7"/>
  <c r="AD285" i="7"/>
  <c r="AD486" i="7"/>
  <c r="AD163" i="7"/>
  <c r="AD339" i="7"/>
  <c r="AD313" i="7"/>
  <c r="AD447" i="7"/>
  <c r="AD408" i="7"/>
  <c r="AD418" i="7"/>
  <c r="AD178" i="7"/>
  <c r="AD124" i="7"/>
  <c r="AD70" i="7"/>
  <c r="AD109" i="7"/>
  <c r="AD286" i="7"/>
  <c r="AD282" i="7"/>
  <c r="AD484" i="7"/>
  <c r="AD3" i="7"/>
  <c r="AD17" i="7"/>
  <c r="AD15" i="7"/>
  <c r="AD9" i="7"/>
  <c r="AD6" i="7"/>
  <c r="AD12" i="7"/>
  <c r="AD11" i="7"/>
  <c r="AD5" i="7"/>
  <c r="AD16" i="7"/>
  <c r="AD10" i="7"/>
  <c r="AD14" i="7"/>
  <c r="AD8" i="7"/>
  <c r="AD13" i="7"/>
  <c r="AD7" i="7"/>
  <c r="AD4" i="7"/>
  <c r="AD18" i="7"/>
  <c r="J24" i="12" l="1"/>
  <c r="O24" i="12" s="1"/>
  <c r="J13" i="12"/>
  <c r="O13" i="12" s="1"/>
  <c r="O1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  <author>audran</author>
  </authors>
  <commentList>
    <comment ref="P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 (no 12V)
2x banc 
2x cosmorak (no 12V; 5P)</t>
        </r>
      </text>
    </comment>
    <comment ref="S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spare</t>
        </r>
      </text>
    </comment>
    <comment ref="V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 
2x spare</t>
        </r>
      </text>
    </comment>
    <comment ref="Y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banc
2x cosmorak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4x robots
2x phare
2x  banc
</t>
        </r>
      </text>
    </comment>
    <comment ref="A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I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2x robots
2x banc
4x spare</t>
        </r>
      </text>
    </comment>
    <comment ref="AK5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  <comment ref="AK6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audran:</t>
        </r>
        <r>
          <rPr>
            <sz val="9"/>
            <color indexed="81"/>
            <rFont val="Tahoma"/>
            <family val="2"/>
          </rPr>
          <t xml:space="preserve">
on verra si on soude en fonction de la meca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Audran Caron</author>
  </authors>
  <commentList>
    <comment ref="I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Audran Caron:</t>
        </r>
        <r>
          <rPr>
            <sz val="9"/>
            <color indexed="81"/>
            <rFont val="Tahoma"/>
            <family val="2"/>
          </rPr>
          <t xml:space="preserve">
il s'agit là de la quantité permettant de faire 'une seule carte'.</t>
        </r>
      </text>
    </comment>
  </commentList>
</comments>
</file>

<file path=xl/sharedStrings.xml><?xml version="1.0" encoding="utf-8"?>
<sst xmlns="http://schemas.openxmlformats.org/spreadsheetml/2006/main" count="8502" uniqueCount="2666">
  <si>
    <t>Manufacturer Part Number</t>
  </si>
  <si>
    <t>Manufacturer</t>
  </si>
  <si>
    <t>Designator</t>
  </si>
  <si>
    <t>Description</t>
  </si>
  <si>
    <t>Comment</t>
  </si>
  <si>
    <t>Value</t>
  </si>
  <si>
    <t>Footprint</t>
  </si>
  <si>
    <t>Quantity</t>
  </si>
  <si>
    <t>LibRef</t>
  </si>
  <si>
    <t>Supplier Footprint 2</t>
  </si>
  <si>
    <t>Supplier 2</t>
  </si>
  <si>
    <t>Supplier Part Number 2</t>
  </si>
  <si>
    <t>22-03-2031</t>
  </si>
  <si>
    <t>MOLEX</t>
  </si>
  <si>
    <t>J150</t>
  </si>
  <si>
    <t>CONN HEADER VERT 3POS 2.54MM</t>
  </si>
  <si>
    <t>22-03-2041</t>
  </si>
  <si>
    <t>J151</t>
  </si>
  <si>
    <t>CONN HEADER VERT 4POS 2.54MM</t>
  </si>
  <si>
    <t>860010373010</t>
  </si>
  <si>
    <t>Wurth Elektronik</t>
  </si>
  <si>
    <t>C152</t>
  </si>
  <si>
    <t>CAP Alu 220 UF 20% 16 V</t>
  </si>
  <si>
    <t>220 uF</t>
  </si>
  <si>
    <t>WCAP-ATG8_6.3x11x2.5x0.5</t>
  </si>
  <si>
    <t>WCAP-ATG8, 860010373010</t>
  </si>
  <si>
    <t>885012106012</t>
  </si>
  <si>
    <t>C154</t>
  </si>
  <si>
    <t>CAP CER 4.7UF 10V X5R 0603</t>
  </si>
  <si>
    <t>4.7uF</t>
  </si>
  <si>
    <t>WCAP-CSGP_0603, 1.6x0.8x0.8</t>
  </si>
  <si>
    <t>WCAP-CSGP, 885012106012</t>
  </si>
  <si>
    <t>0603</t>
  </si>
  <si>
    <t>JLCPCB</t>
  </si>
  <si>
    <t>C19666</t>
  </si>
  <si>
    <t>885012205037</t>
  </si>
  <si>
    <t>C155</t>
  </si>
  <si>
    <t>CAP CER 100nF 16V X7R 0402</t>
  </si>
  <si>
    <t>100nF</t>
  </si>
  <si>
    <t>WCAP-CSGP_0402, 1x0.5x0.5</t>
  </si>
  <si>
    <t>WCAP-CSGP, 885012205037</t>
  </si>
  <si>
    <t>0402</t>
  </si>
  <si>
    <t>C1525</t>
  </si>
  <si>
    <t>885012207026</t>
  </si>
  <si>
    <t>C153</t>
  </si>
  <si>
    <t>CAP CER 10uF 10V X7R 0805</t>
  </si>
  <si>
    <t>10uF</t>
  </si>
  <si>
    <t>WCAP-CSGP_0805, 2x1.25x1.25</t>
  </si>
  <si>
    <t>WCAP-CSGP, 885012207026</t>
  </si>
  <si>
    <t>0805</t>
  </si>
  <si>
    <t>C15850</t>
  </si>
  <si>
    <t>HT7533-1</t>
  </si>
  <si>
    <t>Holtek</t>
  </si>
  <si>
    <t>U150</t>
  </si>
  <si>
    <t>LDO 3.3V 100mA SOT89</t>
  </si>
  <si>
    <t>3.3V</t>
  </si>
  <si>
    <t>SOT89-150P350X160-3N</t>
  </si>
  <si>
    <t>SOT-89-3</t>
  </si>
  <si>
    <t>C14289</t>
  </si>
  <si>
    <t>OPB620</t>
  </si>
  <si>
    <t>TT ELECTRONICS</t>
  </si>
  <si>
    <t>U152</t>
  </si>
  <si>
    <t>SENSOR OPT SLOT TRANS W/RES PCB</t>
  </si>
  <si>
    <t>RC0402FR-07100KL</t>
  </si>
  <si>
    <t>Yageo</t>
  </si>
  <si>
    <t>R151</t>
  </si>
  <si>
    <t>RES SMD 100K OHM 1% 1/16W 0402</t>
  </si>
  <si>
    <t>100k</t>
  </si>
  <si>
    <t>RESC1005X04N</t>
  </si>
  <si>
    <t>C25741</t>
  </si>
  <si>
    <t>RC0402FR-07330RL</t>
  </si>
  <si>
    <t>R150</t>
  </si>
  <si>
    <t>RES SMD 330 OHM 1% 1/16W 0402</t>
  </si>
  <si>
    <t>330</t>
  </si>
  <si>
    <t>C25104</t>
  </si>
  <si>
    <t>SN74LVC1G17DBVR</t>
  </si>
  <si>
    <t>TEXAS INSTRUMENTS</t>
  </si>
  <si>
    <t>U151</t>
  </si>
  <si>
    <t>IC BUF NON-INVERT 5.5V SOT23-5</t>
  </si>
  <si>
    <t>SOT23_95P280X145-5N</t>
  </si>
  <si>
    <t>61300811021</t>
  </si>
  <si>
    <t>Wurth Electronics Inc.</t>
  </si>
  <si>
    <t>J152</t>
  </si>
  <si>
    <t>WR-PHD Header THT 2.54mm, Single Row, Angled, 8pin</t>
  </si>
  <si>
    <t>8</t>
  </si>
  <si>
    <t>68610814122</t>
  </si>
  <si>
    <t>J153</t>
  </si>
  <si>
    <t>WR-FPC SMT ZIF Horizontal Top Contact, pitch 1mm, 8p</t>
  </si>
  <si>
    <t>885012207103</t>
  </si>
  <si>
    <t>C150, C151</t>
  </si>
  <si>
    <t>CAP CER 1uF 50V X7R 0805</t>
  </si>
  <si>
    <t>1uF</t>
  </si>
  <si>
    <t>WCAP-CSGP, 885012207103</t>
  </si>
  <si>
    <t>C28323</t>
  </si>
  <si>
    <t>2N7002</t>
  </si>
  <si>
    <t>Changjiang Electronics Tech (CJ)</t>
  </si>
  <si>
    <t>Q200, Q201, Q202, Q203, Q204, Q205</t>
  </si>
  <si>
    <t>MOSFET N 60V 115MA SOT23</t>
  </si>
  <si>
    <t>SOT-23</t>
  </si>
  <si>
    <t>SOT-23-3</t>
  </si>
  <si>
    <t>C8545</t>
  </si>
  <si>
    <t>22-03-5035</t>
  </si>
  <si>
    <t>J240</t>
  </si>
  <si>
    <t>CONN HEADER VERT 3POS 2.5MM</t>
  </si>
  <si>
    <t>20-03-5035</t>
  </si>
  <si>
    <t>150060YS75000</t>
  </si>
  <si>
    <t>D203, D204</t>
  </si>
  <si>
    <t>SMD mono-color Chip LED, WL-SMCW, Yellow</t>
  </si>
  <si>
    <t>Jaune</t>
  </si>
  <si>
    <t>SMCW_0603</t>
  </si>
  <si>
    <t>WL-SMCW 0603  150060YS75000</t>
  </si>
  <si>
    <t>LED_0603</t>
  </si>
  <si>
    <t>C72038</t>
  </si>
  <si>
    <t>D200, D201, D202, D205</t>
  </si>
  <si>
    <t>5V</t>
  </si>
  <si>
    <t>SOT-23-6L</t>
  </si>
  <si>
    <t>C85364</t>
  </si>
  <si>
    <t>742792023</t>
  </si>
  <si>
    <t>FB200, FB201, FB202, FB203, FB204, FB205, FB210, FB211</t>
  </si>
  <si>
    <t>Ferrite Bead 120ohm 0805 3A</t>
  </si>
  <si>
    <t>120</t>
  </si>
  <si>
    <t>WE-CBF_0805_High Current</t>
  </si>
  <si>
    <t>WE-CBF, 742792023</t>
  </si>
  <si>
    <t>C1015</t>
  </si>
  <si>
    <t>9774100960</t>
  </si>
  <si>
    <t>H200, H201, H202, H203</t>
  </si>
  <si>
    <t>WA-SMST SMT Steel Spacer with through hole, OD6mm, ID3.3xL10mm</t>
  </si>
  <si>
    <t>3.3x10</t>
  </si>
  <si>
    <t>61000421821</t>
  </si>
  <si>
    <t>J219, J220</t>
  </si>
  <si>
    <t>WR-PHD Socket Header, SMT, pitch 2.54mm, Dual Row, Vertical, 4p</t>
  </si>
  <si>
    <t>4</t>
  </si>
  <si>
    <t>61004021821</t>
  </si>
  <si>
    <t>J221, J222</t>
  </si>
  <si>
    <t>WR-PHD Socket Header, SMT, pitch 2.54mm, Dual Row, Vertical, 40p</t>
  </si>
  <si>
    <t>40</t>
  </si>
  <si>
    <t>65100516121</t>
  </si>
  <si>
    <t>J207</t>
  </si>
  <si>
    <t>Mini USB 2.0 Type B, Receptacle, Horizontal, SMT</t>
  </si>
  <si>
    <t>5</t>
  </si>
  <si>
    <t>610004243021</t>
  </si>
  <si>
    <t>J200</t>
  </si>
  <si>
    <t>610004243021_NO-HOLE</t>
  </si>
  <si>
    <t>610020243021</t>
  </si>
  <si>
    <t>J201, J202, J203, J204</t>
  </si>
  <si>
    <t>WR-PHD Socket Header, SMT, pitch 2.54mm, Dual Row, Vertical, 20p</t>
  </si>
  <si>
    <t>20</t>
  </si>
  <si>
    <t>610020243021_NO-HOLE</t>
  </si>
  <si>
    <t>610026243021</t>
  </si>
  <si>
    <t>J205</t>
  </si>
  <si>
    <t>WR-PHD Socket Header, SMT, pitch 2.54mm, Dual Row, Vertical, 26p</t>
  </si>
  <si>
    <t>26</t>
  </si>
  <si>
    <t>610026243021_NO-HOLE</t>
  </si>
  <si>
    <t>690367280476</t>
  </si>
  <si>
    <t>J210, J215, J216, J217, J218</t>
  </si>
  <si>
    <t>WR-MM 4p Female SMT Connector with Polarization</t>
  </si>
  <si>
    <t>690367280676</t>
  </si>
  <si>
    <t>J208, J211, J212, J214</t>
  </si>
  <si>
    <t>WR-MM 6p Female SMT Connector with Polarization</t>
  </si>
  <si>
    <t>6</t>
  </si>
  <si>
    <t>690367280876</t>
  </si>
  <si>
    <t>J209, J213, J229, J241</t>
  </si>
  <si>
    <t>WR-MM 8p Female SMT Connector with Polarization</t>
  </si>
  <si>
    <t>691322110002</t>
  </si>
  <si>
    <t>J225, J226</t>
  </si>
  <si>
    <t>WR-TBL 2p Series 3221 - 3.50 mm Horizontal PCB Header</t>
  </si>
  <si>
    <t>2</t>
  </si>
  <si>
    <t>860010372006</t>
  </si>
  <si>
    <t>C243, C244</t>
  </si>
  <si>
    <t>CAP Alu 100 UF 20% 16 V</t>
  </si>
  <si>
    <t>100 uF</t>
  </si>
  <si>
    <t>WCAP-ATG8_5x11x2x0.5</t>
  </si>
  <si>
    <t>WCAP-ATG8, 860010372006</t>
  </si>
  <si>
    <t>860010374012</t>
  </si>
  <si>
    <t>C224, C258, C265, C271</t>
  </si>
  <si>
    <t>CAP Alu 470 UF 20% 16 V</t>
  </si>
  <si>
    <t>470 uF</t>
  </si>
  <si>
    <t>WCAP-ATG8_8x11.5x3.5x0.5</t>
  </si>
  <si>
    <t>WCAP-ATG8, 860010374012</t>
  </si>
  <si>
    <t>860010672009</t>
  </si>
  <si>
    <t>C275, C276</t>
  </si>
  <si>
    <t>CAP Alu 10 UF 20% 50 V</t>
  </si>
  <si>
    <t>10 uF</t>
  </si>
  <si>
    <t>WCAP-ATG8, 860010672009</t>
  </si>
  <si>
    <t>885012105012</t>
  </si>
  <si>
    <t>C205</t>
  </si>
  <si>
    <t>CAP CER 1UF 10V X5R 0402</t>
  </si>
  <si>
    <t>WCAP-CSGP, 885012105012</t>
  </si>
  <si>
    <t>C52923</t>
  </si>
  <si>
    <t>C264, C266, C268, C269, C270, C272, C273, C274</t>
  </si>
  <si>
    <t>885012106017</t>
  </si>
  <si>
    <t>C246, C249</t>
  </si>
  <si>
    <t>CAP CER 1UF 16V X5R 0603</t>
  </si>
  <si>
    <t>WCAP-CSGP, 885012106017</t>
  </si>
  <si>
    <t>C15849</t>
  </si>
  <si>
    <t>C201, C203, C204, C206, C208, C210, C212, C215, C216, C219, C220, C222, C223, C227, C230, C231, C232, C233, C234, C235, C236, C237, C238, C239, C240, C245, C250, C255, C256, C262, C263, C267</t>
  </si>
  <si>
    <t>885012205061</t>
  </si>
  <si>
    <t>C213, C253, C254, C260, C261</t>
  </si>
  <si>
    <t>CAP CER 1nF 50V X7R 0402</t>
  </si>
  <si>
    <t>1nF</t>
  </si>
  <si>
    <t>WCAP-CSGP, 885012205061</t>
  </si>
  <si>
    <t>C1523</t>
  </si>
  <si>
    <t>885012206095</t>
  </si>
  <si>
    <t>C278, C281, C282, C284, C287, C288</t>
  </si>
  <si>
    <t>CAP CER 100nF 50V X7R 0603</t>
  </si>
  <si>
    <t>WCAP-CSGP, 885012206095</t>
  </si>
  <si>
    <t>C14663</t>
  </si>
  <si>
    <t>C200, C202, C207, C209, C211, C214, C217, C218, C221, C225, C226, C228, C229, C241, C242, C247, C248, C251, C252, C257, C259</t>
  </si>
  <si>
    <t>C277, C279, C280, C283, C285, C286</t>
  </si>
  <si>
    <t>CRF0805-FZ-R010ELF</t>
  </si>
  <si>
    <t>Bourns</t>
  </si>
  <si>
    <t>R252, R254, R257, R258</t>
  </si>
  <si>
    <t>RES 0.01 OHM 1% 500mW 0805</t>
  </si>
  <si>
    <t>0.01</t>
  </si>
  <si>
    <t>RESC2012X06N</t>
  </si>
  <si>
    <t>FT232RL</t>
  </si>
  <si>
    <t>FTDI</t>
  </si>
  <si>
    <t>U200</t>
  </si>
  <si>
    <t>USB VERS UART CMS SSOP28 232</t>
  </si>
  <si>
    <t>SSOP28</t>
  </si>
  <si>
    <t>SSOP-28_5.3x10.2x0.65P</t>
  </si>
  <si>
    <t>C8690</t>
  </si>
  <si>
    <t>INA139NA</t>
  </si>
  <si>
    <t>Texas Instruments</t>
  </si>
  <si>
    <t>U204, U205, U206, U207</t>
  </si>
  <si>
    <t>IC CURRENT MONITOR 0.5% SOT23-5</t>
  </si>
  <si>
    <t>MAX485CUA+</t>
  </si>
  <si>
    <t>Maxim Integrated</t>
  </si>
  <si>
    <t>U208</t>
  </si>
  <si>
    <t>IC TXRX RS485/RS422 8-UMAX</t>
  </si>
  <si>
    <t>MSOP-8</t>
  </si>
  <si>
    <t>MCP2551-I/SN</t>
  </si>
  <si>
    <t>Microchip Technology</t>
  </si>
  <si>
    <t>U201</t>
  </si>
  <si>
    <t>IC TRANSCEIVER CAN HI-SPD 8-SOIC</t>
  </si>
  <si>
    <t>SOIC127P600X175-8N</t>
  </si>
  <si>
    <t>SOIC-8_3.9x4.9x1.27P</t>
  </si>
  <si>
    <t>C7439</t>
  </si>
  <si>
    <t>RC0402FR-071KL</t>
  </si>
  <si>
    <t>R203, R204</t>
  </si>
  <si>
    <t>RES SMD 1K OHM 1% 1/16W 0402</t>
  </si>
  <si>
    <t>1k</t>
  </si>
  <si>
    <t>C11702</t>
  </si>
  <si>
    <t>RC0402FR-074K7L</t>
  </si>
  <si>
    <t>R201, R202, R208, R209, R216, R217, R218, R219, R224, R225, R226, R227, R232, R233, R234, R235, R236, R237, R238, R239</t>
  </si>
  <si>
    <t>RES SMD 4K7 OHM 1% 1/16W 0402</t>
  </si>
  <si>
    <t>4.7k</t>
  </si>
  <si>
    <t>C25900</t>
  </si>
  <si>
    <t>RC0402FR-0710KL</t>
  </si>
  <si>
    <t>R220, R221, R222, R223, R228, R229, R230, R231, R240, R241, R242, R243, R244, R245, R246, R247, R262, R263, R265</t>
  </si>
  <si>
    <t>RES SMD 10K OHM 1% 1/16W 0402</t>
  </si>
  <si>
    <t>10k</t>
  </si>
  <si>
    <t>C25744</t>
  </si>
  <si>
    <t>RC0402FR-0722RL</t>
  </si>
  <si>
    <t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t>
  </si>
  <si>
    <t>RES SMD 22 OHM 1% 1/16W 0402</t>
  </si>
  <si>
    <t>22</t>
  </si>
  <si>
    <t>C25092</t>
  </si>
  <si>
    <t>R255, R256, R259, R260</t>
  </si>
  <si>
    <t>RC0603FR-070RL</t>
  </si>
  <si>
    <t>R200, R211, R248, R249, R250, R251, R253, R261, R264, R266, R267</t>
  </si>
  <si>
    <t>RES SMD 0 OHM 1% 1/10W 0603</t>
  </si>
  <si>
    <t>0</t>
  </si>
  <si>
    <t>RESC1608X06N</t>
  </si>
  <si>
    <t>C21189</t>
  </si>
  <si>
    <t>RC0603FR-071K8L</t>
  </si>
  <si>
    <t>R270, R276, R277, R282, R288, R289</t>
  </si>
  <si>
    <t>RES SMD 1.8K OHM 1% 1/10W 0603</t>
  </si>
  <si>
    <t>1.8k</t>
  </si>
  <si>
    <t>C4177</t>
  </si>
  <si>
    <t>RC0603FR-0710KL</t>
  </si>
  <si>
    <t>R268, R271, R272, R273, R278, R279, R280, R283, R284, R285, R290, R291</t>
  </si>
  <si>
    <t>RES SMD 10K OHM 1% 1/10W 0603</t>
  </si>
  <si>
    <t>C25804</t>
  </si>
  <si>
    <t>RC0603FR-0768RL</t>
  </si>
  <si>
    <t>R207, R210</t>
  </si>
  <si>
    <t>RES SMD 68 OHM 1% 1/10W 0603</t>
  </si>
  <si>
    <t>68</t>
  </si>
  <si>
    <t>C27592</t>
  </si>
  <si>
    <t>TSW-104-08-F-T-RA</t>
  </si>
  <si>
    <t>SAMTEC</t>
  </si>
  <si>
    <t>J206, J230, J233, J238</t>
  </si>
  <si>
    <t>CONN HEADER R/A 3L x 4POS 2.54MM</t>
  </si>
  <si>
    <t>J239</t>
  </si>
  <si>
    <t>CONN HEADER R/A 3L x 8POS 2.54MM</t>
  </si>
  <si>
    <t>TSW-108-08-F-T-RA</t>
  </si>
  <si>
    <t>TSW-106-08-F-T-RA</t>
  </si>
  <si>
    <t>J248</t>
  </si>
  <si>
    <t>CONN HEADER R/A 3L x 6POS 2.54MM</t>
  </si>
  <si>
    <t>ZLDO1117G33TA</t>
  </si>
  <si>
    <t>Diodes Inc.</t>
  </si>
  <si>
    <t>U202, U203</t>
  </si>
  <si>
    <t>LDO 3.3V 1A SOT223-3</t>
  </si>
  <si>
    <t>SOT223</t>
  </si>
  <si>
    <t>SOT-223</t>
  </si>
  <si>
    <t>C6186</t>
  </si>
  <si>
    <t>Q2, Q3, Q4, Q5, Q6, Q9, Q10, Q11, Q12, Q13, Q14, Q15, Q16, Q17, Q18, Q19</t>
  </si>
  <si>
    <t>22-03-2021</t>
  </si>
  <si>
    <t>J36, J38</t>
  </si>
  <si>
    <t>CONN HEADER VERT 2POS 2.54MM</t>
  </si>
  <si>
    <t>J19, J20, J21, J22, J23, J24</t>
  </si>
  <si>
    <t>J25</t>
  </si>
  <si>
    <t>J5, J6, J7</t>
  </si>
  <si>
    <t>440GS67082622</t>
  </si>
  <si>
    <t>S4</t>
  </si>
  <si>
    <t>WS-TATL Illuminated THT Tact Switch, Green</t>
  </si>
  <si>
    <t>440xx67082622</t>
  </si>
  <si>
    <t>3557-2</t>
  </si>
  <si>
    <t>Keystone Electronics</t>
  </si>
  <si>
    <t>F1</t>
  </si>
  <si>
    <t>FUSE Holder 500V 30A PCB</t>
  </si>
  <si>
    <t>na</t>
  </si>
  <si>
    <t>150060RS75000</t>
  </si>
  <si>
    <t>D1, D3, D5, D7, D11</t>
  </si>
  <si>
    <t>SMD mono-color Chip LED, WL-SMCW, Red</t>
  </si>
  <si>
    <t>Rouge</t>
  </si>
  <si>
    <t>WL-SMCW 0603  150060RS75000</t>
  </si>
  <si>
    <t>C2286</t>
  </si>
  <si>
    <t>0891030.NXS</t>
  </si>
  <si>
    <t>Littelfuse Inc.</t>
  </si>
  <si>
    <t>F2</t>
  </si>
  <si>
    <t>FUSE AUTO 30A 58VDC BLADE MINI</t>
  </si>
  <si>
    <t>30A</t>
  </si>
  <si>
    <t/>
  </si>
  <si>
    <t>D14</t>
  </si>
  <si>
    <t>FB7, FB8</t>
  </si>
  <si>
    <t>120Ω</t>
  </si>
  <si>
    <t>824540241</t>
  </si>
  <si>
    <t>DT2</t>
  </si>
  <si>
    <t>WE-TVSP Power TVS Diode, Unidirectional, 1500 W, 24 VDC</t>
  </si>
  <si>
    <t>24V</t>
  </si>
  <si>
    <t>SMC, DO-214AB</t>
  </si>
  <si>
    <t>J3, J26</t>
  </si>
  <si>
    <t>J15, J16, J27</t>
  </si>
  <si>
    <t>691311500102</t>
  </si>
  <si>
    <t>J1</t>
  </si>
  <si>
    <t>WR-TBL 2p Series 311 - 5.08 mm Closed Vertical PCB Header</t>
  </si>
  <si>
    <t>691321100002</t>
  </si>
  <si>
    <t>J31, J32, J34, J35</t>
  </si>
  <si>
    <t>WR-TBL 2p Series 3211 - 3.50 mm Vertical PCB Header</t>
  </si>
  <si>
    <t>C9, C10, C13, C14, C17, C18</t>
  </si>
  <si>
    <t>860010483029</t>
  </si>
  <si>
    <t>C5</t>
  </si>
  <si>
    <t>CAP Alu 10'000 UF 25 V</t>
  </si>
  <si>
    <t>10 mF</t>
  </si>
  <si>
    <t>WCAP-ATG8_22x41x10x0.8</t>
  </si>
  <si>
    <t>WCAP-ATG8, 860010483029</t>
  </si>
  <si>
    <t>860010574011</t>
  </si>
  <si>
    <t>C2, C8, C12, C16</t>
  </si>
  <si>
    <t>CAP Alu 220 UF 20% 35 V</t>
  </si>
  <si>
    <t>WCAP-ATG8, 860010574011</t>
  </si>
  <si>
    <t>860010575012</t>
  </si>
  <si>
    <t>C6, C7, C20</t>
  </si>
  <si>
    <t>CAP Alu 330 UF 20% 35 V</t>
  </si>
  <si>
    <t>330 uF</t>
  </si>
  <si>
    <t>WCAP-ATG8_10x12.5x5x0.6</t>
  </si>
  <si>
    <t>WCAP-ATG8, 860010575012</t>
  </si>
  <si>
    <t>C3, C26, C27, C28</t>
  </si>
  <si>
    <t>885012205067</t>
  </si>
  <si>
    <t>C24, C25</t>
  </si>
  <si>
    <t>CAP CER 10nF 50V X7R 0402</t>
  </si>
  <si>
    <t>10nF</t>
  </si>
  <si>
    <t>WCAP-CSGP, 885012205067</t>
  </si>
  <si>
    <t>C15195</t>
  </si>
  <si>
    <t>C4, C11, C15, C19, C21, C22, C32, C33, C34, C38, C39, C40, C44, C45, C46, C47, C48, C49, C50, C52</t>
  </si>
  <si>
    <t>C43, C51</t>
  </si>
  <si>
    <t>C1, C23, C29, C30, C31, C35, C36, C37, C41, C42</t>
  </si>
  <si>
    <t>U1</t>
  </si>
  <si>
    <t>HTA5U100</t>
  </si>
  <si>
    <t>MULTICOMP</t>
  </si>
  <si>
    <t>D12</t>
  </si>
  <si>
    <t>DIODE SCHOTTKY 100V 5A SMA (DO-214AC)</t>
  </si>
  <si>
    <t>100V</t>
  </si>
  <si>
    <t>SMA, DO-214AC</t>
  </si>
  <si>
    <t>MCKNP02WJ0102A19</t>
  </si>
  <si>
    <t>R2</t>
  </si>
  <si>
    <t>resistance traversante verticale générique</t>
  </si>
  <si>
    <t>RESADV480W80L1200D390</t>
  </si>
  <si>
    <t>Generic_TH_Vert_Res</t>
  </si>
  <si>
    <t>MM3Z15VST1G</t>
  </si>
  <si>
    <t>ON Semiconductor</t>
  </si>
  <si>
    <t>Z1</t>
  </si>
  <si>
    <t>DIODE ZENER 14.6V 300mW SOD323</t>
  </si>
  <si>
    <t>14.6V</t>
  </si>
  <si>
    <t>SOD-323</t>
  </si>
  <si>
    <t>OS102011MS2QN1</t>
  </si>
  <si>
    <t>C &amp; K COMPONENTS</t>
  </si>
  <si>
    <t>S1, S2, S3, S5</t>
  </si>
  <si>
    <t>SWITCH SLIDE SPDT 0.1A 12V (500VDC max)</t>
  </si>
  <si>
    <t>SW_OS102011MS2QN1</t>
  </si>
  <si>
    <t>RBR3MM40ATFTR</t>
  </si>
  <si>
    <t>ROHM</t>
  </si>
  <si>
    <t>D2, D4, D6</t>
  </si>
  <si>
    <t>DIODE SCHOTTKY 40V 3A SOD123-FL</t>
  </si>
  <si>
    <t>40V</t>
  </si>
  <si>
    <t>SOD-123FL</t>
  </si>
  <si>
    <t>SOD-123</t>
  </si>
  <si>
    <t>C8598</t>
  </si>
  <si>
    <t>R93, R95, R97, R98, R99, R101</t>
  </si>
  <si>
    <t>R17, R49, R50, R86</t>
  </si>
  <si>
    <t>RC0603FR-071KL</t>
  </si>
  <si>
    <t>R9, R10, R11, R12, R21, R24, R29, R31, R33, R34, R35, R36, R41, R42, R43, R44, R46, R52, R85</t>
  </si>
  <si>
    <t>RES SMD 1K OHM 1% 1/10W 0603</t>
  </si>
  <si>
    <t>C21190</t>
  </si>
  <si>
    <t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t>
  </si>
  <si>
    <t>R82, R83, R84, R87, R90, R91</t>
  </si>
  <si>
    <t>RC0603FR-07620RL</t>
  </si>
  <si>
    <t>R30, R32</t>
  </si>
  <si>
    <t>RES SMD 620 OHM 1% 1/10W 0603</t>
  </si>
  <si>
    <t>620</t>
  </si>
  <si>
    <t>C23220</t>
  </si>
  <si>
    <t>RC0805FR-072K7L</t>
  </si>
  <si>
    <t>R6, R7, R18, R19</t>
  </si>
  <si>
    <t>RES SMD 2K7 OHM 1% 1/8W 0805</t>
  </si>
  <si>
    <t>2.7k</t>
  </si>
  <si>
    <t>C17530</t>
  </si>
  <si>
    <t>RS3J R6</t>
  </si>
  <si>
    <t>TAIWAN SEMICONDUCTOR</t>
  </si>
  <si>
    <t>D13</t>
  </si>
  <si>
    <t>DIODE GEN PURP 600V 3A SMC</t>
  </si>
  <si>
    <t>600V</t>
  </si>
  <si>
    <t>RS3J_R6</t>
  </si>
  <si>
    <t>SQM120P06-07L_GE3</t>
  </si>
  <si>
    <t>VISHAY</t>
  </si>
  <si>
    <t>Q1</t>
  </si>
  <si>
    <t>MOSFET P 60V 120A D2PAK</t>
  </si>
  <si>
    <t>TO263AB, D2PAK</t>
  </si>
  <si>
    <t>TEN 60-2412WIN</t>
  </si>
  <si>
    <t>TRACOPOWER</t>
  </si>
  <si>
    <t>DC1</t>
  </si>
  <si>
    <t>Traco 12.0V 60W 5A</t>
  </si>
  <si>
    <t>TEN 60</t>
  </si>
  <si>
    <t>THN15-2411WI</t>
  </si>
  <si>
    <t>DC3</t>
  </si>
  <si>
    <t>Traco 5V 15W 3A</t>
  </si>
  <si>
    <t>THN 15WI</t>
  </si>
  <si>
    <t>THN30-2411WI-A1</t>
  </si>
  <si>
    <t>DC2</t>
  </si>
  <si>
    <t>Traco 5V-6V 30W 6A</t>
  </si>
  <si>
    <t>THN 30WI-A1</t>
  </si>
  <si>
    <t>VNH5180ATR-E</t>
  </si>
  <si>
    <t>STMicroelectronics</t>
  </si>
  <si>
    <t>Q7, Q8</t>
  </si>
  <si>
    <t>IC MOTOR DRIVER PAR 36POWERSSO</t>
  </si>
  <si>
    <t>SSOP50P1030X247-36N</t>
  </si>
  <si>
    <t>Designator Alim</t>
  </si>
  <si>
    <t>Designator Mere</t>
  </si>
  <si>
    <t>Designator Herse</t>
  </si>
  <si>
    <t>Designator OPB</t>
  </si>
  <si>
    <t>Qté Alim</t>
  </si>
  <si>
    <t>Qté Mere</t>
  </si>
  <si>
    <t>Qté Herse</t>
  </si>
  <si>
    <t>Qté OPB</t>
  </si>
  <si>
    <t>Qté totale</t>
  </si>
  <si>
    <t>Designator total</t>
  </si>
  <si>
    <t>Designator concat 1</t>
  </si>
  <si>
    <t>Designator concat 2</t>
  </si>
  <si>
    <t>ID</t>
  </si>
  <si>
    <t>Supplier 1</t>
  </si>
  <si>
    <t>Supplier Part Number 1</t>
  </si>
  <si>
    <t>Farnell</t>
  </si>
  <si>
    <t>1510761</t>
  </si>
  <si>
    <t>9731075</t>
  </si>
  <si>
    <t>9731083</t>
  </si>
  <si>
    <t>9731091</t>
  </si>
  <si>
    <t>9979620</t>
  </si>
  <si>
    <t>2402381</t>
  </si>
  <si>
    <t>2292904</t>
  </si>
  <si>
    <t>2322071</t>
  </si>
  <si>
    <t>Digi-Key</t>
  </si>
  <si>
    <t>F4993-ND</t>
  </si>
  <si>
    <t>RSComponents</t>
  </si>
  <si>
    <t>1635732</t>
  </si>
  <si>
    <t>2536699</t>
  </si>
  <si>
    <t>1641849</t>
  </si>
  <si>
    <t>1641850</t>
  </si>
  <si>
    <t>1641978</t>
  </si>
  <si>
    <t>1841308</t>
  </si>
  <si>
    <t>2495189</t>
  </si>
  <si>
    <t>8850721</t>
  </si>
  <si>
    <t>2750942</t>
  </si>
  <si>
    <t>1903754</t>
  </si>
  <si>
    <t>2533369</t>
  </si>
  <si>
    <t>1201430</t>
  </si>
  <si>
    <t>2581593</t>
  </si>
  <si>
    <t>2309106</t>
  </si>
  <si>
    <t>9238514</t>
  </si>
  <si>
    <t>9238484</t>
  </si>
  <si>
    <t>9238603</t>
  </si>
  <si>
    <t>9238344</t>
  </si>
  <si>
    <t>311-620HRCT-ND</t>
  </si>
  <si>
    <t>9237666</t>
  </si>
  <si>
    <t>2677388</t>
  </si>
  <si>
    <t>2617099</t>
  </si>
  <si>
    <t>2451635</t>
  </si>
  <si>
    <t>1441226</t>
  </si>
  <si>
    <t>Digikey</t>
  </si>
  <si>
    <t>1951-3302-ND</t>
  </si>
  <si>
    <t>2849833</t>
  </si>
  <si>
    <t>2322074</t>
  </si>
  <si>
    <t>2497637</t>
  </si>
  <si>
    <t>2827865</t>
  </si>
  <si>
    <t>2827882</t>
  </si>
  <si>
    <t>1642036</t>
  </si>
  <si>
    <t>2827931</t>
  </si>
  <si>
    <t>2827937</t>
  </si>
  <si>
    <t>2827940</t>
  </si>
  <si>
    <t>1641848</t>
  </si>
  <si>
    <t>1841315</t>
  </si>
  <si>
    <t>2372977</t>
  </si>
  <si>
    <t>1146032</t>
  </si>
  <si>
    <t>3118123</t>
  </si>
  <si>
    <t>2511735</t>
  </si>
  <si>
    <t>9758569</t>
  </si>
  <si>
    <t>9239235</t>
  </si>
  <si>
    <t>9239316</t>
  </si>
  <si>
    <t>9239359</t>
  </si>
  <si>
    <t>9239030</t>
  </si>
  <si>
    <t>9239472</t>
  </si>
  <si>
    <t>2053041</t>
  </si>
  <si>
    <t>2053046</t>
  </si>
  <si>
    <t>2053043</t>
  </si>
  <si>
    <t>1825376</t>
  </si>
  <si>
    <t>2356183</t>
  </si>
  <si>
    <t>1641905</t>
  </si>
  <si>
    <t>491330</t>
  </si>
  <si>
    <t>9239170</t>
  </si>
  <si>
    <t>3119606</t>
  </si>
  <si>
    <t>Stock</t>
  </si>
  <si>
    <t>fourni par JLCPCB</t>
  </si>
  <si>
    <t>sponso</t>
  </si>
  <si>
    <t>commentaire</t>
  </si>
  <si>
    <t>Designator,"Footprint","Center-X(mm)","Center-Y(mm)","Layer","Rotation","Comment"</t>
  </si>
  <si>
    <t>H3,"Tooling_hole_JLCPCB","50.0000","188.0000","TopLayer","0","Comment"</t>
  </si>
  <si>
    <t>C151,"WCAP-CSGP_0805,_2x1.25x1.25","98.5000","182.0000","TopLayer","270","1uF"</t>
  </si>
  <si>
    <t>C150,"WCAP-CSGP_0805,_2x1.25x1.25","75.5000","182.0000","TopLayer","270","1uF"</t>
  </si>
  <si>
    <t>J152,"61300811021","87.1000","188.0200","TopLayer","0","61300811021"</t>
  </si>
  <si>
    <t>U152,"OPB620","69.2500","184.1500","TopLayer","270","OPB620"</t>
  </si>
  <si>
    <t>U151,"SOT23_95P280X145-5N","60.5001","180.6501","TopLayer","180","SN74LVC1G17DBVR"</t>
  </si>
  <si>
    <t>U150,"SOT89-150P350X160-3N","60.5498","184.6500","TopLayer","0","HT7533-1"</t>
  </si>
  <si>
    <t>R151,"RESC1005X04N","64.7500","180.9000","TopLayer","180","RC0402FR-07100KL"</t>
  </si>
  <si>
    <t>R150,"RESC1005X04N","64.7500","179.6500","TopLayer","0","RC0402FR-07330RL"</t>
  </si>
  <si>
    <t>J151,"22-03-2041","55.0000","184.1500","TopLayer","90","22-03-2041"</t>
  </si>
  <si>
    <t>J150,"22-03-2031","65.0000","185.4000","TopLayer","90","22-03-2031"</t>
  </si>
  <si>
    <t>C155,"WCAP-CSGP_0402,_1x0.5x0.5","57.2500","180.1500","TopLayer","270","100nF"</t>
  </si>
  <si>
    <t>C154,"WCAP-CSGP_0603,_1.6x0.8x0.8","57.2500","182.6500","TopLayer","90","4.7uF"</t>
  </si>
  <si>
    <t>C153,"WCAP-CSGP_0805,_2x1.25x1.25","57.5000","185.6500","TopLayer","90","10uF"</t>
  </si>
  <si>
    <t>C152,"WCAP-ATG8_6.3x11x2.5x0.5","59.7500","188.4000","TopLayer","0","220 uF"</t>
  </si>
  <si>
    <t>U152,"OPB620","43.7500","179.2500","TopLayer","270","OPB620"</t>
  </si>
  <si>
    <t>U151,"SOT23_95P280X145-5N","35.0001","175.7501","TopLayer","180","SN74LVC1G17DBVR"</t>
  </si>
  <si>
    <t>U150,"SOT89-150P350X160-3N","35.0498","179.7500","TopLayer","0","HT7533-1"</t>
  </si>
  <si>
    <t>R151,"RESC1005X04N","39.2500","176.0000","TopLayer","180","RC0402FR-07100KL"</t>
  </si>
  <si>
    <t>R150,"RESC1005X04N","39.2500","174.7500","TopLayer","0","RC0402FR-07330RL"</t>
  </si>
  <si>
    <t>J151,"22-03-2041","29.5000","179.2500","TopLayer","90","22-03-2041"</t>
  </si>
  <si>
    <t>J150,"22-03-2031","39.5000","180.5000","TopLayer","90","22-03-2031"</t>
  </si>
  <si>
    <t>C155,"WCAP-CSGP_0402,_1x0.5x0.5","31.7500","175.2500","TopLayer","270","100nF"</t>
  </si>
  <si>
    <t>C154,"WCAP-CSGP_0603,_1.6x0.8x0.8","31.7500","177.7500","TopLayer","90","4.7uF"</t>
  </si>
  <si>
    <t>C153,"WCAP-CSGP_0805,_2x1.25x1.25","32.0000","180.7500","TopLayer","90","10uF"</t>
  </si>
  <si>
    <t>C152,"WCAP-ATG8_6.3x11x2.5x0.5","34.2500","183.5000","TopLayer","0","220 uF"</t>
  </si>
  <si>
    <t>C151,"WCAP-CSGP_0805,_2x1.25x1.25","24.5000","182.0000","TopLayer","270","1uF"</t>
  </si>
  <si>
    <t>C150,"WCAP-CSGP_0805,_2x1.25x1.25","1.5000","182.0000","TopLayer","270","1uF"</t>
  </si>
  <si>
    <t>J152,"61300811021","13.1000","188.0200","TopLayer","0","61300811021"</t>
  </si>
  <si>
    <t>R425,"RESC1005X04N","84.7000","119.4400","TopLayer","90","RC0402FR-0722RL"</t>
  </si>
  <si>
    <t>R424,"RESC1005X04N","84.7000","116.4400","TopLayer","270","RC0402FR-0722RL"</t>
  </si>
  <si>
    <t>R423,"RESC1005X04N","28.2000","137.9400","TopLayer","180","RC0402FR-0722RL"</t>
  </si>
  <si>
    <t>R422,"RESC1005X04N","28.2000","139.9400","TopLayer","180","RC0402FR-0722RL"</t>
  </si>
  <si>
    <t>R421,"RESC1005X04N","28.2000","135.9400","TopLayer","360","RC0402FR-0722RL"</t>
  </si>
  <si>
    <t>R420,"RESC1005X04N","28.2000","141.9400","TopLayer","360","RC0402FR-0722RL"</t>
  </si>
  <si>
    <t>R419,"RESC1005X04N","34.9500","168.6900","TopLayer","90","RC0402FR-0722RL"</t>
  </si>
  <si>
    <t>R418,"RESC1005X04N","36.9500","165.1900","TopLayer","90","RC0402FR-0722RL"</t>
  </si>
  <si>
    <t>R417,"RESC1005X04N","36.9500","168.6900","TopLayer","90","RC0402FR-0722RL"</t>
  </si>
  <si>
    <t>R416,"RESC1005X04N","34.9500","165.1900","TopLayer","270","RC0402FR-0722RL"</t>
  </si>
  <si>
    <t>R415,"RESC1005X04N","38.9500","165.1900","TopLayer","270","RC0402FR-0722RL"</t>
  </si>
  <si>
    <t>R414,"RESC1005X04N","38.9500","168.6900","TopLayer","270","RC0402FR-0722RL"</t>
  </si>
  <si>
    <t>R413,"RESC1005X04N","40.9500","165.1900","TopLayer","90","RC0402FR-0722RL"</t>
  </si>
  <si>
    <t>R412,"RESC1005X04N","42.9500","165.1900","TopLayer","270","RC0402FR-0722RL"</t>
  </si>
  <si>
    <t>R411,"RESC1005X04N","44.9000","168.6900","TopLayer","270","RC0402FR-0722RL"</t>
  </si>
  <si>
    <t>R410,"RESC1005X04N","46.9500","165.1900","TopLayer","90","RC0402FR-0722RL"</t>
  </si>
  <si>
    <t>R409,"RESC1005X04N","40.9500","168.6900","TopLayer","270","RC0402FR-0722RL"</t>
  </si>
  <si>
    <t>R408,"RESC1005X04N","44.9000","165.1900","TopLayer","270","RC0402FR-0722RL"</t>
  </si>
  <si>
    <t>R407,"RESC1005X04N","46.9500","168.6899","TopLayer","270","RC0402FR-0722RL"</t>
  </si>
  <si>
    <t>R406,"RESC1005X04N","48.9500","165.1900","TopLayer","270","RC0402FR-0722RL"</t>
  </si>
  <si>
    <t>R405,"RESC1005X04N","30.9500","168.6900","TopLayer","90","RC0402FR-0722RL"</t>
  </si>
  <si>
    <t>R404,"RESC1005X04N","30.9500","165.1900","TopLayer","270","RC0402FR-0722RL"</t>
  </si>
  <si>
    <t>R403,"RESC1005X04N","48.9500","168.6900","TopLayer","90","RC0402FR-0722RL"</t>
  </si>
  <si>
    <t>R402,"RESC1005X04N","32.9500","165.1900","TopLayer","270","RC0402FR-0722RL"</t>
  </si>
  <si>
    <t>R401,"RESC1005X04N","52.9500","165.1900","TopLayer","90","RC0402FR-0722RL"</t>
  </si>
  <si>
    <t>R400,"RESC1005X04N","32.9500","168.6900","TopLayer","90","RC0402FR-0722RL"</t>
  </si>
  <si>
    <t>R399,"RESC1005X04N","23.9500","145.9400","TopLayer","180","RC0402FR-0722RL"</t>
  </si>
  <si>
    <t>R398,"RESC1005X04N","23.9500","139.9400","TopLayer","360","RC0402FR-0722RL"</t>
  </si>
  <si>
    <t>R397,"RESC1005X04N","23.9500","143.9400","TopLayer","360","RC0402FR-0722RL"</t>
  </si>
  <si>
    <t>R396,"RESC1005X04N","23.9500","141.9400","TopLayer","180","RC0402FR-0722RL"</t>
  </si>
  <si>
    <t>R395,"RESC1005X04N","37.9500","132.6900","TopLayer","90","RC0402FR-0722RL"</t>
  </si>
  <si>
    <t>R394,"RESC1005X04N","35.9500","132.6900","TopLayer","90","RC0402FR-0722RL"</t>
  </si>
  <si>
    <t>R393,"RESC1005X04N","23.9500","129.9500","TopLayer","360","RC0402FR-0722RL"</t>
  </si>
  <si>
    <t>R392,"RESC1005X04N","41.9500","132.6900","TopLayer","270","RC0402FR-0722RL"</t>
  </si>
  <si>
    <t>R391,"RESC1005X04N","39.9500","132.6900","TopLayer","270","RC0402FR-0722RL"</t>
  </si>
  <si>
    <t>R390,"RESC1005X04N","28.2000","129.9500","TopLayer","360","RC0402FR-0722RL"</t>
  </si>
  <si>
    <t>R389,"RESC1005X04N","28.2000","131.9400","TopLayer","360","RC0402FR-0722RL"</t>
  </si>
  <si>
    <t>R388,"RESC1005X04N","50.9500","165.1900","TopLayer","270","RC0402FR-0722RL"</t>
  </si>
  <si>
    <t>R387,"RESC1005X04N","52.9380","168.6900","TopLayer","270","RC0402FR-0722RL"</t>
  </si>
  <si>
    <t>R386,"RESC1005X04N","58.9500","165.1900","TopLayer","90","RC0402FR-0722RL"</t>
  </si>
  <si>
    <t>R385,"RESC1005X04N","60.9500","168.6900","TopLayer","90","RC0402FR-0722RL"</t>
  </si>
  <si>
    <t>R384,"RESC1005X04N","58.9500","168.6900","TopLayer","90","RC0402FR-0722RL"</t>
  </si>
  <si>
    <t>R383,"RESC1005X04N","60.9500","165.1900","TopLayer","90","RC0402FR-0722RL"</t>
  </si>
  <si>
    <t>R382,"RESC1005X04N","63.4500","132.6900","TopLayer","90","RC0402FR-0722RL"</t>
  </si>
  <si>
    <t>R381,"RESC1005X04N","65.4500","135.6900","TopLayer","90","RC0402FR-0722RL"</t>
  </si>
  <si>
    <t>R380,"RESC1005X04N","65.4500","132.6900","TopLayer","90","RC0402FR-0722RL"</t>
  </si>
  <si>
    <t>R379,"RESC1005X04N","63.4500","135.6900","TopLayer","270","RC0402FR-0722RL"</t>
  </si>
  <si>
    <t>R378,"RESC1005X04N","62.9500","165.1900","TopLayer","90","RC0402FR-0722RL"</t>
  </si>
  <si>
    <t>R377,"RESC1005X04N","64.9500","165.1900","TopLayer","90","RC0402FR-0722RL"</t>
  </si>
  <si>
    <t>R376,"RESC1005X04N","50.9380","168.6900","TopLayer","90","RC0402FR-0722RL"</t>
  </si>
  <si>
    <t>R375,"RESC1005X04N","62.9500","168.6900","TopLayer","90","RC0402FR-0722RL"</t>
  </si>
  <si>
    <t>R374,"RESC1005X04N","64.9500","168.6900","TopLayer","90","RC0402FR-0722RL"</t>
  </si>
  <si>
    <t>R373,"RESC1005X04N","68.9500","168.6900","TopLayer","90","RC0402FR-0722RL"</t>
  </si>
  <si>
    <t>R372,"RESC1005X04N","66.9500","168.6900","TopLayer","90","RC0402FR-0722RL"</t>
  </si>
  <si>
    <t>R371,"RESC1005X04N","86.9200","165.1900","TopLayer","90","RC0402FR-0722RL"</t>
  </si>
  <si>
    <t>R370,"RESC1005X04N","88.9500","165.1900","TopLayer","90","RC0402FR-0722RL"</t>
  </si>
  <si>
    <t>R369,"RESC1005X04N","68.9500","165.1900","TopLayer","270","RC0402FR-0722RL"</t>
  </si>
  <si>
    <t>R368,"RESC1005X04N","72.9500","165.1900","TopLayer","270","RC0402FR-0722RL"</t>
  </si>
  <si>
    <t>R367,"RESC1005X04N","76.9500","165.1900","TopLayer","270","RC0402FR-0722RL"</t>
  </si>
  <si>
    <t>R366,"RESC1005X04N","80.9300","165.1900","TopLayer","270","RC0402FR-0722RL"</t>
  </si>
  <si>
    <t>R365,"RESC1005X04N","66.9500","165.1900","TopLayer","90","RC0402FR-0722RL"</t>
  </si>
  <si>
    <t>R364,"RESC1005X04N","74.9500","165.1900","TopLayer","90","RC0402FR-0722RL"</t>
  </si>
  <si>
    <t>R363,"RESC1005X04N","74.9500","168.6900","TopLayer","90","RC0402FR-0722RL"</t>
  </si>
  <si>
    <t>R362,"RESC1005X04N","82.9500","165.1900","TopLayer","90","RC0402FR-0722RL"</t>
  </si>
  <si>
    <t>R361,"RESC1005X04N","84.9500","165.1900","TopLayer","90","RC0402FR-0722RL"</t>
  </si>
  <si>
    <t>R360,"RESC1005X04N","88.9500","168.6900","TopLayer","90","RC0402FR-0722RL"</t>
  </si>
  <si>
    <t>R359,"RESC1005X04N","84.9500","168.6900","TopLayer","90","RC0402FR-0722RL"</t>
  </si>
  <si>
    <t>R358,"RESC1005X04N","72.9210","168.6900","TopLayer","90","RC0402FR-0722RL"</t>
  </si>
  <si>
    <t>R357,"RESC1005X04N","86.9500","168.6900","TopLayer","90","RC0402FR-0722RL"</t>
  </si>
  <si>
    <t>R356,"RESC1005X04N","82.9500","168.6900","TopLayer","270","RC0402FR-0722RL"</t>
  </si>
  <si>
    <t>R355,"RESC1005X04N","80.9300","168.6900","TopLayer","270","RC0402FR-0722RL"</t>
  </si>
  <si>
    <t>R354,"RESC1005X04N","76.9500","168.6900","TopLayer","90","RC0402FR-0722RL"</t>
  </si>
  <si>
    <t>R346,"RESC1005X04N","62.7000","116.4400","TopLayer","90","RC0402FR-0722RL"</t>
  </si>
  <si>
    <t>R345,"RESC1005X04N","64.7000","116.4400","TopLayer","90","RC0402FR-0722RL"</t>
  </si>
  <si>
    <t>R353,"RESC1005X04N","60.7000","119.4400","TopLayer","90","RC0402FR-0722RL"</t>
  </si>
  <si>
    <t>R352,"RESC1005X04N","23.9500","125.6900","TopLayer","180","RC0402FR-0722RL"</t>
  </si>
  <si>
    <t>R351,"RESC1005X04N","28.2000","125.6900","TopLayer","360","RC0402FR-0722RL"</t>
  </si>
  <si>
    <t>R350,"RESC1005X04N","62.7000","119.4400","TopLayer","270","RC0402FR-0722RL"</t>
  </si>
  <si>
    <t>R349,"RESC1005X04N","64.7000","119.4400","TopLayer","270","RC0402FR-0722RL"</t>
  </si>
  <si>
    <t>R348,"RESC1005X04N","73.1500","119.4400","TopLayer","90","RC0402FR-0722RL"</t>
  </si>
  <si>
    <t>R347,"RESC1005X04N","77.2000","116.4400","TopLayer","270","RC0402FR-0722RL"</t>
  </si>
  <si>
    <t>R344,"RESC1005X04N","74.7000","104.9400","TopLayer","90","RC0402FR-0722RL"</t>
  </si>
  <si>
    <t>R343,"RESC1005X04N","78.7000","104.9400","TopLayer","90","RC0402FR-0722RL"</t>
  </si>
  <si>
    <t>R342,"RESC1005X04N","76.7000","104.9400","TopLayer","90","RC0402FR-0722RL"</t>
  </si>
  <si>
    <t>R341,"RESC1005X04N","71.2000","119.4400","TopLayer","270","RC0402FR-0722RL"</t>
  </si>
  <si>
    <t>R340,"RESC1005X04N","68.7000","104.9400","TopLayer","270","RC0402FR-0722RL"</t>
  </si>
  <si>
    <t>R339,"RESC1005X04N","71.2000","116.4400","TopLayer","270","RC0402FR-0722RL"</t>
  </si>
  <si>
    <t>R338,"RESC1005X04N","60.7000","104.9400","TopLayer","90","RC0402FR-0722RL"</t>
  </si>
  <si>
    <t>R337,"RESC1005X04N","66.7000","104.9400","TopLayer","90","RC0402FR-0722RL"</t>
  </si>
  <si>
    <t>R336,"RESC1005X04N","64.7000","104.9400","TopLayer","90","RC0402FR-0722RL"</t>
  </si>
  <si>
    <t>R335,"RESC1005X04N","62.7000","104.9400","TopLayer","90","RC0402FR-0722RL"</t>
  </si>
  <si>
    <t>R334,"RESC1005X04N","48.7000","119.4400","TopLayer","270","RC0402FR-0722RL"</t>
  </si>
  <si>
    <t>R333,"RESC1005X04N","50.7000","119.4400","TopLayer","270","RC0402FR-0722RL"</t>
  </si>
  <si>
    <t>R332,"RESC1005X04N","52.7000","119.4400","TopLayer","90","RC0402FR-0722RL"</t>
  </si>
  <si>
    <t>R331,"RESC1005X04N","54.7000","119.4400","TopLayer","90","RC0402FR-0722RL"</t>
  </si>
  <si>
    <t>R330,"RESC1005X04N","58.6600","119.4400","TopLayer","270","RC0402FR-0722RL"</t>
  </si>
  <si>
    <t>R329,"RESC1005X04N","58.6600","116.4400","TopLayer","270","RC0402FR-0722RL"</t>
  </si>
  <si>
    <t>R328,"RESC1005X04N","60.7000","116.4400","TopLayer","270","RC0402FR-0722RL"</t>
  </si>
  <si>
    <t>R327,"RESC1005X04N","54.7000","116.4400","TopLayer","270","RC0402FR-0722RL"</t>
  </si>
  <si>
    <t>R326,"RESC1005X04N","52.7000","116.4400","TopLayer","90","RC0402FR-0722RL"</t>
  </si>
  <si>
    <t>R325,"RESC1005X04N","54.7000","104.9400","TopLayer","90","RC0402FR-0722RL"</t>
  </si>
  <si>
    <t>R324,"RESC1005X04N","56.7000","119.4400","TopLayer","270","RC0402FR-0722RL"</t>
  </si>
  <si>
    <t>R323,"RESC1005X04N","56.7000","116.4400","TopLayer","90","RC0402FR-0722RL"</t>
  </si>
  <si>
    <t>R322,"RESC1005X04N","52.7000","104.9400","TopLayer","270","RC0402FR-0722RL"</t>
  </si>
  <si>
    <t>R321,"RESC1005X04N","50.7000","116.4400","TopLayer","90","RC0402FR-0722RL"</t>
  </si>
  <si>
    <t>R320,"RESC1005X04N","56.7000","104.9400","TopLayer","90","RC0402FR-0722RL"</t>
  </si>
  <si>
    <t>R319,"RESC1005X04N","58.7000","104.9400","TopLayer","90","RC0402FR-0722RL"</t>
  </si>
  <si>
    <t>R318,"RESC1005X04N","50.7000","104.9400","TopLayer","90","RC0402FR-0722RL"</t>
  </si>
  <si>
    <t>R317,"RESC1005X04N","8.7000","107.9400","TopLayer","90","RC0402FR-0722RL"</t>
  </si>
  <si>
    <t>R316,"RESC1005X04N","8.7000","104.9400","TopLayer","90","RC0402FR-0722RL"</t>
  </si>
  <si>
    <t>R315,"RESC1005X04N","36.7000","119.4400","TopLayer","90","RC0402FR-0722RL"</t>
  </si>
  <si>
    <t>R314,"RESC1005X04N","42.7000","119.4400","TopLayer","90","RC0402FR-0722RL"</t>
  </si>
  <si>
    <t>R313,"RESC1005X04N","44.7000","119.4400","TopLayer","90","RC0402FR-0722RL"</t>
  </si>
  <si>
    <t>R312,"RESC1005X04N","38.7000","119.4400","TopLayer","270","RC0402FR-0722RL"</t>
  </si>
  <si>
    <t>R311,"RESC1005X04N","40.7000","119.4400","TopLayer","270","RC0402FR-0722RL"</t>
  </si>
  <si>
    <t>R310,"RESC1005X04N","44.7000","116.4400","TopLayer","270","RC0402FR-0722RL"</t>
  </si>
  <si>
    <t>R309,"RESC1005X04N","46.7000","119.4400","TopLayer","270","RC0402FR-0722RL"</t>
  </si>
  <si>
    <t>R308,"RESC1005X04N","46.7000","116.4400","TopLayer","270","RC0402FR-0722RL"</t>
  </si>
  <si>
    <t>R307,"RESC1005X04N","48.7000","116.4400","TopLayer","270","RC0402FR-0722RL"</t>
  </si>
  <si>
    <t>R306,"RESC1005X04N","97.2000","135.6900","TopLayer","90","RC0402FR-0722RL"</t>
  </si>
  <si>
    <t>R305,"RESC1005X04N","89.9500","107.9400","TopLayer","270","RC0402FR-0722RL"</t>
  </si>
  <si>
    <t>R304,"RESC1005X04N","91.4500","107.9400","TopLayer","90","RC0402FR-0722RL"</t>
  </si>
  <si>
    <t>R303,"RESC1005X04N","48.7000","104.9400","TopLayer","90","RC0402FR-0722RL"</t>
  </si>
  <si>
    <t>R302,"RESC1005X04N","36.7000","104.9400","TopLayer","270","RC0402FR-0722RL"</t>
  </si>
  <si>
    <t>R301,"RESC1005X04N","34.7000","104.9400","TopLayer","270","RC0402FR-0722RL"</t>
  </si>
  <si>
    <t>R300,"RESC1005X04N","36.7000","116.4400","TopLayer","270","RC0402FR-0722RL"</t>
  </si>
  <si>
    <t>R299,"RESC1005X04N","40.7000","116.4400","TopLayer","270","RC0402FR-0722RL"</t>
  </si>
  <si>
    <t>R298,"RESC1005X04N","38.7000","116.4400","TopLayer","90","RC0402FR-0722RL"</t>
  </si>
  <si>
    <t>R297,"RESC1005X04N","42.7000","116.4400","TopLayer","90","RC0402FR-0722RL"</t>
  </si>
  <si>
    <t>R296,"RESC1005X04N","46.7000","104.9400","TopLayer","270","RC0402FR-0722RL"</t>
  </si>
  <si>
    <t>R295,"RESC1005X04N","40.7000","104.9400","TopLayer","90","RC0402FR-0722RL"</t>
  </si>
  <si>
    <t>R294,"RESC1005X04N","44.7000","104.9400","TopLayer","90","RC0402FR-0722RL"</t>
  </si>
  <si>
    <t>R293,"RESC1005X04N","38.7000","104.9400","TopLayer","90","RC0402FR-0722RL"</t>
  </si>
  <si>
    <t>R292,"RESC1005X04N","42.7000","104.9400","TopLayer","270","RC0402FR-0722RL"</t>
  </si>
  <si>
    <t>J248,"TSW-106-08-F-T-RA","11.6700","149.7000","TopLayer","180","TSW-106-08-F-T-RA"</t>
  </si>
  <si>
    <t>U201,"SOIC127P600X175-8N","30.2350","116.0550","TopLayer","270","MCP2551-I/SN"</t>
  </si>
  <si>
    <t>C276,"WCAP-ATG8_5x11x2x0.5","13.1000","126.3400","TopLayer","180","10 uF"</t>
  </si>
  <si>
    <t>C275,"WCAP-ATG8_5x11x2x0.5","3.5000","126.6400","TopLayer","180","10 uF"</t>
  </si>
  <si>
    <t>C279,"WCAP-CSGP_0805,_2x1.25x1.25","20.4300","144.7000","TopLayer","180","1uF"</t>
  </si>
  <si>
    <t>C280,"WCAP-CSGP_0805,_2x1.25x1.25","13.9300","144.7000","TopLayer","180","1uF"</t>
  </si>
  <si>
    <t>C277,"WCAP-CSGP_0805,_2x1.25x1.25","7.0300","144.7000","TopLayer","180","1uF"</t>
  </si>
  <si>
    <t>C281,"WCAP-CSGP_0603,_1.6x0.8x0.8","20.4800","136.9300","TopLayer","180","100nF"</t>
  </si>
  <si>
    <t>C282,"WCAP-CSGP_0603,_1.6x0.8x0.8","13.4800","136.9300","TopLayer","180","100nF"</t>
  </si>
  <si>
    <t>C278,"WCAP-CSGP_0603,_1.6x0.8x0.8","6.4800","136.9500","TopLayer","180","100nF"</t>
  </si>
  <si>
    <t>C285,"WCAP-CSGP_0805,_2x1.25x1.25","17.1300","144.7000","TopLayer","360","1uF"</t>
  </si>
  <si>
    <t>C286,"WCAP-CSGP_0805,_2x1.25x1.25","10.7300","144.7000","TopLayer","360","1uF"</t>
  </si>
  <si>
    <t>C283,"WCAP-CSGP_0805,_2x1.25x1.25","3.9300","144.7000","TopLayer","360","1uF"</t>
  </si>
  <si>
    <t>C287,"WCAP-CSGP_0603,_1.6x0.8x0.8","16.9800","136.9300","TopLayer","180","100nF"</t>
  </si>
  <si>
    <t>C288,"WCAP-CSGP_0603,_1.6x0.8x0.8","9.9800","136.9300","TopLayer","180","100nF"</t>
  </si>
  <si>
    <t>C284,"WCAP-CSGP_0603,_1.6x0.8x0.8","2.9800","136.9700","TopLayer","180","100nF"</t>
  </si>
  <si>
    <t>J241,"690367280876","36.6000","125.8400","TopLayer","360","690367280876"</t>
  </si>
  <si>
    <t>Q201,"SOT-23","20.4800","132.6800","TopLayer","180","2N7002"</t>
  </si>
  <si>
    <t>Q202,"SOT-23","13.4800","132.6800","TopLayer","180","2N7002"</t>
  </si>
  <si>
    <t>Q200,"SOT-23","6.4800","132.7000","TopLayer","180","2N7002"</t>
  </si>
  <si>
    <t>Q204,"SOT-23","16.9800","132.6800","TopLayer","180","2N7002"</t>
  </si>
  <si>
    <t>Q205,"SOT-23","9.9800","132.6800","TopLayer","180","2N7002"</t>
  </si>
  <si>
    <t>Q203,"SOT-23","2.9800","132.7200","TopLayer","180","2N7002"</t>
  </si>
  <si>
    <t>R271,"RESC1608X06N","20.4800","129.9300","TopLayer","180","RC0603FR-0710KL"</t>
  </si>
  <si>
    <t>R272,"RESC1608X06N","13.4800","129.9300","TopLayer","180","RC0603FR-0710KL"</t>
  </si>
  <si>
    <t>R268,"RESC1608X06N","6.4800","129.9500","TopLayer","180","RC0603FR-0710KL"</t>
  </si>
  <si>
    <t>R274,"RESC1608X06N","20.4800","140.1800","TopLayer","180","RC0603FR-0710KL"</t>
  </si>
  <si>
    <t>R275,"RESC1608X06N","13.4800","140.1800","TopLayer","180","RC0603FR-0710KL"</t>
  </si>
  <si>
    <t>R269,"RESC1608X06N","6.4800","140.1800","TopLayer","180","RC0603FR-0710KL"</t>
  </si>
  <si>
    <t>R276,"RESC1608X06N","20.4800","138.4300","TopLayer","360","RC0603FR-0710KL"</t>
  </si>
  <si>
    <t>R277,"RESC1608X06N","13.4800","138.4300","TopLayer","360","RC0603FR-0710KL"</t>
  </si>
  <si>
    <t>R270,"RESC1608X06N","6.4800","138.4500","TopLayer","360","RC0603FR-0710KL"</t>
  </si>
  <si>
    <t>R278,"RESC1608X06N","20.4800","135.4300","TopLayer","360","RC0603FR-0710KL"</t>
  </si>
  <si>
    <t>R279,"RESC1608X06N","13.4800","135.4300","TopLayer","360","RC0603FR-0710KL"</t>
  </si>
  <si>
    <t>R273,"RESC1608X06N","6.4800","135.4500","TopLayer","360","RC0603FR-0710KL"</t>
  </si>
  <si>
    <t>R283,"RESC1608X06N","16.9800","129.9300","TopLayer","360","RC0603FR-0710KL"</t>
  </si>
  <si>
    <t>R284,"RESC1608X06N","9.9800","129.9300","TopLayer","360","RC0603FR-0710KL"</t>
  </si>
  <si>
    <t>R280,"RESC1608X06N","2.9800","129.9700","TopLayer","360","RC0603FR-0710KL"</t>
  </si>
  <si>
    <t>R286,"RESC1608X06N","16.9800","140.1800","TopLayer","360","RC0603FR-0710KL"</t>
  </si>
  <si>
    <t>R287,"RESC1608X06N","9.9800","140.1800","TopLayer","360","RC0603FR-0710KL"</t>
  </si>
  <si>
    <t>R281,"RESC1608X06N","2.9800","140.1800","TopLayer","360","RC0603FR-0710KL"</t>
  </si>
  <si>
    <t>R288,"RESC1608X06N","16.9800","138.4300","TopLayer","360","RC0603FR-0710KL"</t>
  </si>
  <si>
    <t>R289,"RESC1608X06N","9.9800","138.4300","TopLayer","360","RC0603FR-0710KL"</t>
  </si>
  <si>
    <t>R282,"RESC1608X06N","2.9800","138.4700","TopLayer","360","RC0603FR-0710KL"</t>
  </si>
  <si>
    <t>R290,"RESC1608X06N","16.9800","135.4300","TopLayer","360","RC0603FR-0710KL"</t>
  </si>
  <si>
    <t>R291,"RESC1608X06N","9.9800","135.4300","TopLayer","360","RC0603FR-0710KL"</t>
  </si>
  <si>
    <t>R285,"RESC1608X06N","2.9800","135.4700","TopLayer","360","RC0603FR-0710KL"</t>
  </si>
  <si>
    <t>FB211,"WE-CBF_0805_High_Current","18.4000","126.2400","TopLayer","180","742792023"</t>
  </si>
  <si>
    <t>R251,"RESC1608X06N","17.6300","141.7000","TopLayer","360","RC0603FR-070RL"</t>
  </si>
  <si>
    <t>R266,"RESC1608X06N","10.4800","141.7000","TopLayer","360","RC0603FR-070RL"</t>
  </si>
  <si>
    <t>R267,"RESC1608X06N","3.9800","141.7000","TopLayer","360","RC0603FR-070RL"</t>
  </si>
  <si>
    <t>U208,"MSOP-8","95.9500","117.6900","TopLayer","270","MAX485CUA+"</t>
  </si>
  <si>
    <t>U207,"SOT23_95P280X145-5N","48.0001","139.3099","TopLayer","90","INA139NA"</t>
  </si>
  <si>
    <t>U206,"SOT23_95P280X145-5N","54.7261","139.3099","TopLayer","90","INA139NA"</t>
  </si>
  <si>
    <t>U205,"SOT23_95P280X145-5N","51.3261","139.3099","TopLayer","90","INA139NA"</t>
  </si>
  <si>
    <t>U204,"SOT23_95P280X145-5N","58.2261","139.3099","TopLayer","90","INA139NA"</t>
  </si>
  <si>
    <t>U203,"SOT223","14.9000","119.6600","TopLayer","90","ZLDO1117G33TA"</t>
  </si>
  <si>
    <t>U202,"SOT223","22.6000","119.6400","TopLayer","90","ZLDO1117G33TA"</t>
  </si>
  <si>
    <t>U200,"SSOP28","6.2550","117.6550","TopLayer","180","FT232RL"</t>
  </si>
  <si>
    <t>R265,"RESC1005X04N","97.2000","120.9400","TopLayer","360","RC0402FR-0710KL"</t>
  </si>
  <si>
    <t>R264,"RESC1608X06N","36.7000","139.6900","TopLayer","90","RC0603FR-070RL"</t>
  </si>
  <si>
    <t>R263,"RESC1005X04N","98.4500","116.1900","TopLayer","90","RC0402FR-0710KL"</t>
  </si>
  <si>
    <t>R262,"RESC1005X04N","98.4500","118.9400","TopLayer","270","RC0402FR-0710KL"</t>
  </si>
  <si>
    <t>R261,"RESC1608X06N","38.7000","139.6900","TopLayer","90","RC0603FR-070RL"</t>
  </si>
  <si>
    <t>R260,"RESC1005X04N","47.2000","135.9400","TopLayer","270","RC0402FR-07100KL"</t>
  </si>
  <si>
    <t>R259,"RESC1005X04N","53.9500","135.9400","TopLayer","270","RC0402FR-07100KL"</t>
  </si>
  <si>
    <t>R258,"RESC2012X06N","47.8170","142.8760","TopLayer","360","CRF0805-FZ-R010ELF"</t>
  </si>
  <si>
    <t>R257,"RESC2012X06N","51.1501","142.8760","TopLayer","360","CRF0805-FZ-R010ELF"</t>
  </si>
  <si>
    <t>R256,"RESC1005X04N","50.4500","135.9400","TopLayer","270","RC0402FR-07100KL"</t>
  </si>
  <si>
    <t>R255,"RESC1005X04N","57.4500","135.9400","TopLayer","270","RC0402FR-07100KL"</t>
  </si>
  <si>
    <t>R254,"RESC2012X06N","54.5480","142.8760","TopLayer","360","CRF0805-FZ-R010ELF"</t>
  </si>
  <si>
    <t>R253,"RESC1608X06N","62.2000","139.6900","TopLayer","90","RC0603FR-070RL"</t>
  </si>
  <si>
    <t>R252,"RESC2012X06N","57.9770","142.8760","TopLayer","360","CRF0805-FZ-R010ELF"</t>
  </si>
  <si>
    <t>R250,"RESC1608X06N","91.2000","116.1900","TopLayer","360","RC0603FR-070RL"</t>
  </si>
  <si>
    <t>R249,"RESC1608X06N","12.8000","112.6610","TopLayer","180","RC0603FR-070RL"</t>
  </si>
  <si>
    <t>R248,"RESC1608X06N","20.6000","112.6400","TopLayer","180","RC0603FR-070RL"</t>
  </si>
  <si>
    <t>R247,"RESC1005X04N","43.9500","132.6900","TopLayer","270","RC0402FR-0710KL"</t>
  </si>
  <si>
    <t>R246,"RESC1005X04N","49.9500","132.6900","TopLayer","90","RC0402FR-0710KL"</t>
  </si>
  <si>
    <t>R245,"RESC1005X04N","55.4500","132.6900","TopLayer","270","RC0402FR-0710KL"</t>
  </si>
  <si>
    <t>R244,"RESC1005X04N","61.4500","132.6900","TopLayer","270","RC0402FR-0710KL"</t>
  </si>
  <si>
    <t>R243,"RESC1005X04N","75.2000","116.4400","TopLayer","270","RC0402FR-0710KL"</t>
  </si>
  <si>
    <t>R242,"RESC1005X04N","70.7000","104.9400","TopLayer","90","RC0402FR-0710KL"</t>
  </si>
  <si>
    <t>R241,"RESC1005X04N","75.2000","119.4400","TopLayer","90","RC0402FR-0710KL"</t>
  </si>
  <si>
    <t>R240,"RESC1005X04N","80.7000","104.9400","TopLayer","270","RC0402FR-0710KL"</t>
  </si>
  <si>
    <t>R239,"RESC1005X04N","59.4500","132.6900","TopLayer","90","RC0402FR-074K7L"</t>
  </si>
  <si>
    <t>R238,"RESC1005X04N","82.7000","104.9400","TopLayer","270","RC0402FR-074K7L"</t>
  </si>
  <si>
    <t>R237,"RESC1005X04N","57.4500","132.6900","TopLayer","90","RC0402FR-074K7L"</t>
  </si>
  <si>
    <t>R236,"RESC1005X04N","77.2000","119.4400","TopLayer","90","RC0402FR-074K7L"</t>
  </si>
  <si>
    <t>R235,"RESC1005X04N","47.9500","132.6900","TopLayer","90","RC0402FR-074K7L"</t>
  </si>
  <si>
    <t>R234,"RESC1005X04N","72.7000","104.9400","TopLayer","270","RC0402FR-074K7L"</t>
  </si>
  <si>
    <t>R233,"RESC1005X04N","45.9600","132.6900","TopLayer","90","RC0402FR-074K7L"</t>
  </si>
  <si>
    <t>R232,"RESC1005X04N","73.1500","116.4400","TopLayer","90","RC0402FR-074K7L"</t>
  </si>
  <si>
    <t>R231,"RESC1005X04N","89.2000","135.6900","TopLayer","270","RC0402FR-0710KL"</t>
  </si>
  <si>
    <t>R230,"RESC1005X04N","95.2000","135.6900","TopLayer","270","RC0402FR-0710KL"</t>
  </si>
  <si>
    <t>R229,"RESC1005X04N","91.2000","135.6900","TopLayer","270","RC0402FR-0710KL"</t>
  </si>
  <si>
    <t>R228,"RESC1005X04N","93.2000","135.6900","TopLayer","270","RC0402FR-0710KL"</t>
  </si>
  <si>
    <t>R227,"RESC1005X04N","89.2000","132.6900","TopLayer","90","RC0402FR-074K7L"</t>
  </si>
  <si>
    <t>R226,"RESC1005X04N","93.2000","132.6900","TopLayer","90","RC0402FR-074K7L"</t>
  </si>
  <si>
    <t>R225,"RESC1005X04N","91.2000","132.6900","TopLayer","90","RC0402FR-074K7L"</t>
  </si>
  <si>
    <t>R224,"RESC1005X04N","95.2000","132.6900","TopLayer","90","RC0402FR-074K7L"</t>
  </si>
  <si>
    <t>R223,"RESC1005X04N","75.2000","135.6900","TopLayer","270","RC0402FR-0710KL"</t>
  </si>
  <si>
    <t>R222,"RESC1005X04N","81.2000","135.6900","TopLayer","270","RC0402FR-0710KL"</t>
  </si>
  <si>
    <t>R221,"RESC1005X04N","77.2000","135.6900","TopLayer","270","RC0402FR-0710KL"</t>
  </si>
  <si>
    <t>R220,"RESC1005X04N","79.2000","135.6900","TopLayer","270","RC0402FR-0710KL"</t>
  </si>
  <si>
    <t>R219,"RESC1005X04N","75.2000","132.6900","TopLayer","90","RC0402FR-074K7L"</t>
  </si>
  <si>
    <t>R218,"RESC1005X04N","79.2000","132.6900","TopLayer","90","RC0402FR-074K7L"</t>
  </si>
  <si>
    <t>R217,"RESC1005X04N","77.2000","132.6900","TopLayer","90","RC0402FR-074K7L"</t>
  </si>
  <si>
    <t>R216,"RESC1005X04N","81.2000","132.6900","TopLayer","90","RC0402FR-074K7L"</t>
  </si>
  <si>
    <t>R211,"RESC1608X06N","24.1000","103.9400","TopLayer","90","RC0603FR-070RL"</t>
  </si>
  <si>
    <t>R210,"RESC1608X06N","28.3350","111.4100","TopLayer","360","RC0603FR-0768RL"</t>
  </si>
  <si>
    <t>R209,"RESC1005X04N","69.4500","132.6900","TopLayer","90","RC0402FR-074K7L"</t>
  </si>
  <si>
    <t>R208,"RESC1005X04N","67.4500","132.6900","TopLayer","90","RC0402FR-074K7L"</t>
  </si>
  <si>
    <t>R207,"RESC1608X06N","32.3350","111.4100","TopLayer","360","RC0603FR-0768RL"</t>
  </si>
  <si>
    <t>R206,"RESC1608X06N","54.9250","165.1900","TopLayer","270","RC0603FR-070RL"</t>
  </si>
  <si>
    <t>R205,"RESC1608X06N","56.9250","165.1900","TopLayer","270","RC0603FR-070RL"</t>
  </si>
  <si>
    <t>R204,"RESC1005X04N","0.9950","117.3300","TopLayer","90","RC0402FR-071KL"</t>
  </si>
  <si>
    <t>R203,"RESC1005X04N","0.9950","114.7300","TopLayer","270","RC0402FR-071KL"</t>
  </si>
  <si>
    <t>R202,"RESC1005X04N","54.9250","168.6900","TopLayer","90","RC0402FR-074K7L"</t>
  </si>
  <si>
    <t>R201,"RESC1005X04N","56.9250","168.6900","TopLayer","90","RC0402FR-074K7L"</t>
  </si>
  <si>
    <t>R200,"RESC1608X06N","9.2950","111.4610","TopLayer","180","RC0603FR-070RL"</t>
  </si>
  <si>
    <t>J240,"20-03-5035","94.5000","112.7950","TopLayer","360","22-03-5035"</t>
  </si>
  <si>
    <t>J239,"TSW-108-08-F-T-RA","39.6100","149.7000","TopLayer","180","TSW-104-08-F-T-RA"</t>
  </si>
  <si>
    <t>J238,"TSW-104-08-F-T-RA","54.8500","149.7000","TopLayer","180","TSW-104-08-F-T-RA"</t>
  </si>
  <si>
    <t>J233,"TSW-104-08-F-T-RA","75.1700","149.7000","TopLayer","180","TSW-104-08-F-T-RA"</t>
  </si>
  <si>
    <t>J230,"TSW-104-08-F-T-RA","85.3300","149.7000","TopLayer","180","TSW-104-08-F-T-RA"</t>
  </si>
  <si>
    <t>J229,"690367280876","41.2000","110.7400","TopLayer","360","690367280876"</t>
  </si>
  <si>
    <t>J226,"691322110002","24.5000","154.2599","TopLayer","180","691322110002"</t>
  </si>
  <si>
    <t>J225,"691322110002","95.4500","154.2599","TopLayer","180","691322110002"</t>
  </si>
  <si>
    <t>J218,"690367280476","56.9191","125.8400","TopLayer","360","690367280476"</t>
  </si>
  <si>
    <t>J217,"690367280476","48.0191","125.8400","TopLayer","360","690367280476"</t>
  </si>
  <si>
    <t>J216,"690367280476","84.6950","110.7300","TopLayer","360","690367280476"</t>
  </si>
  <si>
    <t>J215,"690367280476","75.7950","110.7300","TopLayer","360","690367280476"</t>
  </si>
  <si>
    <t>J214,"690367280676","92.6840","125.8400","TopLayer","360","690367280676"</t>
  </si>
  <si>
    <t>J213,"690367280876","16.4000","106.3400","TopLayer","360","690367280876"</t>
  </si>
  <si>
    <t>J212,"690367280676","81.1840","125.8400","TopLayer","360","690367280676"</t>
  </si>
  <si>
    <t>J211,"690367280676","53.9450","110.7400","TopLayer","360","690367280676"</t>
  </si>
  <si>
    <t>J210,"690367280476","29.6000","106.3400","TopLayer","360","690367280476"</t>
  </si>
  <si>
    <t>J209,"690367280876","68.4000","125.8400","TopLayer","360","690367280876"</t>
  </si>
  <si>
    <t>J208,"690367280676","65.5000","110.7400","TopLayer","360","690367280676"</t>
  </si>
  <si>
    <t>J206,"TSW-104-08-F-T-RA","65.0100","149.7000","TopLayer","180","TSW-104-08-F-T-RA"</t>
  </si>
  <si>
    <t>FB209,"WE-CBF_0805_High_Current","80.9300","138.9500","TopLayer","90","742792023"</t>
  </si>
  <si>
    <t>FB208,"WE-CBF_0805_High_Current","84.4500","138.9400","TopLayer","90","742792023"</t>
  </si>
  <si>
    <t>FB207,"WE-CBF_0805_High_Current","86.2000","138.9400","TopLayer","90","742792023"</t>
  </si>
  <si>
    <t>FB206,"WE-CBF_0805_High_Current","89.8300","138.9500","TopLayer","90","742792023"</t>
  </si>
  <si>
    <t>FB205,"WE-CBF_0805_High_Current","16.8000","112.5610","TopLayer","180","742792023"</t>
  </si>
  <si>
    <t>FB204,"WE-CBF_0805_High_Current","24.5000","112.5400","TopLayer","180","742792023"</t>
  </si>
  <si>
    <t>FB203,"WE-CBF_0805_High_Current","52.4500","132.8690","TopLayer","360","742792023"</t>
  </si>
  <si>
    <t>FB202,"WE-CBF_0805_High_Current","80.7000","119.1900","TopLayer","180","742792023"</t>
  </si>
  <si>
    <t>FB201,"WE-CBF_0805_High_Current","84.9500","135.6900","TopLayer","180","742792023"</t>
  </si>
  <si>
    <t>FB200,"WE-CBF_0805_High_Current","87.9500","119.6900","TopLayer","90","742792023"</t>
  </si>
  <si>
    <t>D204,"SMCW_0603","0.9950","121.9590","TopLayer","270","150060YS75000"</t>
  </si>
  <si>
    <t>D203,"SMCW_0603","0.9950","111.9590","TopLayer","90","150060YS75000"</t>
  </si>
  <si>
    <t>C274,"WCAP-CSGP_0603,_1.6x0.8x0.8","29.4500","154.7800","TopLayer","90","4.7uF"</t>
  </si>
  <si>
    <t>C273,"WCAP-CSGP_0603,_1.6x0.8x0.8","31.9900","154.7800","TopLayer","90","4.7uF"</t>
  </si>
  <si>
    <t>C272,"WCAP-CSGP_0603,_1.6x0.8x0.8","34.5300","154.7800","TopLayer","90","4.7uF"</t>
  </si>
  <si>
    <t>C271,"WCAP-ATG8_8x11.5x3.5x0.5","33.3260","141.9800","TopLayer","180","470 uF"</t>
  </si>
  <si>
    <t>C270,"WCAP-CSGP_0603,_1.6x0.8x0.8","37.0700","154.7800","TopLayer","90","4.7uF"</t>
  </si>
  <si>
    <t>C269,"WCAP-CSGP_0603,_1.6x0.8x0.8","39.6100","154.7800","TopLayer","90","4.7uF"</t>
  </si>
  <si>
    <t>C268,"WCAP-CSGP_0603,_1.6x0.8x0.8","42.1500","154.7800","TopLayer","90","4.7uF"</t>
  </si>
  <si>
    <t>C267,"WCAP-CSGP_0402,_1x0.5x0.5","93.4500","116.3900","TopLayer","270","100nF"</t>
  </si>
  <si>
    <t>C266,"WCAP-CSGP_0603,_1.6x0.8x0.8","44.6900","154.7800","TopLayer","90","4.7uF"</t>
  </si>
  <si>
    <t>C265,"WCAP-ATG8_8x11.5x3.5x0.5","41.9500","141.9400","TopLayer","180","470 uF"</t>
  </si>
  <si>
    <t>C264,"WCAP-CSGP_0603,_1.6x0.8x0.8","47.2300","154.7800","TopLayer","90","4.7uF"</t>
  </si>
  <si>
    <t>C263,"WCAP-CSGP_0402,_1x0.5x0.5","48.9500","136.1900","TopLayer","270","100nF"</t>
  </si>
  <si>
    <t>C262,"WCAP-CSGP_0402,_1x0.5x0.5","55.6761","136.1900","TopLayer","270","100nF"</t>
  </si>
  <si>
    <t>C261,"WCAP-CSGP_0402,_1x0.5x0.5","35.9500","135.6900","TopLayer","90","1nF"</t>
  </si>
  <si>
    <t>C260,"WCAP-CSGP_0402,_1x0.5x0.5","39.9500","135.6900","TopLayer","90","1nF"</t>
  </si>
  <si>
    <t>C259,"WCAP-CSGP_0805,_2x1.25x1.25","47.8170","144.7550","TopLayer","0","10uF"</t>
  </si>
  <si>
    <t>C258,"WCAP-ATG8_8x11.5x3.5x0.5","65.4500","141.9400","TopLayer","180","470 uF"</t>
  </si>
  <si>
    <t>C257,"WCAP-CSGP_0805,_2x1.25x1.25","51.1501","144.7550","TopLayer","0","10uF"</t>
  </si>
  <si>
    <t>C256,"WCAP-CSGP_0402,_1x0.5x0.5","52.2000","136.1900","TopLayer","270","100nF"</t>
  </si>
  <si>
    <t>C255,"WCAP-CSGP_0402,_1x0.5x0.5","59.1761","136.1900","TopLayer","270","100nF"</t>
  </si>
  <si>
    <t>C254,"WCAP-CSGP_0402,_1x0.5x0.5","37.9500","135.6900","TopLayer","90","1nF"</t>
  </si>
  <si>
    <t>C253,"WCAP-CSGP_0402,_1x0.5x0.5","41.9500","135.6900","TopLayer","90","1nF"</t>
  </si>
  <si>
    <t>C252,"WCAP-CSGP_0805,_2x1.25x1.25","54.5480","144.7550","TopLayer","0","10uF"</t>
  </si>
  <si>
    <t>C251,"WCAP-CSGP_0805,_2x1.25x1.25","57.9770","144.7550","TopLayer","0","10uF"</t>
  </si>
  <si>
    <t>C250,"WCAP-CSGP_0402,_1x0.5x0.5","88.6300","145.0000","TopLayer","270","100nF"</t>
  </si>
  <si>
    <t>C249,"WCAP-CSGP_0603,_1.6x0.8x0.8","89.9300","144.6000","TopLayer","270","1uF"</t>
  </si>
  <si>
    <t>C248,"WCAP-CSGP_0805,_2x1.25x1.25","82.4500","144.3900","TopLayer","270","10uF"</t>
  </si>
  <si>
    <t>C247,"WCAP-CSGP_0805,_2x1.25x1.25","79.5300","144.4000","TopLayer","270","10uF"</t>
  </si>
  <si>
    <t>C246,"WCAP-CSGP_0603,_1.6x0.8x0.8","85.8300","144.6000","TopLayer","270","1uF"</t>
  </si>
  <si>
    <t>C245,"WCAP-CSGP_0402,_1x0.5x0.5","87.2300","145.0000","TopLayer","270","100nF"</t>
  </si>
  <si>
    <t>C244,"WCAP-ATG8_5x11x2x0.5","87.9800","141.9500","TopLayer","360","100 uF"</t>
  </si>
  <si>
    <t>C243,"WCAP-ATG8_5x11x2x0.5","82.7800","141.9500","TopLayer","360","100 uF"</t>
  </si>
  <si>
    <t>C242,"WCAP-CSGP_0805,_2x1.25x1.25","76.6940","144.3660","TopLayer","270","10uF"</t>
  </si>
  <si>
    <t>C241,"WCAP-CSGP_0805,_2x1.25x1.25","73.1380","144.3200","TopLayer","270","10uF"</t>
  </si>
  <si>
    <t>C240,"WCAP-CSGP_0402,_1x0.5x0.5","71.1060","144.3200","TopLayer","270","100nF"</t>
  </si>
  <si>
    <t>C239,"WCAP-CSGP_0402,_1x0.5x0.5","70.0900","154.7800","TopLayer","90","100nF"</t>
  </si>
  <si>
    <t>C238,"WCAP-CSGP_0402,_1x0.5x0.5","82.7900","154.7800","TopLayer","90","100nF"</t>
  </si>
  <si>
    <t>C237,"WCAP-CSGP_0402,_1x0.5x0.5","75.1700","144.3200","TopLayer","270","100nF"</t>
  </si>
  <si>
    <t>C236,"WCAP-CSGP_0402,_1x0.5x0.5","75.1700","154.7800","TopLayer","90","100nF"</t>
  </si>
  <si>
    <t>C235,"WCAP-CSGP_0402,_1x0.5x0.5","85.3300","154.7800","TopLayer","90","100nF"</t>
  </si>
  <si>
    <t>C234,"WCAP-CSGP_0402,_1x0.5x0.5","77.7100","154.7800","TopLayer","90","100nF"</t>
  </si>
  <si>
    <t>C233,"WCAP-CSGP_0402,_1x0.5x0.5","87.8700","154.7800","TopLayer","90","100nF"</t>
  </si>
  <si>
    <t>C232,"WCAP-CSGP_0402,_1x0.5x0.5","80.2900","154.7800","TopLayer","90","100nF"</t>
  </si>
  <si>
    <t>C231,"WCAP-CSGP_0402,_1x0.5x0.5","90.4100","154.7800","TopLayer","90","100nF"</t>
  </si>
  <si>
    <t>C230,"WCAP-CSGP_0402,_1x0.5x0.5","12.5073","111.4610","TopLayer","360","100nF"</t>
  </si>
  <si>
    <t>C229,"WCAP-CSGP_0805,_2x1.25x1.25","12.9000","114.2110","TopLayer","180","10uF"</t>
  </si>
  <si>
    <t>C228,"WCAP-CSGP_0805,_2x1.25x1.25","16.8620","114.2110","TopLayer","360","10uF"</t>
  </si>
  <si>
    <t>C227,"WCAP-CSGP_0402,_1x0.5x0.5","20.7000","111.4400","TopLayer","360","100nF"</t>
  </si>
  <si>
    <t>C226,"WCAP-CSGP_0805,_2x1.25x1.25","20.6480","114.1910","TopLayer","180","10uF"</t>
  </si>
  <si>
    <t>C225,"WCAP-CSGP_0805,_2x1.25x1.25","24.5480","114.1910","TopLayer","360","10uF"</t>
  </si>
  <si>
    <t>C224,"WCAP-ATG8_8x11.5x3.5x0.5","95.2000","148.9400","TopLayer","360","470 uF"</t>
  </si>
  <si>
    <t>C223,"WCAP-CSGP_0402,_1x0.5x0.5","49.7000","130.6900","TopLayer","360","100nF"</t>
  </si>
  <si>
    <t>C222,"WCAP-CSGP_0402,_1x0.5x0.5","59.4500","130.6900","TopLayer","360","100nF"</t>
  </si>
  <si>
    <t>C221,"WCAP-CSGP_0805,_2x1.25x1.25","52.7000","130.9400","TopLayer","180","10uF"</t>
  </si>
  <si>
    <t>C220,"WCAP-CSGP_0402,_1x0.5x0.5","79.4500","115.8650","TopLayer","360","100nF"</t>
  </si>
  <si>
    <t>C219,"WCAP-CSGP_0402,_1x0.5x0.5","81.9500","115.8650","TopLayer","360","100nF"</t>
  </si>
  <si>
    <t>C218,"WCAP-CSGP_0805,_2x1.25x1.25","80.7000","117.2400","TopLayer","360","10uF"</t>
  </si>
  <si>
    <t>C217,"WCAP-CSGP_0805,_2x1.25x1.25","24.2000","107.6400","TopLayer","90","10uF"</t>
  </si>
  <si>
    <t>C216,"WCAP-CSGP_0402,_1x0.5x0.5","84.2000","130.6900","TopLayer","360","100nF"</t>
  </si>
  <si>
    <t>C215,"WCAP-CSGP_0402,_1x0.5x0.5","95.9500","130.6900","TopLayer","360","100nF"</t>
  </si>
  <si>
    <t>C214,"WCAP-CSGP_0805,_2x1.25x1.25","84.9500","132.6899","TopLayer","360","10uF"</t>
  </si>
  <si>
    <t>C213,"WCAP-CSGP_0402,_1x0.5x0.5","30.3350","111.4100","TopLayer","270","1nF"</t>
  </si>
  <si>
    <t>C212,"WCAP-CSGP_0402,_1x0.5x0.5","72.4500","130.6900","TopLayer","180","100nF"</t>
  </si>
  <si>
    <t>C211,"WCAP-CSGP_0805,_2x1.25x1.25","72.3250","132.6900","TopLayer","180","10uF"</t>
  </si>
  <si>
    <t>C210,"WCAP-CSGP_0402,_1x0.5x0.5","33.6350","117.0100","TopLayer","90","100nF"</t>
  </si>
  <si>
    <t>C209,"WCAP-CSGP_0805,_2x1.25x1.25","34.0350","114.1100","TopLayer","270","10uF"</t>
  </si>
  <si>
    <t>C208,"WCAP-CSGP_0402,_1x0.5x0.5","67.9500","115.8650","TopLayer","180","100nF"</t>
  </si>
  <si>
    <t>C207,"WCAP-CSGP_0805,_2x1.25x1.25","67.9500","117.2400","TopLayer","180","10uF"</t>
  </si>
  <si>
    <t>C206,"WCAP-CSGP_0402,_1x0.5x0.5","1.0950","119.5590","TopLayer","270","100nF"</t>
  </si>
  <si>
    <t>C205,"WCAP-CSGP_0402,_1x0.5x0.5","69.4500","144.3200","TopLayer","270","1uF"</t>
  </si>
  <si>
    <t>C204,"WCAP-CSGP_0402,_1x0.5x0.5","7.1950","111.3590","TopLayer","270","100nF"</t>
  </si>
  <si>
    <t>C203,"WCAP-CSGP_0402,_1x0.5x0.5","6.0950","111.3590","TopLayer","270","100nF"</t>
  </si>
  <si>
    <t>C202,"WCAP-CSGP_0805,_2x1.25x1.25","3.7950","111.2590","TopLayer","180","10uF"</t>
  </si>
  <si>
    <t>C201,"WCAP-CSGP_0402,_1x0.5x0.5","91.7000","119.6900","TopLayer","270","100nF"</t>
  </si>
  <si>
    <t>C200,"WCAP-CSGP_0805,_2x1.25x1.25","89.9500","119.6900","TopLayer","270","10uF"</t>
  </si>
  <si>
    <t>H2,"Tooling_hole_JLCPCB","98.5000","7.5000","TopLayer","0","1.152mm"</t>
  </si>
  <si>
    <t>H1,"Tooling_hole_JLCPCB","1.5000","7.5000","TopLayer","0","1.152mm"</t>
  </si>
  <si>
    <t>R105,"RESC1608X06N","34.2500","89.9000","TopLayer","270","RC0603FR-0710KL"</t>
  </si>
  <si>
    <t>J38,"22-03-2021","10.2650","10.8000","TopLayer","270","22-03-2021"</t>
  </si>
  <si>
    <t>U1,"SOT89-150P350X160-3N","46.5503","88.9000","TopLayer","180","HT7533-1"</t>
  </si>
  <si>
    <t>R104,"RESC1608X06N","43.3000","93.1000","TopLayer","180","RC0603FR-0710KL"</t>
  </si>
  <si>
    <t>R103,"RESC1608X06N","67.2000","97.1254","TopLayer","270","RC0603FR-0710KL"</t>
  </si>
  <si>
    <t>R102,"RESC1608X06N","70.7000","88.2321","TopLayer","180","RC0603FR-0710KL"</t>
  </si>
  <si>
    <t>R101,"RESC1608X06N","79.5000","98.1000","TopLayer","0","RC0603FR-070RL"</t>
  </si>
  <si>
    <t>R100,"RESC1608X06N","90.5000","87.0000","TopLayer","0","RC0603FR-070RL"</t>
  </si>
  <si>
    <t>Q19,"SOT-23","64.4000","97.1000","TopLayer","90","2N7002"</t>
  </si>
  <si>
    <t>C52,"WCAP-CSGP_0603,_1.6x0.8x0.8","87.2000","98.1000","TopLayer","180","100nF"</t>
  </si>
  <si>
    <t>C51,"WCAP-CSGP_0805,_2x1.25x1.25","42.5250","89.9000","TopLayer","270","10uF"</t>
  </si>
  <si>
    <t>J37,"22-03-2021","7.5000","51.5000","TopLayer","270","22-03-2021"</t>
  </si>
  <si>
    <t>R97,"RESC1608X06N","89.4000","78.7000","TopLayer","90","RC0603FR-070RL"</t>
  </si>
  <si>
    <t>R96,"RESC1608X06N","88.0000","80.2500","TopLayer","270","RC0603FR-070RL"</t>
  </si>
  <si>
    <t>R95,"RESC1608X06N","89.3500","72.0400","TopLayer","90","RC0603FR-070RL"</t>
  </si>
  <si>
    <t>R94,"RESC1608X06N","88.0000","73.7500","TopLayer","270","RC0603FR-070RL"</t>
  </si>
  <si>
    <t>R93,"RESC1608X06N","89.4000","65.2000","TopLayer","90","RC0603FR-070RL"</t>
  </si>
  <si>
    <t>R92,"RESC1608X06N","88.0000","66.6000","TopLayer","270","RC0603FR-070RL"</t>
  </si>
  <si>
    <t>Z1,"SOD-323","16.6000","14.8000","TopLayer","0","MM3Z15VST1G"</t>
  </si>
  <si>
    <t>D13,"SMC,_DO-214AB","25.0000","20.5000","TopLayer","90","RS3J R6"</t>
  </si>
  <si>
    <t>R91,"RESC1608X06N","31.6000","21.8000","TopLayer","90","RC0603FR-0768RL"</t>
  </si>
  <si>
    <t>Q18,"SOT-23","31.8000","18.3959","TopLayer","0","2N7002"</t>
  </si>
  <si>
    <t>J36,"22-03-2021","31.7000","26.2000","TopLayer","270","22-03-2021"</t>
  </si>
  <si>
    <t>R99,"RESC1608X06N","83.0000","87.0000","TopLayer","180","RC0603FR-070RL"</t>
  </si>
  <si>
    <t>R98,"RESC1608X06N","87.0000","87.0000","TopLayer","0","RC0603FR-070RL"</t>
  </si>
  <si>
    <t>FB8,"WE-CBF_0805_High_Current","66.3000","61.0000","TopLayer","90","742792023"</t>
  </si>
  <si>
    <t>FB7,"WE-CBF_0805_High_Current","68.2000","61.0000","TopLayer","90","742792023"</t>
  </si>
  <si>
    <t>C50,"WCAP-CSGP_0603,_1.6x0.8x0.8","79.0000","87.0000","TopLayer","180","100nF"</t>
  </si>
  <si>
    <t>C49,"WCAP-CSGP_0603,_1.6x0.8x0.8","36.9000","15.2000","TopLayer","270","100nF"</t>
  </si>
  <si>
    <t>S5,"SW_OS102011MS2QN1","75.0000","92.5000","TopLayer","90","OS102011MS2QN1"</t>
  </si>
  <si>
    <t>S4,"440xx67082622","57.0000","92.5000","TopLayer","90","440GS67082622"</t>
  </si>
  <si>
    <t>S3,"SW_OS102011MS2QN1","39.0000","92.5000","TopLayer","90","OS102011MS2QN1"</t>
  </si>
  <si>
    <t>S2,"SW_OS102011MS2QN1","22.0000","92.5000","TopLayer","90","OS102011MS2QN1"</t>
  </si>
  <si>
    <t>S1,"SW_OS102011MS2QN1","3.0000","92.5000","TopLayer","90","OS102011MS2QN1"</t>
  </si>
  <si>
    <t>R90,"RESC1608X06N","32.0000","87.5000","TopLayer","180","RC0603FR-0768RL"</t>
  </si>
  <si>
    <t>R89,"RESC1608X06N","35.3000","87.5000","TopLayer","0","RC0603FR-0710KL"</t>
  </si>
  <si>
    <t>R88,"RESC1608X06N","44.5000","96.0000","TopLayer","270","RC0603FR-0710KL"</t>
  </si>
  <si>
    <t>R87,"RESC1608X06N","42.5000","96.0000","TopLayer","270","RC0603FR-0768RL"</t>
  </si>
  <si>
    <t>R86,"RESC1608X06N","69.9750","92.4240","TopLayer","90","RC0603FR-071K8L"</t>
  </si>
  <si>
    <t>R85,"RESC1608X06N","65.9500","88.2250","TopLayer","180","RC0603FR-071KL"</t>
  </si>
  <si>
    <t>R84,"RESC1608X06N","26.5000","98.0000","TopLayer","180","RC0603FR-0768RL"</t>
  </si>
  <si>
    <t>R83,"RESC1608X06N","13.0000","87.5000","TopLayer","180","RC0603FR-0768RL"</t>
  </si>
  <si>
    <t>R82,"RESC1608X06N","14.0000","98.0000","TopLayer","0","RC0603FR-0768RL"</t>
  </si>
  <si>
    <t>R81,"RESC1608X06N","28.7000","87.5000","TopLayer","180","RC0603FR-0710KL"</t>
  </si>
  <si>
    <t>R80,"RESC1608X06N","16.5000","87.5000","TopLayer","0","RC0603FR-0710KL"</t>
  </si>
  <si>
    <t>R79,"RESC1608X06N","10.0000","98.0000","TopLayer","180","RC0603FR-0710KL"</t>
  </si>
  <si>
    <t>R78,"RESC1608X06N","81.7700","81.2500","TopLayer","270","RC0603FR-0710KL"</t>
  </si>
  <si>
    <t>R77,"RESC1608X06N","81.7300","74.2500","TopLayer","270","RC0603FR-0710KL"</t>
  </si>
  <si>
    <t>R76,"RESC1608X06N","81.7300","67.2500","TopLayer","270","RC0603FR-0710KL"</t>
  </si>
  <si>
    <t>R75,"RESC1608X06N","84.7700","81.2500","TopLayer","270","RC0603FR-0710KL"</t>
  </si>
  <si>
    <t>R74,"RESC1608X06N","84.7300","74.2500","TopLayer","270","RC0603FR-0710KL"</t>
  </si>
  <si>
    <t>R73,"RESC1608X06N","84.7300","67.2500","TopLayer","270","RC0603FR-0710KL"</t>
  </si>
  <si>
    <t>R72,"RESC1608X06N","86.4800","81.2500","TopLayer","270","RC0603FR-0710KL"</t>
  </si>
  <si>
    <t>R71,"RESC1608X06N","86.4800","74.2500","TopLayer","270","RC0603FR-0710KL"</t>
  </si>
  <si>
    <t>R70,"RESC1608X06N","86.4800","67.2500","TopLayer","270","RC0603FR-0710KL"</t>
  </si>
  <si>
    <t>R69,"RESC1608X06N","76.2700","81.2500","TopLayer","270","RC0603FR-0710KL"</t>
  </si>
  <si>
    <t>R68,"RESC1608X06N","76.2300","74.2500","TopLayer","270","RC0603FR-0710KL"</t>
  </si>
  <si>
    <t>R67,"RESC1608X06N","76.2300","67.2500","TopLayer","270","RC0603FR-0710KL"</t>
  </si>
  <si>
    <t>R66,"RESC1608X06N","81.7500","77.7500","TopLayer","270","RC0603FR-0710KL"</t>
  </si>
  <si>
    <t>R65,"RESC1608X06N","81.7300","70.7500","TopLayer","270","RC0603FR-0710KL"</t>
  </si>
  <si>
    <t>R64,"RESC1608X06N","81.7300","63.7500","TopLayer","270","RC0603FR-0710KL"</t>
  </si>
  <si>
    <t>R63,"RESC1608X06N","84.7500","77.7500","TopLayer","270","RC0603FR-0710KL"</t>
  </si>
  <si>
    <t>R62,"RESC1608X06N","84.7300","70.7500","TopLayer","270","RC0603FR-0710KL"</t>
  </si>
  <si>
    <t>R61,"RESC1608X06N","84.7300","63.7500","TopLayer","270","RC0603FR-0710KL"</t>
  </si>
  <si>
    <t>R60,"RESC1608X06N","86.4800","77.7500","TopLayer","90","RC0603FR-0710KL"</t>
  </si>
  <si>
    <t>R59,"RESC1608X06N","86.4800","70.7500","TopLayer","90","RC0603FR-0710KL"</t>
  </si>
  <si>
    <t>R58,"RESC1608X06N","86.4800","63.7500","TopLayer","90","RC0603FR-0710KL"</t>
  </si>
  <si>
    <t>R57,"RESC1608X06N","76.2500","77.7500","TopLayer","90","RC0603FR-0710KL"</t>
  </si>
  <si>
    <t>R56,"RESC1608X06N","76.2300","70.7500","TopLayer","90","RC0603FR-0710KL"</t>
  </si>
  <si>
    <t>R55,"RESC1608X06N","76.2300","63.7500","TopLayer","90","RC0603FR-0710KL"</t>
  </si>
  <si>
    <t>R54,"RESC1608X06N","29.7761","64.4525","TopLayer","270","RC0603FR-0710KL"</t>
  </si>
  <si>
    <t>R53,"RESC1608X06N","15.4840","64.0475","TopLayer","270","RC0603FR-0710KL"</t>
  </si>
  <si>
    <t>R52,"RESC1608X06N","40.0000","77.0200","TopLayer","0","RC0603FR-071KL"</t>
  </si>
  <si>
    <t>R51,"RESC1608X06N","40.0000","78.7700","TopLayer","0","RC0603FR-0710KL"</t>
  </si>
  <si>
    <t>R50,"RESC1608X06N","27.7500","80.7500","TopLayer","90","RC0603FR-071K8L"</t>
  </si>
  <si>
    <t>R49,"RESC1608X06N","13.2589","80.6250","TopLayer","90","RC0603FR-071K8L"</t>
  </si>
  <si>
    <t>R48,"RESC1608X06N","29.2500","80.7500","TopLayer","270","RC0603FR-0710KL"</t>
  </si>
  <si>
    <t>R47,"RESC1608X06N","14.7589","80.6400","TopLayer","270","RC0603FR-0710KL"</t>
  </si>
  <si>
    <t>R46,"RESC1608X06N","44.2500","77.1150","TopLayer","0","RC0603FR-071KL"</t>
  </si>
  <si>
    <t>R45,"RESC1608X06N","44.2500","78.8650","TopLayer","0","RC0603FR-0710KL"</t>
  </si>
  <si>
    <t>R44,"RESC1608X06N","33.7500","80.7500","TopLayer","270","RC0603FR-071KL"</t>
  </si>
  <si>
    <t>R43,"RESC1608X06N","34.5000","64.4525","TopLayer","90","RC0603FR-071KL"</t>
  </si>
  <si>
    <t>R42,"RESC1608X06N","19.2589","80.6250","TopLayer","270","RC0603FR-071KL"</t>
  </si>
  <si>
    <t>R41,"RESC1608X06N","20.2340","64.0475","TopLayer","90","RC0603FR-071KL"</t>
  </si>
  <si>
    <t>R40,"RESC1608X06N","32.2500","80.7500","TopLayer","90","RC0603FR-0710KL"</t>
  </si>
  <si>
    <t>R39,"RESC1608X06N","33.0000","64.4525","TopLayer","270","RC0603FR-0710KL"</t>
  </si>
  <si>
    <t>R38,"RESC1608X06N","17.7589","80.6250","TopLayer","90","RC0603FR-0710KL"</t>
  </si>
  <si>
    <t>R37,"RESC1608X06N","18.7340","64.0475","TopLayer","270","RC0603FR-0710KL"</t>
  </si>
  <si>
    <t>R36,"RESC1608X06N","30.7500","80.7500","TopLayer","270","RC0603FR-071KL"</t>
  </si>
  <si>
    <t>R35,"RESC1608X06N","16.2589","80.6400","TopLayer","270","RC0603FR-071KL"</t>
  </si>
  <si>
    <t>R34,"RESC1608X06N","31.5000","64.4525","TopLayer","90","RC0603FR-071KL"</t>
  </si>
  <si>
    <t>R33,"RESC1608X06N","17.2340","64.0475","TopLayer","90","RC0603FR-071KL"</t>
  </si>
  <si>
    <t>R32,"RESC1608X06N","36.7500","80.7500","TopLayer","270","RC0603FR-07620RL"</t>
  </si>
  <si>
    <t>R31,"RESC1608X06N","36.0000","64.4525","TopLayer","90","RC0603FR-071KL"</t>
  </si>
  <si>
    <t>R30,"RESC1608X06N","22.0089","80.6250","TopLayer","270","RC0603FR-07620RL"</t>
  </si>
  <si>
    <t>R29,"RESC1608X06N","54.0000","71.1750","TopLayer","180","RC0603FR-071KL"</t>
  </si>
  <si>
    <t>R28,"RESC1608X06N","35.2500","80.7500","TopLayer","270","RC0603FR-0710KL"</t>
  </si>
  <si>
    <t>R27,"RESC1608X06N","20.7589","80.6250","TopLayer","270","RC0603FR-0710KL"</t>
  </si>
  <si>
    <t>R26,"RESC1608X06N","80.6000","2.4900","TopLayer","270","RC0603FR-0710KL"</t>
  </si>
  <si>
    <t>R25,"RESC1608X06N","97.2500","33.0000","TopLayer","0","RC0603FR-0710KL"</t>
  </si>
  <si>
    <t>R24,"RESC1608X06N","97.2500","31.2500","TopLayer","0","RC0603FR-071KL"</t>
  </si>
  <si>
    <t>R23,"RESC1608X06N","34.8250","32.8500","TopLayer","0","RC0603FR-0710KL"</t>
  </si>
  <si>
    <t>R22,"RESC1608X06N","44.7500","58.5000","TopLayer","0","RC0603FR-0710KL"</t>
  </si>
  <si>
    <t>R21,"RESC1608X06N","97.2900","25.0000","TopLayer","0","RC0603FR-071KL"</t>
  </si>
  <si>
    <t>R20,"RESC1608X06N","41.7500","14.5000","TopLayer","90","RC0603FR-0710KL"</t>
  </si>
  <si>
    <t>R19,"RESC2012X06N","44.5000","56.2500","TopLayer","0","RC0805FR-072K7L"</t>
  </si>
  <si>
    <t>R18,"RESC2012X06N","44.5000","53.2500","TopLayer","180","RC0805FR-072K7L"</t>
  </si>
  <si>
    <t>R17,"RESC1608X06N","97.2900","18.7500","TopLayer","180","RC0603FR-071K8L"</t>
  </si>
  <si>
    <t>R16,"RESC1608X06N","35.9000","22.5500","TopLayer","90","RC0603FR-0710KL"</t>
  </si>
  <si>
    <t>R15,"RESC1608X06N","35.9000","26.3000","TopLayer","90","RC0603FR-0710KL"</t>
  </si>
  <si>
    <t>R14,"RESC1608X06N","35.9000","30.0500","TopLayer","90","RC0603FR-0710KL"</t>
  </si>
  <si>
    <t>R13,"RESC1608X06N","35.9000","18.8000","TopLayer","90","RC0603FR-0710KL"</t>
  </si>
  <si>
    <t>R12,"RESC1608X06N","34.1500","22.5500","TopLayer","270","RC0603FR-071KL"</t>
  </si>
  <si>
    <t>R11,"RESC1608X06N","34.1500","26.3000","TopLayer","270","RC0603FR-071KL"</t>
  </si>
  <si>
    <t>R10,"RESC1608X06N","34.1500","30.0500","TopLayer","270","RC0603FR-071KL"</t>
  </si>
  <si>
    <t>R9,"RESC1608X06N","38.0000","12.7500","TopLayer","180","RC0603FR-071KL"</t>
  </si>
  <si>
    <t>R8,"RESC1608X06N","34.1500","18.8000","TopLayer","270","RC0603FR-0710KL"</t>
  </si>
  <si>
    <t>R7,"RESC2012X06N","97.3000","13.0000","TopLayer","180","RC0805FR-072K7L"</t>
  </si>
  <si>
    <t>R6,"RESC2012X06N","33.2500","11.7500","TopLayer","180","RC0805FR-072K7L"</t>
  </si>
  <si>
    <t>R5,"RESC1608X06N","35.1000","15.2500","TopLayer","90","RC0603FR-0710KL"</t>
  </si>
  <si>
    <t>R4,"RESC1608X06N","29.2000","17.2500","TopLayer","270","RC0603FR-0710KL"</t>
  </si>
  <si>
    <t>R3,"RESC1608X06N","38.4500","15.2500","TopLayer","270","RC0603FR-0710KL"</t>
  </si>
  <si>
    <t>R2,"RESADV480W80L1200D390","6.9000","32.5000","TopLayer","0","1k"</t>
  </si>
  <si>
    <t>R1,"RESC1608X06N","29.2000","24.0500","TopLayer","270","RC0603FR-0710KL"</t>
  </si>
  <si>
    <t>Q17,"SOT-23","47.5000","96.0000","TopLayer","0","2N7002"</t>
  </si>
  <si>
    <t>Q16,"SOT-23","79.0200","81.2500","TopLayer","90","2N7002"</t>
  </si>
  <si>
    <t>Q15,"SOT-23","78.9800","74.2500","TopLayer","90","2N7002"</t>
  </si>
  <si>
    <t>Q14,"SOT-23","78.9800","67.2500","TopLayer","90","2N7002"</t>
  </si>
  <si>
    <t>Q13,"SOT-23","79.0000","77.7500","TopLayer","90","2N7002"</t>
  </si>
  <si>
    <t>Q12,"SOT-23","78.9800","70.7500","TopLayer","90","2N7002"</t>
  </si>
  <si>
    <t>Q11,"SOT-23","78.9800","63.7500","TopLayer","90","2N7002"</t>
  </si>
  <si>
    <t>Q10,"SOT-23","25.0000","66.7975","TopLayer","0","2N7002"</t>
  </si>
  <si>
    <t>Q9,"SOT-23","12.9840","64.1475","TopLayer","90","2N7002"</t>
  </si>
  <si>
    <t>Q8,"SSOP50P1030X247-36N","31.2500","72.5000","TopLayer","90","VNH5180ATR-E"</t>
  </si>
  <si>
    <t>Q7,"SSOP50P1030X247-36N","17.7500","72.5000","TopLayer","90","VNH5180ATR-E"</t>
  </si>
  <si>
    <t>Q6,"SOT-23","38.9000","18.5500","TopLayer","270","2N7002"</t>
  </si>
  <si>
    <t>Q5,"SOT-23","38.9000","22.5500","TopLayer","270","2N7002"</t>
  </si>
  <si>
    <t>Q4,"SOT-23","38.9000","26.3000","TopLayer","270","2N7002"</t>
  </si>
  <si>
    <t>Q3,"SOT-23","38.9000","30.0500","TopLayer","270","2N7002"</t>
  </si>
  <si>
    <t>Q2,"SOT-23","32.5000","15.2500","TopLayer","90","2N7002"</t>
  </si>
  <si>
    <t>Q1,"TO263AB,_D2PAK","16.5000","22.6000","TopLayer","0","SQM120P06-07L_GE3"</t>
  </si>
  <si>
    <t>J29,"22-03-2031","93.0000","98.5000","TopLayer","180","22-03-2031"</t>
  </si>
  <si>
    <t>J27,"690367280876","12.7000","92.5000","TopLayer","180","690367280876"</t>
  </si>
  <si>
    <t>J26,"690367280676","83.5000","93.0000","TopLayer","0","690367280676"</t>
  </si>
  <si>
    <t>J25,"22-03-2041","98.5000","92.0400","TopLayer","90","22-03-2041"</t>
  </si>
  <si>
    <t>J24,"22-03-2031","96.0000","78.9100","TopLayer","0","22-03-2031"</t>
  </si>
  <si>
    <t>J23,"22-03-2031","96.0000","73.6500","TopLayer","0","22-03-2031"</t>
  </si>
  <si>
    <t>J22,"22-03-2031","96.0000","68.5700","TopLayer","0","22-03-2031"</t>
  </si>
  <si>
    <t>J21,"22-03-2031","96.0000","76.3700","TopLayer","0","22-03-2031"</t>
  </si>
  <si>
    <t>J20,"22-03-2031","96.0000","71.1100","TopLayer","0","22-03-2031"</t>
  </si>
  <si>
    <t>J19,"22-03-2031","96.0000","66.0000","TopLayer","0","22-03-2031"</t>
  </si>
  <si>
    <t>J18,"22-03-2021","62.7500","63.5000","TopLayer","0","22-03-2021"</t>
  </si>
  <si>
    <t>J17,"22-03-2021","71.7500","63.5000","TopLayer","0","22-03-2021"</t>
  </si>
  <si>
    <t>J16,"690367280876","67.5000","77.0000","TopLayer","270","690367280876"</t>
  </si>
  <si>
    <t>J15,"690367280876","51.0000","77.0000","TopLayer","90","690367280876"</t>
  </si>
  <si>
    <t>J14,"691322110002","8.1501","76.7500","TopLayer","270","691322110002"</t>
  </si>
  <si>
    <t>J13,"691322110002","8.1501","68.2500","TopLayer","270","691322110002"</t>
  </si>
  <si>
    <t>J12,"691322110002","49.5999","65.8500","TopLayer","90","691322110002"</t>
  </si>
  <si>
    <t>J11,"22-03-2021","86.5000","40.0000","TopLayer","270","22-03-2021"</t>
  </si>
  <si>
    <t>J10,"691322110002","91.8499","38.7500","TopLayer","90","691322110002"</t>
  </si>
  <si>
    <t>J9,"22-03-2021","86.5000","48.8600","TopLayer","270","22-03-2021"</t>
  </si>
  <si>
    <t>J8,"691322110002","91.8499","48.0000","TopLayer","90","691322110002"</t>
  </si>
  <si>
    <t>J7,"20-03-5035","79.5000","55.8850","TopLayer","0","22-03-5035"</t>
  </si>
  <si>
    <t>J6,"20-03-5035","68.7500","55.8850","TopLayer","0","22-03-5035"</t>
  </si>
  <si>
    <t>J5,"20-03-5035","94.7500","55.8850","TopLayer","0","22-03-5035"</t>
  </si>
  <si>
    <t>J4,"22-03-2021","86.5000","57.2000","TopLayer","270","22-03-2021"</t>
  </si>
  <si>
    <t>J3,"690367280676","37.5000","4.5500","TopLayer","180","690367280676"</t>
  </si>
  <si>
    <t>J2,"691311500102","4.0500","51.5000","TopLayer","90","691311500102"</t>
  </si>
  <si>
    <t>J1,"691311500102","4.3000","13.7500","TopLayer","90","691311500102"</t>
  </si>
  <si>
    <t>F1,"3557-2","17.0000","3.7500","TopLayer","0","3557-2"</t>
  </si>
  <si>
    <t>DT2,"SMC,_DO-214AB","17.0000","10.7500","TopLayer","180","824540241"</t>
  </si>
  <si>
    <t>DC3,"THN_15WI","82.2300","21.5000","TopLayer","180","THN15-2411WI"</t>
  </si>
  <si>
    <t>DC2,"THN_30WI-A1","28.9800","47.0000","TopLayer","180","THN30-2411WI-A1"</t>
  </si>
  <si>
    <t>DC1,"TEN_60","55.7500","26.0000","TopLayer","270","TEN 60-2412WIN"</t>
  </si>
  <si>
    <t>D11,"SMCW_0603","71.5000","92.4240","TopLayer","270","150060RS75000"</t>
  </si>
  <si>
    <t>D7,"SMCW_0603","97.2900","29.7500","TopLayer","180","150060RS75000"</t>
  </si>
  <si>
    <t>D6,"SOD-123FL","78.2500","3.1400","TopLayer","270","RBR3MM40ATFTR"</t>
  </si>
  <si>
    <t>D5,"SMCW_0603","97.2900","23.5000","TopLayer","180","150060RS75000"</t>
  </si>
  <si>
    <t>D4,"SOD-123FL","39.0000","32.8500","TopLayer","180","RBR3MM40ATFTR"</t>
  </si>
  <si>
    <t>D3,"SMCW_0603","97.2900","17.2500","TopLayer","180","150060RS75000"</t>
  </si>
  <si>
    <t>D2,"SOD-123FL","41.7500","18.7500","TopLayer","270","RBR3MM40ATFTR"</t>
  </si>
  <si>
    <t>D1,"SMCW_0603","97.2900","11.2500","TopLayer","180","150060RS75000"</t>
  </si>
  <si>
    <t>C48,"WCAP-CSGP_0603,_1.6x0.8x0.8","41.9250","87.4000","TopLayer","0","100nF"</t>
  </si>
  <si>
    <t>C47,"WCAP-CSGP_0603,_1.6x0.8x0.8","33.5000","98.0000","TopLayer","180","100nF"</t>
  </si>
  <si>
    <t>C46,"WCAP-CSGP_0603,_1.6x0.8x0.8","30.0000","98.0000","TopLayer","0","100nF"</t>
  </si>
  <si>
    <t>C45,"WCAP-CSGP_0603,_1.6x0.8x0.8","25.5000","87.5000","TopLayer","0","100nF"</t>
  </si>
  <si>
    <t>C44,"WCAP-CSGP_0603,_1.6x0.8x0.8","6.5000","98.0000","TopLayer","180","100nF"</t>
  </si>
  <si>
    <t>C43,"WCAP-CSGP_0805,_2x1.25x1.25","49.8000","88.3500","TopLayer","270","10uF"</t>
  </si>
  <si>
    <t>C42,"WCAP-CSGP_0805,_2x1.25x1.25","69.9000","98.0000","TopLayer","0","1uF"</t>
  </si>
  <si>
    <t>C41,"WCAP-CSGP_0805,_2x1.25x1.25","8.0000","87.5000","TopLayer","180","1uF"</t>
  </si>
  <si>
    <t>C40,"WCAP-CSGP_0603,_1.6x0.8x0.8","83.2700","81.2500","TopLayer","90","100nF"</t>
  </si>
  <si>
    <t>C39,"WCAP-CSGP_0603,_1.6x0.8x0.8","83.2300","74.2500","TopLayer","90","100nF"</t>
  </si>
  <si>
    <t>C38,"WCAP-CSGP_0603,_1.6x0.8x0.8","83.2300","67.2500","TopLayer","90","100nF"</t>
  </si>
  <si>
    <t>C37,"WCAP-CSGP_0805,_2x1.25x1.25","91.0000","80.3000","TopLayer","270","1uF"</t>
  </si>
  <si>
    <t>C36,"WCAP-CSGP_0805,_2x1.25x1.25","91.0000","73.5000","TopLayer","270","1uF"</t>
  </si>
  <si>
    <t>C35,"WCAP-CSGP_0805,_2x1.25x1.25","91.0000","67.1000","TopLayer","270","1uF"</t>
  </si>
  <si>
    <t>C34,"WCAP-CSGP_0603,_1.6x0.8x0.8","83.2500","77.7500","TopLayer","90","100nF"</t>
  </si>
  <si>
    <t>C33,"WCAP-CSGP_0603,_1.6x0.8x0.8","83.2300","70.7500","TopLayer","90","100nF"</t>
  </si>
  <si>
    <t>C32,"WCAP-CSGP_0603,_1.6x0.8x0.8","83.2300","63.7500","TopLayer","90","100nF"</t>
  </si>
  <si>
    <t>C31,"WCAP-CSGP_0805,_2x1.25x1.25","91.0000","77.2000","TopLayer","90","1uF"</t>
  </si>
  <si>
    <t>C30,"WCAP-CSGP_0805,_2x1.25x1.25","91.0000","70.3000","TopLayer","90","1uF"</t>
  </si>
  <si>
    <t>C29,"WCAP-CSGP_0805,_2x1.25x1.25","91.0000","63.8000","TopLayer","90","1uF"</t>
  </si>
  <si>
    <t>C28,"WCAP-ATG8_5x11x2x0.5","67.7500","67.7000","TopLayer","270","10 uF"</t>
  </si>
  <si>
    <t>C27,"WCAP-ATG8_5x11x2x0.5","73.0000","68.0000","TopLayer","270","10 uF"</t>
  </si>
  <si>
    <t>C26,"WCAP-ATG8_5x11x2x0.5","62.5000","68.0000","TopLayer","270","10 uF"</t>
  </si>
  <si>
    <t>C25,"WCAP-CSGP_0402,_1x0.5x0.5","38.0000","76.7700","TopLayer","90","10nF"</t>
  </si>
  <si>
    <t>C24,"WCAP-CSGP_0402,_1x0.5x0.5","42.2500","76.8650","TopLayer","90","10nF"</t>
  </si>
  <si>
    <t>C23,"WCAP-CSGP_0805,_2x1.25x1.25","45.0000","81.3683","TopLayer","0","1uF"</t>
  </si>
  <si>
    <t>C22,"WCAP-CSGP_0603,_1.6x0.8x0.8","37.2500","72.5000","TopLayer","90","100nF"</t>
  </si>
  <si>
    <t>C21,"WCAP-CSGP_0603,_1.6x0.8x0.8","23.7350","72.5000","TopLayer","90","100nF"</t>
  </si>
  <si>
    <t>C20,"WCAP-ATG8_10x12.5x5x0.6","43.0000","67.2500","TopLayer","180","330 uF"</t>
  </si>
  <si>
    <t>C19,"WCAP-CSGP_0603,_1.6x0.8x0.8","80.6000","6.2400","TopLayer","90","100nF"</t>
  </si>
  <si>
    <t>C18,"WCAP-ATG8_8x11.5x3.5x0.5","81.0000","38.7500","TopLayer","270","470 uF"</t>
  </si>
  <si>
    <t>C17,"WCAP-ATG8_8x11.5x3.5x0.5","72.7500","38.7500","TopLayer","270","470 uF"</t>
  </si>
  <si>
    <t>C16,"WCAP-ATG8_8x11.5x3.5x0.5","88.0000","4.5000","TopLayer","270","220 uF"</t>
  </si>
  <si>
    <t>C15,"WCAP-CSGP_0603,_1.6x0.8x0.8","19.7500","33.2500","TopLayer","180","100nF"</t>
  </si>
  <si>
    <t>C14,"WCAP-ATG8_8x11.5x3.5x0.5","72.7500","47.3400","TopLayer","270","470 uF"</t>
  </si>
  <si>
    <t>C13,"WCAP-ATG8_8x11.5x3.5x0.5","81.0000","47.3400","TopLayer","270","470 uF"</t>
  </si>
  <si>
    <t>C12,"WCAP-ATG8_8x11.5x3.5x0.5","26.3600","29.9000","TopLayer","0","220 uF"</t>
  </si>
  <si>
    <t>C11,"WCAP-CSGP_0603,_1.6x0.8x0.8","41.7500","11.3000","TopLayer","270","100nF"</t>
  </si>
  <si>
    <t>C10,"WCAP-ATG8_8x11.5x3.5x0.5","51.2500","55.7500","TopLayer","270","470 uF"</t>
  </si>
  <si>
    <t>C9,"WCAP-ATG8_8x11.5x3.5x0.5","59.5000","55.7500","TopLayer","270","470 uF"</t>
  </si>
  <si>
    <t>C8,"WCAP-ATG8_8x11.5x3.5x0.5","72.7500","4.4500","TopLayer","270","220 uF"</t>
  </si>
  <si>
    <t>C7,"WCAP-ATG8_10x12.5x5x0.6","5.2500","39.7500","TopLayer","0","330 uF"</t>
  </si>
  <si>
    <t>C6,"WCAP-ATG8_10x12.5x5x0.6","5.2500","25.2500","TopLayer","0","330 uF"</t>
  </si>
  <si>
    <t>C5,"WCAP-ATG8_22x41x10x0.8","13.7500","48.8600","TopLayer","270","10 mF"</t>
  </si>
  <si>
    <t>C4,"WCAP-CSGP_0603,_1.6x0.8x0.8","29.7500","1.0000","TopLayer","180","100nF"</t>
  </si>
  <si>
    <t>C3,"WCAP-ATG8_5x11x2x0.5","29.5500","4.5000","TopLayer","180","10 uF"</t>
  </si>
  <si>
    <t>C2,"WCAP-ATG8_8x11.5x3.5x0.5","26.2500","11.3000","TopLayer","180","220 uF"</t>
  </si>
  <si>
    <t>C1,"WCAP-CSGP_0805,_2x1.25x1.25","29.2000","20.6500","TopLayer","90","1uF"</t>
  </si>
  <si>
    <t>D12,"SMA,_DO-214AC","14.0000","38.0000","TopLayer","90","HTA5U100"</t>
  </si>
  <si>
    <t>J31,"691321100002","95.0500","48.0000","TopLayer","90","691321100002"</t>
  </si>
  <si>
    <t>J32,"691321100002","95.0500","38.7300","TopLayer","90","691321100002"</t>
  </si>
  <si>
    <t>J33,"691321100002","52.8000","65.8500","TopLayer","90","691321100002"</t>
  </si>
  <si>
    <t>J34,"691321100002","4.9500","68.2500","TopLayer","270","691321100002"</t>
  </si>
  <si>
    <t>J35,"691321100002","4.9500","76.7500","TopLayer","270","691321100002"</t>
  </si>
  <si>
    <t>Center-X(mm)</t>
  </si>
  <si>
    <t>Center-Y(mm)</t>
  </si>
  <si>
    <t>Layer</t>
  </si>
  <si>
    <t>Rotation</t>
  </si>
  <si>
    <t>H3</t>
  </si>
  <si>
    <t>Tooling_hole_JLCPCB</t>
  </si>
  <si>
    <t>50.0000</t>
  </si>
  <si>
    <t>188.0000</t>
  </si>
  <si>
    <t>TopLayer</t>
  </si>
  <si>
    <t>C151</t>
  </si>
  <si>
    <t>WCAP-CSGP_0805,_2x1.25x1.25</t>
  </si>
  <si>
    <t>98.5000</t>
  </si>
  <si>
    <t>182.0000</t>
  </si>
  <si>
    <t>C150</t>
  </si>
  <si>
    <t>75.5000</t>
  </si>
  <si>
    <t>87.1000</t>
  </si>
  <si>
    <t>188.0200</t>
  </si>
  <si>
    <t>69.2500</t>
  </si>
  <si>
    <t>184.1500</t>
  </si>
  <si>
    <t>60.5001</t>
  </si>
  <si>
    <t>180.6501</t>
  </si>
  <si>
    <t>60.5498</t>
  </si>
  <si>
    <t>184.6500</t>
  </si>
  <si>
    <t>64.7500</t>
  </si>
  <si>
    <t>180.9000</t>
  </si>
  <si>
    <t>179.6500</t>
  </si>
  <si>
    <t>55.0000</t>
  </si>
  <si>
    <t>65.0000</t>
  </si>
  <si>
    <t>185.4000</t>
  </si>
  <si>
    <t>WCAP-CSGP_0402,_1x0.5x0.5</t>
  </si>
  <si>
    <t>57.2500</t>
  </si>
  <si>
    <t>180.1500</t>
  </si>
  <si>
    <t>WCAP-CSGP_0603,_1.6x0.8x0.8</t>
  </si>
  <si>
    <t>182.6500</t>
  </si>
  <si>
    <t>57.5000</t>
  </si>
  <si>
    <t>185.6500</t>
  </si>
  <si>
    <t>59.7500</t>
  </si>
  <si>
    <t>188.4000</t>
  </si>
  <si>
    <t>43.7500</t>
  </si>
  <si>
    <t>179.2500</t>
  </si>
  <si>
    <t>35.0001</t>
  </si>
  <si>
    <t>175.7501</t>
  </si>
  <si>
    <t>35.0498</t>
  </si>
  <si>
    <t>179.7500</t>
  </si>
  <si>
    <t>39.2500</t>
  </si>
  <si>
    <t>176.0000</t>
  </si>
  <si>
    <t>174.7500</t>
  </si>
  <si>
    <t>29.5000</t>
  </si>
  <si>
    <t>39.5000</t>
  </si>
  <si>
    <t>180.5000</t>
  </si>
  <si>
    <t>31.7500</t>
  </si>
  <si>
    <t>175.2500</t>
  </si>
  <si>
    <t>177.7500</t>
  </si>
  <si>
    <t>32.0000</t>
  </si>
  <si>
    <t>180.7500</t>
  </si>
  <si>
    <t>34.2500</t>
  </si>
  <si>
    <t>183.5000</t>
  </si>
  <si>
    <t>24.5000</t>
  </si>
  <si>
    <t>1.5000</t>
  </si>
  <si>
    <t>13.1000</t>
  </si>
  <si>
    <t>R425</t>
  </si>
  <si>
    <t>84.7000</t>
  </si>
  <si>
    <t>119.4400</t>
  </si>
  <si>
    <t>R424</t>
  </si>
  <si>
    <t>116.4400</t>
  </si>
  <si>
    <t>R423</t>
  </si>
  <si>
    <t>28.2000</t>
  </si>
  <si>
    <t>137.9400</t>
  </si>
  <si>
    <t>R422</t>
  </si>
  <si>
    <t>139.9400</t>
  </si>
  <si>
    <t>R421</t>
  </si>
  <si>
    <t>135.9400</t>
  </si>
  <si>
    <t>R420</t>
  </si>
  <si>
    <t>141.9400</t>
  </si>
  <si>
    <t>R419</t>
  </si>
  <si>
    <t>34.9500</t>
  </si>
  <si>
    <t>168.6900</t>
  </si>
  <si>
    <t>R418</t>
  </si>
  <si>
    <t>36.9500</t>
  </si>
  <si>
    <t>165.1900</t>
  </si>
  <si>
    <t>R417</t>
  </si>
  <si>
    <t>R416</t>
  </si>
  <si>
    <t>R415</t>
  </si>
  <si>
    <t>38.9500</t>
  </si>
  <si>
    <t>R414</t>
  </si>
  <si>
    <t>R413</t>
  </si>
  <si>
    <t>40.9500</t>
  </si>
  <si>
    <t>R412</t>
  </si>
  <si>
    <t>42.9500</t>
  </si>
  <si>
    <t>R411</t>
  </si>
  <si>
    <t>44.9000</t>
  </si>
  <si>
    <t>R410</t>
  </si>
  <si>
    <t>46.9500</t>
  </si>
  <si>
    <t>R409</t>
  </si>
  <si>
    <t>R408</t>
  </si>
  <si>
    <t>R407</t>
  </si>
  <si>
    <t>168.6899</t>
  </si>
  <si>
    <t>R406</t>
  </si>
  <si>
    <t>48.9500</t>
  </si>
  <si>
    <t>R405</t>
  </si>
  <si>
    <t>30.9500</t>
  </si>
  <si>
    <t>R404</t>
  </si>
  <si>
    <t>R403</t>
  </si>
  <si>
    <t>R402</t>
  </si>
  <si>
    <t>32.9500</t>
  </si>
  <si>
    <t>R401</t>
  </si>
  <si>
    <t>52.9500</t>
  </si>
  <si>
    <t>R400</t>
  </si>
  <si>
    <t>R399</t>
  </si>
  <si>
    <t>23.9500</t>
  </si>
  <si>
    <t>145.9400</t>
  </si>
  <si>
    <t>R398</t>
  </si>
  <si>
    <t>R397</t>
  </si>
  <si>
    <t>143.9400</t>
  </si>
  <si>
    <t>R396</t>
  </si>
  <si>
    <t>R395</t>
  </si>
  <si>
    <t>37.9500</t>
  </si>
  <si>
    <t>132.6900</t>
  </si>
  <si>
    <t>R394</t>
  </si>
  <si>
    <t>35.9500</t>
  </si>
  <si>
    <t>R393</t>
  </si>
  <si>
    <t>129.9500</t>
  </si>
  <si>
    <t>R392</t>
  </si>
  <si>
    <t>41.9500</t>
  </si>
  <si>
    <t>R391</t>
  </si>
  <si>
    <t>39.9500</t>
  </si>
  <si>
    <t>R390</t>
  </si>
  <si>
    <t>R389</t>
  </si>
  <si>
    <t>131.9400</t>
  </si>
  <si>
    <t>R388</t>
  </si>
  <si>
    <t>50.9500</t>
  </si>
  <si>
    <t>R387</t>
  </si>
  <si>
    <t>52.9380</t>
  </si>
  <si>
    <t>R386</t>
  </si>
  <si>
    <t>58.9500</t>
  </si>
  <si>
    <t>R385</t>
  </si>
  <si>
    <t>60.9500</t>
  </si>
  <si>
    <t>R384</t>
  </si>
  <si>
    <t>R383</t>
  </si>
  <si>
    <t>R382</t>
  </si>
  <si>
    <t>63.4500</t>
  </si>
  <si>
    <t>R381</t>
  </si>
  <si>
    <t>65.4500</t>
  </si>
  <si>
    <t>135.6900</t>
  </si>
  <si>
    <t>R380</t>
  </si>
  <si>
    <t>R379</t>
  </si>
  <si>
    <t>R378</t>
  </si>
  <si>
    <t>62.9500</t>
  </si>
  <si>
    <t>R377</t>
  </si>
  <si>
    <t>64.9500</t>
  </si>
  <si>
    <t>R376</t>
  </si>
  <si>
    <t>50.9380</t>
  </si>
  <si>
    <t>R375</t>
  </si>
  <si>
    <t>R374</t>
  </si>
  <si>
    <t>R373</t>
  </si>
  <si>
    <t>68.9500</t>
  </si>
  <si>
    <t>R372</t>
  </si>
  <si>
    <t>66.9500</t>
  </si>
  <si>
    <t>R371</t>
  </si>
  <si>
    <t>86.9200</t>
  </si>
  <si>
    <t>R370</t>
  </si>
  <si>
    <t>88.9500</t>
  </si>
  <si>
    <t>R369</t>
  </si>
  <si>
    <t>R368</t>
  </si>
  <si>
    <t>72.9500</t>
  </si>
  <si>
    <t>R367</t>
  </si>
  <si>
    <t>76.9500</t>
  </si>
  <si>
    <t>R366</t>
  </si>
  <si>
    <t>80.9300</t>
  </si>
  <si>
    <t>R365</t>
  </si>
  <si>
    <t>R364</t>
  </si>
  <si>
    <t>74.9500</t>
  </si>
  <si>
    <t>R363</t>
  </si>
  <si>
    <t>R362</t>
  </si>
  <si>
    <t>82.9500</t>
  </si>
  <si>
    <t>R361</t>
  </si>
  <si>
    <t>84.9500</t>
  </si>
  <si>
    <t>R360</t>
  </si>
  <si>
    <t>R359</t>
  </si>
  <si>
    <t>R358</t>
  </si>
  <si>
    <t>72.9210</t>
  </si>
  <si>
    <t>R357</t>
  </si>
  <si>
    <t>86.9500</t>
  </si>
  <si>
    <t>R356</t>
  </si>
  <si>
    <t>R355</t>
  </si>
  <si>
    <t>R354</t>
  </si>
  <si>
    <t>R346</t>
  </si>
  <si>
    <t>62.7000</t>
  </si>
  <si>
    <t>R345</t>
  </si>
  <si>
    <t>64.7000</t>
  </si>
  <si>
    <t>R353</t>
  </si>
  <si>
    <t>60.7000</t>
  </si>
  <si>
    <t>R352</t>
  </si>
  <si>
    <t>125.6900</t>
  </si>
  <si>
    <t>R351</t>
  </si>
  <si>
    <t>R350</t>
  </si>
  <si>
    <t>R349</t>
  </si>
  <si>
    <t>R348</t>
  </si>
  <si>
    <t>73.1500</t>
  </si>
  <si>
    <t>R347</t>
  </si>
  <si>
    <t>77.2000</t>
  </si>
  <si>
    <t>R344</t>
  </si>
  <si>
    <t>74.7000</t>
  </si>
  <si>
    <t>104.9400</t>
  </si>
  <si>
    <t>R343</t>
  </si>
  <si>
    <t>78.7000</t>
  </si>
  <si>
    <t>R342</t>
  </si>
  <si>
    <t>76.7000</t>
  </si>
  <si>
    <t>R341</t>
  </si>
  <si>
    <t>71.2000</t>
  </si>
  <si>
    <t>R340</t>
  </si>
  <si>
    <t>68.7000</t>
  </si>
  <si>
    <t>R339</t>
  </si>
  <si>
    <t>R338</t>
  </si>
  <si>
    <t>R337</t>
  </si>
  <si>
    <t>66.7000</t>
  </si>
  <si>
    <t>R336</t>
  </si>
  <si>
    <t>R335</t>
  </si>
  <si>
    <t>R334</t>
  </si>
  <si>
    <t>48.7000</t>
  </si>
  <si>
    <t>R333</t>
  </si>
  <si>
    <t>50.7000</t>
  </si>
  <si>
    <t>R332</t>
  </si>
  <si>
    <t>52.7000</t>
  </si>
  <si>
    <t>R331</t>
  </si>
  <si>
    <t>54.7000</t>
  </si>
  <si>
    <t>R330</t>
  </si>
  <si>
    <t>58.6600</t>
  </si>
  <si>
    <t>R329</t>
  </si>
  <si>
    <t>R328</t>
  </si>
  <si>
    <t>R327</t>
  </si>
  <si>
    <t>R326</t>
  </si>
  <si>
    <t>R325</t>
  </si>
  <si>
    <t>R324</t>
  </si>
  <si>
    <t>56.7000</t>
  </si>
  <si>
    <t>R323</t>
  </si>
  <si>
    <t>R322</t>
  </si>
  <si>
    <t>R321</t>
  </si>
  <si>
    <t>R320</t>
  </si>
  <si>
    <t>R319</t>
  </si>
  <si>
    <t>58.7000</t>
  </si>
  <si>
    <t>R318</t>
  </si>
  <si>
    <t>R317</t>
  </si>
  <si>
    <t>8.7000</t>
  </si>
  <si>
    <t>107.9400</t>
  </si>
  <si>
    <t>R316</t>
  </si>
  <si>
    <t>R315</t>
  </si>
  <si>
    <t>36.7000</t>
  </si>
  <si>
    <t>R314</t>
  </si>
  <si>
    <t>42.7000</t>
  </si>
  <si>
    <t>R313</t>
  </si>
  <si>
    <t>44.7000</t>
  </si>
  <si>
    <t>R312</t>
  </si>
  <si>
    <t>38.7000</t>
  </si>
  <si>
    <t>R311</t>
  </si>
  <si>
    <t>40.7000</t>
  </si>
  <si>
    <t>R310</t>
  </si>
  <si>
    <t>R309</t>
  </si>
  <si>
    <t>46.7000</t>
  </si>
  <si>
    <t>R308</t>
  </si>
  <si>
    <t>R307</t>
  </si>
  <si>
    <t>R306</t>
  </si>
  <si>
    <t>97.2000</t>
  </si>
  <si>
    <t>R305</t>
  </si>
  <si>
    <t>89.9500</t>
  </si>
  <si>
    <t>R304</t>
  </si>
  <si>
    <t>91.4500</t>
  </si>
  <si>
    <t>R303</t>
  </si>
  <si>
    <t>R302</t>
  </si>
  <si>
    <t>R301</t>
  </si>
  <si>
    <t>34.7000</t>
  </si>
  <si>
    <t>R300</t>
  </si>
  <si>
    <t>R299</t>
  </si>
  <si>
    <t>R298</t>
  </si>
  <si>
    <t>R297</t>
  </si>
  <si>
    <t>R296</t>
  </si>
  <si>
    <t>R295</t>
  </si>
  <si>
    <t>R294</t>
  </si>
  <si>
    <t>R293</t>
  </si>
  <si>
    <t>R292</t>
  </si>
  <si>
    <t>11.6700</t>
  </si>
  <si>
    <t>149.7000</t>
  </si>
  <si>
    <t>30.2350</t>
  </si>
  <si>
    <t>116.0550</t>
  </si>
  <si>
    <t>FB210</t>
  </si>
  <si>
    <t>WE-CBF_0805_High_Current</t>
  </si>
  <si>
    <t>123.9400</t>
  </si>
  <si>
    <t>C276</t>
  </si>
  <si>
    <t>126.3400</t>
  </si>
  <si>
    <t>C275</t>
  </si>
  <si>
    <t>3.5000</t>
  </si>
  <si>
    <t>126.6400</t>
  </si>
  <si>
    <t>C279</t>
  </si>
  <si>
    <t>20.4300</t>
  </si>
  <si>
    <t>144.7000</t>
  </si>
  <si>
    <t>C280</t>
  </si>
  <si>
    <t>13.9300</t>
  </si>
  <si>
    <t>C277</t>
  </si>
  <si>
    <t>7.0300</t>
  </si>
  <si>
    <t>C281</t>
  </si>
  <si>
    <t>20.4800</t>
  </si>
  <si>
    <t>136.9300</t>
  </si>
  <si>
    <t>C282</t>
  </si>
  <si>
    <t>13.4800</t>
  </si>
  <si>
    <t>C278</t>
  </si>
  <si>
    <t>6.4800</t>
  </si>
  <si>
    <t>136.9500</t>
  </si>
  <si>
    <t>C285</t>
  </si>
  <si>
    <t>17.1300</t>
  </si>
  <si>
    <t>C286</t>
  </si>
  <si>
    <t>10.7300</t>
  </si>
  <si>
    <t>C283</t>
  </si>
  <si>
    <t>3.9300</t>
  </si>
  <si>
    <t>C287</t>
  </si>
  <si>
    <t>16.9800</t>
  </si>
  <si>
    <t>C288</t>
  </si>
  <si>
    <t>9.9800</t>
  </si>
  <si>
    <t>C284</t>
  </si>
  <si>
    <t>2.9800</t>
  </si>
  <si>
    <t>136.9700</t>
  </si>
  <si>
    <t>J241</t>
  </si>
  <si>
    <t>36.6000</t>
  </si>
  <si>
    <t>125.8400</t>
  </si>
  <si>
    <t>Q201</t>
  </si>
  <si>
    <t>132.6800</t>
  </si>
  <si>
    <t>Q202</t>
  </si>
  <si>
    <t>Q200</t>
  </si>
  <si>
    <t>132.7000</t>
  </si>
  <si>
    <t>Q204</t>
  </si>
  <si>
    <t>Q205</t>
  </si>
  <si>
    <t>Q203</t>
  </si>
  <si>
    <t>132.7200</t>
  </si>
  <si>
    <t>R271</t>
  </si>
  <si>
    <t>129.9300</t>
  </si>
  <si>
    <t>R272</t>
  </si>
  <si>
    <t>R268</t>
  </si>
  <si>
    <t>R274</t>
  </si>
  <si>
    <t>140.1800</t>
  </si>
  <si>
    <t>R275</t>
  </si>
  <si>
    <t>R269</t>
  </si>
  <si>
    <t>R276</t>
  </si>
  <si>
    <t>138.4300</t>
  </si>
  <si>
    <t>R277</t>
  </si>
  <si>
    <t>R270</t>
  </si>
  <si>
    <t>138.4500</t>
  </si>
  <si>
    <t>R278</t>
  </si>
  <si>
    <t>135.4300</t>
  </si>
  <si>
    <t>R279</t>
  </si>
  <si>
    <t>R273</t>
  </si>
  <si>
    <t>135.4500</t>
  </si>
  <si>
    <t>R283</t>
  </si>
  <si>
    <t>R284</t>
  </si>
  <si>
    <t>R280</t>
  </si>
  <si>
    <t>129.9700</t>
  </si>
  <si>
    <t>R286</t>
  </si>
  <si>
    <t>R287</t>
  </si>
  <si>
    <t>R281</t>
  </si>
  <si>
    <t>R288</t>
  </si>
  <si>
    <t>R289</t>
  </si>
  <si>
    <t>R282</t>
  </si>
  <si>
    <t>138.4700</t>
  </si>
  <si>
    <t>R290</t>
  </si>
  <si>
    <t>R291</t>
  </si>
  <si>
    <t>R285</t>
  </si>
  <si>
    <t>135.4700</t>
  </si>
  <si>
    <t>FB211</t>
  </si>
  <si>
    <t>18.4000</t>
  </si>
  <si>
    <t>126.2400</t>
  </si>
  <si>
    <t>R251</t>
  </si>
  <si>
    <t>17.6300</t>
  </si>
  <si>
    <t>141.7000</t>
  </si>
  <si>
    <t>R266</t>
  </si>
  <si>
    <t>10.4800</t>
  </si>
  <si>
    <t>R267</t>
  </si>
  <si>
    <t>3.9800</t>
  </si>
  <si>
    <t>95.9500</t>
  </si>
  <si>
    <t>117.6900</t>
  </si>
  <si>
    <t>U207</t>
  </si>
  <si>
    <t>48.0001</t>
  </si>
  <si>
    <t>139.3099</t>
  </si>
  <si>
    <t>U206</t>
  </si>
  <si>
    <t>54.7261</t>
  </si>
  <si>
    <t>U205</t>
  </si>
  <si>
    <t>51.3261</t>
  </si>
  <si>
    <t>U204</t>
  </si>
  <si>
    <t>58.2261</t>
  </si>
  <si>
    <t>U203</t>
  </si>
  <si>
    <t>14.9000</t>
  </si>
  <si>
    <t>119.6600</t>
  </si>
  <si>
    <t>U202</t>
  </si>
  <si>
    <t>22.6000</t>
  </si>
  <si>
    <t>119.6400</t>
  </si>
  <si>
    <t>6.2550</t>
  </si>
  <si>
    <t>117.6550</t>
  </si>
  <si>
    <t>R265</t>
  </si>
  <si>
    <t>120.9400</t>
  </si>
  <si>
    <t>R264</t>
  </si>
  <si>
    <t>139.6900</t>
  </si>
  <si>
    <t>R263</t>
  </si>
  <si>
    <t>98.4500</t>
  </si>
  <si>
    <t>116.1900</t>
  </si>
  <si>
    <t>R262</t>
  </si>
  <si>
    <t>118.9400</t>
  </si>
  <si>
    <t>R261</t>
  </si>
  <si>
    <t>R260</t>
  </si>
  <si>
    <t>47.2000</t>
  </si>
  <si>
    <t>R259</t>
  </si>
  <si>
    <t>53.9500</t>
  </si>
  <si>
    <t>R258</t>
  </si>
  <si>
    <t>47.8170</t>
  </si>
  <si>
    <t>142.8760</t>
  </si>
  <si>
    <t>R257</t>
  </si>
  <si>
    <t>51.1501</t>
  </si>
  <si>
    <t>R256</t>
  </si>
  <si>
    <t>50.4500</t>
  </si>
  <si>
    <t>R255</t>
  </si>
  <si>
    <t>57.4500</t>
  </si>
  <si>
    <t>R254</t>
  </si>
  <si>
    <t>54.5480</t>
  </si>
  <si>
    <t>R253</t>
  </si>
  <si>
    <t>62.2000</t>
  </si>
  <si>
    <t>R252</t>
  </si>
  <si>
    <t>57.9770</t>
  </si>
  <si>
    <t>R250</t>
  </si>
  <si>
    <t>91.2000</t>
  </si>
  <si>
    <t>R249</t>
  </si>
  <si>
    <t>12.8000</t>
  </si>
  <si>
    <t>112.6610</t>
  </si>
  <si>
    <t>R248</t>
  </si>
  <si>
    <t>20.6000</t>
  </si>
  <si>
    <t>112.6400</t>
  </si>
  <si>
    <t>R247</t>
  </si>
  <si>
    <t>43.9500</t>
  </si>
  <si>
    <t>R246</t>
  </si>
  <si>
    <t>49.9500</t>
  </si>
  <si>
    <t>R245</t>
  </si>
  <si>
    <t>55.4500</t>
  </si>
  <si>
    <t>R244</t>
  </si>
  <si>
    <t>61.4500</t>
  </si>
  <si>
    <t>R243</t>
  </si>
  <si>
    <t>75.2000</t>
  </si>
  <si>
    <t>R242</t>
  </si>
  <si>
    <t>70.7000</t>
  </si>
  <si>
    <t>R241</t>
  </si>
  <si>
    <t>R240</t>
  </si>
  <si>
    <t>80.7000</t>
  </si>
  <si>
    <t>R239</t>
  </si>
  <si>
    <t>59.4500</t>
  </si>
  <si>
    <t>R238</t>
  </si>
  <si>
    <t>82.7000</t>
  </si>
  <si>
    <t>R237</t>
  </si>
  <si>
    <t>R236</t>
  </si>
  <si>
    <t>R235</t>
  </si>
  <si>
    <t>47.9500</t>
  </si>
  <si>
    <t>R234</t>
  </si>
  <si>
    <t>72.7000</t>
  </si>
  <si>
    <t>R233</t>
  </si>
  <si>
    <t>45.9600</t>
  </si>
  <si>
    <t>R232</t>
  </si>
  <si>
    <t>R231</t>
  </si>
  <si>
    <t>89.2000</t>
  </si>
  <si>
    <t>R230</t>
  </si>
  <si>
    <t>95.2000</t>
  </si>
  <si>
    <t>R229</t>
  </si>
  <si>
    <t>R228</t>
  </si>
  <si>
    <t>93.2000</t>
  </si>
  <si>
    <t>R227</t>
  </si>
  <si>
    <t>R226</t>
  </si>
  <si>
    <t>R225</t>
  </si>
  <si>
    <t>R224</t>
  </si>
  <si>
    <t>R223</t>
  </si>
  <si>
    <t>R222</t>
  </si>
  <si>
    <t>81.2000</t>
  </si>
  <si>
    <t>R221</t>
  </si>
  <si>
    <t>R220</t>
  </si>
  <si>
    <t>79.2000</t>
  </si>
  <si>
    <t>R219</t>
  </si>
  <si>
    <t>R218</t>
  </si>
  <si>
    <t>R217</t>
  </si>
  <si>
    <t>R216</t>
  </si>
  <si>
    <t>R211</t>
  </si>
  <si>
    <t>24.1000</t>
  </si>
  <si>
    <t>103.9400</t>
  </si>
  <si>
    <t>R210</t>
  </si>
  <si>
    <t>28.3350</t>
  </si>
  <si>
    <t>111.4100</t>
  </si>
  <si>
    <t>R209</t>
  </si>
  <si>
    <t>69.4500</t>
  </si>
  <si>
    <t>R208</t>
  </si>
  <si>
    <t>67.4500</t>
  </si>
  <si>
    <t>R207</t>
  </si>
  <si>
    <t>32.3350</t>
  </si>
  <si>
    <t>R206</t>
  </si>
  <si>
    <t>54.9250</t>
  </si>
  <si>
    <t>R205</t>
  </si>
  <si>
    <t>56.9250</t>
  </si>
  <si>
    <t>R204</t>
  </si>
  <si>
    <t>0.9950</t>
  </si>
  <si>
    <t>117.3300</t>
  </si>
  <si>
    <t>R203</t>
  </si>
  <si>
    <t>114.7300</t>
  </si>
  <si>
    <t>R202</t>
  </si>
  <si>
    <t>R201</t>
  </si>
  <si>
    <t>R200</t>
  </si>
  <si>
    <t>9.2950</t>
  </si>
  <si>
    <t>111.4610</t>
  </si>
  <si>
    <t>94.5000</t>
  </si>
  <si>
    <t>112.7950</t>
  </si>
  <si>
    <t>39.6100</t>
  </si>
  <si>
    <t>J238</t>
  </si>
  <si>
    <t>54.8500</t>
  </si>
  <si>
    <t>J233</t>
  </si>
  <si>
    <t>75.1700</t>
  </si>
  <si>
    <t>J232</t>
  </si>
  <si>
    <t>CAVALIER</t>
  </si>
  <si>
    <t>open</t>
  </si>
  <si>
    <t>J231</t>
  </si>
  <si>
    <t>J230</t>
  </si>
  <si>
    <t>85.3300</t>
  </si>
  <si>
    <t>J229</t>
  </si>
  <si>
    <t>41.2000</t>
  </si>
  <si>
    <t>110.7400</t>
  </si>
  <si>
    <t>J228</t>
  </si>
  <si>
    <t>J227</t>
  </si>
  <si>
    <t>J226</t>
  </si>
  <si>
    <t>154.2599</t>
  </si>
  <si>
    <t>J225</t>
  </si>
  <si>
    <t>95.4500</t>
  </si>
  <si>
    <t>J218</t>
  </si>
  <si>
    <t>56.9191</t>
  </si>
  <si>
    <t>J217</t>
  </si>
  <si>
    <t>48.0191</t>
  </si>
  <si>
    <t>J216</t>
  </si>
  <si>
    <t>84.6950</t>
  </si>
  <si>
    <t>110.7300</t>
  </si>
  <si>
    <t>J215</t>
  </si>
  <si>
    <t>75.7950</t>
  </si>
  <si>
    <t>J214</t>
  </si>
  <si>
    <t>92.6840</t>
  </si>
  <si>
    <t>J213</t>
  </si>
  <si>
    <t>16.4000</t>
  </si>
  <si>
    <t>106.3400</t>
  </si>
  <si>
    <t>J212</t>
  </si>
  <si>
    <t>81.1840</t>
  </si>
  <si>
    <t>J211</t>
  </si>
  <si>
    <t>53.9450</t>
  </si>
  <si>
    <t>J210</t>
  </si>
  <si>
    <t>29.6000</t>
  </si>
  <si>
    <t>J209</t>
  </si>
  <si>
    <t>68.4000</t>
  </si>
  <si>
    <t>J208</t>
  </si>
  <si>
    <t>65.5000</t>
  </si>
  <si>
    <t>J206</t>
  </si>
  <si>
    <t>65.0100</t>
  </si>
  <si>
    <t>FB209</t>
  </si>
  <si>
    <t>138.9500</t>
  </si>
  <si>
    <t>FB208</t>
  </si>
  <si>
    <t>84.4500</t>
  </si>
  <si>
    <t>138.9400</t>
  </si>
  <si>
    <t>FB207</t>
  </si>
  <si>
    <t>86.2000</t>
  </si>
  <si>
    <t>FB206</t>
  </si>
  <si>
    <t>89.8300</t>
  </si>
  <si>
    <t>FB205</t>
  </si>
  <si>
    <t>16.8000</t>
  </si>
  <si>
    <t>112.5610</t>
  </si>
  <si>
    <t>FB204</t>
  </si>
  <si>
    <t>112.5400</t>
  </si>
  <si>
    <t>FB203</t>
  </si>
  <si>
    <t>52.4500</t>
  </si>
  <si>
    <t>132.8690</t>
  </si>
  <si>
    <t>FB202</t>
  </si>
  <si>
    <t>119.1900</t>
  </si>
  <si>
    <t>FB201</t>
  </si>
  <si>
    <t>FB200</t>
  </si>
  <si>
    <t>87.9500</t>
  </si>
  <si>
    <t>119.6900</t>
  </si>
  <si>
    <t>D205</t>
  </si>
  <si>
    <t>D204</t>
  </si>
  <si>
    <t>121.9590</t>
  </si>
  <si>
    <t>D203</t>
  </si>
  <si>
    <t>111.9590</t>
  </si>
  <si>
    <t>D202</t>
  </si>
  <si>
    <t>8.2205</t>
  </si>
  <si>
    <t>127.4750</t>
  </si>
  <si>
    <t>D201</t>
  </si>
  <si>
    <t>127.8400</t>
  </si>
  <si>
    <t>D200</t>
  </si>
  <si>
    <t>C274</t>
  </si>
  <si>
    <t>29.4500</t>
  </si>
  <si>
    <t>154.7800</t>
  </si>
  <si>
    <t>C273</t>
  </si>
  <si>
    <t>31.9900</t>
  </si>
  <si>
    <t>C272</t>
  </si>
  <si>
    <t>34.5300</t>
  </si>
  <si>
    <t>C271</t>
  </si>
  <si>
    <t>33.3260</t>
  </si>
  <si>
    <t>141.9800</t>
  </si>
  <si>
    <t>C270</t>
  </si>
  <si>
    <t>37.0700</t>
  </si>
  <si>
    <t>C269</t>
  </si>
  <si>
    <t>C268</t>
  </si>
  <si>
    <t>42.1500</t>
  </si>
  <si>
    <t>C267</t>
  </si>
  <si>
    <t>93.4500</t>
  </si>
  <si>
    <t>116.3900</t>
  </si>
  <si>
    <t>C266</t>
  </si>
  <si>
    <t>44.6900</t>
  </si>
  <si>
    <t>C265</t>
  </si>
  <si>
    <t>C264</t>
  </si>
  <si>
    <t>47.2300</t>
  </si>
  <si>
    <t>C263</t>
  </si>
  <si>
    <t>136.1900</t>
  </si>
  <si>
    <t>C262</t>
  </si>
  <si>
    <t>55.6761</t>
  </si>
  <si>
    <t>C261</t>
  </si>
  <si>
    <t>C260</t>
  </si>
  <si>
    <t>C259</t>
  </si>
  <si>
    <t>144.7550</t>
  </si>
  <si>
    <t>C258</t>
  </si>
  <si>
    <t>C257</t>
  </si>
  <si>
    <t>C256</t>
  </si>
  <si>
    <t>52.2000</t>
  </si>
  <si>
    <t>C255</t>
  </si>
  <si>
    <t>59.1761</t>
  </si>
  <si>
    <t>C254</t>
  </si>
  <si>
    <t>C253</t>
  </si>
  <si>
    <t>C252</t>
  </si>
  <si>
    <t>C251</t>
  </si>
  <si>
    <t>C250</t>
  </si>
  <si>
    <t>88.6300</t>
  </si>
  <si>
    <t>145.0000</t>
  </si>
  <si>
    <t>C249</t>
  </si>
  <si>
    <t>89.9300</t>
  </si>
  <si>
    <t>144.6000</t>
  </si>
  <si>
    <t>C248</t>
  </si>
  <si>
    <t>82.4500</t>
  </si>
  <si>
    <t>144.3900</t>
  </si>
  <si>
    <t>C247</t>
  </si>
  <si>
    <t>79.5300</t>
  </si>
  <si>
    <t>144.4000</t>
  </si>
  <si>
    <t>C246</t>
  </si>
  <si>
    <t>85.8300</t>
  </si>
  <si>
    <t>C245</t>
  </si>
  <si>
    <t>87.2300</t>
  </si>
  <si>
    <t>C244</t>
  </si>
  <si>
    <t>87.9800</t>
  </si>
  <si>
    <t>141.9500</t>
  </si>
  <si>
    <t>C243</t>
  </si>
  <si>
    <t>82.7800</t>
  </si>
  <si>
    <t>C242</t>
  </si>
  <si>
    <t>76.6940</t>
  </si>
  <si>
    <t>144.3660</t>
  </si>
  <si>
    <t>C241</t>
  </si>
  <si>
    <t>73.1380</t>
  </si>
  <si>
    <t>144.3200</t>
  </si>
  <si>
    <t>C240</t>
  </si>
  <si>
    <t>71.1060</t>
  </si>
  <si>
    <t>C239</t>
  </si>
  <si>
    <t>70.0900</t>
  </si>
  <si>
    <t>C238</t>
  </si>
  <si>
    <t>82.7900</t>
  </si>
  <si>
    <t>C237</t>
  </si>
  <si>
    <t>C236</t>
  </si>
  <si>
    <t>C235</t>
  </si>
  <si>
    <t>C234</t>
  </si>
  <si>
    <t>77.7100</t>
  </si>
  <si>
    <t>C233</t>
  </si>
  <si>
    <t>87.8700</t>
  </si>
  <si>
    <t>C232</t>
  </si>
  <si>
    <t>80.2900</t>
  </si>
  <si>
    <t>C231</t>
  </si>
  <si>
    <t>90.4100</t>
  </si>
  <si>
    <t>C230</t>
  </si>
  <si>
    <t>12.5073</t>
  </si>
  <si>
    <t>C229</t>
  </si>
  <si>
    <t>12.9000</t>
  </si>
  <si>
    <t>114.2110</t>
  </si>
  <si>
    <t>C228</t>
  </si>
  <si>
    <t>16.8620</t>
  </si>
  <si>
    <t>C227</t>
  </si>
  <si>
    <t>20.7000</t>
  </si>
  <si>
    <t>111.4400</t>
  </si>
  <si>
    <t>C226</t>
  </si>
  <si>
    <t>20.6480</t>
  </si>
  <si>
    <t>114.1910</t>
  </si>
  <si>
    <t>C225</t>
  </si>
  <si>
    <t>24.5480</t>
  </si>
  <si>
    <t>C224</t>
  </si>
  <si>
    <t>148.9400</t>
  </si>
  <si>
    <t>C223</t>
  </si>
  <si>
    <t>49.7000</t>
  </si>
  <si>
    <t>130.6900</t>
  </si>
  <si>
    <t>C222</t>
  </si>
  <si>
    <t>C221</t>
  </si>
  <si>
    <t>130.9400</t>
  </si>
  <si>
    <t>C220</t>
  </si>
  <si>
    <t>79.4500</t>
  </si>
  <si>
    <t>115.8650</t>
  </si>
  <si>
    <t>C219</t>
  </si>
  <si>
    <t>81.9500</t>
  </si>
  <si>
    <t>C218</t>
  </si>
  <si>
    <t>117.2400</t>
  </si>
  <si>
    <t>C217</t>
  </si>
  <si>
    <t>24.2000</t>
  </si>
  <si>
    <t>107.6400</t>
  </si>
  <si>
    <t>C216</t>
  </si>
  <si>
    <t>84.2000</t>
  </si>
  <si>
    <t>C215</t>
  </si>
  <si>
    <t>C214</t>
  </si>
  <si>
    <t>132.6899</t>
  </si>
  <si>
    <t>C213</t>
  </si>
  <si>
    <t>30.3350</t>
  </si>
  <si>
    <t>C212</t>
  </si>
  <si>
    <t>72.4500</t>
  </si>
  <si>
    <t>C211</t>
  </si>
  <si>
    <t>72.3250</t>
  </si>
  <si>
    <t>C210</t>
  </si>
  <si>
    <t>33.6350</t>
  </si>
  <si>
    <t>117.0100</t>
  </si>
  <si>
    <t>C209</t>
  </si>
  <si>
    <t>34.0350</t>
  </si>
  <si>
    <t>114.1100</t>
  </si>
  <si>
    <t>C208</t>
  </si>
  <si>
    <t>67.9500</t>
  </si>
  <si>
    <t>C207</t>
  </si>
  <si>
    <t>C206</t>
  </si>
  <si>
    <t>1.0950</t>
  </si>
  <si>
    <t>119.5590</t>
  </si>
  <si>
    <t>C204</t>
  </si>
  <si>
    <t>7.1950</t>
  </si>
  <si>
    <t>111.3590</t>
  </si>
  <si>
    <t>C203</t>
  </si>
  <si>
    <t>6.0950</t>
  </si>
  <si>
    <t>C202</t>
  </si>
  <si>
    <t>3.7950</t>
  </si>
  <si>
    <t>111.2590</t>
  </si>
  <si>
    <t>C201</t>
  </si>
  <si>
    <t>91.7000</t>
  </si>
  <si>
    <t>C200</t>
  </si>
  <si>
    <t>H2</t>
  </si>
  <si>
    <t>7.5000</t>
  </si>
  <si>
    <t>1.152mm</t>
  </si>
  <si>
    <t>H1</t>
  </si>
  <si>
    <t>R105</t>
  </si>
  <si>
    <t>89.9000</t>
  </si>
  <si>
    <t>J38</t>
  </si>
  <si>
    <t>10.2650</t>
  </si>
  <si>
    <t>10.8000</t>
  </si>
  <si>
    <t>46.5503</t>
  </si>
  <si>
    <t>88.9000</t>
  </si>
  <si>
    <t>R104</t>
  </si>
  <si>
    <t>43.3000</t>
  </si>
  <si>
    <t>93.1000</t>
  </si>
  <si>
    <t>R103</t>
  </si>
  <si>
    <t>67.2000</t>
  </si>
  <si>
    <t>97.1254</t>
  </si>
  <si>
    <t>R102</t>
  </si>
  <si>
    <t>88.2321</t>
  </si>
  <si>
    <t>R101</t>
  </si>
  <si>
    <t>79.5000</t>
  </si>
  <si>
    <t>98.1000</t>
  </si>
  <si>
    <t>R100</t>
  </si>
  <si>
    <t>90.5000</t>
  </si>
  <si>
    <t>87.0000</t>
  </si>
  <si>
    <t>Q19</t>
  </si>
  <si>
    <t>64.4000</t>
  </si>
  <si>
    <t>97.1000</t>
  </si>
  <si>
    <t>C52</t>
  </si>
  <si>
    <t>87.2000</t>
  </si>
  <si>
    <t>C51</t>
  </si>
  <si>
    <t>42.5250</t>
  </si>
  <si>
    <t>J37</t>
  </si>
  <si>
    <t>51.5000</t>
  </si>
  <si>
    <t>43.5000</t>
  </si>
  <si>
    <t>74.3000</t>
  </si>
  <si>
    <t>R97</t>
  </si>
  <si>
    <t>89.4000</t>
  </si>
  <si>
    <t>R96</t>
  </si>
  <si>
    <t>88.0000</t>
  </si>
  <si>
    <t>80.2500</t>
  </si>
  <si>
    <t>R95</t>
  </si>
  <si>
    <t>89.3500</t>
  </si>
  <si>
    <t>72.0400</t>
  </si>
  <si>
    <t>R94</t>
  </si>
  <si>
    <t>73.7500</t>
  </si>
  <si>
    <t>R93</t>
  </si>
  <si>
    <t>65.2000</t>
  </si>
  <si>
    <t>R92</t>
  </si>
  <si>
    <t>66.6000</t>
  </si>
  <si>
    <t>16.6000</t>
  </si>
  <si>
    <t>14.8000</t>
  </si>
  <si>
    <t>SMC,_DO-214AB</t>
  </si>
  <si>
    <t>25.0000</t>
  </si>
  <si>
    <t>20.5000</t>
  </si>
  <si>
    <t>R91</t>
  </si>
  <si>
    <t>31.6000</t>
  </si>
  <si>
    <t>21.8000</t>
  </si>
  <si>
    <t>Q18</t>
  </si>
  <si>
    <t>31.8000</t>
  </si>
  <si>
    <t>18.3959</t>
  </si>
  <si>
    <t>J36</t>
  </si>
  <si>
    <t>31.7000</t>
  </si>
  <si>
    <t>26.2000</t>
  </si>
  <si>
    <t>R99</t>
  </si>
  <si>
    <t>83.0000</t>
  </si>
  <si>
    <t>R98</t>
  </si>
  <si>
    <t>FB8</t>
  </si>
  <si>
    <t>66.3000</t>
  </si>
  <si>
    <t>61.0000</t>
  </si>
  <si>
    <t>FB7</t>
  </si>
  <si>
    <t>68.2000</t>
  </si>
  <si>
    <t>C50</t>
  </si>
  <si>
    <t>79.0000</t>
  </si>
  <si>
    <t>C49</t>
  </si>
  <si>
    <t>36.9000</t>
  </si>
  <si>
    <t>15.2000</t>
  </si>
  <si>
    <t>S5</t>
  </si>
  <si>
    <t>75.0000</t>
  </si>
  <si>
    <t>92.5000</t>
  </si>
  <si>
    <t>57.0000</t>
  </si>
  <si>
    <t>S3</t>
  </si>
  <si>
    <t>39.0000</t>
  </si>
  <si>
    <t>S2</t>
  </si>
  <si>
    <t>22.0000</t>
  </si>
  <si>
    <t>S1</t>
  </si>
  <si>
    <t>3.0000</t>
  </si>
  <si>
    <t>R90</t>
  </si>
  <si>
    <t>87.5000</t>
  </si>
  <si>
    <t>R89</t>
  </si>
  <si>
    <t>35.3000</t>
  </si>
  <si>
    <t>R88</t>
  </si>
  <si>
    <t>44.5000</t>
  </si>
  <si>
    <t>96.0000</t>
  </si>
  <si>
    <t>R87</t>
  </si>
  <si>
    <t>42.5000</t>
  </si>
  <si>
    <t>R86</t>
  </si>
  <si>
    <t>69.9750</t>
  </si>
  <si>
    <t>92.4240</t>
  </si>
  <si>
    <t>R85</t>
  </si>
  <si>
    <t>65.9500</t>
  </si>
  <si>
    <t>88.2250</t>
  </si>
  <si>
    <t>R84</t>
  </si>
  <si>
    <t>26.5000</t>
  </si>
  <si>
    <t>98.0000</t>
  </si>
  <si>
    <t>R83</t>
  </si>
  <si>
    <t>13.0000</t>
  </si>
  <si>
    <t>R82</t>
  </si>
  <si>
    <t>14.0000</t>
  </si>
  <si>
    <t>R81</t>
  </si>
  <si>
    <t>28.7000</t>
  </si>
  <si>
    <t>R80</t>
  </si>
  <si>
    <t>16.5000</t>
  </si>
  <si>
    <t>R79</t>
  </si>
  <si>
    <t>10.0000</t>
  </si>
  <si>
    <t>R78</t>
  </si>
  <si>
    <t>81.7700</t>
  </si>
  <si>
    <t>81.2500</t>
  </si>
  <si>
    <t>R77</t>
  </si>
  <si>
    <t>81.7300</t>
  </si>
  <si>
    <t>74.2500</t>
  </si>
  <si>
    <t>R76</t>
  </si>
  <si>
    <t>67.2500</t>
  </si>
  <si>
    <t>R75</t>
  </si>
  <si>
    <t>84.7700</t>
  </si>
  <si>
    <t>R74</t>
  </si>
  <si>
    <t>84.7300</t>
  </si>
  <si>
    <t>R73</t>
  </si>
  <si>
    <t>R72</t>
  </si>
  <si>
    <t>86.4800</t>
  </si>
  <si>
    <t>R71</t>
  </si>
  <si>
    <t>R70</t>
  </si>
  <si>
    <t>R69</t>
  </si>
  <si>
    <t>76.2700</t>
  </si>
  <si>
    <t>R68</t>
  </si>
  <si>
    <t>76.2300</t>
  </si>
  <si>
    <t>R67</t>
  </si>
  <si>
    <t>R66</t>
  </si>
  <si>
    <t>81.7500</t>
  </si>
  <si>
    <t>77.7500</t>
  </si>
  <si>
    <t>R65</t>
  </si>
  <si>
    <t>70.7500</t>
  </si>
  <si>
    <t>R64</t>
  </si>
  <si>
    <t>63.7500</t>
  </si>
  <si>
    <t>R63</t>
  </si>
  <si>
    <t>84.7500</t>
  </si>
  <si>
    <t>R62</t>
  </si>
  <si>
    <t>R61</t>
  </si>
  <si>
    <t>R60</t>
  </si>
  <si>
    <t>R59</t>
  </si>
  <si>
    <t>R58</t>
  </si>
  <si>
    <t>R57</t>
  </si>
  <si>
    <t>76.2500</t>
  </si>
  <si>
    <t>R56</t>
  </si>
  <si>
    <t>R55</t>
  </si>
  <si>
    <t>R54</t>
  </si>
  <si>
    <t>29.7761</t>
  </si>
  <si>
    <t>64.4525</t>
  </si>
  <si>
    <t>R53</t>
  </si>
  <si>
    <t>15.4840</t>
  </si>
  <si>
    <t>64.0475</t>
  </si>
  <si>
    <t>R52</t>
  </si>
  <si>
    <t>40.0000</t>
  </si>
  <si>
    <t>77.0200</t>
  </si>
  <si>
    <t>R51</t>
  </si>
  <si>
    <t>78.7700</t>
  </si>
  <si>
    <t>R50</t>
  </si>
  <si>
    <t>27.7500</t>
  </si>
  <si>
    <t>80.7500</t>
  </si>
  <si>
    <t>R49</t>
  </si>
  <si>
    <t>13.2589</t>
  </si>
  <si>
    <t>80.6250</t>
  </si>
  <si>
    <t>R48</t>
  </si>
  <si>
    <t>29.2500</t>
  </si>
  <si>
    <t>R47</t>
  </si>
  <si>
    <t>14.7589</t>
  </si>
  <si>
    <t>80.6400</t>
  </si>
  <si>
    <t>R46</t>
  </si>
  <si>
    <t>44.2500</t>
  </si>
  <si>
    <t>77.1150</t>
  </si>
  <si>
    <t>R45</t>
  </si>
  <si>
    <t>78.8650</t>
  </si>
  <si>
    <t>R44</t>
  </si>
  <si>
    <t>33.7500</t>
  </si>
  <si>
    <t>R43</t>
  </si>
  <si>
    <t>34.5000</t>
  </si>
  <si>
    <t>R42</t>
  </si>
  <si>
    <t>19.2589</t>
  </si>
  <si>
    <t>R41</t>
  </si>
  <si>
    <t>20.2340</t>
  </si>
  <si>
    <t>R40</t>
  </si>
  <si>
    <t>32.2500</t>
  </si>
  <si>
    <t>R39</t>
  </si>
  <si>
    <t>33.0000</t>
  </si>
  <si>
    <t>R38</t>
  </si>
  <si>
    <t>17.7589</t>
  </si>
  <si>
    <t>R37</t>
  </si>
  <si>
    <t>18.7340</t>
  </si>
  <si>
    <t>R36</t>
  </si>
  <si>
    <t>30.7500</t>
  </si>
  <si>
    <t>R35</t>
  </si>
  <si>
    <t>16.2589</t>
  </si>
  <si>
    <t>R34</t>
  </si>
  <si>
    <t>31.5000</t>
  </si>
  <si>
    <t>R33</t>
  </si>
  <si>
    <t>17.2340</t>
  </si>
  <si>
    <t>R32</t>
  </si>
  <si>
    <t>36.7500</t>
  </si>
  <si>
    <t>R31</t>
  </si>
  <si>
    <t>36.0000</t>
  </si>
  <si>
    <t>R30</t>
  </si>
  <si>
    <t>22.0089</t>
  </si>
  <si>
    <t>R29</t>
  </si>
  <si>
    <t>54.0000</t>
  </si>
  <si>
    <t>71.1750</t>
  </si>
  <si>
    <t>R28</t>
  </si>
  <si>
    <t>35.2500</t>
  </si>
  <si>
    <t>R27</t>
  </si>
  <si>
    <t>20.7589</t>
  </si>
  <si>
    <t>R26</t>
  </si>
  <si>
    <t>80.6000</t>
  </si>
  <si>
    <t>2.4900</t>
  </si>
  <si>
    <t>R25</t>
  </si>
  <si>
    <t>97.2500</t>
  </si>
  <si>
    <t>R24</t>
  </si>
  <si>
    <t>31.2500</t>
  </si>
  <si>
    <t>R23</t>
  </si>
  <si>
    <t>34.8250</t>
  </si>
  <si>
    <t>32.8500</t>
  </si>
  <si>
    <t>R22</t>
  </si>
  <si>
    <t>44.7500</t>
  </si>
  <si>
    <t>58.5000</t>
  </si>
  <si>
    <t>R21</t>
  </si>
  <si>
    <t>97.2900</t>
  </si>
  <si>
    <t>R20</t>
  </si>
  <si>
    <t>41.7500</t>
  </si>
  <si>
    <t>14.5000</t>
  </si>
  <si>
    <t>R19</t>
  </si>
  <si>
    <t>56.2500</t>
  </si>
  <si>
    <t>R18</t>
  </si>
  <si>
    <t>53.2500</t>
  </si>
  <si>
    <t>R17</t>
  </si>
  <si>
    <t>18.7500</t>
  </si>
  <si>
    <t>R16</t>
  </si>
  <si>
    <t>35.9000</t>
  </si>
  <si>
    <t>22.5500</t>
  </si>
  <si>
    <t>R15</t>
  </si>
  <si>
    <t>26.3000</t>
  </si>
  <si>
    <t>R14</t>
  </si>
  <si>
    <t>30.0500</t>
  </si>
  <si>
    <t>R13</t>
  </si>
  <si>
    <t>18.8000</t>
  </si>
  <si>
    <t>R12</t>
  </si>
  <si>
    <t>34.1500</t>
  </si>
  <si>
    <t>R11</t>
  </si>
  <si>
    <t>R10</t>
  </si>
  <si>
    <t>R9</t>
  </si>
  <si>
    <t>38.0000</t>
  </si>
  <si>
    <t>12.7500</t>
  </si>
  <si>
    <t>R8</t>
  </si>
  <si>
    <t>R7</t>
  </si>
  <si>
    <t>97.3000</t>
  </si>
  <si>
    <t>R6</t>
  </si>
  <si>
    <t>33.2500</t>
  </si>
  <si>
    <t>11.7500</t>
  </si>
  <si>
    <t>R5</t>
  </si>
  <si>
    <t>35.1000</t>
  </si>
  <si>
    <t>15.2500</t>
  </si>
  <si>
    <t>R4</t>
  </si>
  <si>
    <t>29.2000</t>
  </si>
  <si>
    <t>17.2500</t>
  </si>
  <si>
    <t>R3</t>
  </si>
  <si>
    <t>38.4500</t>
  </si>
  <si>
    <t>6.9000</t>
  </si>
  <si>
    <t>32.5000</t>
  </si>
  <si>
    <t>R1</t>
  </si>
  <si>
    <t>24.0500</t>
  </si>
  <si>
    <t>Q17</t>
  </si>
  <si>
    <t>47.5000</t>
  </si>
  <si>
    <t>Q16</t>
  </si>
  <si>
    <t>79.0200</t>
  </si>
  <si>
    <t>Q15</t>
  </si>
  <si>
    <t>78.9800</t>
  </si>
  <si>
    <t>Q14</t>
  </si>
  <si>
    <t>Q13</t>
  </si>
  <si>
    <t>Q12</t>
  </si>
  <si>
    <t>Q11</t>
  </si>
  <si>
    <t>Q10</t>
  </si>
  <si>
    <t>66.7975</t>
  </si>
  <si>
    <t>Q9</t>
  </si>
  <si>
    <t>12.9840</t>
  </si>
  <si>
    <t>64.1475</t>
  </si>
  <si>
    <t>Q8</t>
  </si>
  <si>
    <t>72.5000</t>
  </si>
  <si>
    <t>Q7</t>
  </si>
  <si>
    <t>17.7500</t>
  </si>
  <si>
    <t>Q6</t>
  </si>
  <si>
    <t>38.9000</t>
  </si>
  <si>
    <t>18.5500</t>
  </si>
  <si>
    <t>Q5</t>
  </si>
  <si>
    <t>Q4</t>
  </si>
  <si>
    <t>Q3</t>
  </si>
  <si>
    <t>Q2</t>
  </si>
  <si>
    <t>TO263AB,_D2PAK</t>
  </si>
  <si>
    <t>J29</t>
  </si>
  <si>
    <t>93.0000</t>
  </si>
  <si>
    <t>J27</t>
  </si>
  <si>
    <t>12.7000</t>
  </si>
  <si>
    <t>J26</t>
  </si>
  <si>
    <t>83.5000</t>
  </si>
  <si>
    <t>92.0400</t>
  </si>
  <si>
    <t>J24</t>
  </si>
  <si>
    <t>78.9100</t>
  </si>
  <si>
    <t>J23</t>
  </si>
  <si>
    <t>73.6500</t>
  </si>
  <si>
    <t>J22</t>
  </si>
  <si>
    <t>68.5700</t>
  </si>
  <si>
    <t>J21</t>
  </si>
  <si>
    <t>76.3700</t>
  </si>
  <si>
    <t>J20</t>
  </si>
  <si>
    <t>71.1100</t>
  </si>
  <si>
    <t>J19</t>
  </si>
  <si>
    <t>66.0000</t>
  </si>
  <si>
    <t>J18</t>
  </si>
  <si>
    <t>62.7500</t>
  </si>
  <si>
    <t>63.5000</t>
  </si>
  <si>
    <t>J17</t>
  </si>
  <si>
    <t>71.7500</t>
  </si>
  <si>
    <t>J16</t>
  </si>
  <si>
    <t>67.5000</t>
  </si>
  <si>
    <t>77.0000</t>
  </si>
  <si>
    <t>J15</t>
  </si>
  <si>
    <t>51.0000</t>
  </si>
  <si>
    <t>J14</t>
  </si>
  <si>
    <t>8.1501</t>
  </si>
  <si>
    <t>76.7500</t>
  </si>
  <si>
    <t>J13</t>
  </si>
  <si>
    <t>68.2500</t>
  </si>
  <si>
    <t>J12</t>
  </si>
  <si>
    <t>49.5999</t>
  </si>
  <si>
    <t>65.8500</t>
  </si>
  <si>
    <t>J11</t>
  </si>
  <si>
    <t>86.5000</t>
  </si>
  <si>
    <t>J10</t>
  </si>
  <si>
    <t>91.8499</t>
  </si>
  <si>
    <t>38.7500</t>
  </si>
  <si>
    <t>J9</t>
  </si>
  <si>
    <t>48.8600</t>
  </si>
  <si>
    <t>J8</t>
  </si>
  <si>
    <t>48.0000</t>
  </si>
  <si>
    <t>J7</t>
  </si>
  <si>
    <t>55.8850</t>
  </si>
  <si>
    <t>J6</t>
  </si>
  <si>
    <t>68.7500</t>
  </si>
  <si>
    <t>J5</t>
  </si>
  <si>
    <t>94.7500</t>
  </si>
  <si>
    <t>J4</t>
  </si>
  <si>
    <t>57.2000</t>
  </si>
  <si>
    <t>J3</t>
  </si>
  <si>
    <t>37.5000</t>
  </si>
  <si>
    <t>4.5500</t>
  </si>
  <si>
    <t>J2</t>
  </si>
  <si>
    <t>4.0500</t>
  </si>
  <si>
    <t>4.3000</t>
  </si>
  <si>
    <t>13.7500</t>
  </si>
  <si>
    <t>17.0000</t>
  </si>
  <si>
    <t>3.7500</t>
  </si>
  <si>
    <t>10.7500</t>
  </si>
  <si>
    <t>THN_15WI</t>
  </si>
  <si>
    <t>82.2300</t>
  </si>
  <si>
    <t>21.5000</t>
  </si>
  <si>
    <t>THN_30WI-A1</t>
  </si>
  <si>
    <t>28.9800</t>
  </si>
  <si>
    <t>47.0000</t>
  </si>
  <si>
    <t>TEN_60</t>
  </si>
  <si>
    <t>55.7500</t>
  </si>
  <si>
    <t>26.0000</t>
  </si>
  <si>
    <t>D11</t>
  </si>
  <si>
    <t>71.5000</t>
  </si>
  <si>
    <t>D7</t>
  </si>
  <si>
    <t>29.7500</t>
  </si>
  <si>
    <t>D6</t>
  </si>
  <si>
    <t>78.2500</t>
  </si>
  <si>
    <t>3.1400</t>
  </si>
  <si>
    <t>D5</t>
  </si>
  <si>
    <t>23.5000</t>
  </si>
  <si>
    <t>D4</t>
  </si>
  <si>
    <t>D3</t>
  </si>
  <si>
    <t>D2</t>
  </si>
  <si>
    <t>D1</t>
  </si>
  <si>
    <t>11.2500</t>
  </si>
  <si>
    <t>C48</t>
  </si>
  <si>
    <t>41.9250</t>
  </si>
  <si>
    <t>87.4000</t>
  </si>
  <si>
    <t>C47</t>
  </si>
  <si>
    <t>33.5000</t>
  </si>
  <si>
    <t>C46</t>
  </si>
  <si>
    <t>30.0000</t>
  </si>
  <si>
    <t>C45</t>
  </si>
  <si>
    <t>25.5000</t>
  </si>
  <si>
    <t>C44</t>
  </si>
  <si>
    <t>6.5000</t>
  </si>
  <si>
    <t>C43</t>
  </si>
  <si>
    <t>49.8000</t>
  </si>
  <si>
    <t>88.3500</t>
  </si>
  <si>
    <t>C42</t>
  </si>
  <si>
    <t>69.9000</t>
  </si>
  <si>
    <t>C41</t>
  </si>
  <si>
    <t>8.0000</t>
  </si>
  <si>
    <t>C40</t>
  </si>
  <si>
    <t>83.2700</t>
  </si>
  <si>
    <t>C39</t>
  </si>
  <si>
    <t>83.2300</t>
  </si>
  <si>
    <t>C38</t>
  </si>
  <si>
    <t>C37</t>
  </si>
  <si>
    <t>91.0000</t>
  </si>
  <si>
    <t>80.3000</t>
  </si>
  <si>
    <t>C36</t>
  </si>
  <si>
    <t>73.5000</t>
  </si>
  <si>
    <t>C35</t>
  </si>
  <si>
    <t>67.1000</t>
  </si>
  <si>
    <t>C34</t>
  </si>
  <si>
    <t>83.2500</t>
  </si>
  <si>
    <t>C33</t>
  </si>
  <si>
    <t>C32</t>
  </si>
  <si>
    <t>C31</t>
  </si>
  <si>
    <t>C30</t>
  </si>
  <si>
    <t>70.3000</t>
  </si>
  <si>
    <t>C29</t>
  </si>
  <si>
    <t>63.8000</t>
  </si>
  <si>
    <t>C28</t>
  </si>
  <si>
    <t>67.7500</t>
  </si>
  <si>
    <t>67.7000</t>
  </si>
  <si>
    <t>C27</t>
  </si>
  <si>
    <t>73.0000</t>
  </si>
  <si>
    <t>68.0000</t>
  </si>
  <si>
    <t>C26</t>
  </si>
  <si>
    <t>62.5000</t>
  </si>
  <si>
    <t>C25</t>
  </si>
  <si>
    <t>76.7700</t>
  </si>
  <si>
    <t>C24</t>
  </si>
  <si>
    <t>42.2500</t>
  </si>
  <si>
    <t>76.8650</t>
  </si>
  <si>
    <t>C23</t>
  </si>
  <si>
    <t>45.0000</t>
  </si>
  <si>
    <t>81.3683</t>
  </si>
  <si>
    <t>C22</t>
  </si>
  <si>
    <t>37.2500</t>
  </si>
  <si>
    <t>C21</t>
  </si>
  <si>
    <t>23.7350</t>
  </si>
  <si>
    <t>C20</t>
  </si>
  <si>
    <t>43.0000</t>
  </si>
  <si>
    <t>C19</t>
  </si>
  <si>
    <t>6.2400</t>
  </si>
  <si>
    <t>C18</t>
  </si>
  <si>
    <t>81.0000</t>
  </si>
  <si>
    <t>C17</t>
  </si>
  <si>
    <t>72.7500</t>
  </si>
  <si>
    <t>C16</t>
  </si>
  <si>
    <t>4.5000</t>
  </si>
  <si>
    <t>C15</t>
  </si>
  <si>
    <t>19.7500</t>
  </si>
  <si>
    <t>C14</t>
  </si>
  <si>
    <t>47.3400</t>
  </si>
  <si>
    <t>C13</t>
  </si>
  <si>
    <t>C12</t>
  </si>
  <si>
    <t>26.3600</t>
  </si>
  <si>
    <t>29.9000</t>
  </si>
  <si>
    <t>C11</t>
  </si>
  <si>
    <t>11.3000</t>
  </si>
  <si>
    <t>C10</t>
  </si>
  <si>
    <t>51.2500</t>
  </si>
  <si>
    <t>C9</t>
  </si>
  <si>
    <t>59.5000</t>
  </si>
  <si>
    <t>C8</t>
  </si>
  <si>
    <t>4.4500</t>
  </si>
  <si>
    <t>C7</t>
  </si>
  <si>
    <t>5.2500</t>
  </si>
  <si>
    <t>39.7500</t>
  </si>
  <si>
    <t>C6</t>
  </si>
  <si>
    <t>25.2500</t>
  </si>
  <si>
    <t>C4</t>
  </si>
  <si>
    <t>1.0000</t>
  </si>
  <si>
    <t>C3</t>
  </si>
  <si>
    <t>29.5500</t>
  </si>
  <si>
    <t>C2</t>
  </si>
  <si>
    <t>26.2500</t>
  </si>
  <si>
    <t>C1</t>
  </si>
  <si>
    <t>20.6500</t>
  </si>
  <si>
    <t>SMA,_DO-214AC</t>
  </si>
  <si>
    <t>J31</t>
  </si>
  <si>
    <t>95.0500</t>
  </si>
  <si>
    <t>J32</t>
  </si>
  <si>
    <t>38.7300</t>
  </si>
  <si>
    <t>J33</t>
  </si>
  <si>
    <t>52.8000</t>
  </si>
  <si>
    <t>J34</t>
  </si>
  <si>
    <t>4.9500</t>
  </si>
  <si>
    <t>J35</t>
  </si>
  <si>
    <t>JLCPCB Footprint</t>
  </si>
  <si>
    <t>824001</t>
  </si>
  <si>
    <t>WE-TVS TVS Diode 4+1Ch 5V SOT23-6L</t>
  </si>
  <si>
    <t>1748613</t>
  </si>
  <si>
    <t>FB210,"WE-CBF_0805_High_Current","7.3000","123.9400","TopLayer","180","742792023"</t>
  </si>
  <si>
    <t>D205,"SOT-23-6L","44.5000","135.9400","TopLayer","270","824001"</t>
  </si>
  <si>
    <t>D202,"SOT-23-6L","8.2205","127.4750","TopLayer","90","824001"</t>
  </si>
  <si>
    <t>D201,"SOT-23-6L","26.0052","127.8400","TopLayer","90","824001"</t>
  </si>
  <si>
    <t>D14,"SOT-23-6L","43.5000","74.3000","TopLayer","270","824001"</t>
  </si>
  <si>
    <t>7.3000</t>
  </si>
  <si>
    <t>26.0052</t>
  </si>
  <si>
    <t>verification de l'existence du nom de footprint</t>
  </si>
  <si>
    <t>variation de rotation</t>
  </si>
  <si>
    <t>Mid X (mm)</t>
  </si>
  <si>
    <t>Mid Y (mm)</t>
  </si>
  <si>
    <t>liste JLCPCB (dsgtr en dur):</t>
  </si>
  <si>
    <t>liste complete:</t>
  </si>
  <si>
    <t>MPN (liste unique, à refaire à chaque generation de BOM)</t>
  </si>
  <si>
    <t>libRef</t>
  </si>
  <si>
    <t xml:space="preserve"> Footprint</t>
  </si>
  <si>
    <t>LCSC Part #</t>
  </si>
  <si>
    <t>J255,"CAVALIER","71.2000","135.9400","TopLayer","90","open"</t>
  </si>
  <si>
    <t>J254,"CAVALIER","73.3000","135.9400","TopLayer","90","open"</t>
  </si>
  <si>
    <t>J252,"CAVALIER","66.7000","119.4400","TopLayer","90","open"</t>
  </si>
  <si>
    <t>J251,"CAVALIER","69.2000","119.4400","TopLayer","90","open"</t>
  </si>
  <si>
    <t>J250,"CAVALIER","71.2000","140.8400","TopLayer","90","open"</t>
  </si>
  <si>
    <t>J249,"CAVALIER","71.2000","138.5400","TopLayer","90","open"</t>
  </si>
  <si>
    <t>J232,"CAVALIER","74.1000","140.8400","TopLayer","270","open"</t>
  </si>
  <si>
    <t>J231,"CAVALIER","74.1000","138.5400","TopLayer","270","open"</t>
  </si>
  <si>
    <t>J228,"CAVALIER","77.7018","140.8400","TopLayer","270","open"</t>
  </si>
  <si>
    <t>J227,"CAVALIER","77.7018","138.5642","TopLayer","270","open"</t>
  </si>
  <si>
    <t>D200,"SOT-23-6L","24.2500","135.6900","TopLayer","180","824001"</t>
  </si>
  <si>
    <t>J255</t>
  </si>
  <si>
    <t>J254</t>
  </si>
  <si>
    <t>73.3000</t>
  </si>
  <si>
    <t>J252</t>
  </si>
  <si>
    <t>J251</t>
  </si>
  <si>
    <t>69.2000</t>
  </si>
  <si>
    <t>J250</t>
  </si>
  <si>
    <t>140.8400</t>
  </si>
  <si>
    <t>J249</t>
  </si>
  <si>
    <t>138.5400</t>
  </si>
  <si>
    <t>74.1000</t>
  </si>
  <si>
    <t>77.7018</t>
  </si>
  <si>
    <t>138.5642</t>
  </si>
  <si>
    <t>24.2500</t>
  </si>
  <si>
    <t>TOP</t>
  </si>
  <si>
    <t>nb carte alim</t>
  </si>
  <si>
    <t>nb carte mere</t>
  </si>
  <si>
    <t>nb carte herse</t>
  </si>
  <si>
    <t>nb carte OPB</t>
  </si>
  <si>
    <t>Qty mere</t>
  </si>
  <si>
    <t>Qty herse</t>
  </si>
  <si>
    <t>Qty OPB</t>
  </si>
  <si>
    <t>Delta alim</t>
  </si>
  <si>
    <t>Delta mere</t>
  </si>
  <si>
    <t>Delta herse</t>
  </si>
  <si>
    <t>Delta OPB</t>
  </si>
  <si>
    <t>total Qty</t>
  </si>
  <si>
    <t>Qty restant</t>
  </si>
  <si>
    <t>BOM</t>
  </si>
  <si>
    <t>Qté JLC:</t>
  </si>
  <si>
    <t>Qté OPB:</t>
  </si>
  <si>
    <t>Qté Herse:</t>
  </si>
  <si>
    <t>Qté Alim:</t>
  </si>
  <si>
    <t>Qté Mere:</t>
  </si>
  <si>
    <t>Qty panel alim</t>
  </si>
  <si>
    <t>Qté Mot:</t>
  </si>
  <si>
    <t>Qté Clav:</t>
  </si>
  <si>
    <t>Qty Alim</t>
  </si>
  <si>
    <t>Qty mot</t>
  </si>
  <si>
    <t>nb carte mot</t>
  </si>
  <si>
    <t>Delta mot</t>
  </si>
  <si>
    <t>Qty capt</t>
  </si>
  <si>
    <t>nb carte capt</t>
  </si>
  <si>
    <t>Qté Capt:</t>
  </si>
  <si>
    <t>Delta capt</t>
  </si>
  <si>
    <t>Qty clav</t>
  </si>
  <si>
    <t>nb carte clav</t>
  </si>
  <si>
    <t>Delta clav</t>
  </si>
  <si>
    <t>verif Qty panel alim</t>
  </si>
  <si>
    <t>conn AX-12</t>
  </si>
  <si>
    <t>Qty</t>
  </si>
  <si>
    <t>relatif à</t>
  </si>
  <si>
    <t>RS</t>
  </si>
  <si>
    <t>FUSE AUTO 20A 58VDC BLADE MINI</t>
  </si>
  <si>
    <t>0891020.NXS</t>
  </si>
  <si>
    <t>0891015.NXS</t>
  </si>
  <si>
    <t>FUSE AUTO 15A 58VDC BLADE MINI</t>
  </si>
  <si>
    <t>on utilise un autre modele de fusible (cf BOM compl.)</t>
  </si>
  <si>
    <t>Wurth</t>
  </si>
  <si>
    <t>Ferrite 0805</t>
  </si>
  <si>
    <t>~32€</t>
  </si>
  <si>
    <t>~47€</t>
  </si>
  <si>
    <t>fil batterie directement soudés sur la carte.</t>
  </si>
  <si>
    <t>utile que pour les robots (et encore, pas sûr)</t>
  </si>
  <si>
    <t>~20€</t>
  </si>
  <si>
    <t>~18€</t>
  </si>
  <si>
    <t>~14€</t>
  </si>
  <si>
    <t>~3,5€</t>
  </si>
  <si>
    <t>housing 2,54mm 2P</t>
  </si>
  <si>
    <t>housing 2,54mm 3P</t>
  </si>
  <si>
    <t>housing 2,54mm 4P</t>
  </si>
  <si>
    <t>dome bouton illiminé</t>
  </si>
  <si>
    <t>WR-MM 6P</t>
  </si>
  <si>
    <t>WR-MM 4P</t>
  </si>
  <si>
    <t>WR-MM 8P</t>
  </si>
  <si>
    <t>prise 3,5mm 2P</t>
  </si>
  <si>
    <t>header pour DE0? 2x40p (x2 1x40p)</t>
  </si>
  <si>
    <t>header pour DE0 1x2p</t>
  </si>
  <si>
    <t>cosse 2,54mm</t>
  </si>
  <si>
    <t>capteur effet hall</t>
  </si>
  <si>
    <t>A3213EUA-T</t>
  </si>
  <si>
    <t>Allegro</t>
  </si>
  <si>
    <t>680-7510</t>
  </si>
  <si>
    <t>Nappe FPC 200mm</t>
  </si>
  <si>
    <t>Nappe FPC 150mm</t>
  </si>
  <si>
    <t>cmd digikey</t>
  </si>
  <si>
    <t>attention: il faut les souder sur-élever de 3,2mm (les pin font 3,5mm) pour que la prise passe</t>
  </si>
  <si>
    <t>pour carte goldo</t>
  </si>
  <si>
    <t>embase 5,08mm</t>
  </si>
  <si>
    <t>connecteur 5,08mm</t>
  </si>
  <si>
    <t>radiateur pont en H 23x23mm h12,3mm adhesif</t>
  </si>
  <si>
    <t>ICK PGA 8x8x12</t>
  </si>
  <si>
    <t>Fischer Elektronik</t>
  </si>
  <si>
    <t>radiateur pour les drivers moteur</t>
  </si>
  <si>
    <t>étiquette de marquage</t>
  </si>
  <si>
    <t xml:space="preserve"> TSW-136-25-F-T-RA</t>
  </si>
  <si>
    <t>barrete RA 3x4p, voir BOM compl.</t>
  </si>
  <si>
    <t>barrete RA 3x6p, voir BOM compl.</t>
  </si>
  <si>
    <t>nb pin/barrete</t>
  </si>
  <si>
    <t>Samtec</t>
  </si>
  <si>
    <t>cf ci-desssous</t>
  </si>
  <si>
    <t>RS-45p~48€, Farnell-50p~47€</t>
  </si>
  <si>
    <t>header 2,54mm 1x40p gold</t>
  </si>
  <si>
    <t>header 2,54mm RA 3x36p gold</t>
  </si>
  <si>
    <t>771-8219</t>
  </si>
  <si>
    <t>771-8200</t>
  </si>
  <si>
    <t>771-8206</t>
  </si>
  <si>
    <t>~45€</t>
  </si>
  <si>
    <t>825-0806</t>
  </si>
  <si>
    <t>Multicomp</t>
  </si>
  <si>
    <t>LittleFuse</t>
  </si>
  <si>
    <t>BOM Goldorak 2020 - Wurth</t>
  </si>
  <si>
    <t>Qty nécessaire</t>
  </si>
  <si>
    <t>Stock Goldorak</t>
  </si>
  <si>
    <t>Qty Minimum</t>
  </si>
  <si>
    <t>dome bouton illuminé</t>
  </si>
  <si>
    <t>Criticité</t>
  </si>
  <si>
    <t>entretoise 9mm</t>
  </si>
  <si>
    <t>WA-SMST SMT Steel Spacer with through hole, OD6mm, ID3.3xL9mm</t>
  </si>
  <si>
    <t>Refusion</t>
  </si>
  <si>
    <t xml:space="preserve">BOM total sur Octopart: </t>
  </si>
  <si>
    <t xml:space="preserve">BOM passif sur Octopart: </t>
  </si>
  <si>
    <t xml:space="preserve">BOM conn sur Octopart: </t>
  </si>
  <si>
    <t>~16€</t>
  </si>
  <si>
    <t>~24€</t>
  </si>
  <si>
    <t>~42€</t>
  </si>
  <si>
    <t>DE0 nano</t>
  </si>
  <si>
    <t>Nucleo F446RE</t>
  </si>
  <si>
    <t>attente réponse sponso</t>
  </si>
  <si>
    <t>Nucleo F303RE</t>
  </si>
  <si>
    <t>771-8109</t>
  </si>
  <si>
    <t>771-8118</t>
  </si>
  <si>
    <t>824-6591</t>
  </si>
  <si>
    <t>154-6147</t>
  </si>
  <si>
    <t>180-7921</t>
  </si>
  <si>
    <t>voir sponso? Sinon RS (9mm) pas cher ~20€
cf BOM compl.</t>
  </si>
  <si>
    <t>176-8163</t>
  </si>
  <si>
    <t>461-6558</t>
  </si>
  <si>
    <t xml:space="preserve">190-7279 </t>
  </si>
  <si>
    <t>RS Part Number</t>
  </si>
  <si>
    <t>Lot</t>
  </si>
  <si>
    <t>BOM Goldorak 2020 - RS - via Evolutek</t>
  </si>
  <si>
    <t xml:space="preserve">~9€ </t>
  </si>
  <si>
    <t>demande perso pour Audran</t>
  </si>
  <si>
    <t>fusible temporisé 12A 250V</t>
  </si>
  <si>
    <t>BOM Goldorak 2020 - Farnell</t>
  </si>
  <si>
    <t>Farnell_01</t>
  </si>
  <si>
    <t>ST</t>
  </si>
  <si>
    <t>Terasic</t>
  </si>
  <si>
    <t>826-7377</t>
  </si>
  <si>
    <t>824-6692</t>
  </si>
  <si>
    <t>(déjà recu 1 le 04/09/2020)</t>
  </si>
  <si>
    <t>~20€, déjà recu 4 le 04/09/2020</t>
  </si>
  <si>
    <t>header pour DE0? 1x26p (x2 1x26p)</t>
  </si>
  <si>
    <t xml:space="preserve">finalement il faut aussi changer le connecteur </t>
  </si>
  <si>
    <t>fil noir souple AWG22</t>
  </si>
  <si>
    <t>Brand-Rex</t>
  </si>
  <si>
    <t>SPC00448A002 25M</t>
  </si>
  <si>
    <t>cable 'signal' de plus grosse section que l'actuel,
gaine PTFE. Commande différé</t>
  </si>
  <si>
    <t>fil rouge souple AWG22</t>
  </si>
  <si>
    <t>SPC00448A001 25M</t>
  </si>
  <si>
    <t>a souder par Inovelec</t>
  </si>
  <si>
    <t>non</t>
  </si>
  <si>
    <t>oui, partiel</t>
  </si>
  <si>
    <t>barrete 1x2p, utiliser les barretes seccables</t>
  </si>
  <si>
    <t>barrete 1x3p, utiliser les barretes seccables</t>
  </si>
  <si>
    <t>barrete 1x4p, utiliser les barretes seccables</t>
  </si>
  <si>
    <t>RS_1</t>
  </si>
  <si>
    <t>RS_2</t>
  </si>
  <si>
    <t>Qty
reçue</t>
  </si>
  <si>
    <t>pas dispo chez les distributeur, sponso nécessaire</t>
  </si>
  <si>
    <t>un achat RS est envisageable au lieu du sponso</t>
  </si>
  <si>
    <t>pas encore recu</t>
  </si>
  <si>
    <t>J5, J6, J7, J240</t>
  </si>
  <si>
    <t>J3, J26, J208, J211, J212, J214</t>
  </si>
  <si>
    <t>J15, J16, J27, J209, J213, J229, J241</t>
  </si>
  <si>
    <t>C9, C10, C13, C14, C17, C18, C224, C258, C265, C271</t>
  </si>
  <si>
    <t>C3, C26, C27, C28, C275, C276</t>
  </si>
  <si>
    <t>Qty totale à souder</t>
  </si>
  <si>
    <t>Type de composant</t>
  </si>
  <si>
    <t>TH</t>
  </si>
  <si>
    <t>CMS</t>
  </si>
  <si>
    <t>avec pliage</t>
  </si>
  <si>
    <t>CMS, bottom</t>
  </si>
  <si>
    <t>TH, bottom</t>
  </si>
  <si>
    <t>dessouder connecteur 2,54mm existants 2p</t>
  </si>
  <si>
    <t>dessouder connecteur 2,54mm existants  2x20p</t>
  </si>
  <si>
    <t>dessouder connecteur 2,54mm existants 2x13p</t>
  </si>
  <si>
    <t>JP3</t>
  </si>
  <si>
    <t>JP1, JP2</t>
  </si>
  <si>
    <t>JP4</t>
  </si>
  <si>
    <t>fourni en barrette secable</t>
  </si>
  <si>
    <t>fourni en barette secable
attention: à ne pas souder en top mais en bottom</t>
  </si>
  <si>
    <t>ressouder des nouveau x connecteur 2,54mm existants 2x13p</t>
  </si>
  <si>
    <t>ressouder des nouveau x connecteur 2,54mm existants 2p</t>
  </si>
  <si>
    <t>ressouder des nouveau x connecteur 2,54mm existants 2x20p</t>
  </si>
  <si>
    <t>pas besoin d'avoir des nappes supplementaire pour les spares</t>
  </si>
  <si>
    <t>FB7, FB8, FB206, FB207, FB208, FB209</t>
  </si>
  <si>
    <t>Quantité de carte à souder sur le panel:</t>
  </si>
  <si>
    <t>Qty reçue le 04/09/20</t>
  </si>
  <si>
    <t>Qty proposé le 08/09/20</t>
  </si>
  <si>
    <t>Qty demandé le 08/09/20</t>
  </si>
  <si>
    <t>Sponso</t>
  </si>
  <si>
    <t>stock? Sinon c'est suffisant</t>
  </si>
  <si>
    <t>768-9039</t>
  </si>
  <si>
    <t>DE0-nano</t>
  </si>
  <si>
    <t>RS_3</t>
  </si>
  <si>
    <t>497-13075-1-ND</t>
  </si>
  <si>
    <t>a ne pas souder finalement</t>
  </si>
  <si>
    <t>attention à l'alignement sur les pads (pour être aligné avec les autres connecteurs)</t>
  </si>
  <si>
    <t>attention à l'alignement sur les pads (pour être aligné avec les autres connecteurs), 
Surtout J3, s'il n'est pas centré latérallement la prise ne passera pas.</t>
  </si>
  <si>
    <t>dont 8x4=32 avec pliage (C224, C258, C265, C271)
le pliage doit être vraiment à ras de la base du condensateur sinon il va géner J241, J209.</t>
  </si>
  <si>
    <t>attention à l'alignement sur les pads (pour être aligné avec les autres connecteurs)
Surtout J16, s'il n'est pas centré latérallement la prise ne passera pas.</t>
  </si>
  <si>
    <t>FB7, FB8 sont à déssouder sur les PCB fourni (remplacement du composant par la ref Wurth)</t>
  </si>
  <si>
    <t>dont 8x2=16 avec pliage ( C275, C276)
le pliage doit être vraiment à ras de la base du condensateur sinon il va géner J212, J214.</t>
  </si>
  <si>
    <t>BOM Goldorak panel 2020 - Inovelec - Rev.B</t>
  </si>
  <si>
    <t>Modification carte DE0-nano (5 carte neuve fournie)</t>
  </si>
  <si>
    <t>voir notice sur la soudure des connecteurs BOT</t>
  </si>
  <si>
    <r>
      <t xml:space="preserve">voir notice sur la soudure des connecteurs BOT, 
</t>
    </r>
    <r>
      <rPr>
        <sz val="11"/>
        <color rgb="FFFF0000"/>
        <rFont val="Calibri"/>
        <family val="2"/>
        <scheme val="minor"/>
      </rPr>
      <t>a souder décalé</t>
    </r>
  </si>
  <si>
    <t>fourni en barrette secable précoupé avec pin pré-décalés
conformément à la carte de référence</t>
  </si>
  <si>
    <t>H200, H202</t>
  </si>
  <si>
    <t>les colonettes peuvent facilement être décalées ou de travers, attention à leur centrage.
(Ne pas souder H201 et H203)</t>
  </si>
  <si>
    <t>(10 stock neuf, 3 recup possible)</t>
  </si>
  <si>
    <t>(4 stock neuf, 4 recup possible)</t>
  </si>
  <si>
    <t>(1 stock neuf, 3 recup possible), utiliser des modèle 30W est possible</t>
  </si>
  <si>
    <t>goldo ne veux pas qu'on lui prépare de carte pour l'équipe Golgoth: -2pcs</t>
  </si>
  <si>
    <t>~39€ (4+28), 180 en stock PLS33333</t>
  </si>
  <si>
    <t>envoi sponso prévu, Sinon farnell</t>
  </si>
  <si>
    <r>
      <t xml:space="preserve">quantité fournie avec le premier colis: 3, </t>
    </r>
    <r>
      <rPr>
        <sz val="11"/>
        <color rgb="FFFF0000"/>
        <rFont val="Calibri"/>
        <family val="2"/>
        <scheme val="minor"/>
      </rPr>
      <t>la suite par lettre à venir</t>
    </r>
  </si>
  <si>
    <t>à dessouder de la carte neuve 
mécanique: 4 entretoise à demonter pour acceder aux connecteurs sur 3 des 5 cartes</t>
  </si>
  <si>
    <t>orientation: point vert du coté du 'T' de la sérigraphie "RESET"
le centrage du composant est important pour l'intégration mécanique</t>
  </si>
  <si>
    <t>9 panels 190x100mm 4 layer EniG, PCB fourni avec les passif CMS déjà soudés (uniquement sur la couche top), Assemblage en panier garni</t>
  </si>
  <si>
    <t>Zut, c'est commandé en doublon ça</t>
  </si>
  <si>
    <t>Forfait composant du 11/09/20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</si>
</sst>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D252D"/>
      <name val="Arial"/>
      <family val="2"/>
    </font>
    <font>
      <b/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4" fillId="5" borderId="6" applyNumberFormat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0" xfId="0" applyFill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4" borderId="0" xfId="0" applyFill="1" applyAlignment="1">
      <alignment horizontal="left" vertical="center"/>
    </xf>
    <xf numFmtId="14" fontId="0" fillId="4" borderId="0" xfId="0" applyNumberFormat="1" applyFill="1" applyAlignment="1">
      <alignment horizontal="left" vertical="center"/>
    </xf>
    <xf numFmtId="0" fontId="2" fillId="3" borderId="0" xfId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4" fillId="5" borderId="6" xfId="2" applyAlignment="1">
      <alignment horizontal="left" vertical="center" wrapText="1"/>
    </xf>
    <xf numFmtId="0" fontId="4" fillId="5" borderId="6" xfId="2"/>
    <xf numFmtId="0" fontId="4" fillId="5" borderId="6" xfId="2" applyAlignment="1">
      <alignment vertical="top" wrapText="1"/>
    </xf>
    <xf numFmtId="0" fontId="4" fillId="5" borderId="6" xfId="2" applyAlignment="1">
      <alignment horizontal="left" vertical="top"/>
    </xf>
    <xf numFmtId="0" fontId="0" fillId="6" borderId="0" xfId="0" applyFill="1" applyAlignment="1">
      <alignment vertical="top"/>
    </xf>
    <xf numFmtId="0" fontId="3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top"/>
    </xf>
    <xf numFmtId="0" fontId="0" fillId="2" borderId="8" xfId="0" applyFill="1" applyBorder="1" applyAlignment="1">
      <alignment vertical="top" wrapText="1"/>
    </xf>
    <xf numFmtId="0" fontId="4" fillId="5" borderId="9" xfId="2" applyBorder="1" applyAlignment="1">
      <alignment vertical="top" wrapText="1"/>
    </xf>
    <xf numFmtId="0" fontId="4" fillId="5" borderId="6" xfId="2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5" borderId="13" xfId="2" applyBorder="1" applyAlignment="1">
      <alignment horizontal="center" vertical="center"/>
    </xf>
    <xf numFmtId="0" fontId="4" fillId="5" borderId="14" xfId="2" applyBorder="1" applyAlignment="1">
      <alignment vertical="top" wrapText="1"/>
    </xf>
    <xf numFmtId="0" fontId="6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vertical="top" wrapText="1"/>
    </xf>
    <xf numFmtId="0" fontId="4" fillId="5" borderId="17" xfId="2" applyBorder="1" applyAlignment="1">
      <alignment vertical="top" wrapText="1"/>
    </xf>
    <xf numFmtId="0" fontId="12" fillId="9" borderId="18" xfId="5" applyFill="1" applyBorder="1" applyAlignment="1">
      <alignment vertical="center" wrapText="1"/>
    </xf>
    <xf numFmtId="0" fontId="12" fillId="0" borderId="0" xfId="5"/>
    <xf numFmtId="0" fontId="0" fillId="6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1" fillId="8" borderId="0" xfId="4" applyAlignment="1">
      <alignment horizontal="center" vertical="center"/>
    </xf>
    <xf numFmtId="0" fontId="0" fillId="11" borderId="0" xfId="0" applyFill="1" applyAlignment="1">
      <alignment horizontal="left" vertical="top" wrapText="1"/>
    </xf>
    <xf numFmtId="0" fontId="2" fillId="3" borderId="0" xfId="1" applyAlignment="1">
      <alignment horizontal="center" vertical="center"/>
    </xf>
    <xf numFmtId="0" fontId="10" fillId="7" borderId="0" xfId="3" applyAlignment="1">
      <alignment horizontal="center" vertical="center"/>
    </xf>
    <xf numFmtId="12" fontId="0" fillId="0" borderId="0" xfId="0" applyNumberFormat="1" applyAlignment="1">
      <alignment horizontal="left" vertical="top"/>
    </xf>
    <xf numFmtId="12" fontId="0" fillId="2" borderId="1" xfId="0" applyNumberFormat="1" applyFill="1" applyBorder="1" applyAlignment="1">
      <alignment horizontal="left" vertical="top" wrapText="1"/>
    </xf>
    <xf numFmtId="12" fontId="1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0" fillId="12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14" fillId="5" borderId="6" xfId="2" applyFont="1" applyAlignment="1">
      <alignment horizontal="center" vertical="top" wrapText="1"/>
    </xf>
    <xf numFmtId="0" fontId="4" fillId="5" borderId="6" xfId="2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2" borderId="1" xfId="0" applyFill="1" applyBorder="1" applyAlignment="1">
      <alignment horizontal="center" vertical="top" wrapText="1"/>
    </xf>
    <xf numFmtId="0" fontId="0" fillId="2" borderId="10" xfId="0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12" borderId="4" xfId="0" applyFill="1" applyBorder="1" applyAlignment="1">
      <alignment horizontal="left" vertical="top"/>
    </xf>
    <xf numFmtId="0" fontId="0" fillId="0" borderId="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14" borderId="0" xfId="0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0" xfId="0" applyFill="1" applyAlignment="1">
      <alignment horizontal="left" vertical="top"/>
    </xf>
    <xf numFmtId="0" fontId="10" fillId="7" borderId="0" xfId="3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5" fillId="0" borderId="7" xfId="0" applyFont="1" applyBorder="1" applyAlignment="1">
      <alignment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12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0" fillId="0" borderId="20" xfId="0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12" fontId="0" fillId="0" borderId="4" xfId="0" applyNumberFormat="1" applyBorder="1" applyAlignment="1">
      <alignment horizontal="left" vertical="top"/>
    </xf>
    <xf numFmtId="0" fontId="0" fillId="0" borderId="0" xfId="0" applyFill="1" applyAlignment="1">
      <alignment horizontal="center" vertical="top"/>
    </xf>
    <xf numFmtId="0" fontId="15" fillId="0" borderId="0" xfId="4" applyFont="1" applyFill="1" applyAlignment="1">
      <alignment horizontal="center" vertical="top"/>
    </xf>
    <xf numFmtId="0" fontId="16" fillId="0" borderId="0" xfId="4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5" fillId="0" borderId="7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left" vertical="top"/>
    </xf>
    <xf numFmtId="0" fontId="0" fillId="0" borderId="0" xfId="0" applyAlignment="1">
      <alignment horizontal="left" vertical="center" wrapText="1"/>
    </xf>
  </cellXfs>
  <cellStyles count="6">
    <cellStyle name="Entrée" xfId="2" builtinId="20"/>
    <cellStyle name="Insatisfaisant" xfId="4" builtinId="27"/>
    <cellStyle name="Lien hypertexte" xfId="5" builtinId="8"/>
    <cellStyle name="Neutre" xfId="1" builtinId="28"/>
    <cellStyle name="Normal" xfId="0" builtinId="0"/>
    <cellStyle name="Satisfaisant" xfId="3" builtinId="26"/>
  </cellStyles>
  <dxfs count="17">
    <dxf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103909</xdr:colOff>
      <xdr:row>6</xdr:row>
      <xdr:rowOff>415637</xdr:rowOff>
    </xdr:from>
    <xdr:to>
      <xdr:col>27</xdr:col>
      <xdr:colOff>717284</xdr:colOff>
      <xdr:row>49</xdr:row>
      <xdr:rowOff>66675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68B502B8-D994-4088-839A-4A8EEACB3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18433" y="1956955"/>
          <a:ext cx="15264556" cy="110403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ynthetiseur_BOM_Panel_2020_localCIE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 carte globale"/>
      <sheetName val="BOM complementaire"/>
      <sheetName val="BOM JLCPCB"/>
      <sheetName val="BOM Wurth"/>
      <sheetName val="BOM RS"/>
      <sheetName val="Parsing des BOM"/>
      <sheetName val="BOM-Carte_Alim(PROD)"/>
      <sheetName val="BOM-Carte_Mere(PROD)"/>
      <sheetName val="BOM-Carte_Herse_2020(PROD)"/>
      <sheetName val="BOM-Carte_OPB(PROD)"/>
      <sheetName val="P&amp;P JLCPCB"/>
      <sheetName val="Pick Place for Panel_2020"/>
    </sheetNames>
    <sheetDataSet>
      <sheetData sheetId="0">
        <row r="59">
          <cell r="AL59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igikey.fr/product-detail/fr/littelfuse-inc/0891015-NXS/F4990-ND/2046668" TargetMode="External"/><Relationship Id="rId1" Type="http://schemas.openxmlformats.org/officeDocument/2006/relationships/hyperlink" Target="https://www.digikey.fr/product-detail/fr/littelfuse-inc/0891020-NXS/F4991-ND/204666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T81"/>
  <sheetViews>
    <sheetView tabSelected="1" zoomScaleNormal="100" workbookViewId="0">
      <pane ySplit="1" topLeftCell="A2" activePane="bottomLeft" state="frozen"/>
      <selection activeCell="C1" sqref="C1"/>
      <selection pane="bottomLeft" activeCell="AT18" sqref="AT18"/>
    </sheetView>
  </sheetViews>
  <sheetFormatPr baseColWidth="10" defaultColWidth="11.42578125" defaultRowHeight="15" x14ac:dyDescent="0.25"/>
  <cols>
    <col min="1" max="1" width="4.140625" style="17" customWidth="1"/>
    <col min="2" max="2" width="25.42578125" style="18" customWidth="1"/>
    <col min="3" max="3" width="34.7109375" style="19" customWidth="1"/>
    <col min="4" max="4" width="39.28515625" style="19" customWidth="1"/>
    <col min="5" max="5" width="17.5703125" style="18" customWidth="1"/>
    <col min="6" max="6" width="6.7109375" style="18" customWidth="1"/>
    <col min="7" max="7" width="13.140625" style="19" customWidth="1"/>
    <col min="8" max="8" width="15.85546875" style="18" customWidth="1"/>
    <col min="9" max="9" width="14.42578125" style="18" customWidth="1"/>
    <col min="10" max="10" width="12.85546875" style="18" customWidth="1"/>
    <col min="11" max="11" width="10.85546875" style="18" customWidth="1"/>
    <col min="12" max="12" width="13.42578125" style="18" customWidth="1"/>
    <col min="13" max="13" width="10.7109375" style="18" hidden="1" customWidth="1"/>
    <col min="14" max="14" width="14.5703125" style="18" hidden="1" customWidth="1"/>
    <col min="15" max="15" width="6.42578125" style="29" hidden="1" customWidth="1"/>
    <col min="16" max="16" width="6.42578125" style="56" customWidth="1"/>
    <col min="17" max="28" width="6.42578125" style="29" customWidth="1"/>
    <col min="29" max="29" width="6.42578125" style="56" customWidth="1"/>
    <col min="30" max="31" width="6.42578125" style="29" customWidth="1"/>
    <col min="32" max="32" width="6.42578125" style="56" customWidth="1"/>
    <col min="33" max="34" width="6.42578125" style="29" customWidth="1"/>
    <col min="35" max="35" width="6.42578125" style="56" customWidth="1"/>
    <col min="36" max="36" width="6.42578125" style="29" hidden="1" customWidth="1"/>
    <col min="37" max="38" width="6.42578125" style="29" customWidth="1"/>
    <col min="39" max="40" width="11.42578125" style="29" customWidth="1"/>
    <col min="41" max="41" width="8" style="29" bestFit="1" customWidth="1"/>
    <col min="42" max="42" width="9.5703125" style="29" bestFit="1" customWidth="1"/>
    <col min="43" max="43" width="9.5703125" style="29" customWidth="1"/>
    <col min="44" max="44" width="9.42578125" style="29" bestFit="1" customWidth="1"/>
    <col min="45" max="45" width="9.5703125" style="29" bestFit="1" customWidth="1"/>
    <col min="46" max="46" width="54" style="19" customWidth="1"/>
    <col min="47" max="16384" width="11.42578125" style="18"/>
  </cols>
  <sheetData>
    <row r="1" spans="1:46" ht="21" x14ac:dyDescent="0.25">
      <c r="A1" s="116" t="s">
        <v>2460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45"/>
      <c r="P1" s="117" t="s">
        <v>2464</v>
      </c>
      <c r="Q1" s="118"/>
      <c r="R1" s="48">
        <v>10</v>
      </c>
      <c r="S1" s="117" t="s">
        <v>2467</v>
      </c>
      <c r="T1" s="118"/>
      <c r="U1" s="48">
        <v>10</v>
      </c>
      <c r="V1" s="117" t="s">
        <v>2475</v>
      </c>
      <c r="W1" s="118"/>
      <c r="X1" s="48">
        <v>10</v>
      </c>
      <c r="Y1" s="117" t="s">
        <v>2468</v>
      </c>
      <c r="Z1" s="118"/>
      <c r="AA1" s="53">
        <v>10</v>
      </c>
      <c r="AB1" s="45"/>
      <c r="AC1" s="117" t="s">
        <v>2465</v>
      </c>
      <c r="AD1" s="118"/>
      <c r="AE1" s="53">
        <v>8</v>
      </c>
      <c r="AF1" s="117" t="s">
        <v>2463</v>
      </c>
      <c r="AG1" s="118"/>
      <c r="AH1" s="53">
        <v>8</v>
      </c>
      <c r="AI1" s="119" t="s">
        <v>2462</v>
      </c>
      <c r="AJ1" s="120"/>
      <c r="AK1" s="48">
        <v>8</v>
      </c>
      <c r="AM1" s="49" t="s">
        <v>2461</v>
      </c>
      <c r="AN1" s="90"/>
      <c r="AO1" s="50">
        <v>10</v>
      </c>
    </row>
    <row r="2" spans="1:46" s="15" customFormat="1" ht="60" customHeight="1" x14ac:dyDescent="0.45">
      <c r="A2" s="8" t="s">
        <v>457</v>
      </c>
      <c r="B2" s="8" t="s">
        <v>8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1</v>
      </c>
      <c r="H2" s="8" t="s">
        <v>0</v>
      </c>
      <c r="I2" s="8" t="s">
        <v>458</v>
      </c>
      <c r="J2" s="8" t="s">
        <v>459</v>
      </c>
      <c r="K2" s="8" t="s">
        <v>10</v>
      </c>
      <c r="L2" s="8" t="s">
        <v>11</v>
      </c>
      <c r="M2" s="8" t="s">
        <v>6</v>
      </c>
      <c r="N2" s="8" t="s">
        <v>9</v>
      </c>
      <c r="O2" s="57" t="s">
        <v>2466</v>
      </c>
      <c r="P2" s="58" t="s">
        <v>2469</v>
      </c>
      <c r="Q2" s="8" t="s">
        <v>2447</v>
      </c>
      <c r="R2" s="47" t="s">
        <v>2454</v>
      </c>
      <c r="S2" s="41" t="s">
        <v>2470</v>
      </c>
      <c r="T2" s="8" t="s">
        <v>2471</v>
      </c>
      <c r="U2" s="47" t="s">
        <v>2472</v>
      </c>
      <c r="V2" s="41" t="s">
        <v>2473</v>
      </c>
      <c r="W2" s="8" t="s">
        <v>2474</v>
      </c>
      <c r="X2" s="47" t="s">
        <v>2476</v>
      </c>
      <c r="Y2" s="41" t="s">
        <v>2477</v>
      </c>
      <c r="Z2" s="8" t="s">
        <v>2478</v>
      </c>
      <c r="AA2" s="54" t="s">
        <v>2479</v>
      </c>
      <c r="AB2" s="46" t="s">
        <v>2480</v>
      </c>
      <c r="AC2" s="46" t="s">
        <v>2451</v>
      </c>
      <c r="AD2" s="8" t="s">
        <v>2448</v>
      </c>
      <c r="AE2" s="54" t="s">
        <v>2455</v>
      </c>
      <c r="AF2" s="46" t="s">
        <v>2452</v>
      </c>
      <c r="AG2" s="8" t="s">
        <v>2449</v>
      </c>
      <c r="AH2" s="54" t="s">
        <v>2456</v>
      </c>
      <c r="AI2" s="46" t="s">
        <v>2453</v>
      </c>
      <c r="AJ2" s="8" t="s">
        <v>2450</v>
      </c>
      <c r="AK2" s="47" t="s">
        <v>2457</v>
      </c>
      <c r="AL2" s="8" t="s">
        <v>2458</v>
      </c>
      <c r="AM2" s="46" t="s">
        <v>529</v>
      </c>
      <c r="AN2" s="46" t="s">
        <v>2593</v>
      </c>
      <c r="AO2" s="47" t="s">
        <v>528</v>
      </c>
      <c r="AP2" s="41" t="s">
        <v>2634</v>
      </c>
      <c r="AQ2" s="41" t="s">
        <v>2484</v>
      </c>
      <c r="AR2" s="41" t="s">
        <v>460</v>
      </c>
      <c r="AS2" s="8" t="s">
        <v>2459</v>
      </c>
      <c r="AT2" s="8" t="s">
        <v>531</v>
      </c>
    </row>
    <row r="3" spans="1:46" ht="42.75" hidden="1" x14ac:dyDescent="0.45">
      <c r="A3" s="17">
        <v>1</v>
      </c>
      <c r="B3" s="18" t="str">
        <f>'Parsing des BOM'!$V2</f>
        <v>2N7002</v>
      </c>
      <c r="C3" s="19" t="str">
        <f>'Parsing des BOM'!$P2</f>
        <v>Q2, Q3, Q4, Q5, Q6, Q9, Q10, Q11, Q12, Q13, Q14, Q15, Q16, Q17, Q18, Q19, Q200, Q201, Q202, Q203, Q204, Q205</v>
      </c>
      <c r="D3" s="19" t="str">
        <f>'Parsing des BOM'!$Q2</f>
        <v>MOSFET N 60V 115MA SOT23</v>
      </c>
      <c r="E3" s="18" t="str">
        <f>'Parsing des BOM'!$R2</f>
        <v>2N7002</v>
      </c>
      <c r="F3" s="18">
        <f>'Parsing des BOM'!$S2</f>
        <v>0</v>
      </c>
      <c r="G3" s="19" t="str">
        <f>'Parsing des BOM'!$O2</f>
        <v>Changjiang Electronics Tech (CJ)</v>
      </c>
      <c r="H3" s="18" t="str">
        <f>'Parsing des BOM'!$N2</f>
        <v>2N7002</v>
      </c>
      <c r="I3" s="18" t="str">
        <f>'Parsing des BOM'!$Z2</f>
        <v>Farnell</v>
      </c>
      <c r="J3" s="18" t="str">
        <f>'Parsing des BOM'!$AA2</f>
        <v>1510761</v>
      </c>
      <c r="K3" s="18" t="str">
        <f>'Parsing des BOM'!$X2</f>
        <v>JLCPCB</v>
      </c>
      <c r="L3" s="18" t="str">
        <f>'Parsing des BOM'!$Y2</f>
        <v>C8545</v>
      </c>
      <c r="M3" s="18" t="str">
        <f>'Parsing des BOM'!$T2</f>
        <v>SOT-23</v>
      </c>
      <c r="N3" s="18" t="str">
        <f>'Parsing des BOM'!$W2</f>
        <v>SOT-23-3</v>
      </c>
      <c r="O3" s="51">
        <f>'Parsing des BOM'!$I2</f>
        <v>16</v>
      </c>
      <c r="P3" s="55">
        <f>'Parsing des BOM'!$I2</f>
        <v>16</v>
      </c>
      <c r="Q3" s="52">
        <f>$AO$1</f>
        <v>10</v>
      </c>
      <c r="R3" s="29">
        <v>0</v>
      </c>
      <c r="S3" s="51"/>
      <c r="T3" s="52"/>
      <c r="V3" s="51"/>
      <c r="W3" s="52"/>
      <c r="Y3" s="51"/>
      <c r="Z3" s="52"/>
      <c r="AB3" s="29">
        <f>O3-P3-S3-V3-Y3</f>
        <v>0</v>
      </c>
      <c r="AC3" s="55">
        <f>'Parsing des BOM'!$J2</f>
        <v>6</v>
      </c>
      <c r="AD3" s="52">
        <f>$AO$1</f>
        <v>10</v>
      </c>
      <c r="AE3" s="29">
        <v>0</v>
      </c>
      <c r="AF3" s="55">
        <f>'Parsing des BOM'!$K2</f>
        <v>0</v>
      </c>
      <c r="AG3" s="52">
        <f>$AO$1*2</f>
        <v>20</v>
      </c>
      <c r="AH3" s="29">
        <v>0</v>
      </c>
      <c r="AI3" s="55">
        <f>'Parsing des BOM'!$L2</f>
        <v>0</v>
      </c>
      <c r="AJ3" s="52">
        <f>$AO$1*2</f>
        <v>20</v>
      </c>
      <c r="AK3" s="29">
        <v>0</v>
      </c>
      <c r="AL3" s="44">
        <f>MAX((P3*Q3-R3),0)+MAX((S3*T3-U3),0)+MAX((V3*W3-X3),0)+MAX((Y3*Z3-AA3),0)+MAX((AC3*AD3-AE3),0)+MAX((AF3*AG3-AH3),0)+MAX((AI3*AJ3-AK3),0)</f>
        <v>220</v>
      </c>
      <c r="AM3" s="29" t="str">
        <f>IF(K3="JLCPCB","oui","non")</f>
        <v>oui</v>
      </c>
      <c r="AN3" s="29" t="str">
        <f>IF(K3="JLCPCB","non","oui")</f>
        <v>non</v>
      </c>
      <c r="AO3" s="29">
        <v>354875</v>
      </c>
      <c r="AP3" s="29">
        <v>0</v>
      </c>
      <c r="AR3" s="29">
        <v>0</v>
      </c>
      <c r="AS3" s="29">
        <f>MAX(AL3-AO3-AP3-AR3,0)</f>
        <v>0</v>
      </c>
      <c r="AT3" s="18"/>
    </row>
    <row r="4" spans="1:46" ht="14.25" x14ac:dyDescent="0.45">
      <c r="A4" s="17">
        <v>2</v>
      </c>
      <c r="B4" s="18" t="str">
        <f>'Parsing des BOM'!$V3</f>
        <v>22-03-2021</v>
      </c>
      <c r="C4" s="72" t="str">
        <f>'Parsing des BOM'!$P3</f>
        <v>J36, J38</v>
      </c>
      <c r="D4" s="19" t="str">
        <f>'Parsing des BOM'!$Q3</f>
        <v>CONN HEADER VERT 2POS 2.54MM</v>
      </c>
      <c r="E4" s="18" t="str">
        <f>'Parsing des BOM'!$R3</f>
        <v>22-03-2021</v>
      </c>
      <c r="F4" s="18">
        <f>'Parsing des BOM'!$S3</f>
        <v>0</v>
      </c>
      <c r="G4" s="19" t="str">
        <f>'Parsing des BOM'!$O3</f>
        <v>MOLEX</v>
      </c>
      <c r="H4" s="18" t="str">
        <f>'Parsing des BOM'!$N3</f>
        <v>22-03-2021</v>
      </c>
      <c r="I4" s="18" t="str">
        <f>'Parsing des BOM'!$Z3</f>
        <v>Farnell</v>
      </c>
      <c r="J4" s="18" t="str">
        <f>'Parsing des BOM'!$AA3</f>
        <v>9731075</v>
      </c>
      <c r="M4" s="18" t="str">
        <f>'Parsing des BOM'!$T3</f>
        <v>22-03-2021</v>
      </c>
      <c r="N4" s="18">
        <f>'Parsing des BOM'!$W3</f>
        <v>0</v>
      </c>
      <c r="O4" s="51">
        <f>'Parsing des BOM'!$I3</f>
        <v>2</v>
      </c>
      <c r="P4" s="55">
        <v>2</v>
      </c>
      <c r="Q4" s="52">
        <f>$R$1</f>
        <v>10</v>
      </c>
      <c r="R4" s="29">
        <v>0</v>
      </c>
      <c r="S4" s="51">
        <v>0</v>
      </c>
      <c r="T4" s="52">
        <f>$U$1</f>
        <v>10</v>
      </c>
      <c r="U4" s="29">
        <v>0</v>
      </c>
      <c r="V4" s="51">
        <v>0</v>
      </c>
      <c r="W4" s="52">
        <f>$X$1</f>
        <v>10</v>
      </c>
      <c r="X4" s="29">
        <v>0</v>
      </c>
      <c r="Y4" s="51">
        <v>0</v>
      </c>
      <c r="Z4" s="52">
        <f>$AA$1</f>
        <v>10</v>
      </c>
      <c r="AA4" s="29">
        <v>0</v>
      </c>
      <c r="AB4" s="29">
        <f t="shared" ref="AB4:AB67" si="0">O4-P4-S4-V4-Y4</f>
        <v>0</v>
      </c>
      <c r="AC4" s="55">
        <f>'Parsing des BOM'!$J3</f>
        <v>0</v>
      </c>
      <c r="AD4" s="52">
        <f>$AE$1</f>
        <v>8</v>
      </c>
      <c r="AE4" s="29">
        <v>0</v>
      </c>
      <c r="AF4" s="55">
        <f>'Parsing des BOM'!$K3</f>
        <v>0</v>
      </c>
      <c r="AG4" s="52">
        <f>$AH$1</f>
        <v>8</v>
      </c>
      <c r="AH4" s="29">
        <v>0</v>
      </c>
      <c r="AI4" s="55">
        <f>'Parsing des BOM'!$L3</f>
        <v>0</v>
      </c>
      <c r="AJ4" s="52">
        <f>$AK$1</f>
        <v>8</v>
      </c>
      <c r="AK4" s="29">
        <v>0</v>
      </c>
      <c r="AL4" s="44">
        <f t="shared" ref="AL4:AL67" si="1">MAX((P4*Q4-R4),0)+MAX((S4*T4-U4),0)+MAX((V4*W4-X4),0)+MAX((Y4*Z4-AA4),0)+MAX((AC4*AD4-AE4),0)+MAX((AF4*AG4-AH4),0)+MAX((AI4*AJ4-AK4),0)</f>
        <v>20</v>
      </c>
      <c r="AM4" s="29" t="str">
        <f t="shared" ref="AM4:AM67" si="2">IF(K4="JLCPCB","oui","non")</f>
        <v>non</v>
      </c>
      <c r="AN4" s="29" t="str">
        <f t="shared" ref="AN4:AN67" si="3">IF(K4="JLCPCB","non","oui")</f>
        <v>oui</v>
      </c>
      <c r="AO4" s="29">
        <v>0</v>
      </c>
      <c r="AP4" s="29">
        <v>0</v>
      </c>
      <c r="AQ4" s="29">
        <v>0</v>
      </c>
      <c r="AR4" s="29">
        <v>0</v>
      </c>
      <c r="AS4" s="89">
        <f>MAX(AL4-AO4-AP4-AR4-AQ4,0)</f>
        <v>20</v>
      </c>
      <c r="AT4" s="19" t="s">
        <v>2596</v>
      </c>
    </row>
    <row r="5" spans="1:46" ht="14.25" x14ac:dyDescent="0.45">
      <c r="A5" s="17">
        <v>3</v>
      </c>
      <c r="B5" s="18" t="str">
        <f>'Parsing des BOM'!$V4</f>
        <v>22-03-2031</v>
      </c>
      <c r="C5" s="72" t="str">
        <f>'Parsing des BOM'!$P4</f>
        <v>J19, J20, J21, J22, J23, J24, J150</v>
      </c>
      <c r="D5" s="19" t="str">
        <f>'Parsing des BOM'!$Q4</f>
        <v>CONN HEADER VERT 3POS 2.54MM</v>
      </c>
      <c r="E5" s="18" t="str">
        <f>'Parsing des BOM'!$R4</f>
        <v>22-03-2031</v>
      </c>
      <c r="F5" s="18">
        <f>'Parsing des BOM'!$S4</f>
        <v>0</v>
      </c>
      <c r="G5" s="19" t="str">
        <f>'Parsing des BOM'!$O4</f>
        <v>MOLEX</v>
      </c>
      <c r="H5" s="18" t="str">
        <f>'Parsing des BOM'!$N4</f>
        <v>22-03-2031</v>
      </c>
      <c r="I5" s="18" t="str">
        <f>'Parsing des BOM'!$Z4</f>
        <v>Farnell</v>
      </c>
      <c r="J5" s="18" t="str">
        <f>'Parsing des BOM'!$AA4</f>
        <v>9731083</v>
      </c>
      <c r="M5" s="18" t="str">
        <f>'Parsing des BOM'!$T4</f>
        <v>22-03-2031</v>
      </c>
      <c r="N5" s="18">
        <f>'Parsing des BOM'!$W4</f>
        <v>0</v>
      </c>
      <c r="O5" s="51">
        <f>'Parsing des BOM'!$I4</f>
        <v>6</v>
      </c>
      <c r="P5" s="55">
        <v>6</v>
      </c>
      <c r="Q5" s="52">
        <f t="shared" ref="Q5:Q9" si="4">$R$1</f>
        <v>10</v>
      </c>
      <c r="R5" s="29">
        <v>0</v>
      </c>
      <c r="S5" s="51">
        <v>0</v>
      </c>
      <c r="T5" s="52">
        <f t="shared" ref="T5:T9" si="5">$U$1</f>
        <v>10</v>
      </c>
      <c r="U5" s="29">
        <v>0</v>
      </c>
      <c r="V5" s="51">
        <v>0</v>
      </c>
      <c r="W5" s="52">
        <f t="shared" ref="W5:W9" si="6">$X$1</f>
        <v>10</v>
      </c>
      <c r="X5" s="29">
        <v>0</v>
      </c>
      <c r="Y5" s="51">
        <v>0</v>
      </c>
      <c r="Z5" s="52">
        <f t="shared" ref="Z5:Z9" si="7">$AA$1</f>
        <v>10</v>
      </c>
      <c r="AA5" s="29">
        <v>0</v>
      </c>
      <c r="AB5" s="29">
        <f t="shared" si="0"/>
        <v>0</v>
      </c>
      <c r="AC5" s="55">
        <f>'Parsing des BOM'!$J4</f>
        <v>0</v>
      </c>
      <c r="AD5" s="52">
        <f t="shared" ref="AD5:AD9" si="8">$AE$1</f>
        <v>8</v>
      </c>
      <c r="AE5" s="29">
        <v>0</v>
      </c>
      <c r="AF5" s="55">
        <f>'Parsing des BOM'!$K4</f>
        <v>0</v>
      </c>
      <c r="AG5" s="52">
        <f t="shared" ref="AG5:AG9" si="9">$AH$1</f>
        <v>8</v>
      </c>
      <c r="AH5" s="29">
        <v>0</v>
      </c>
      <c r="AI5" s="55">
        <f>'Parsing des BOM'!$L4</f>
        <v>1</v>
      </c>
      <c r="AJ5" s="52">
        <f t="shared" ref="AJ5:AJ9" si="10">$AK$1</f>
        <v>8</v>
      </c>
      <c r="AK5" s="48">
        <v>8</v>
      </c>
      <c r="AL5" s="44">
        <f t="shared" si="1"/>
        <v>60</v>
      </c>
      <c r="AM5" s="29" t="str">
        <f t="shared" si="2"/>
        <v>non</v>
      </c>
      <c r="AN5" s="29" t="s">
        <v>2595</v>
      </c>
      <c r="AO5" s="29">
        <v>0</v>
      </c>
      <c r="AP5" s="29">
        <v>0</v>
      </c>
      <c r="AQ5" s="29">
        <v>0</v>
      </c>
      <c r="AR5" s="29">
        <v>0</v>
      </c>
      <c r="AS5" s="89">
        <f t="shared" ref="AS5:AS9" si="11">MAX(AL5-AO5-AP5-AR5-AQ5,0)</f>
        <v>60</v>
      </c>
      <c r="AT5" s="19" t="s">
        <v>2597</v>
      </c>
    </row>
    <row r="6" spans="1:46" ht="14.25" x14ac:dyDescent="0.45">
      <c r="A6" s="17">
        <v>4</v>
      </c>
      <c r="B6" s="18" t="str">
        <f>'Parsing des BOM'!$V5</f>
        <v>22-03-2041</v>
      </c>
      <c r="C6" s="72" t="str">
        <f>'Parsing des BOM'!$P5</f>
        <v>J25, J151</v>
      </c>
      <c r="D6" s="19" t="str">
        <f>'Parsing des BOM'!$Q5</f>
        <v>CONN HEADER VERT 4POS 2.54MM</v>
      </c>
      <c r="E6" s="18" t="str">
        <f>'Parsing des BOM'!$R5</f>
        <v>22-03-2041</v>
      </c>
      <c r="F6" s="18">
        <f>'Parsing des BOM'!$S5</f>
        <v>0</v>
      </c>
      <c r="G6" s="19" t="str">
        <f>'Parsing des BOM'!$O5</f>
        <v>MOLEX</v>
      </c>
      <c r="H6" s="18" t="str">
        <f>'Parsing des BOM'!$N5</f>
        <v>22-03-2041</v>
      </c>
      <c r="I6" s="18" t="str">
        <f>'Parsing des BOM'!$Z5</f>
        <v>Farnell</v>
      </c>
      <c r="J6" s="18" t="str">
        <f>'Parsing des BOM'!$AA5</f>
        <v>9731091</v>
      </c>
      <c r="M6" s="18" t="str">
        <f>'Parsing des BOM'!$T5</f>
        <v>22-03-2041</v>
      </c>
      <c r="N6" s="18">
        <f>'Parsing des BOM'!$W5</f>
        <v>0</v>
      </c>
      <c r="O6" s="51">
        <f>'Parsing des BOM'!$I5</f>
        <v>1</v>
      </c>
      <c r="P6" s="55">
        <v>0</v>
      </c>
      <c r="Q6" s="52">
        <f t="shared" si="4"/>
        <v>10</v>
      </c>
      <c r="R6" s="29">
        <v>0</v>
      </c>
      <c r="S6" s="51">
        <v>0</v>
      </c>
      <c r="T6" s="52">
        <f t="shared" si="5"/>
        <v>10</v>
      </c>
      <c r="U6" s="29">
        <v>0</v>
      </c>
      <c r="V6" s="51">
        <v>0</v>
      </c>
      <c r="W6" s="52">
        <f t="shared" si="6"/>
        <v>10</v>
      </c>
      <c r="X6" s="29">
        <v>0</v>
      </c>
      <c r="Y6" s="51">
        <v>1</v>
      </c>
      <c r="Z6" s="52">
        <f t="shared" si="7"/>
        <v>10</v>
      </c>
      <c r="AA6" s="29">
        <v>0</v>
      </c>
      <c r="AB6" s="29">
        <f t="shared" si="0"/>
        <v>0</v>
      </c>
      <c r="AC6" s="55">
        <f>'Parsing des BOM'!$J5</f>
        <v>0</v>
      </c>
      <c r="AD6" s="52">
        <f t="shared" si="8"/>
        <v>8</v>
      </c>
      <c r="AE6" s="29">
        <v>0</v>
      </c>
      <c r="AF6" s="55">
        <f>'Parsing des BOM'!$K5</f>
        <v>0</v>
      </c>
      <c r="AG6" s="52">
        <f t="shared" si="9"/>
        <v>8</v>
      </c>
      <c r="AH6" s="29">
        <v>0</v>
      </c>
      <c r="AI6" s="55">
        <f>'Parsing des BOM'!$L5</f>
        <v>1</v>
      </c>
      <c r="AJ6" s="52">
        <f t="shared" si="10"/>
        <v>8</v>
      </c>
      <c r="AK6" s="48">
        <v>8</v>
      </c>
      <c r="AL6" s="44">
        <f t="shared" si="1"/>
        <v>10</v>
      </c>
      <c r="AM6" s="29" t="str">
        <f t="shared" si="2"/>
        <v>non</v>
      </c>
      <c r="AN6" s="29" t="s">
        <v>2595</v>
      </c>
      <c r="AO6" s="29">
        <v>0</v>
      </c>
      <c r="AP6" s="29">
        <v>0</v>
      </c>
      <c r="AQ6" s="29">
        <v>0</v>
      </c>
      <c r="AR6" s="29">
        <v>0</v>
      </c>
      <c r="AS6" s="89">
        <f t="shared" si="11"/>
        <v>10</v>
      </c>
      <c r="AT6" s="19" t="s">
        <v>2598</v>
      </c>
    </row>
    <row r="7" spans="1:46" ht="14.25" x14ac:dyDescent="0.45">
      <c r="A7" s="17">
        <v>5</v>
      </c>
      <c r="B7" s="18" t="str">
        <f>'Parsing des BOM'!$V6</f>
        <v>20-03-5035</v>
      </c>
      <c r="C7" s="62" t="str">
        <f>'Parsing des BOM'!$P6</f>
        <v>J5, J6, J7, J240</v>
      </c>
      <c r="D7" s="19" t="str">
        <f>'Parsing des BOM'!$Q6</f>
        <v>CONN HEADER VERT 3POS 2.5MM</v>
      </c>
      <c r="E7" s="18" t="str">
        <f>'Parsing des BOM'!$R6</f>
        <v>22-03-5035</v>
      </c>
      <c r="F7" s="18">
        <f>'Parsing des BOM'!$S6</f>
        <v>0</v>
      </c>
      <c r="G7" s="19" t="str">
        <f>'Parsing des BOM'!$O6</f>
        <v>MOLEX</v>
      </c>
      <c r="H7" s="18" t="str">
        <f>'Parsing des BOM'!$N6</f>
        <v>22-03-5035</v>
      </c>
      <c r="I7" s="18" t="str">
        <f>'Parsing des BOM'!$Z6</f>
        <v>Farnell</v>
      </c>
      <c r="J7" s="18" t="str">
        <f>'Parsing des BOM'!$AA6</f>
        <v>9979620</v>
      </c>
      <c r="M7" s="18" t="str">
        <f>'Parsing des BOM'!$T6</f>
        <v>20-03-5035</v>
      </c>
      <c r="N7" s="18">
        <f>'Parsing des BOM'!$W6</f>
        <v>0</v>
      </c>
      <c r="O7" s="51">
        <f>'Parsing des BOM'!$I6</f>
        <v>3</v>
      </c>
      <c r="P7" s="55">
        <v>3</v>
      </c>
      <c r="Q7" s="52">
        <f t="shared" si="4"/>
        <v>10</v>
      </c>
      <c r="R7" s="29">
        <v>0</v>
      </c>
      <c r="S7" s="51">
        <v>0</v>
      </c>
      <c r="T7" s="52">
        <f t="shared" si="5"/>
        <v>10</v>
      </c>
      <c r="U7" s="29">
        <v>0</v>
      </c>
      <c r="V7" s="51">
        <v>0</v>
      </c>
      <c r="W7" s="52">
        <f t="shared" si="6"/>
        <v>10</v>
      </c>
      <c r="X7" s="29">
        <v>0</v>
      </c>
      <c r="Y7" s="51">
        <v>0</v>
      </c>
      <c r="Z7" s="52">
        <f t="shared" si="7"/>
        <v>10</v>
      </c>
      <c r="AA7" s="29">
        <v>0</v>
      </c>
      <c r="AB7" s="29">
        <f t="shared" si="0"/>
        <v>0</v>
      </c>
      <c r="AC7" s="55">
        <f>'Parsing des BOM'!$J6</f>
        <v>1</v>
      </c>
      <c r="AD7" s="52">
        <f t="shared" si="8"/>
        <v>8</v>
      </c>
      <c r="AE7" s="29">
        <v>0</v>
      </c>
      <c r="AF7" s="55">
        <f>'Parsing des BOM'!$K6</f>
        <v>0</v>
      </c>
      <c r="AG7" s="52">
        <f t="shared" si="9"/>
        <v>8</v>
      </c>
      <c r="AH7" s="29">
        <v>0</v>
      </c>
      <c r="AI7" s="55">
        <f>'Parsing des BOM'!$L6</f>
        <v>0</v>
      </c>
      <c r="AJ7" s="52">
        <f t="shared" si="10"/>
        <v>8</v>
      </c>
      <c r="AK7" s="29">
        <v>0</v>
      </c>
      <c r="AL7" s="44">
        <f t="shared" si="1"/>
        <v>38</v>
      </c>
      <c r="AM7" s="29" t="str">
        <f t="shared" si="2"/>
        <v>non</v>
      </c>
      <c r="AN7" s="29" t="str">
        <f t="shared" si="3"/>
        <v>oui</v>
      </c>
      <c r="AO7" s="29">
        <v>3</v>
      </c>
      <c r="AP7" s="29">
        <v>0</v>
      </c>
      <c r="AQ7" s="29">
        <v>0</v>
      </c>
      <c r="AR7" s="66">
        <v>35</v>
      </c>
      <c r="AS7" s="29">
        <f t="shared" si="11"/>
        <v>0</v>
      </c>
      <c r="AT7" s="19" t="s">
        <v>2481</v>
      </c>
    </row>
    <row r="8" spans="1:46" ht="30" x14ac:dyDescent="0.25">
      <c r="A8" s="17">
        <v>6</v>
      </c>
      <c r="B8" s="18" t="str">
        <f>'Parsing des BOM'!$V7</f>
        <v>440GS67082622</v>
      </c>
      <c r="C8" s="62" t="str">
        <f>'Parsing des BOM'!$P7</f>
        <v>S4</v>
      </c>
      <c r="D8" s="19" t="str">
        <f>'Parsing des BOM'!$Q7</f>
        <v>WS-TATL Illuminated THT Tact Switch, Green</v>
      </c>
      <c r="E8" s="18" t="str">
        <f>'Parsing des BOM'!$R7</f>
        <v>440GS67082622</v>
      </c>
      <c r="F8" s="18">
        <f>'Parsing des BOM'!$S7</f>
        <v>0</v>
      </c>
      <c r="G8" s="19" t="str">
        <f>'Parsing des BOM'!$O7</f>
        <v>Wurth Elektronik</v>
      </c>
      <c r="H8" s="18" t="str">
        <f>'Parsing des BOM'!$N7</f>
        <v>440GS67082622</v>
      </c>
      <c r="I8" s="18" t="str">
        <f>'Parsing des BOM'!$Z7</f>
        <v>Farnell</v>
      </c>
      <c r="J8" s="18" t="str">
        <f>'Parsing des BOM'!$AA7</f>
        <v>2402381</v>
      </c>
      <c r="M8" s="18" t="str">
        <f>'Parsing des BOM'!$T7</f>
        <v>440xx67082622</v>
      </c>
      <c r="N8" s="18">
        <f>'Parsing des BOM'!$W7</f>
        <v>0</v>
      </c>
      <c r="O8" s="51">
        <f>'Parsing des BOM'!$I7</f>
        <v>1</v>
      </c>
      <c r="P8" s="55">
        <v>0</v>
      </c>
      <c r="Q8" s="52">
        <f t="shared" si="4"/>
        <v>10</v>
      </c>
      <c r="R8" s="29">
        <v>0</v>
      </c>
      <c r="S8" s="51">
        <v>0</v>
      </c>
      <c r="T8" s="52">
        <f t="shared" si="5"/>
        <v>10</v>
      </c>
      <c r="U8" s="29">
        <v>0</v>
      </c>
      <c r="V8" s="51">
        <v>0</v>
      </c>
      <c r="W8" s="52">
        <f t="shared" si="6"/>
        <v>10</v>
      </c>
      <c r="X8" s="29">
        <v>0</v>
      </c>
      <c r="Y8" s="51">
        <v>1</v>
      </c>
      <c r="Z8" s="52">
        <f t="shared" si="7"/>
        <v>10</v>
      </c>
      <c r="AA8" s="29">
        <v>0</v>
      </c>
      <c r="AB8" s="29">
        <f t="shared" si="0"/>
        <v>0</v>
      </c>
      <c r="AC8" s="55">
        <f>'Parsing des BOM'!$J7</f>
        <v>0</v>
      </c>
      <c r="AD8" s="52">
        <f t="shared" si="8"/>
        <v>8</v>
      </c>
      <c r="AE8" s="29">
        <v>0</v>
      </c>
      <c r="AF8" s="55">
        <f>'Parsing des BOM'!$K7</f>
        <v>0</v>
      </c>
      <c r="AG8" s="52">
        <f t="shared" si="9"/>
        <v>8</v>
      </c>
      <c r="AH8" s="29">
        <v>0</v>
      </c>
      <c r="AI8" s="55">
        <f>'Parsing des BOM'!$L7</f>
        <v>0</v>
      </c>
      <c r="AJ8" s="52">
        <f t="shared" si="10"/>
        <v>8</v>
      </c>
      <c r="AK8" s="29">
        <v>0</v>
      </c>
      <c r="AL8" s="44">
        <f t="shared" si="1"/>
        <v>10</v>
      </c>
      <c r="AM8" s="29" t="str">
        <f t="shared" si="2"/>
        <v>non</v>
      </c>
      <c r="AN8" s="29" t="str">
        <f t="shared" si="3"/>
        <v>oui</v>
      </c>
      <c r="AO8" s="29">
        <v>4</v>
      </c>
      <c r="AP8" s="66">
        <v>6</v>
      </c>
      <c r="AQ8" s="29">
        <v>0</v>
      </c>
      <c r="AR8" s="29">
        <v>0</v>
      </c>
      <c r="AS8" s="29">
        <f t="shared" si="11"/>
        <v>0</v>
      </c>
      <c r="AT8" s="18" t="s">
        <v>2583</v>
      </c>
    </row>
    <row r="9" spans="1:46" ht="28.5" x14ac:dyDescent="0.45">
      <c r="A9" s="17">
        <v>7</v>
      </c>
      <c r="B9" s="18" t="str">
        <f>'Parsing des BOM'!$V8</f>
        <v>3557-2</v>
      </c>
      <c r="C9" s="62" t="str">
        <f>'Parsing des BOM'!$P8</f>
        <v>F1</v>
      </c>
      <c r="D9" s="19" t="str">
        <f>'Parsing des BOM'!$Q8</f>
        <v>FUSE Holder 500V 30A PCB</v>
      </c>
      <c r="E9" s="18" t="str">
        <f>'Parsing des BOM'!$R8</f>
        <v>3557-2</v>
      </c>
      <c r="F9" s="18" t="str">
        <f>'Parsing des BOM'!$S8</f>
        <v>na</v>
      </c>
      <c r="G9" s="19" t="str">
        <f>'Parsing des BOM'!$O8</f>
        <v>Keystone Electronics</v>
      </c>
      <c r="H9" s="18" t="str">
        <f>'Parsing des BOM'!$N8</f>
        <v>3557-2</v>
      </c>
      <c r="I9" s="18" t="str">
        <f>'Parsing des BOM'!$Z8</f>
        <v>Farnell</v>
      </c>
      <c r="J9" s="18" t="str">
        <f>'Parsing des BOM'!$AA8</f>
        <v>2292904</v>
      </c>
      <c r="M9" s="18" t="str">
        <f>'Parsing des BOM'!$T8</f>
        <v>3557-2</v>
      </c>
      <c r="N9" s="18">
        <f>'Parsing des BOM'!$W8</f>
        <v>0</v>
      </c>
      <c r="O9" s="51">
        <f>'Parsing des BOM'!$I8</f>
        <v>1</v>
      </c>
      <c r="P9" s="55">
        <v>1</v>
      </c>
      <c r="Q9" s="52">
        <f t="shared" si="4"/>
        <v>10</v>
      </c>
      <c r="R9" s="29">
        <v>0</v>
      </c>
      <c r="S9" s="51">
        <v>0</v>
      </c>
      <c r="T9" s="52">
        <f t="shared" si="5"/>
        <v>10</v>
      </c>
      <c r="U9" s="29">
        <v>0</v>
      </c>
      <c r="V9" s="51">
        <v>0</v>
      </c>
      <c r="W9" s="52">
        <f t="shared" si="6"/>
        <v>10</v>
      </c>
      <c r="X9" s="29">
        <v>0</v>
      </c>
      <c r="Y9" s="51">
        <v>0</v>
      </c>
      <c r="Z9" s="52">
        <f t="shared" si="7"/>
        <v>10</v>
      </c>
      <c r="AA9" s="29">
        <v>0</v>
      </c>
      <c r="AB9" s="29">
        <f t="shared" si="0"/>
        <v>0</v>
      </c>
      <c r="AC9" s="55">
        <f>'Parsing des BOM'!$J8</f>
        <v>0</v>
      </c>
      <c r="AD9" s="52">
        <f t="shared" si="8"/>
        <v>8</v>
      </c>
      <c r="AE9" s="29">
        <v>0</v>
      </c>
      <c r="AF9" s="55">
        <f>'Parsing des BOM'!$K8</f>
        <v>0</v>
      </c>
      <c r="AG9" s="52">
        <f t="shared" si="9"/>
        <v>8</v>
      </c>
      <c r="AH9" s="29">
        <v>0</v>
      </c>
      <c r="AI9" s="55">
        <f>'Parsing des BOM'!$L8</f>
        <v>0</v>
      </c>
      <c r="AJ9" s="52">
        <f t="shared" si="10"/>
        <v>8</v>
      </c>
      <c r="AK9" s="29">
        <v>0</v>
      </c>
      <c r="AL9" s="44">
        <f t="shared" si="1"/>
        <v>10</v>
      </c>
      <c r="AM9" s="29" t="str">
        <f t="shared" si="2"/>
        <v>non</v>
      </c>
      <c r="AN9" s="29" t="str">
        <f t="shared" si="3"/>
        <v>oui</v>
      </c>
      <c r="AO9" s="29">
        <v>5</v>
      </c>
      <c r="AP9" s="29">
        <v>0</v>
      </c>
      <c r="AQ9" s="29">
        <v>0</v>
      </c>
      <c r="AR9" s="66">
        <v>5</v>
      </c>
      <c r="AS9" s="29">
        <f t="shared" si="11"/>
        <v>0</v>
      </c>
    </row>
    <row r="10" spans="1:46" ht="28.5" hidden="1" x14ac:dyDescent="0.45">
      <c r="A10" s="17">
        <v>8</v>
      </c>
      <c r="B10" s="18" t="str">
        <f>'Parsing des BOM'!$V9</f>
        <v>WL-SMCW 0603  150060RS75000</v>
      </c>
      <c r="C10" s="19" t="str">
        <f>'Parsing des BOM'!$P9</f>
        <v>D1, D3, D5, D7, D11</v>
      </c>
      <c r="D10" s="19" t="str">
        <f>'Parsing des BOM'!$Q9</f>
        <v>SMD mono-color Chip LED, WL-SMCW, Red</v>
      </c>
      <c r="E10" s="18" t="str">
        <f>'Parsing des BOM'!$R9</f>
        <v>150060RS75000</v>
      </c>
      <c r="F10" s="18" t="str">
        <f>'Parsing des BOM'!$S9</f>
        <v>Rouge</v>
      </c>
      <c r="G10" s="19" t="str">
        <f>'Parsing des BOM'!$O9</f>
        <v>Wurth Elektronik</v>
      </c>
      <c r="H10" s="18" t="str">
        <f>'Parsing des BOM'!$N9</f>
        <v>150060RS75000</v>
      </c>
      <c r="I10" s="18" t="str">
        <f>'Parsing des BOM'!$Z9</f>
        <v>Farnell</v>
      </c>
      <c r="J10" s="18" t="str">
        <f>'Parsing des BOM'!$AA9</f>
        <v>2322071</v>
      </c>
      <c r="K10" s="18" t="str">
        <f>'Parsing des BOM'!$X9</f>
        <v>JLCPCB</v>
      </c>
      <c r="L10" s="18" t="str">
        <f>'Parsing des BOM'!$Y9</f>
        <v>C2286</v>
      </c>
      <c r="M10" s="18" t="str">
        <f>'Parsing des BOM'!$T9</f>
        <v>SMCW_0603</v>
      </c>
      <c r="N10" s="18" t="str">
        <f>'Parsing des BOM'!$W9</f>
        <v>LED_0603</v>
      </c>
      <c r="O10" s="51">
        <f>'Parsing des BOM'!$I9</f>
        <v>5</v>
      </c>
      <c r="P10" s="55">
        <f>'Parsing des BOM'!$I9</f>
        <v>5</v>
      </c>
      <c r="Q10" s="52">
        <f t="shared" ref="Q10:Q11" si="12">$AO$1</f>
        <v>10</v>
      </c>
      <c r="R10" s="29">
        <v>0</v>
      </c>
      <c r="S10" s="51"/>
      <c r="T10" s="52"/>
      <c r="V10" s="51"/>
      <c r="W10" s="52"/>
      <c r="Y10" s="51"/>
      <c r="Z10" s="52"/>
      <c r="AB10" s="29">
        <f t="shared" si="0"/>
        <v>0</v>
      </c>
      <c r="AC10" s="55">
        <f>'Parsing des BOM'!$J9</f>
        <v>0</v>
      </c>
      <c r="AD10" s="52">
        <f t="shared" ref="AD10:AD11" si="13">$AO$1</f>
        <v>10</v>
      </c>
      <c r="AE10" s="29">
        <v>0</v>
      </c>
      <c r="AF10" s="55">
        <f>'Parsing des BOM'!$K9</f>
        <v>0</v>
      </c>
      <c r="AG10" s="52">
        <f t="shared" ref="AG10:AG11" si="14">$AO$1*2</f>
        <v>20</v>
      </c>
      <c r="AH10" s="29">
        <v>0</v>
      </c>
      <c r="AI10" s="55">
        <f>'Parsing des BOM'!$L9</f>
        <v>0</v>
      </c>
      <c r="AJ10" s="52">
        <f t="shared" ref="AJ10:AJ11" si="15">$AO$1*2</f>
        <v>20</v>
      </c>
      <c r="AK10" s="29">
        <v>0</v>
      </c>
      <c r="AL10" s="44">
        <f t="shared" si="1"/>
        <v>50</v>
      </c>
      <c r="AM10" s="29" t="str">
        <f t="shared" si="2"/>
        <v>oui</v>
      </c>
      <c r="AN10" s="29" t="str">
        <f t="shared" si="3"/>
        <v>non</v>
      </c>
      <c r="AO10" s="29">
        <v>1120943</v>
      </c>
      <c r="AP10" s="29">
        <v>0</v>
      </c>
      <c r="AR10" s="29">
        <v>0</v>
      </c>
      <c r="AS10" s="29">
        <f t="shared" ref="AS10:AS47" si="16">MAX(AL10-AO10-AP10-AR10,0)</f>
        <v>0</v>
      </c>
      <c r="AT10" s="18"/>
    </row>
    <row r="11" spans="1:46" ht="28.5" hidden="1" x14ac:dyDescent="0.45">
      <c r="A11" s="17">
        <v>9</v>
      </c>
      <c r="B11" s="18" t="str">
        <f>'Parsing des BOM'!$V10</f>
        <v>824001</v>
      </c>
      <c r="C11" s="19" t="str">
        <f>'Parsing des BOM'!$P10</f>
        <v>D14, D200, D201, D202, D205</v>
      </c>
      <c r="D11" s="19" t="str">
        <f>'Parsing des BOM'!$Q10</f>
        <v>WE-TVS TVS Diode 4+1Ch 5V SOT23-6L</v>
      </c>
      <c r="E11" s="18" t="str">
        <f>'Parsing des BOM'!$R10</f>
        <v>824001</v>
      </c>
      <c r="F11" s="18" t="str">
        <f>'Parsing des BOM'!$S10</f>
        <v>5V</v>
      </c>
      <c r="G11" s="19" t="str">
        <f>'Parsing des BOM'!$O10</f>
        <v>Wurth Elektronik</v>
      </c>
      <c r="H11" s="18" t="str">
        <f>'Parsing des BOM'!$N10</f>
        <v>824001</v>
      </c>
      <c r="I11" s="18" t="str">
        <f>'Parsing des BOM'!$Z10</f>
        <v>Farnell</v>
      </c>
      <c r="J11" s="18" t="str">
        <f>'Parsing des BOM'!$AA10</f>
        <v>1748613</v>
      </c>
      <c r="K11" s="18" t="str">
        <f>'Parsing des BOM'!$X10</f>
        <v>JLCPCB</v>
      </c>
      <c r="L11" s="18" t="str">
        <f>'Parsing des BOM'!$Y10</f>
        <v>C85364</v>
      </c>
      <c r="M11" s="18" t="str">
        <f>'Parsing des BOM'!$T10</f>
        <v>SOT-23-6L</v>
      </c>
      <c r="N11" s="18" t="str">
        <f>'Parsing des BOM'!$W10</f>
        <v>SOT-23-6L</v>
      </c>
      <c r="O11" s="51">
        <f>'Parsing des BOM'!$I10</f>
        <v>1</v>
      </c>
      <c r="P11" s="55">
        <f>'Parsing des BOM'!$I10</f>
        <v>1</v>
      </c>
      <c r="Q11" s="52">
        <f t="shared" si="12"/>
        <v>10</v>
      </c>
      <c r="R11" s="29">
        <v>0</v>
      </c>
      <c r="S11" s="51"/>
      <c r="T11" s="52"/>
      <c r="V11" s="51"/>
      <c r="W11" s="52"/>
      <c r="Y11" s="51"/>
      <c r="Z11" s="52"/>
      <c r="AB11" s="29">
        <f t="shared" si="0"/>
        <v>0</v>
      </c>
      <c r="AC11" s="55">
        <f>'Parsing des BOM'!$J10</f>
        <v>4</v>
      </c>
      <c r="AD11" s="52">
        <f t="shared" si="13"/>
        <v>10</v>
      </c>
      <c r="AE11" s="29">
        <v>0</v>
      </c>
      <c r="AF11" s="55">
        <f>'Parsing des BOM'!$K10</f>
        <v>0</v>
      </c>
      <c r="AG11" s="52">
        <f t="shared" si="14"/>
        <v>20</v>
      </c>
      <c r="AH11" s="29">
        <v>0</v>
      </c>
      <c r="AI11" s="55">
        <f>'Parsing des BOM'!$L10</f>
        <v>0</v>
      </c>
      <c r="AJ11" s="52">
        <f t="shared" si="15"/>
        <v>20</v>
      </c>
      <c r="AK11" s="29">
        <v>0</v>
      </c>
      <c r="AL11" s="44">
        <f t="shared" si="1"/>
        <v>50</v>
      </c>
      <c r="AM11" s="29" t="str">
        <f t="shared" si="2"/>
        <v>oui</v>
      </c>
      <c r="AN11" s="29" t="str">
        <f t="shared" si="3"/>
        <v>non</v>
      </c>
      <c r="AO11" s="29">
        <v>33010</v>
      </c>
      <c r="AP11" s="29">
        <v>0</v>
      </c>
      <c r="AR11" s="29">
        <v>0</v>
      </c>
      <c r="AS11" s="29">
        <f t="shared" si="16"/>
        <v>0</v>
      </c>
      <c r="AT11" s="18"/>
    </row>
    <row r="12" spans="1:46" ht="14.25" x14ac:dyDescent="0.45">
      <c r="A12" s="17">
        <v>10</v>
      </c>
      <c r="B12" s="18" t="str">
        <f>'Parsing des BOM'!$V11</f>
        <v>0891030.NXS</v>
      </c>
      <c r="C12" s="62" t="str">
        <f>'Parsing des BOM'!$P11</f>
        <v>F2</v>
      </c>
      <c r="D12" s="19" t="str">
        <f>'Parsing des BOM'!$Q11</f>
        <v>FUSE AUTO 30A 58VDC BLADE MINI</v>
      </c>
      <c r="E12" s="18" t="str">
        <f>'Parsing des BOM'!$R11</f>
        <v>0891030.NXS</v>
      </c>
      <c r="F12" s="18" t="str">
        <f>'Parsing des BOM'!$S11</f>
        <v>30A</v>
      </c>
      <c r="G12" s="19" t="str">
        <f>'Parsing des BOM'!$O11</f>
        <v>Littelfuse Inc.</v>
      </c>
      <c r="H12" s="18" t="str">
        <f>'Parsing des BOM'!$N11</f>
        <v>0891030.NXS</v>
      </c>
      <c r="I12" s="18" t="str">
        <f>'Parsing des BOM'!$Z11</f>
        <v>Digi-Key</v>
      </c>
      <c r="J12" s="18" t="str">
        <f>'Parsing des BOM'!$AA11</f>
        <v>F4993-ND</v>
      </c>
      <c r="M12" s="18" t="str">
        <f>'Parsing des BOM'!$T11</f>
        <v/>
      </c>
      <c r="N12" s="18">
        <f>'Parsing des BOM'!$W11</f>
        <v>0</v>
      </c>
      <c r="O12" s="51">
        <f>'Parsing des BOM'!$I11</f>
        <v>1</v>
      </c>
      <c r="P12" s="55">
        <v>1</v>
      </c>
      <c r="Q12" s="52">
        <f>$R$1</f>
        <v>10</v>
      </c>
      <c r="R12" s="48">
        <v>10</v>
      </c>
      <c r="S12" s="51">
        <v>0</v>
      </c>
      <c r="T12" s="52">
        <f>$U$1</f>
        <v>10</v>
      </c>
      <c r="U12" s="29">
        <v>0</v>
      </c>
      <c r="V12" s="51">
        <v>0</v>
      </c>
      <c r="W12" s="52">
        <f>$X$1</f>
        <v>10</v>
      </c>
      <c r="X12" s="29">
        <v>0</v>
      </c>
      <c r="Y12" s="51">
        <v>0</v>
      </c>
      <c r="Z12" s="52">
        <f>$AA$1</f>
        <v>10</v>
      </c>
      <c r="AA12" s="29">
        <v>0</v>
      </c>
      <c r="AB12" s="29">
        <f t="shared" si="0"/>
        <v>0</v>
      </c>
      <c r="AC12" s="55">
        <f>'Parsing des BOM'!$J11</f>
        <v>0</v>
      </c>
      <c r="AD12" s="52">
        <f>$AE$1</f>
        <v>8</v>
      </c>
      <c r="AE12" s="29">
        <v>0</v>
      </c>
      <c r="AF12" s="55">
        <f>'Parsing des BOM'!$K11</f>
        <v>0</v>
      </c>
      <c r="AG12" s="52">
        <f>$AH$1</f>
        <v>8</v>
      </c>
      <c r="AH12" s="29">
        <v>0</v>
      </c>
      <c r="AI12" s="55">
        <f>'Parsing des BOM'!$L11</f>
        <v>0</v>
      </c>
      <c r="AJ12" s="52">
        <f>$AK$1</f>
        <v>8</v>
      </c>
      <c r="AK12" s="29">
        <v>0</v>
      </c>
      <c r="AL12" s="44">
        <f t="shared" si="1"/>
        <v>0</v>
      </c>
      <c r="AM12" s="29" t="str">
        <f t="shared" si="2"/>
        <v>non</v>
      </c>
      <c r="AN12" s="48" t="s">
        <v>2594</v>
      </c>
      <c r="AO12" s="29">
        <v>0</v>
      </c>
      <c r="AP12" s="29">
        <v>0</v>
      </c>
      <c r="AQ12" s="29">
        <v>0</v>
      </c>
      <c r="AR12" s="29">
        <v>0</v>
      </c>
      <c r="AS12" s="29">
        <f>MAX(AL12-AO12-AP12-AR12-AQ12,0)</f>
        <v>0</v>
      </c>
      <c r="AT12" s="19" t="s">
        <v>2489</v>
      </c>
    </row>
    <row r="13" spans="1:46" ht="28.5" hidden="1" x14ac:dyDescent="0.45">
      <c r="A13" s="17">
        <v>11</v>
      </c>
      <c r="B13" s="18" t="str">
        <f>'Parsing des BOM'!$V12</f>
        <v>WE-CBF, 742792023</v>
      </c>
      <c r="C13" s="19" t="str">
        <f>'Parsing des BOM'!$P12</f>
        <v>FB7, FB8, FB200, FB201, FB202, FB203, FB204, FB205, FB210, FB211</v>
      </c>
      <c r="D13" s="19" t="str">
        <f>'Parsing des BOM'!$Q12</f>
        <v>Ferrite Bead 120ohm 0805 3A</v>
      </c>
      <c r="E13" s="18" t="str">
        <f>'Parsing des BOM'!$R12</f>
        <v>742792023</v>
      </c>
      <c r="F13" s="18" t="str">
        <f>'Parsing des BOM'!$S12</f>
        <v>120Ω</v>
      </c>
      <c r="G13" s="19" t="str">
        <f>'Parsing des BOM'!$O12</f>
        <v>Wurth Elektronik</v>
      </c>
      <c r="H13" s="18" t="str">
        <f>'Parsing des BOM'!$N12</f>
        <v>742792023</v>
      </c>
      <c r="I13" s="18" t="str">
        <f>'Parsing des BOM'!$Z12</f>
        <v>Farnell</v>
      </c>
      <c r="J13" s="18" t="str">
        <f>'Parsing des BOM'!$AA12</f>
        <v>1635732</v>
      </c>
      <c r="K13" s="18" t="str">
        <f>'Parsing des BOM'!$X12</f>
        <v>JLCPCB</v>
      </c>
      <c r="L13" s="18" t="str">
        <f>'Parsing des BOM'!$Y12</f>
        <v>C1015</v>
      </c>
      <c r="M13" s="18" t="str">
        <f>'Parsing des BOM'!$T12</f>
        <v>WE-CBF_0805_High Current</v>
      </c>
      <c r="N13" s="18" t="str">
        <f>'Parsing des BOM'!$W12</f>
        <v>0805</v>
      </c>
      <c r="O13" s="51">
        <f>'Parsing des BOM'!$I12</f>
        <v>2</v>
      </c>
      <c r="P13" s="55">
        <f>'Parsing des BOM'!$I12</f>
        <v>2</v>
      </c>
      <c r="Q13" s="52">
        <f>$AO$1</f>
        <v>10</v>
      </c>
      <c r="R13" s="29">
        <v>0</v>
      </c>
      <c r="S13" s="51"/>
      <c r="T13" s="52"/>
      <c r="V13" s="51"/>
      <c r="W13" s="52"/>
      <c r="Y13" s="51"/>
      <c r="Z13" s="52"/>
      <c r="AB13" s="29">
        <f t="shared" si="0"/>
        <v>0</v>
      </c>
      <c r="AC13" s="55">
        <f>'Parsing des BOM'!$J12</f>
        <v>8</v>
      </c>
      <c r="AD13" s="52">
        <f>$AO$1</f>
        <v>10</v>
      </c>
      <c r="AE13" s="29">
        <v>0</v>
      </c>
      <c r="AF13" s="55">
        <f>'Parsing des BOM'!$K12</f>
        <v>0</v>
      </c>
      <c r="AG13" s="52">
        <f>$AO$1*2</f>
        <v>20</v>
      </c>
      <c r="AH13" s="29">
        <v>0</v>
      </c>
      <c r="AI13" s="55">
        <f>'Parsing des BOM'!$L12</f>
        <v>0</v>
      </c>
      <c r="AJ13" s="52">
        <f>$AO$1*2</f>
        <v>20</v>
      </c>
      <c r="AK13" s="29">
        <v>0</v>
      </c>
      <c r="AL13" s="44">
        <f t="shared" si="1"/>
        <v>100</v>
      </c>
      <c r="AM13" s="29" t="str">
        <f t="shared" si="2"/>
        <v>oui</v>
      </c>
      <c r="AN13" s="29" t="str">
        <f t="shared" si="3"/>
        <v>non</v>
      </c>
      <c r="AO13" s="29">
        <v>84558</v>
      </c>
      <c r="AP13" s="29">
        <v>0</v>
      </c>
      <c r="AR13" s="29">
        <v>0</v>
      </c>
      <c r="AS13" s="29">
        <f t="shared" si="16"/>
        <v>0</v>
      </c>
      <c r="AT13" s="18"/>
    </row>
    <row r="14" spans="1:46" ht="28.5" x14ac:dyDescent="0.45">
      <c r="A14" s="17">
        <v>12</v>
      </c>
      <c r="B14" s="18" t="str">
        <f>'Parsing des BOM'!$V13</f>
        <v>824540241</v>
      </c>
      <c r="C14" s="62" t="str">
        <f>'Parsing des BOM'!$P13</f>
        <v>DT2</v>
      </c>
      <c r="D14" s="19" t="str">
        <f>'Parsing des BOM'!$Q13</f>
        <v>WE-TVSP Power TVS Diode, Unidirectional, 1500 W, 24 VDC</v>
      </c>
      <c r="E14" s="18" t="str">
        <f>'Parsing des BOM'!$R13</f>
        <v>824540241</v>
      </c>
      <c r="F14" s="18" t="str">
        <f>'Parsing des BOM'!$S13</f>
        <v>24V</v>
      </c>
      <c r="G14" s="19" t="str">
        <f>'Parsing des BOM'!$O13</f>
        <v>Wurth Electronics Inc.</v>
      </c>
      <c r="H14" s="18" t="str">
        <f>'Parsing des BOM'!$N13</f>
        <v>824540241</v>
      </c>
      <c r="I14" s="18" t="str">
        <f>'Parsing des BOM'!$Z13</f>
        <v>Farnell</v>
      </c>
      <c r="J14" s="18" t="str">
        <f>'Parsing des BOM'!$AA13</f>
        <v>2536699</v>
      </c>
      <c r="M14" s="18" t="str">
        <f>'Parsing des BOM'!$T13</f>
        <v>SMC, DO-214AB</v>
      </c>
      <c r="N14" s="18">
        <f>'Parsing des BOM'!$W13</f>
        <v>0</v>
      </c>
      <c r="O14" s="51">
        <f>'Parsing des BOM'!$I13</f>
        <v>1</v>
      </c>
      <c r="P14" s="55">
        <v>1</v>
      </c>
      <c r="Q14" s="52">
        <f t="shared" ref="Q14:Q23" si="17">$R$1</f>
        <v>10</v>
      </c>
      <c r="R14" s="29">
        <v>0</v>
      </c>
      <c r="S14" s="51">
        <v>0</v>
      </c>
      <c r="T14" s="52">
        <f t="shared" ref="T14:T23" si="18">$U$1</f>
        <v>10</v>
      </c>
      <c r="U14" s="29">
        <v>0</v>
      </c>
      <c r="V14" s="51">
        <v>0</v>
      </c>
      <c r="W14" s="52">
        <f t="shared" ref="W14:W23" si="19">$X$1</f>
        <v>10</v>
      </c>
      <c r="X14" s="29">
        <v>0</v>
      </c>
      <c r="Y14" s="51">
        <v>0</v>
      </c>
      <c r="Z14" s="52">
        <f t="shared" ref="Z14:Z23" si="20">$AA$1</f>
        <v>10</v>
      </c>
      <c r="AA14" s="29">
        <v>0</v>
      </c>
      <c r="AB14" s="29">
        <f t="shared" si="0"/>
        <v>0</v>
      </c>
      <c r="AC14" s="55">
        <f>'Parsing des BOM'!$J13</f>
        <v>0</v>
      </c>
      <c r="AD14" s="52">
        <f t="shared" ref="AD14:AD23" si="21">$AE$1</f>
        <v>8</v>
      </c>
      <c r="AE14" s="29">
        <v>0</v>
      </c>
      <c r="AF14" s="55">
        <f>'Parsing des BOM'!$K13</f>
        <v>0</v>
      </c>
      <c r="AG14" s="52">
        <f t="shared" ref="AG14:AG23" si="22">$AH$1</f>
        <v>8</v>
      </c>
      <c r="AH14" s="29">
        <v>0</v>
      </c>
      <c r="AI14" s="55">
        <f>'Parsing des BOM'!$L13</f>
        <v>0</v>
      </c>
      <c r="AJ14" s="52">
        <f t="shared" ref="AJ14:AJ23" si="23">$AK$1</f>
        <v>8</v>
      </c>
      <c r="AK14" s="29">
        <v>0</v>
      </c>
      <c r="AL14" s="44">
        <f t="shared" si="1"/>
        <v>10</v>
      </c>
      <c r="AM14" s="29" t="str">
        <f t="shared" si="2"/>
        <v>non</v>
      </c>
      <c r="AN14" s="29" t="str">
        <f t="shared" si="3"/>
        <v>oui</v>
      </c>
      <c r="AO14" s="29">
        <v>0</v>
      </c>
      <c r="AP14" s="66">
        <v>10</v>
      </c>
      <c r="AQ14" s="29">
        <v>0</v>
      </c>
      <c r="AR14" s="29">
        <v>0</v>
      </c>
      <c r="AS14" s="29">
        <f t="shared" ref="AS14:AS23" si="24">MAX(AL14-AO14-AP14-AR14-AQ14,0)</f>
        <v>0</v>
      </c>
    </row>
    <row r="15" spans="1:46" ht="45" x14ac:dyDescent="0.25">
      <c r="A15" s="17">
        <v>13</v>
      </c>
      <c r="B15" s="18" t="str">
        <f>'Parsing des BOM'!$V14</f>
        <v>690367280676</v>
      </c>
      <c r="C15" s="62" t="str">
        <f>'Parsing des BOM'!$P14</f>
        <v>J3, J26, J208, J211, J212, J214</v>
      </c>
      <c r="D15" s="19" t="str">
        <f>'Parsing des BOM'!$Q14</f>
        <v>WR-MM 6p Female SMT Connector with Polarization</v>
      </c>
      <c r="E15" s="18" t="str">
        <f>'Parsing des BOM'!$R14</f>
        <v>690367280676</v>
      </c>
      <c r="F15" s="18" t="str">
        <f>'Parsing des BOM'!$S14</f>
        <v>6</v>
      </c>
      <c r="G15" s="19" t="str">
        <f>'Parsing des BOM'!$O14</f>
        <v>Wurth Electronics Inc.</v>
      </c>
      <c r="H15" s="18" t="str">
        <f>'Parsing des BOM'!$N14</f>
        <v>690367280676</v>
      </c>
      <c r="I15" s="18" t="str">
        <f>'Parsing des BOM'!$Z14</f>
        <v>Farnell</v>
      </c>
      <c r="J15" s="18" t="str">
        <f>'Parsing des BOM'!$AA14</f>
        <v>1641849</v>
      </c>
      <c r="K15" s="18" t="s">
        <v>2484</v>
      </c>
      <c r="L15" s="18" t="s">
        <v>2562</v>
      </c>
      <c r="M15" s="18" t="str">
        <f>'Parsing des BOM'!$T14</f>
        <v>690367280676</v>
      </c>
      <c r="N15" s="18">
        <f>'Parsing des BOM'!$W14</f>
        <v>0</v>
      </c>
      <c r="O15" s="51">
        <f>'Parsing des BOM'!$I14</f>
        <v>2</v>
      </c>
      <c r="P15" s="55">
        <v>1</v>
      </c>
      <c r="Q15" s="52">
        <f t="shared" si="17"/>
        <v>10</v>
      </c>
      <c r="R15" s="29">
        <v>0</v>
      </c>
      <c r="S15" s="51">
        <v>0</v>
      </c>
      <c r="T15" s="52">
        <f t="shared" si="18"/>
        <v>10</v>
      </c>
      <c r="U15" s="29">
        <v>0</v>
      </c>
      <c r="V15" s="51">
        <v>0</v>
      </c>
      <c r="W15" s="52">
        <f t="shared" si="19"/>
        <v>10</v>
      </c>
      <c r="X15" s="29">
        <v>0</v>
      </c>
      <c r="Y15" s="51">
        <v>1</v>
      </c>
      <c r="Z15" s="52">
        <f t="shared" si="20"/>
        <v>10</v>
      </c>
      <c r="AA15" s="29">
        <v>0</v>
      </c>
      <c r="AB15" s="29">
        <f t="shared" si="0"/>
        <v>0</v>
      </c>
      <c r="AC15" s="55">
        <f>'Parsing des BOM'!$J14</f>
        <v>4</v>
      </c>
      <c r="AD15" s="52">
        <f t="shared" si="21"/>
        <v>8</v>
      </c>
      <c r="AE15" s="29">
        <v>0</v>
      </c>
      <c r="AF15" s="55">
        <f>'Parsing des BOM'!$K14</f>
        <v>0</v>
      </c>
      <c r="AG15" s="52">
        <f t="shared" si="22"/>
        <v>8</v>
      </c>
      <c r="AH15" s="29">
        <v>0</v>
      </c>
      <c r="AI15" s="55">
        <f>'Parsing des BOM'!$L14</f>
        <v>0</v>
      </c>
      <c r="AJ15" s="52">
        <f t="shared" si="23"/>
        <v>8</v>
      </c>
      <c r="AK15" s="29">
        <v>0</v>
      </c>
      <c r="AL15" s="44">
        <f t="shared" si="1"/>
        <v>52</v>
      </c>
      <c r="AM15" s="29" t="str">
        <f t="shared" si="2"/>
        <v>non</v>
      </c>
      <c r="AN15" s="29" t="str">
        <f t="shared" si="3"/>
        <v>oui</v>
      </c>
      <c r="AO15" s="29">
        <v>1</v>
      </c>
      <c r="AP15" s="66">
        <v>52</v>
      </c>
      <c r="AQ15" s="29">
        <v>0</v>
      </c>
      <c r="AR15" s="29">
        <v>0</v>
      </c>
      <c r="AS15" s="29">
        <f t="shared" si="24"/>
        <v>0</v>
      </c>
      <c r="AT15" s="19" t="s">
        <v>2492</v>
      </c>
    </row>
    <row r="16" spans="1:46" ht="45" x14ac:dyDescent="0.25">
      <c r="A16" s="17">
        <v>14</v>
      </c>
      <c r="B16" s="18" t="str">
        <f>'Parsing des BOM'!$V15</f>
        <v>690367280876</v>
      </c>
      <c r="C16" s="62" t="str">
        <f>'Parsing des BOM'!$P15</f>
        <v>J15, J16, J27, J209, J213, J229, J241</v>
      </c>
      <c r="D16" s="19" t="str">
        <f>'Parsing des BOM'!$Q15</f>
        <v>WR-MM 8p Female SMT Connector with Polarization</v>
      </c>
      <c r="E16" s="18" t="str">
        <f>'Parsing des BOM'!$R15</f>
        <v>690367280876</v>
      </c>
      <c r="F16" s="18" t="str">
        <f>'Parsing des BOM'!$S15</f>
        <v>8</v>
      </c>
      <c r="G16" s="19" t="str">
        <f>'Parsing des BOM'!$O15</f>
        <v>Wurth Electronics Inc.</v>
      </c>
      <c r="H16" s="18" t="str">
        <f>'Parsing des BOM'!$N15</f>
        <v>690367280876</v>
      </c>
      <c r="I16" s="18" t="str">
        <f>'Parsing des BOM'!$Z15</f>
        <v>Farnell</v>
      </c>
      <c r="J16" s="18" t="str">
        <f>'Parsing des BOM'!$AA15</f>
        <v>1641850</v>
      </c>
      <c r="K16" s="18" t="s">
        <v>2484</v>
      </c>
      <c r="L16" s="18" t="s">
        <v>2563</v>
      </c>
      <c r="M16" s="18" t="str">
        <f>'Parsing des BOM'!$T15</f>
        <v>690367280876</v>
      </c>
      <c r="N16" s="18">
        <f>'Parsing des BOM'!$W15</f>
        <v>0</v>
      </c>
      <c r="O16" s="51">
        <f>'Parsing des BOM'!$I15</f>
        <v>3</v>
      </c>
      <c r="P16" s="55">
        <v>0</v>
      </c>
      <c r="Q16" s="52">
        <f t="shared" si="17"/>
        <v>10</v>
      </c>
      <c r="R16" s="29">
        <v>0</v>
      </c>
      <c r="S16" s="51">
        <v>1</v>
      </c>
      <c r="T16" s="52">
        <f t="shared" si="18"/>
        <v>10</v>
      </c>
      <c r="U16" s="29">
        <v>0</v>
      </c>
      <c r="V16" s="51">
        <v>1</v>
      </c>
      <c r="W16" s="52">
        <f t="shared" si="19"/>
        <v>10</v>
      </c>
      <c r="X16" s="29">
        <v>0</v>
      </c>
      <c r="Y16" s="51">
        <v>1</v>
      </c>
      <c r="Z16" s="52">
        <f t="shared" si="20"/>
        <v>10</v>
      </c>
      <c r="AA16" s="29">
        <v>0</v>
      </c>
      <c r="AB16" s="29">
        <f t="shared" si="0"/>
        <v>0</v>
      </c>
      <c r="AC16" s="55">
        <f>'Parsing des BOM'!$J15</f>
        <v>4</v>
      </c>
      <c r="AD16" s="52">
        <f t="shared" si="21"/>
        <v>8</v>
      </c>
      <c r="AE16" s="29">
        <v>0</v>
      </c>
      <c r="AF16" s="55">
        <f>'Parsing des BOM'!$K15</f>
        <v>0</v>
      </c>
      <c r="AG16" s="52">
        <f t="shared" si="22"/>
        <v>8</v>
      </c>
      <c r="AH16" s="29">
        <v>0</v>
      </c>
      <c r="AI16" s="55">
        <f>'Parsing des BOM'!$L15</f>
        <v>0</v>
      </c>
      <c r="AJ16" s="52">
        <f t="shared" si="23"/>
        <v>8</v>
      </c>
      <c r="AK16" s="29">
        <v>0</v>
      </c>
      <c r="AL16" s="44">
        <f t="shared" si="1"/>
        <v>62</v>
      </c>
      <c r="AM16" s="29" t="str">
        <f t="shared" si="2"/>
        <v>non</v>
      </c>
      <c r="AN16" s="29" t="str">
        <f t="shared" si="3"/>
        <v>oui</v>
      </c>
      <c r="AO16" s="29">
        <v>0</v>
      </c>
      <c r="AP16" s="66">
        <v>62</v>
      </c>
      <c r="AQ16" s="29">
        <v>0</v>
      </c>
      <c r="AR16" s="29">
        <v>0</v>
      </c>
      <c r="AS16" s="29">
        <f t="shared" si="24"/>
        <v>0</v>
      </c>
      <c r="AT16" s="19" t="s">
        <v>2493</v>
      </c>
    </row>
    <row r="17" spans="1:46" ht="45" x14ac:dyDescent="0.25">
      <c r="A17" s="17">
        <v>15</v>
      </c>
      <c r="B17" s="18" t="str">
        <f>'Parsing des BOM'!$V16</f>
        <v>691311500102</v>
      </c>
      <c r="C17" s="62" t="str">
        <f>'Parsing des BOM'!$P16</f>
        <v>J1</v>
      </c>
      <c r="D17" s="19" t="str">
        <f>'Parsing des BOM'!$Q16</f>
        <v>WR-TBL 2p Series 311 - 5.08 mm Closed Vertical PCB Header</v>
      </c>
      <c r="E17" s="18" t="str">
        <f>'Parsing des BOM'!$R16</f>
        <v>691311500102</v>
      </c>
      <c r="F17" s="18" t="str">
        <f>'Parsing des BOM'!$S16</f>
        <v>2</v>
      </c>
      <c r="G17" s="19" t="str">
        <f>'Parsing des BOM'!$O16</f>
        <v>Wurth Electronics Inc.</v>
      </c>
      <c r="H17" s="18" t="str">
        <f>'Parsing des BOM'!$N16</f>
        <v>691311500102</v>
      </c>
      <c r="I17" s="18" t="str">
        <f>'Parsing des BOM'!$Z16</f>
        <v>Farnell</v>
      </c>
      <c r="J17" s="18" t="str">
        <f>'Parsing des BOM'!$AA16</f>
        <v>1641978</v>
      </c>
      <c r="M17" s="18" t="str">
        <f>'Parsing des BOM'!$T16</f>
        <v>691311500102</v>
      </c>
      <c r="N17" s="18">
        <f>'Parsing des BOM'!$W16</f>
        <v>0</v>
      </c>
      <c r="O17" s="51">
        <f>'Parsing des BOM'!$I16</f>
        <v>1</v>
      </c>
      <c r="P17" s="55">
        <v>1</v>
      </c>
      <c r="Q17" s="52">
        <f t="shared" si="17"/>
        <v>10</v>
      </c>
      <c r="R17" s="48">
        <v>10</v>
      </c>
      <c r="S17" s="51">
        <v>0</v>
      </c>
      <c r="T17" s="52">
        <f t="shared" si="18"/>
        <v>10</v>
      </c>
      <c r="U17" s="29">
        <v>0</v>
      </c>
      <c r="V17" s="51">
        <v>0</v>
      </c>
      <c r="W17" s="52">
        <f t="shared" si="19"/>
        <v>10</v>
      </c>
      <c r="X17" s="29">
        <v>0</v>
      </c>
      <c r="Y17" s="51">
        <v>0</v>
      </c>
      <c r="Z17" s="52">
        <f t="shared" si="20"/>
        <v>10</v>
      </c>
      <c r="AA17" s="29">
        <v>0</v>
      </c>
      <c r="AB17" s="29">
        <f t="shared" si="0"/>
        <v>0</v>
      </c>
      <c r="AC17" s="55">
        <f>'Parsing des BOM'!$J16</f>
        <v>0</v>
      </c>
      <c r="AD17" s="52">
        <f t="shared" si="21"/>
        <v>8</v>
      </c>
      <c r="AE17" s="29">
        <v>0</v>
      </c>
      <c r="AF17" s="55">
        <f>'Parsing des BOM'!$K16</f>
        <v>0</v>
      </c>
      <c r="AG17" s="52">
        <f t="shared" si="22"/>
        <v>8</v>
      </c>
      <c r="AH17" s="29">
        <v>0</v>
      </c>
      <c r="AI17" s="55">
        <f>'Parsing des BOM'!$L16</f>
        <v>0</v>
      </c>
      <c r="AJ17" s="52">
        <f t="shared" si="23"/>
        <v>8</v>
      </c>
      <c r="AK17" s="29">
        <v>0</v>
      </c>
      <c r="AL17" s="44">
        <f t="shared" si="1"/>
        <v>0</v>
      </c>
      <c r="AM17" s="29" t="str">
        <f t="shared" si="2"/>
        <v>non</v>
      </c>
      <c r="AN17" s="48" t="s">
        <v>2594</v>
      </c>
      <c r="AO17" s="29">
        <v>1</v>
      </c>
      <c r="AP17" s="66">
        <v>0</v>
      </c>
      <c r="AQ17" s="29">
        <v>0</v>
      </c>
      <c r="AR17" s="29">
        <v>0</v>
      </c>
      <c r="AS17" s="29">
        <f t="shared" si="24"/>
        <v>0</v>
      </c>
      <c r="AT17" s="19" t="s">
        <v>2494</v>
      </c>
    </row>
    <row r="18" spans="1:46" ht="45" x14ac:dyDescent="0.25">
      <c r="A18" s="17">
        <v>16</v>
      </c>
      <c r="B18" s="18" t="str">
        <f>'Parsing des BOM'!$V17</f>
        <v>691321100002</v>
      </c>
      <c r="C18" s="62" t="str">
        <f>'Parsing des BOM'!$P17</f>
        <v>J31, J32, J34, J35</v>
      </c>
      <c r="D18" s="19" t="str">
        <f>'Parsing des BOM'!$Q17</f>
        <v>WR-TBL 2p Series 3211 - 3.50 mm Vertical PCB Header</v>
      </c>
      <c r="E18" s="18" t="str">
        <f>'Parsing des BOM'!$R17</f>
        <v>691321100002</v>
      </c>
      <c r="F18" s="18" t="str">
        <f>'Parsing des BOM'!$S17</f>
        <v>2</v>
      </c>
      <c r="G18" s="19" t="str">
        <f>'Parsing des BOM'!$O17</f>
        <v>Wurth Electronics Inc.</v>
      </c>
      <c r="H18" s="18" t="str">
        <f>'Parsing des BOM'!$N17</f>
        <v>691321100002</v>
      </c>
      <c r="I18" s="18" t="str">
        <f>'Parsing des BOM'!$Z17</f>
        <v>Farnell</v>
      </c>
      <c r="J18" s="18" t="str">
        <f>'Parsing des BOM'!$AA17</f>
        <v>1841308</v>
      </c>
      <c r="K18" s="18" t="s">
        <v>2484</v>
      </c>
      <c r="L18" s="18" t="s">
        <v>2564</v>
      </c>
      <c r="M18" s="18" t="str">
        <f>'Parsing des BOM'!$T17</f>
        <v>691321100002</v>
      </c>
      <c r="N18" s="18">
        <f>'Parsing des BOM'!$W17</f>
        <v>0</v>
      </c>
      <c r="O18" s="51">
        <f>'Parsing des BOM'!$I17</f>
        <v>4</v>
      </c>
      <c r="P18" s="55">
        <v>2</v>
      </c>
      <c r="Q18" s="52">
        <f t="shared" si="17"/>
        <v>10</v>
      </c>
      <c r="R18" s="29">
        <v>0</v>
      </c>
      <c r="S18" s="51">
        <v>2</v>
      </c>
      <c r="T18" s="52">
        <f t="shared" si="18"/>
        <v>10</v>
      </c>
      <c r="U18" s="29">
        <v>0</v>
      </c>
      <c r="V18" s="51">
        <v>0</v>
      </c>
      <c r="W18" s="52">
        <f t="shared" si="19"/>
        <v>10</v>
      </c>
      <c r="X18" s="29">
        <v>0</v>
      </c>
      <c r="Y18" s="51">
        <v>0</v>
      </c>
      <c r="Z18" s="52">
        <f t="shared" si="20"/>
        <v>10</v>
      </c>
      <c r="AA18" s="29">
        <v>0</v>
      </c>
      <c r="AB18" s="29">
        <f t="shared" si="0"/>
        <v>0</v>
      </c>
      <c r="AC18" s="55">
        <f>'Parsing des BOM'!$J17</f>
        <v>0</v>
      </c>
      <c r="AD18" s="52">
        <f t="shared" si="21"/>
        <v>8</v>
      </c>
      <c r="AE18" s="29">
        <v>0</v>
      </c>
      <c r="AF18" s="55">
        <f>'Parsing des BOM'!$K17</f>
        <v>0</v>
      </c>
      <c r="AG18" s="52">
        <f t="shared" si="22"/>
        <v>8</v>
      </c>
      <c r="AH18" s="29">
        <v>0</v>
      </c>
      <c r="AI18" s="55">
        <f>'Parsing des BOM'!$L17</f>
        <v>0</v>
      </c>
      <c r="AJ18" s="52">
        <f t="shared" si="23"/>
        <v>8</v>
      </c>
      <c r="AK18" s="29">
        <v>0</v>
      </c>
      <c r="AL18" s="44">
        <f t="shared" si="1"/>
        <v>40</v>
      </c>
      <c r="AM18" s="29" t="str">
        <f t="shared" si="2"/>
        <v>non</v>
      </c>
      <c r="AN18" s="29" t="str">
        <f t="shared" si="3"/>
        <v>oui</v>
      </c>
      <c r="AO18" s="29">
        <v>3</v>
      </c>
      <c r="AP18" s="66">
        <v>37</v>
      </c>
      <c r="AQ18" s="29">
        <v>0</v>
      </c>
      <c r="AR18" s="29">
        <v>0</v>
      </c>
      <c r="AS18" s="29">
        <f t="shared" si="24"/>
        <v>0</v>
      </c>
      <c r="AT18" s="19" t="s">
        <v>2574</v>
      </c>
    </row>
    <row r="19" spans="1:46" ht="30" x14ac:dyDescent="0.25">
      <c r="A19" s="17">
        <v>17</v>
      </c>
      <c r="B19" s="18" t="str">
        <f>'Parsing des BOM'!$V18</f>
        <v>WCAP-ATG8, 860010374012</v>
      </c>
      <c r="C19" s="62" t="str">
        <f>'Parsing des BOM'!$P18</f>
        <v>C9, C10, C13, C14, C17, C18, C224, C258, C265, C271</v>
      </c>
      <c r="D19" s="19" t="str">
        <f>'Parsing des BOM'!$Q18</f>
        <v>CAP Alu 470 UF 20% 16 V</v>
      </c>
      <c r="E19" s="18" t="str">
        <f>'Parsing des BOM'!$R18</f>
        <v>470 uF</v>
      </c>
      <c r="F19" s="18" t="str">
        <f>'Parsing des BOM'!$S18</f>
        <v>470 uF</v>
      </c>
      <c r="G19" s="19" t="str">
        <f>'Parsing des BOM'!$O18</f>
        <v>Wurth Elektronik</v>
      </c>
      <c r="H19" s="18" t="str">
        <f>'Parsing des BOM'!$N18</f>
        <v>860010374012</v>
      </c>
      <c r="I19" s="18">
        <f>'Parsing des BOM'!$Z18</f>
        <v>0</v>
      </c>
      <c r="J19" s="18">
        <f>'Parsing des BOM'!$AA18</f>
        <v>0</v>
      </c>
      <c r="M19" s="18" t="str">
        <f>'Parsing des BOM'!$T18</f>
        <v>WCAP-ATG8_8x11.5x3.5x0.5</v>
      </c>
      <c r="N19" s="18">
        <f>'Parsing des BOM'!$W18</f>
        <v>0</v>
      </c>
      <c r="O19" s="51">
        <f>'Parsing des BOM'!$I18</f>
        <v>6</v>
      </c>
      <c r="P19" s="55">
        <v>6</v>
      </c>
      <c r="Q19" s="52">
        <f t="shared" si="17"/>
        <v>10</v>
      </c>
      <c r="R19" s="29">
        <v>0</v>
      </c>
      <c r="S19" s="51">
        <v>0</v>
      </c>
      <c r="T19" s="52">
        <f t="shared" si="18"/>
        <v>10</v>
      </c>
      <c r="U19" s="29">
        <v>0</v>
      </c>
      <c r="V19" s="51">
        <v>0</v>
      </c>
      <c r="W19" s="52">
        <f t="shared" si="19"/>
        <v>10</v>
      </c>
      <c r="X19" s="29">
        <v>0</v>
      </c>
      <c r="Y19" s="51">
        <v>0</v>
      </c>
      <c r="Z19" s="52">
        <f t="shared" si="20"/>
        <v>10</v>
      </c>
      <c r="AA19" s="29">
        <v>0</v>
      </c>
      <c r="AB19" s="29">
        <f t="shared" si="0"/>
        <v>0</v>
      </c>
      <c r="AC19" s="55">
        <f>'Parsing des BOM'!$J18</f>
        <v>4</v>
      </c>
      <c r="AD19" s="52">
        <f t="shared" si="21"/>
        <v>8</v>
      </c>
      <c r="AE19" s="29">
        <v>0</v>
      </c>
      <c r="AF19" s="55">
        <f>'Parsing des BOM'!$K18</f>
        <v>0</v>
      </c>
      <c r="AG19" s="52">
        <f t="shared" si="22"/>
        <v>8</v>
      </c>
      <c r="AH19" s="29">
        <v>0</v>
      </c>
      <c r="AI19" s="55">
        <f>'Parsing des BOM'!$L18</f>
        <v>0</v>
      </c>
      <c r="AJ19" s="52">
        <f t="shared" si="23"/>
        <v>8</v>
      </c>
      <c r="AK19" s="29">
        <v>0</v>
      </c>
      <c r="AL19" s="44">
        <f t="shared" si="1"/>
        <v>92</v>
      </c>
      <c r="AM19" s="29" t="str">
        <f t="shared" si="2"/>
        <v>non</v>
      </c>
      <c r="AN19" s="29" t="str">
        <f t="shared" si="3"/>
        <v>oui</v>
      </c>
      <c r="AO19" s="29">
        <v>4</v>
      </c>
      <c r="AP19" s="66">
        <v>92</v>
      </c>
      <c r="AQ19" s="29">
        <v>0</v>
      </c>
      <c r="AR19" s="29">
        <v>0</v>
      </c>
      <c r="AS19" s="29">
        <f t="shared" si="24"/>
        <v>0</v>
      </c>
    </row>
    <row r="20" spans="1:46" ht="30" x14ac:dyDescent="0.25">
      <c r="A20" s="17">
        <v>18</v>
      </c>
      <c r="B20" s="18" t="str">
        <f>'Parsing des BOM'!$V19</f>
        <v>WCAP-ATG8, 860010483029</v>
      </c>
      <c r="C20" s="62" t="str">
        <f>'Parsing des BOM'!$P19</f>
        <v>C5</v>
      </c>
      <c r="D20" s="19" t="str">
        <f>'Parsing des BOM'!$Q19</f>
        <v>CAP Alu 10'000 UF 25 V</v>
      </c>
      <c r="E20" s="18" t="str">
        <f>'Parsing des BOM'!$R19</f>
        <v>10 mF</v>
      </c>
      <c r="F20" s="18" t="str">
        <f>'Parsing des BOM'!$S19</f>
        <v>10 mF</v>
      </c>
      <c r="G20" s="19" t="str">
        <f>'Parsing des BOM'!$O19</f>
        <v>Wurth Elektronik</v>
      </c>
      <c r="H20" s="18" t="str">
        <f>'Parsing des BOM'!$N19</f>
        <v>860010483029</v>
      </c>
      <c r="I20" s="18">
        <f>'Parsing des BOM'!$Z19</f>
        <v>0</v>
      </c>
      <c r="J20" s="18">
        <f>'Parsing des BOM'!$AA19</f>
        <v>0</v>
      </c>
      <c r="M20" s="18" t="str">
        <f>'Parsing des BOM'!$T19</f>
        <v>WCAP-ATG8_22x41x10x0.8</v>
      </c>
      <c r="N20" s="18">
        <f>'Parsing des BOM'!$W19</f>
        <v>0</v>
      </c>
      <c r="O20" s="51">
        <f>'Parsing des BOM'!$I19</f>
        <v>1</v>
      </c>
      <c r="P20" s="55">
        <v>1</v>
      </c>
      <c r="Q20" s="52">
        <f t="shared" si="17"/>
        <v>10</v>
      </c>
      <c r="R20" s="29">
        <v>6</v>
      </c>
      <c r="S20" s="51">
        <v>0</v>
      </c>
      <c r="T20" s="52">
        <f t="shared" si="18"/>
        <v>10</v>
      </c>
      <c r="U20" s="29">
        <v>0</v>
      </c>
      <c r="V20" s="51">
        <v>0</v>
      </c>
      <c r="W20" s="52">
        <f t="shared" si="19"/>
        <v>10</v>
      </c>
      <c r="X20" s="29">
        <v>0</v>
      </c>
      <c r="Y20" s="51">
        <v>0</v>
      </c>
      <c r="Z20" s="52">
        <f t="shared" si="20"/>
        <v>10</v>
      </c>
      <c r="AA20" s="29">
        <v>0</v>
      </c>
      <c r="AB20" s="29">
        <f t="shared" si="0"/>
        <v>0</v>
      </c>
      <c r="AC20" s="55">
        <f>'Parsing des BOM'!$J19</f>
        <v>0</v>
      </c>
      <c r="AD20" s="52">
        <f t="shared" si="21"/>
        <v>8</v>
      </c>
      <c r="AE20" s="29">
        <v>0</v>
      </c>
      <c r="AF20" s="55">
        <f>'Parsing des BOM'!$K19</f>
        <v>0</v>
      </c>
      <c r="AG20" s="52">
        <f t="shared" si="22"/>
        <v>8</v>
      </c>
      <c r="AH20" s="29">
        <v>0</v>
      </c>
      <c r="AI20" s="55">
        <f>'Parsing des BOM'!$L19</f>
        <v>0</v>
      </c>
      <c r="AJ20" s="52">
        <f t="shared" si="23"/>
        <v>8</v>
      </c>
      <c r="AK20" s="29">
        <v>0</v>
      </c>
      <c r="AL20" s="44">
        <f t="shared" si="1"/>
        <v>4</v>
      </c>
      <c r="AM20" s="29" t="str">
        <f t="shared" si="2"/>
        <v>non</v>
      </c>
      <c r="AN20" s="48" t="s">
        <v>2594</v>
      </c>
      <c r="AO20" s="29">
        <v>4</v>
      </c>
      <c r="AP20" s="66">
        <v>4</v>
      </c>
      <c r="AQ20" s="29">
        <v>0</v>
      </c>
      <c r="AR20" s="29">
        <v>0</v>
      </c>
      <c r="AS20" s="29">
        <f t="shared" si="24"/>
        <v>0</v>
      </c>
      <c r="AT20" s="19" t="s">
        <v>2495</v>
      </c>
    </row>
    <row r="21" spans="1:46" ht="28.5" x14ac:dyDescent="0.45">
      <c r="A21" s="17">
        <v>19</v>
      </c>
      <c r="B21" s="18" t="str">
        <f>'Parsing des BOM'!$V20</f>
        <v>WCAP-ATG8, 860010574011</v>
      </c>
      <c r="C21" s="62" t="str">
        <f>'Parsing des BOM'!$P20</f>
        <v>C2, C8, C12, C16</v>
      </c>
      <c r="D21" s="19" t="str">
        <f>'Parsing des BOM'!$Q20</f>
        <v>CAP Alu 220 UF 20% 35 V</v>
      </c>
      <c r="E21" s="18" t="str">
        <f>'Parsing des BOM'!$R20</f>
        <v>220 uF</v>
      </c>
      <c r="F21" s="18" t="str">
        <f>'Parsing des BOM'!$S20</f>
        <v>220 uF</v>
      </c>
      <c r="G21" s="19" t="str">
        <f>'Parsing des BOM'!$O20</f>
        <v>Wurth Elektronik</v>
      </c>
      <c r="H21" s="18" t="str">
        <f>'Parsing des BOM'!$N20</f>
        <v>860010574011</v>
      </c>
      <c r="I21" s="18">
        <f>'Parsing des BOM'!$Z20</f>
        <v>0</v>
      </c>
      <c r="J21" s="18">
        <f>'Parsing des BOM'!$AA20</f>
        <v>0</v>
      </c>
      <c r="M21" s="18" t="str">
        <f>'Parsing des BOM'!$T20</f>
        <v>WCAP-ATG8_8x11.5x3.5x0.5</v>
      </c>
      <c r="N21" s="18">
        <f>'Parsing des BOM'!$W20</f>
        <v>0</v>
      </c>
      <c r="O21" s="51">
        <f>'Parsing des BOM'!$I20</f>
        <v>4</v>
      </c>
      <c r="P21" s="55">
        <v>4</v>
      </c>
      <c r="Q21" s="52">
        <f t="shared" si="17"/>
        <v>10</v>
      </c>
      <c r="R21" s="29">
        <v>0</v>
      </c>
      <c r="S21" s="51">
        <v>0</v>
      </c>
      <c r="T21" s="52">
        <f t="shared" si="18"/>
        <v>10</v>
      </c>
      <c r="U21" s="29">
        <v>0</v>
      </c>
      <c r="V21" s="51">
        <v>0</v>
      </c>
      <c r="W21" s="52">
        <f t="shared" si="19"/>
        <v>10</v>
      </c>
      <c r="X21" s="29">
        <v>0</v>
      </c>
      <c r="Y21" s="51">
        <v>0</v>
      </c>
      <c r="Z21" s="52">
        <f t="shared" si="20"/>
        <v>10</v>
      </c>
      <c r="AA21" s="29">
        <v>0</v>
      </c>
      <c r="AB21" s="29">
        <f t="shared" si="0"/>
        <v>0</v>
      </c>
      <c r="AC21" s="55">
        <f>'Parsing des BOM'!$J20</f>
        <v>0</v>
      </c>
      <c r="AD21" s="52">
        <f t="shared" si="21"/>
        <v>8</v>
      </c>
      <c r="AE21" s="29">
        <v>0</v>
      </c>
      <c r="AF21" s="55">
        <f>'Parsing des BOM'!$K20</f>
        <v>0</v>
      </c>
      <c r="AG21" s="52">
        <f t="shared" si="22"/>
        <v>8</v>
      </c>
      <c r="AH21" s="29">
        <v>0</v>
      </c>
      <c r="AI21" s="55">
        <f>'Parsing des BOM'!$L20</f>
        <v>0</v>
      </c>
      <c r="AJ21" s="52">
        <f t="shared" si="23"/>
        <v>8</v>
      </c>
      <c r="AK21" s="29">
        <v>0</v>
      </c>
      <c r="AL21" s="44">
        <f t="shared" si="1"/>
        <v>40</v>
      </c>
      <c r="AM21" s="29" t="str">
        <f t="shared" si="2"/>
        <v>non</v>
      </c>
      <c r="AN21" s="29" t="str">
        <f t="shared" si="3"/>
        <v>oui</v>
      </c>
      <c r="AO21" s="29">
        <v>1</v>
      </c>
      <c r="AP21" s="66">
        <v>40</v>
      </c>
      <c r="AQ21" s="29">
        <v>0</v>
      </c>
      <c r="AR21" s="29">
        <v>0</v>
      </c>
      <c r="AS21" s="29">
        <f t="shared" si="24"/>
        <v>0</v>
      </c>
    </row>
    <row r="22" spans="1:46" ht="28.5" x14ac:dyDescent="0.45">
      <c r="A22" s="17">
        <v>20</v>
      </c>
      <c r="B22" s="18" t="str">
        <f>'Parsing des BOM'!$V21</f>
        <v>WCAP-ATG8, 860010575012</v>
      </c>
      <c r="C22" s="62" t="str">
        <f>'Parsing des BOM'!$P21</f>
        <v>C6, C7, C20</v>
      </c>
      <c r="D22" s="19" t="str">
        <f>'Parsing des BOM'!$Q21</f>
        <v>CAP Alu 330 UF 20% 35 V</v>
      </c>
      <c r="E22" s="18" t="str">
        <f>'Parsing des BOM'!$R21</f>
        <v>330 uF</v>
      </c>
      <c r="F22" s="18" t="str">
        <f>'Parsing des BOM'!$S21</f>
        <v>330 uF</v>
      </c>
      <c r="G22" s="19" t="str">
        <f>'Parsing des BOM'!$O21</f>
        <v>Wurth Elektronik</v>
      </c>
      <c r="H22" s="18" t="str">
        <f>'Parsing des BOM'!$N21</f>
        <v>860010575012</v>
      </c>
      <c r="I22" s="18">
        <f>'Parsing des BOM'!$Z21</f>
        <v>0</v>
      </c>
      <c r="J22" s="18">
        <f>'Parsing des BOM'!$AA21</f>
        <v>0</v>
      </c>
      <c r="M22" s="18" t="str">
        <f>'Parsing des BOM'!$T21</f>
        <v>WCAP-ATG8_10x12.5x5x0.6</v>
      </c>
      <c r="N22" s="18">
        <f>'Parsing des BOM'!$W21</f>
        <v>0</v>
      </c>
      <c r="O22" s="51">
        <f>'Parsing des BOM'!$I21</f>
        <v>3</v>
      </c>
      <c r="P22" s="55">
        <v>2</v>
      </c>
      <c r="Q22" s="52">
        <f t="shared" si="17"/>
        <v>10</v>
      </c>
      <c r="R22" s="29">
        <v>0</v>
      </c>
      <c r="S22" s="51">
        <v>1</v>
      </c>
      <c r="T22" s="52">
        <f t="shared" si="18"/>
        <v>10</v>
      </c>
      <c r="U22" s="29">
        <v>0</v>
      </c>
      <c r="V22" s="51">
        <v>0</v>
      </c>
      <c r="W22" s="52">
        <f t="shared" si="19"/>
        <v>10</v>
      </c>
      <c r="X22" s="29">
        <v>0</v>
      </c>
      <c r="Y22" s="51">
        <v>0</v>
      </c>
      <c r="Z22" s="52">
        <f t="shared" si="20"/>
        <v>10</v>
      </c>
      <c r="AA22" s="29">
        <v>0</v>
      </c>
      <c r="AB22" s="29">
        <f t="shared" si="0"/>
        <v>0</v>
      </c>
      <c r="AC22" s="55">
        <f>'Parsing des BOM'!$J21</f>
        <v>0</v>
      </c>
      <c r="AD22" s="52">
        <f t="shared" si="21"/>
        <v>8</v>
      </c>
      <c r="AE22" s="29">
        <v>0</v>
      </c>
      <c r="AF22" s="55">
        <f>'Parsing des BOM'!$K21</f>
        <v>0</v>
      </c>
      <c r="AG22" s="52">
        <f t="shared" si="22"/>
        <v>8</v>
      </c>
      <c r="AH22" s="29">
        <v>0</v>
      </c>
      <c r="AI22" s="55">
        <f>'Parsing des BOM'!$L21</f>
        <v>0</v>
      </c>
      <c r="AJ22" s="52">
        <f t="shared" si="23"/>
        <v>8</v>
      </c>
      <c r="AK22" s="29">
        <v>0</v>
      </c>
      <c r="AL22" s="44">
        <f t="shared" si="1"/>
        <v>30</v>
      </c>
      <c r="AM22" s="29" t="str">
        <f t="shared" si="2"/>
        <v>non</v>
      </c>
      <c r="AN22" s="29" t="str">
        <f t="shared" si="3"/>
        <v>oui</v>
      </c>
      <c r="AO22" s="29">
        <v>0</v>
      </c>
      <c r="AP22" s="66">
        <v>30</v>
      </c>
      <c r="AQ22" s="29">
        <v>0</v>
      </c>
      <c r="AR22" s="29">
        <v>0</v>
      </c>
      <c r="AS22" s="29">
        <f t="shared" si="24"/>
        <v>0</v>
      </c>
    </row>
    <row r="23" spans="1:46" ht="28.5" x14ac:dyDescent="0.45">
      <c r="A23" s="17">
        <v>21</v>
      </c>
      <c r="B23" s="18" t="str">
        <f>'Parsing des BOM'!$V22</f>
        <v>WCAP-ATG8, 860010672009</v>
      </c>
      <c r="C23" s="62" t="str">
        <f>'Parsing des BOM'!$P22</f>
        <v>C3, C26, C27, C28, C275, C276</v>
      </c>
      <c r="D23" s="19" t="str">
        <f>'Parsing des BOM'!$Q22</f>
        <v>CAP Alu 10 UF 20% 50 V</v>
      </c>
      <c r="E23" s="18" t="str">
        <f>'Parsing des BOM'!$R22</f>
        <v>10 uF</v>
      </c>
      <c r="F23" s="18" t="str">
        <f>'Parsing des BOM'!$S22</f>
        <v>10 uF</v>
      </c>
      <c r="G23" s="19" t="str">
        <f>'Parsing des BOM'!$O22</f>
        <v>Wurth Elektronik</v>
      </c>
      <c r="H23" s="18" t="str">
        <f>'Parsing des BOM'!$N22</f>
        <v>860010672009</v>
      </c>
      <c r="I23" s="18">
        <f>'Parsing des BOM'!$Z22</f>
        <v>0</v>
      </c>
      <c r="J23" s="18">
        <f>'Parsing des BOM'!$AA22</f>
        <v>0</v>
      </c>
      <c r="M23" s="18" t="str">
        <f>'Parsing des BOM'!$T22</f>
        <v>WCAP-ATG8_5x11x2x0.5</v>
      </c>
      <c r="N23" s="18">
        <f>'Parsing des BOM'!$W22</f>
        <v>0</v>
      </c>
      <c r="O23" s="51">
        <f>'Parsing des BOM'!$I22</f>
        <v>4</v>
      </c>
      <c r="P23" s="55">
        <v>1</v>
      </c>
      <c r="Q23" s="52">
        <f t="shared" si="17"/>
        <v>10</v>
      </c>
      <c r="R23" s="29">
        <v>0</v>
      </c>
      <c r="S23" s="51">
        <v>0</v>
      </c>
      <c r="T23" s="52">
        <f t="shared" si="18"/>
        <v>10</v>
      </c>
      <c r="U23" s="29">
        <v>0</v>
      </c>
      <c r="V23" s="51">
        <v>3</v>
      </c>
      <c r="W23" s="52">
        <f t="shared" si="19"/>
        <v>10</v>
      </c>
      <c r="X23" s="29">
        <v>0</v>
      </c>
      <c r="Y23" s="51">
        <v>0</v>
      </c>
      <c r="Z23" s="52">
        <f t="shared" si="20"/>
        <v>10</v>
      </c>
      <c r="AA23" s="29">
        <v>0</v>
      </c>
      <c r="AB23" s="29">
        <f t="shared" si="0"/>
        <v>0</v>
      </c>
      <c r="AC23" s="55">
        <f>'Parsing des BOM'!$J22</f>
        <v>2</v>
      </c>
      <c r="AD23" s="52">
        <f t="shared" si="21"/>
        <v>8</v>
      </c>
      <c r="AE23" s="29">
        <v>0</v>
      </c>
      <c r="AF23" s="55">
        <f>'Parsing des BOM'!$K22</f>
        <v>0</v>
      </c>
      <c r="AG23" s="52">
        <f t="shared" si="22"/>
        <v>8</v>
      </c>
      <c r="AH23" s="29">
        <v>0</v>
      </c>
      <c r="AI23" s="55">
        <f>'Parsing des BOM'!$L22</f>
        <v>0</v>
      </c>
      <c r="AJ23" s="52">
        <f t="shared" si="23"/>
        <v>8</v>
      </c>
      <c r="AK23" s="29">
        <v>0</v>
      </c>
      <c r="AL23" s="44">
        <f t="shared" si="1"/>
        <v>56</v>
      </c>
      <c r="AM23" s="29" t="str">
        <f t="shared" si="2"/>
        <v>non</v>
      </c>
      <c r="AN23" s="29" t="str">
        <f t="shared" si="3"/>
        <v>oui</v>
      </c>
      <c r="AO23" s="29">
        <v>9</v>
      </c>
      <c r="AP23" s="66">
        <v>56</v>
      </c>
      <c r="AQ23" s="29">
        <v>0</v>
      </c>
      <c r="AR23" s="29">
        <v>0</v>
      </c>
      <c r="AS23" s="29">
        <f t="shared" si="24"/>
        <v>0</v>
      </c>
    </row>
    <row r="24" spans="1:46" ht="28.5" hidden="1" x14ac:dyDescent="0.45">
      <c r="A24" s="17">
        <v>22</v>
      </c>
      <c r="B24" s="18" t="str">
        <f>'Parsing des BOM'!$V23</f>
        <v>WCAP-CSGP, 885012205067</v>
      </c>
      <c r="C24" s="19" t="str">
        <f>'Parsing des BOM'!$P23</f>
        <v>C24, C25</v>
      </c>
      <c r="D24" s="19" t="str">
        <f>'Parsing des BOM'!$Q23</f>
        <v>CAP CER 10nF 50V X7R 0402</v>
      </c>
      <c r="E24" s="18" t="str">
        <f>'Parsing des BOM'!$R23</f>
        <v>10nF</v>
      </c>
      <c r="F24" s="18" t="str">
        <f>'Parsing des BOM'!$S23</f>
        <v>10nF</v>
      </c>
      <c r="G24" s="19" t="str">
        <f>'Parsing des BOM'!$O23</f>
        <v>Wurth Elektronik</v>
      </c>
      <c r="H24" s="18" t="str">
        <f>'Parsing des BOM'!$N23</f>
        <v>885012205067</v>
      </c>
      <c r="I24" s="18">
        <f>'Parsing des BOM'!$Z23</f>
        <v>0</v>
      </c>
      <c r="J24" s="18">
        <f>'Parsing des BOM'!$AA23</f>
        <v>0</v>
      </c>
      <c r="K24" s="18" t="str">
        <f>'Parsing des BOM'!$X23</f>
        <v>JLCPCB</v>
      </c>
      <c r="L24" s="18" t="str">
        <f>'Parsing des BOM'!$Y23</f>
        <v>C15195</v>
      </c>
      <c r="M24" s="18" t="str">
        <f>'Parsing des BOM'!$T23</f>
        <v>WCAP-CSGP_0402, 1x0.5x0.5</v>
      </c>
      <c r="N24" s="18" t="str">
        <f>'Parsing des BOM'!$W23</f>
        <v>0402</v>
      </c>
      <c r="O24" s="51">
        <f>'Parsing des BOM'!$I23</f>
        <v>2</v>
      </c>
      <c r="P24" s="55">
        <f>'Parsing des BOM'!$I23</f>
        <v>2</v>
      </c>
      <c r="Q24" s="52">
        <f t="shared" ref="Q24:Q28" si="25">$AO$1</f>
        <v>10</v>
      </c>
      <c r="R24" s="29">
        <v>0</v>
      </c>
      <c r="S24" s="51"/>
      <c r="T24" s="52"/>
      <c r="V24" s="51"/>
      <c r="W24" s="52"/>
      <c r="Y24" s="51"/>
      <c r="Z24" s="52"/>
      <c r="AB24" s="29">
        <f t="shared" si="0"/>
        <v>0</v>
      </c>
      <c r="AC24" s="55">
        <f>'Parsing des BOM'!$J23</f>
        <v>0</v>
      </c>
      <c r="AD24" s="52">
        <f t="shared" ref="AD24:AD28" si="26">$AO$1</f>
        <v>10</v>
      </c>
      <c r="AE24" s="29">
        <v>0</v>
      </c>
      <c r="AF24" s="55">
        <f>'Parsing des BOM'!$K23</f>
        <v>0</v>
      </c>
      <c r="AG24" s="52">
        <f t="shared" ref="AG24:AG28" si="27">$AO$1*2</f>
        <v>20</v>
      </c>
      <c r="AH24" s="29">
        <v>0</v>
      </c>
      <c r="AI24" s="55">
        <f>'Parsing des BOM'!$L23</f>
        <v>0</v>
      </c>
      <c r="AJ24" s="52">
        <f t="shared" ref="AJ24:AJ28" si="28">$AO$1*2</f>
        <v>20</v>
      </c>
      <c r="AK24" s="29">
        <v>0</v>
      </c>
      <c r="AL24" s="44">
        <f t="shared" si="1"/>
        <v>20</v>
      </c>
      <c r="AM24" s="29" t="str">
        <f t="shared" si="2"/>
        <v>oui</v>
      </c>
      <c r="AN24" s="29" t="str">
        <f t="shared" si="3"/>
        <v>non</v>
      </c>
      <c r="AO24" s="29">
        <v>356986</v>
      </c>
      <c r="AP24" s="29">
        <v>0</v>
      </c>
      <c r="AR24" s="29">
        <v>0</v>
      </c>
      <c r="AS24" s="29">
        <f t="shared" si="16"/>
        <v>0</v>
      </c>
      <c r="AT24" s="18"/>
    </row>
    <row r="25" spans="1:46" ht="57" hidden="1" x14ac:dyDescent="0.45">
      <c r="A25" s="17">
        <v>23</v>
      </c>
      <c r="B25" s="18" t="str">
        <f>'Parsing des BOM'!$V24</f>
        <v>WCAP-CSGP, 885012206095</v>
      </c>
      <c r="C25" s="19" t="str">
        <f>'Parsing des BOM'!$P24</f>
        <v>C4, C11, C15, C19, C21, C22, C32, C33, C34, C38, C39, C40, C44, C45, C46, C47, C48, C49, C50, C52, C278, C281, C282, C284, C287, C288</v>
      </c>
      <c r="D25" s="19" t="str">
        <f>'Parsing des BOM'!$Q24</f>
        <v>CAP CER 100nF 50V X7R 0603</v>
      </c>
      <c r="E25" s="18" t="str">
        <f>'Parsing des BOM'!$R24</f>
        <v>100nF</v>
      </c>
      <c r="F25" s="18" t="str">
        <f>'Parsing des BOM'!$S24</f>
        <v>100nF</v>
      </c>
      <c r="G25" s="19" t="str">
        <f>'Parsing des BOM'!$O24</f>
        <v>Wurth Elektronik</v>
      </c>
      <c r="H25" s="18" t="str">
        <f>'Parsing des BOM'!$N24</f>
        <v>885012206095</v>
      </c>
      <c r="I25" s="18">
        <f>'Parsing des BOM'!$Z24</f>
        <v>0</v>
      </c>
      <c r="J25" s="18">
        <f>'Parsing des BOM'!$AA24</f>
        <v>0</v>
      </c>
      <c r="K25" s="18" t="str">
        <f>'Parsing des BOM'!$X24</f>
        <v>JLCPCB</v>
      </c>
      <c r="L25" s="18" t="str">
        <f>'Parsing des BOM'!$Y24</f>
        <v>C14663</v>
      </c>
      <c r="M25" s="18" t="str">
        <f>'Parsing des BOM'!$T24</f>
        <v>WCAP-CSGP_0603, 1.6x0.8x0.8</v>
      </c>
      <c r="N25" s="18" t="str">
        <f>'Parsing des BOM'!$W24</f>
        <v>0603</v>
      </c>
      <c r="O25" s="51">
        <f>'Parsing des BOM'!$I24</f>
        <v>20</v>
      </c>
      <c r="P25" s="55">
        <f>'Parsing des BOM'!$I24</f>
        <v>20</v>
      </c>
      <c r="Q25" s="52">
        <f t="shared" si="25"/>
        <v>10</v>
      </c>
      <c r="R25" s="29">
        <v>0</v>
      </c>
      <c r="S25" s="51"/>
      <c r="T25" s="52"/>
      <c r="V25" s="51"/>
      <c r="W25" s="52"/>
      <c r="Y25" s="51"/>
      <c r="Z25" s="52"/>
      <c r="AB25" s="29">
        <f t="shared" si="0"/>
        <v>0</v>
      </c>
      <c r="AC25" s="55">
        <f>'Parsing des BOM'!$J24</f>
        <v>6</v>
      </c>
      <c r="AD25" s="52">
        <f t="shared" si="26"/>
        <v>10</v>
      </c>
      <c r="AE25" s="29">
        <v>0</v>
      </c>
      <c r="AF25" s="55">
        <f>'Parsing des BOM'!$K24</f>
        <v>0</v>
      </c>
      <c r="AG25" s="52">
        <f t="shared" si="27"/>
        <v>20</v>
      </c>
      <c r="AH25" s="29">
        <v>0</v>
      </c>
      <c r="AI25" s="55">
        <f>'Parsing des BOM'!$L24</f>
        <v>0</v>
      </c>
      <c r="AJ25" s="52">
        <f t="shared" si="28"/>
        <v>20</v>
      </c>
      <c r="AK25" s="29">
        <v>0</v>
      </c>
      <c r="AL25" s="44">
        <f t="shared" si="1"/>
        <v>260</v>
      </c>
      <c r="AM25" s="29" t="str">
        <f t="shared" si="2"/>
        <v>oui</v>
      </c>
      <c r="AN25" s="29" t="str">
        <f t="shared" si="3"/>
        <v>non</v>
      </c>
      <c r="AO25" s="29">
        <v>8542473</v>
      </c>
      <c r="AP25" s="29">
        <v>0</v>
      </c>
      <c r="AR25" s="29">
        <v>0</v>
      </c>
      <c r="AS25" s="29">
        <f t="shared" si="16"/>
        <v>0</v>
      </c>
      <c r="AT25" s="18"/>
    </row>
    <row r="26" spans="1:46" ht="57" hidden="1" x14ac:dyDescent="0.45">
      <c r="A26" s="17">
        <v>24</v>
      </c>
      <c r="B26" s="18" t="str">
        <f>'Parsing des BOM'!$V25</f>
        <v>WCAP-CSGP, 885012207026</v>
      </c>
      <c r="C26" s="19" t="str">
        <f>'Parsing des BOM'!$P25</f>
        <v>C43, C51, C200, C202, C207, C209, C211, C214, C217, C218, C221, C225, C226, C228, C229, C241, C242, C247, C248, C251, C252, C257, C259, C153</v>
      </c>
      <c r="D26" s="19" t="str">
        <f>'Parsing des BOM'!$Q25</f>
        <v>CAP CER 10uF 10V X7R 0805</v>
      </c>
      <c r="E26" s="18" t="str">
        <f>'Parsing des BOM'!$R25</f>
        <v>10uF</v>
      </c>
      <c r="F26" s="18" t="str">
        <f>'Parsing des BOM'!$S25</f>
        <v>10uF</v>
      </c>
      <c r="G26" s="19" t="str">
        <f>'Parsing des BOM'!$O25</f>
        <v>Wurth Elektronik</v>
      </c>
      <c r="H26" s="18" t="str">
        <f>'Parsing des BOM'!$N25</f>
        <v>885012207026</v>
      </c>
      <c r="I26" s="18" t="str">
        <f>'Parsing des BOM'!$Z25</f>
        <v>Farnell</v>
      </c>
      <c r="J26" s="18" t="str">
        <f>'Parsing des BOM'!$AA25</f>
        <v>2495189</v>
      </c>
      <c r="K26" s="18" t="str">
        <f>'Parsing des BOM'!$X25</f>
        <v>JLCPCB</v>
      </c>
      <c r="L26" s="18" t="str">
        <f>'Parsing des BOM'!$Y25</f>
        <v>C15850</v>
      </c>
      <c r="M26" s="18" t="str">
        <f>'Parsing des BOM'!$T25</f>
        <v>WCAP-CSGP_0805, 2x1.25x1.25</v>
      </c>
      <c r="N26" s="18" t="str">
        <f>'Parsing des BOM'!$W25</f>
        <v>0805</v>
      </c>
      <c r="O26" s="51">
        <f>'Parsing des BOM'!$I25</f>
        <v>2</v>
      </c>
      <c r="P26" s="55">
        <f>'Parsing des BOM'!$I25</f>
        <v>2</v>
      </c>
      <c r="Q26" s="52">
        <f t="shared" si="25"/>
        <v>10</v>
      </c>
      <c r="R26" s="29">
        <v>0</v>
      </c>
      <c r="S26" s="51"/>
      <c r="T26" s="52"/>
      <c r="V26" s="51"/>
      <c r="W26" s="52"/>
      <c r="Y26" s="51"/>
      <c r="Z26" s="52"/>
      <c r="AB26" s="29">
        <f t="shared" si="0"/>
        <v>0</v>
      </c>
      <c r="AC26" s="55">
        <f>'Parsing des BOM'!$J25</f>
        <v>21</v>
      </c>
      <c r="AD26" s="52">
        <f t="shared" si="26"/>
        <v>10</v>
      </c>
      <c r="AE26" s="29">
        <v>0</v>
      </c>
      <c r="AF26" s="55">
        <f>'Parsing des BOM'!$K25</f>
        <v>0</v>
      </c>
      <c r="AG26" s="52">
        <f t="shared" si="27"/>
        <v>20</v>
      </c>
      <c r="AH26" s="29">
        <v>0</v>
      </c>
      <c r="AI26" s="55">
        <f>'Parsing des BOM'!$L25</f>
        <v>1</v>
      </c>
      <c r="AJ26" s="52">
        <f t="shared" si="28"/>
        <v>20</v>
      </c>
      <c r="AK26" s="29">
        <v>0</v>
      </c>
      <c r="AL26" s="44">
        <f t="shared" si="1"/>
        <v>250</v>
      </c>
      <c r="AM26" s="29" t="str">
        <f t="shared" si="2"/>
        <v>oui</v>
      </c>
      <c r="AN26" s="29" t="str">
        <f t="shared" si="3"/>
        <v>non</v>
      </c>
      <c r="AO26" s="29">
        <v>1143222</v>
      </c>
      <c r="AP26" s="29">
        <v>0</v>
      </c>
      <c r="AR26" s="29">
        <v>0</v>
      </c>
      <c r="AS26" s="29">
        <f t="shared" si="16"/>
        <v>0</v>
      </c>
      <c r="AT26" s="18"/>
    </row>
    <row r="27" spans="1:46" ht="42.75" hidden="1" x14ac:dyDescent="0.45">
      <c r="A27" s="17">
        <v>25</v>
      </c>
      <c r="B27" s="18" t="str">
        <f>'Parsing des BOM'!$V26</f>
        <v>WCAP-CSGP, 885012207103</v>
      </c>
      <c r="C27" s="19" t="str">
        <f>'Parsing des BOM'!$P26</f>
        <v>C1, C23, C29, C30, C31, C35, C36, C37, C41, C42, C277, C279, C280, C283, C285, C286, C150, C151</v>
      </c>
      <c r="D27" s="19" t="str">
        <f>'Parsing des BOM'!$Q26</f>
        <v>CAP CER 1uF 50V X7R 0805</v>
      </c>
      <c r="E27" s="18" t="str">
        <f>'Parsing des BOM'!$R26</f>
        <v>1uF</v>
      </c>
      <c r="F27" s="18" t="str">
        <f>'Parsing des BOM'!$S26</f>
        <v>1uF</v>
      </c>
      <c r="G27" s="19" t="str">
        <f>'Parsing des BOM'!$O26</f>
        <v>Wurth Elektronik</v>
      </c>
      <c r="H27" s="18" t="str">
        <f>'Parsing des BOM'!$N26</f>
        <v>885012207103</v>
      </c>
      <c r="I27" s="18">
        <f>'Parsing des BOM'!$Z26</f>
        <v>0</v>
      </c>
      <c r="J27" s="18">
        <f>'Parsing des BOM'!$AA26</f>
        <v>0</v>
      </c>
      <c r="K27" s="18" t="str">
        <f>'Parsing des BOM'!$X26</f>
        <v>JLCPCB</v>
      </c>
      <c r="L27" s="18" t="str">
        <f>'Parsing des BOM'!$Y26</f>
        <v>C28323</v>
      </c>
      <c r="M27" s="18" t="str">
        <f>'Parsing des BOM'!$T26</f>
        <v>WCAP-CSGP_0805, 2x1.25x1.25</v>
      </c>
      <c r="N27" s="18" t="str">
        <f>'Parsing des BOM'!$W26</f>
        <v>0805</v>
      </c>
      <c r="O27" s="51">
        <f>'Parsing des BOM'!$I26</f>
        <v>10</v>
      </c>
      <c r="P27" s="55">
        <f>'Parsing des BOM'!$I26</f>
        <v>10</v>
      </c>
      <c r="Q27" s="52">
        <f t="shared" si="25"/>
        <v>10</v>
      </c>
      <c r="R27" s="29">
        <v>0</v>
      </c>
      <c r="S27" s="51"/>
      <c r="T27" s="52"/>
      <c r="V27" s="51"/>
      <c r="W27" s="52"/>
      <c r="Y27" s="51"/>
      <c r="Z27" s="52"/>
      <c r="AB27" s="29">
        <f t="shared" si="0"/>
        <v>0</v>
      </c>
      <c r="AC27" s="55">
        <f>'Parsing des BOM'!$J26</f>
        <v>6</v>
      </c>
      <c r="AD27" s="52">
        <f t="shared" si="26"/>
        <v>10</v>
      </c>
      <c r="AE27" s="29">
        <v>0</v>
      </c>
      <c r="AF27" s="55">
        <f>'Parsing des BOM'!$K26</f>
        <v>2</v>
      </c>
      <c r="AG27" s="52">
        <f t="shared" si="27"/>
        <v>20</v>
      </c>
      <c r="AH27" s="29">
        <v>0</v>
      </c>
      <c r="AI27" s="55">
        <f>'Parsing des BOM'!$L26</f>
        <v>0</v>
      </c>
      <c r="AJ27" s="52">
        <f t="shared" si="28"/>
        <v>20</v>
      </c>
      <c r="AK27" s="29">
        <v>0</v>
      </c>
      <c r="AL27" s="44">
        <f t="shared" si="1"/>
        <v>200</v>
      </c>
      <c r="AM27" s="29" t="str">
        <f t="shared" si="2"/>
        <v>oui</v>
      </c>
      <c r="AN27" s="29" t="str">
        <f t="shared" si="3"/>
        <v>non</v>
      </c>
      <c r="AO27" s="29">
        <v>1078483</v>
      </c>
      <c r="AP27" s="29">
        <v>0</v>
      </c>
      <c r="AR27" s="29">
        <v>0</v>
      </c>
      <c r="AS27" s="29">
        <f t="shared" si="16"/>
        <v>0</v>
      </c>
      <c r="AT27" s="18"/>
    </row>
    <row r="28" spans="1:46" ht="14.25" hidden="1" x14ac:dyDescent="0.45">
      <c r="A28" s="17">
        <v>26</v>
      </c>
      <c r="B28" s="18" t="str">
        <f>'Parsing des BOM'!$V27</f>
        <v>HT7533-1</v>
      </c>
      <c r="C28" s="19" t="str">
        <f>'Parsing des BOM'!$P27</f>
        <v>U1, U150</v>
      </c>
      <c r="D28" s="19" t="str">
        <f>'Parsing des BOM'!$Q27</f>
        <v>LDO 3.3V 100mA SOT89</v>
      </c>
      <c r="E28" s="18" t="str">
        <f>'Parsing des BOM'!$R27</f>
        <v>HT7533-1</v>
      </c>
      <c r="F28" s="18" t="str">
        <f>'Parsing des BOM'!$S27</f>
        <v>3.3V</v>
      </c>
      <c r="G28" s="19" t="str">
        <f>'Parsing des BOM'!$O27</f>
        <v>Holtek</v>
      </c>
      <c r="H28" s="18" t="str">
        <f>'Parsing des BOM'!$N27</f>
        <v>HT7533-1</v>
      </c>
      <c r="I28" s="18" t="str">
        <f>'Parsing des BOM'!$Z27</f>
        <v>RSComponents</v>
      </c>
      <c r="J28" s="18" t="str">
        <f>'Parsing des BOM'!$AA27</f>
        <v>8850721</v>
      </c>
      <c r="K28" s="18" t="str">
        <f>'Parsing des BOM'!$X27</f>
        <v>JLCPCB</v>
      </c>
      <c r="L28" s="18" t="str">
        <f>'Parsing des BOM'!$Y27</f>
        <v>C14289</v>
      </c>
      <c r="M28" s="18" t="str">
        <f>'Parsing des BOM'!$T27</f>
        <v>SOT89-150P350X160-3N</v>
      </c>
      <c r="N28" s="18" t="str">
        <f>'Parsing des BOM'!$W27</f>
        <v>SOT-89-3</v>
      </c>
      <c r="O28" s="51">
        <f>'Parsing des BOM'!$I27</f>
        <v>1</v>
      </c>
      <c r="P28" s="55">
        <f>'Parsing des BOM'!$I27</f>
        <v>1</v>
      </c>
      <c r="Q28" s="52">
        <f t="shared" si="25"/>
        <v>10</v>
      </c>
      <c r="R28" s="29">
        <v>0</v>
      </c>
      <c r="S28" s="51"/>
      <c r="T28" s="52"/>
      <c r="V28" s="51"/>
      <c r="W28" s="52"/>
      <c r="Y28" s="51"/>
      <c r="Z28" s="52"/>
      <c r="AB28" s="29">
        <f t="shared" si="0"/>
        <v>0</v>
      </c>
      <c r="AC28" s="55">
        <f>'Parsing des BOM'!$J27</f>
        <v>0</v>
      </c>
      <c r="AD28" s="52">
        <f t="shared" si="26"/>
        <v>10</v>
      </c>
      <c r="AE28" s="29">
        <v>0</v>
      </c>
      <c r="AF28" s="55">
        <f>'Parsing des BOM'!$K27</f>
        <v>0</v>
      </c>
      <c r="AG28" s="52">
        <f t="shared" si="27"/>
        <v>20</v>
      </c>
      <c r="AH28" s="29">
        <v>0</v>
      </c>
      <c r="AI28" s="55">
        <f>'Parsing des BOM'!$L27</f>
        <v>1</v>
      </c>
      <c r="AJ28" s="52">
        <f t="shared" si="28"/>
        <v>20</v>
      </c>
      <c r="AK28" s="29">
        <v>0</v>
      </c>
      <c r="AL28" s="44">
        <f t="shared" si="1"/>
        <v>30</v>
      </c>
      <c r="AM28" s="29" t="str">
        <f t="shared" si="2"/>
        <v>oui</v>
      </c>
      <c r="AN28" s="29" t="str">
        <f t="shared" si="3"/>
        <v>non</v>
      </c>
      <c r="AO28" s="29">
        <v>48507</v>
      </c>
      <c r="AP28" s="29">
        <v>0</v>
      </c>
      <c r="AR28" s="29">
        <v>0</v>
      </c>
      <c r="AS28" s="29">
        <f t="shared" si="16"/>
        <v>0</v>
      </c>
      <c r="AT28" s="18"/>
    </row>
    <row r="29" spans="1:46" ht="14.25" x14ac:dyDescent="0.45">
      <c r="A29" s="17">
        <v>27</v>
      </c>
      <c r="B29" s="18" t="str">
        <f>'Parsing des BOM'!$V28</f>
        <v>HTA5U100</v>
      </c>
      <c r="C29" s="62" t="str">
        <f>'Parsing des BOM'!$P28</f>
        <v>D12</v>
      </c>
      <c r="D29" s="19" t="str">
        <f>'Parsing des BOM'!$Q28</f>
        <v>DIODE SCHOTTKY 100V 5A SMA (DO-214AC)</v>
      </c>
      <c r="E29" s="18" t="str">
        <f>'Parsing des BOM'!$R28</f>
        <v>HTA5U100</v>
      </c>
      <c r="F29" s="18" t="str">
        <f>'Parsing des BOM'!$S28</f>
        <v>100V</v>
      </c>
      <c r="G29" s="19" t="str">
        <f>'Parsing des BOM'!$O28</f>
        <v>MULTICOMP</v>
      </c>
      <c r="H29" s="18" t="str">
        <f>'Parsing des BOM'!$N28</f>
        <v>HTA5U100</v>
      </c>
      <c r="I29" s="18" t="str">
        <f>'Parsing des BOM'!$Z28</f>
        <v>Farnell</v>
      </c>
      <c r="J29" s="18" t="str">
        <f>'Parsing des BOM'!$AA28</f>
        <v>2750942</v>
      </c>
      <c r="M29" s="18" t="str">
        <f>'Parsing des BOM'!$T28</f>
        <v>SMA, DO-214AC</v>
      </c>
      <c r="N29" s="18">
        <f>'Parsing des BOM'!$W28</f>
        <v>0</v>
      </c>
      <c r="O29" s="51">
        <f>'Parsing des BOM'!$I28</f>
        <v>1</v>
      </c>
      <c r="P29" s="55">
        <v>1</v>
      </c>
      <c r="Q29" s="52">
        <f t="shared" ref="Q29:Q32" si="29">$R$1</f>
        <v>10</v>
      </c>
      <c r="R29" s="29">
        <v>0</v>
      </c>
      <c r="S29" s="51">
        <v>0</v>
      </c>
      <c r="T29" s="52">
        <f t="shared" ref="T29:T32" si="30">$U$1</f>
        <v>10</v>
      </c>
      <c r="U29" s="29">
        <v>0</v>
      </c>
      <c r="V29" s="51">
        <v>0</v>
      </c>
      <c r="W29" s="52">
        <f t="shared" ref="W29:W32" si="31">$X$1</f>
        <v>10</v>
      </c>
      <c r="X29" s="29">
        <v>0</v>
      </c>
      <c r="Y29" s="51">
        <v>0</v>
      </c>
      <c r="Z29" s="52">
        <f t="shared" ref="Z29:Z32" si="32">$AA$1</f>
        <v>10</v>
      </c>
      <c r="AA29" s="29">
        <v>0</v>
      </c>
      <c r="AB29" s="29">
        <f t="shared" si="0"/>
        <v>0</v>
      </c>
      <c r="AC29" s="55">
        <f>'Parsing des BOM'!$J28</f>
        <v>0</v>
      </c>
      <c r="AD29" s="52">
        <f t="shared" ref="AD29:AD32" si="33">$AE$1</f>
        <v>8</v>
      </c>
      <c r="AE29" s="29">
        <v>0</v>
      </c>
      <c r="AF29" s="55">
        <f>'Parsing des BOM'!$K28</f>
        <v>0</v>
      </c>
      <c r="AG29" s="52">
        <f t="shared" ref="AG29:AG32" si="34">$AH$1</f>
        <v>8</v>
      </c>
      <c r="AH29" s="29">
        <v>0</v>
      </c>
      <c r="AI29" s="55">
        <f>'Parsing des BOM'!$L28</f>
        <v>0</v>
      </c>
      <c r="AJ29" s="52">
        <f t="shared" ref="AJ29:AJ32" si="35">$AK$1</f>
        <v>8</v>
      </c>
      <c r="AK29" s="29">
        <v>0</v>
      </c>
      <c r="AL29" s="44">
        <f t="shared" si="1"/>
        <v>10</v>
      </c>
      <c r="AM29" s="29" t="str">
        <f t="shared" si="2"/>
        <v>non</v>
      </c>
      <c r="AN29" s="29" t="str">
        <f t="shared" si="3"/>
        <v>oui</v>
      </c>
      <c r="AO29" s="29">
        <v>0</v>
      </c>
      <c r="AP29" s="29">
        <v>0</v>
      </c>
      <c r="AQ29" s="29">
        <v>0</v>
      </c>
      <c r="AR29" s="66">
        <v>10</v>
      </c>
      <c r="AS29" s="29">
        <f t="shared" ref="AS29:AS32" si="36">MAX(AL29-AO29-AP29-AR29-AQ29,0)</f>
        <v>0</v>
      </c>
    </row>
    <row r="30" spans="1:46" x14ac:dyDescent="0.25">
      <c r="A30" s="17">
        <v>28</v>
      </c>
      <c r="B30" s="18" t="str">
        <f>'Parsing des BOM'!$V29</f>
        <v>Generic_TH_Vert_Res</v>
      </c>
      <c r="C30" s="62" t="str">
        <f>'Parsing des BOM'!$P29</f>
        <v>R2</v>
      </c>
      <c r="D30" s="19" t="str">
        <f>'Parsing des BOM'!$Q29</f>
        <v>resistance traversante verticale générique</v>
      </c>
      <c r="E30" s="18" t="str">
        <f>'Parsing des BOM'!$R29</f>
        <v>1k</v>
      </c>
      <c r="F30" s="18" t="str">
        <f>'Parsing des BOM'!$S29</f>
        <v>1k</v>
      </c>
      <c r="G30" s="19" t="str">
        <f>'Parsing des BOM'!$O29</f>
        <v>MULTICOMP</v>
      </c>
      <c r="H30" s="18" t="str">
        <f>'Parsing des BOM'!$N29</f>
        <v>MCKNP02WJ0102A19</v>
      </c>
      <c r="I30" s="18" t="str">
        <f>'Parsing des BOM'!$Z29</f>
        <v>Farnell</v>
      </c>
      <c r="J30" s="18" t="str">
        <f>'Parsing des BOM'!$AA29</f>
        <v>1903754</v>
      </c>
      <c r="M30" s="18" t="str">
        <f>'Parsing des BOM'!$T29</f>
        <v>RESADV480W80L1200D390</v>
      </c>
      <c r="N30" s="18">
        <f>'Parsing des BOM'!$W29</f>
        <v>0</v>
      </c>
      <c r="O30" s="51">
        <f>'Parsing des BOM'!$I29</f>
        <v>1</v>
      </c>
      <c r="P30" s="55">
        <v>1</v>
      </c>
      <c r="Q30" s="52">
        <f t="shared" si="29"/>
        <v>10</v>
      </c>
      <c r="R30" s="29">
        <v>0</v>
      </c>
      <c r="S30" s="51">
        <v>0</v>
      </c>
      <c r="T30" s="52">
        <f t="shared" si="30"/>
        <v>10</v>
      </c>
      <c r="U30" s="29">
        <v>0</v>
      </c>
      <c r="V30" s="51">
        <v>0</v>
      </c>
      <c r="W30" s="52">
        <f t="shared" si="31"/>
        <v>10</v>
      </c>
      <c r="X30" s="29">
        <v>0</v>
      </c>
      <c r="Y30" s="51">
        <v>0</v>
      </c>
      <c r="Z30" s="52">
        <f t="shared" si="32"/>
        <v>10</v>
      </c>
      <c r="AA30" s="29">
        <v>0</v>
      </c>
      <c r="AB30" s="29">
        <f t="shared" si="0"/>
        <v>0</v>
      </c>
      <c r="AC30" s="55">
        <f>'Parsing des BOM'!$J29</f>
        <v>0</v>
      </c>
      <c r="AD30" s="52">
        <f t="shared" si="33"/>
        <v>8</v>
      </c>
      <c r="AE30" s="29">
        <v>0</v>
      </c>
      <c r="AF30" s="55">
        <f>'Parsing des BOM'!$K29</f>
        <v>0</v>
      </c>
      <c r="AG30" s="52">
        <f t="shared" si="34"/>
        <v>8</v>
      </c>
      <c r="AH30" s="29">
        <v>0</v>
      </c>
      <c r="AI30" s="55">
        <f>'Parsing des BOM'!$L29</f>
        <v>0</v>
      </c>
      <c r="AJ30" s="52">
        <f t="shared" si="35"/>
        <v>8</v>
      </c>
      <c r="AK30" s="29">
        <v>0</v>
      </c>
      <c r="AL30" s="44">
        <f t="shared" si="1"/>
        <v>10</v>
      </c>
      <c r="AM30" s="29" t="str">
        <f t="shared" si="2"/>
        <v>non</v>
      </c>
      <c r="AN30" s="29" t="str">
        <f t="shared" si="3"/>
        <v>oui</v>
      </c>
      <c r="AO30" s="29">
        <v>0</v>
      </c>
      <c r="AP30" s="29">
        <v>0</v>
      </c>
      <c r="AQ30" s="29">
        <v>0</v>
      </c>
      <c r="AR30" s="66">
        <v>10</v>
      </c>
      <c r="AS30" s="29">
        <f t="shared" si="36"/>
        <v>0</v>
      </c>
    </row>
    <row r="31" spans="1:46" ht="28.5" x14ac:dyDescent="0.45">
      <c r="A31" s="17">
        <v>29</v>
      </c>
      <c r="B31" s="18" t="str">
        <f>'Parsing des BOM'!$V30</f>
        <v>MM3Z15VST1G</v>
      </c>
      <c r="C31" s="62" t="str">
        <f>'Parsing des BOM'!$P30</f>
        <v>Z1</v>
      </c>
      <c r="D31" s="19" t="str">
        <f>'Parsing des BOM'!$Q30</f>
        <v>DIODE ZENER 14.6V 300mW SOD323</v>
      </c>
      <c r="E31" s="18" t="str">
        <f>'Parsing des BOM'!$R30</f>
        <v>MM3Z15VST1G</v>
      </c>
      <c r="F31" s="18" t="str">
        <f>'Parsing des BOM'!$S30</f>
        <v>14.6V</v>
      </c>
      <c r="G31" s="19" t="str">
        <f>'Parsing des BOM'!$O30</f>
        <v>ON Semiconductor</v>
      </c>
      <c r="H31" s="18" t="str">
        <f>'Parsing des BOM'!$N30</f>
        <v>MM3Z15VST1G</v>
      </c>
      <c r="I31" s="18" t="str">
        <f>'Parsing des BOM'!$Z30</f>
        <v>Farnell</v>
      </c>
      <c r="J31" s="18" t="str">
        <f>'Parsing des BOM'!$AA30</f>
        <v>2533369</v>
      </c>
      <c r="M31" s="18" t="str">
        <f>'Parsing des BOM'!$T30</f>
        <v>SOD-323</v>
      </c>
      <c r="N31" s="18">
        <f>'Parsing des BOM'!$W30</f>
        <v>0</v>
      </c>
      <c r="O31" s="51">
        <f>'Parsing des BOM'!$I30</f>
        <v>1</v>
      </c>
      <c r="P31" s="55">
        <v>1</v>
      </c>
      <c r="Q31" s="52">
        <f t="shared" si="29"/>
        <v>10</v>
      </c>
      <c r="R31" s="29">
        <v>0</v>
      </c>
      <c r="S31" s="51">
        <v>0</v>
      </c>
      <c r="T31" s="52">
        <f t="shared" si="30"/>
        <v>10</v>
      </c>
      <c r="U31" s="29">
        <v>0</v>
      </c>
      <c r="V31" s="51">
        <v>0</v>
      </c>
      <c r="W31" s="52">
        <f t="shared" si="31"/>
        <v>10</v>
      </c>
      <c r="X31" s="29">
        <v>0</v>
      </c>
      <c r="Y31" s="51">
        <v>0</v>
      </c>
      <c r="Z31" s="52">
        <f t="shared" si="32"/>
        <v>10</v>
      </c>
      <c r="AA31" s="29">
        <v>0</v>
      </c>
      <c r="AB31" s="29">
        <f t="shared" si="0"/>
        <v>0</v>
      </c>
      <c r="AC31" s="55">
        <f>'Parsing des BOM'!$J30</f>
        <v>0</v>
      </c>
      <c r="AD31" s="52">
        <f t="shared" si="33"/>
        <v>8</v>
      </c>
      <c r="AE31" s="29">
        <v>0</v>
      </c>
      <c r="AF31" s="55">
        <f>'Parsing des BOM'!$K30</f>
        <v>0</v>
      </c>
      <c r="AG31" s="52">
        <f t="shared" si="34"/>
        <v>8</v>
      </c>
      <c r="AH31" s="29">
        <v>0</v>
      </c>
      <c r="AI31" s="55">
        <f>'Parsing des BOM'!$L30</f>
        <v>0</v>
      </c>
      <c r="AJ31" s="52">
        <f t="shared" si="35"/>
        <v>8</v>
      </c>
      <c r="AK31" s="29">
        <v>0</v>
      </c>
      <c r="AL31" s="44">
        <f t="shared" si="1"/>
        <v>10</v>
      </c>
      <c r="AM31" s="29" t="str">
        <f t="shared" si="2"/>
        <v>non</v>
      </c>
      <c r="AN31" s="29" t="str">
        <f t="shared" si="3"/>
        <v>oui</v>
      </c>
      <c r="AO31" s="29">
        <v>7</v>
      </c>
      <c r="AP31" s="29">
        <v>0</v>
      </c>
      <c r="AQ31" s="29">
        <v>0</v>
      </c>
      <c r="AR31" s="66">
        <v>10</v>
      </c>
      <c r="AS31" s="29">
        <f t="shared" si="36"/>
        <v>0</v>
      </c>
    </row>
    <row r="32" spans="1:46" ht="45" x14ac:dyDescent="0.25">
      <c r="A32" s="17">
        <v>30</v>
      </c>
      <c r="B32" s="18" t="str">
        <f>'Parsing des BOM'!$V31</f>
        <v>OS102011MS2QN1</v>
      </c>
      <c r="C32" s="62" t="str">
        <f>'Parsing des BOM'!$P31</f>
        <v>S1, S2, S3, S5</v>
      </c>
      <c r="D32" s="19" t="str">
        <f>'Parsing des BOM'!$Q31</f>
        <v>SWITCH SLIDE SPDT 0.1A 12V (500VDC max)</v>
      </c>
      <c r="E32" s="18" t="str">
        <f>'Parsing des BOM'!$R31</f>
        <v>OS102011MS2QN1</v>
      </c>
      <c r="F32" s="18">
        <f>'Parsing des BOM'!$S31</f>
        <v>0</v>
      </c>
      <c r="G32" s="19" t="str">
        <f>'Parsing des BOM'!$O31</f>
        <v>C &amp; K COMPONENTS</v>
      </c>
      <c r="H32" s="18" t="str">
        <f>'Parsing des BOM'!$N31</f>
        <v>OS102011MS2QN1</v>
      </c>
      <c r="I32" s="18" t="str">
        <f>'Parsing des BOM'!$Z31</f>
        <v>Farnell</v>
      </c>
      <c r="J32" s="18" t="str">
        <f>'Parsing des BOM'!$AA31</f>
        <v>1201430</v>
      </c>
      <c r="K32" s="18" t="s">
        <v>2484</v>
      </c>
      <c r="L32" s="18" t="s">
        <v>2565</v>
      </c>
      <c r="M32" s="18" t="str">
        <f>'Parsing des BOM'!$T31</f>
        <v>SW_OS102011MS2QN1</v>
      </c>
      <c r="N32" s="18">
        <f>'Parsing des BOM'!$W31</f>
        <v>0</v>
      </c>
      <c r="O32" s="51">
        <f>'Parsing des BOM'!$I31</f>
        <v>4</v>
      </c>
      <c r="P32" s="55">
        <v>0</v>
      </c>
      <c r="Q32" s="52">
        <f t="shared" si="29"/>
        <v>10</v>
      </c>
      <c r="R32" s="29">
        <v>0</v>
      </c>
      <c r="S32" s="51">
        <v>0</v>
      </c>
      <c r="T32" s="52">
        <f t="shared" si="30"/>
        <v>10</v>
      </c>
      <c r="U32" s="29">
        <v>0</v>
      </c>
      <c r="V32" s="51">
        <v>0</v>
      </c>
      <c r="W32" s="52">
        <f t="shared" si="31"/>
        <v>10</v>
      </c>
      <c r="X32" s="29">
        <v>0</v>
      </c>
      <c r="Y32" s="51">
        <v>4</v>
      </c>
      <c r="Z32" s="52">
        <f t="shared" si="32"/>
        <v>10</v>
      </c>
      <c r="AA32" s="29">
        <v>0</v>
      </c>
      <c r="AB32" s="29">
        <f t="shared" si="0"/>
        <v>0</v>
      </c>
      <c r="AC32" s="55">
        <f>'Parsing des BOM'!$J31</f>
        <v>0</v>
      </c>
      <c r="AD32" s="52">
        <f t="shared" si="33"/>
        <v>8</v>
      </c>
      <c r="AE32" s="29">
        <v>0</v>
      </c>
      <c r="AF32" s="55">
        <f>'Parsing des BOM'!$K31</f>
        <v>0</v>
      </c>
      <c r="AG32" s="52">
        <f t="shared" si="34"/>
        <v>8</v>
      </c>
      <c r="AH32" s="29">
        <v>0</v>
      </c>
      <c r="AI32" s="55">
        <f>'Parsing des BOM'!$L31</f>
        <v>0</v>
      </c>
      <c r="AJ32" s="52">
        <f t="shared" si="35"/>
        <v>8</v>
      </c>
      <c r="AK32" s="29">
        <v>0</v>
      </c>
      <c r="AL32" s="44">
        <f t="shared" si="1"/>
        <v>40</v>
      </c>
      <c r="AM32" s="29" t="str">
        <f t="shared" si="2"/>
        <v>non</v>
      </c>
      <c r="AN32" s="29" t="str">
        <f t="shared" si="3"/>
        <v>oui</v>
      </c>
      <c r="AO32" s="29">
        <v>31</v>
      </c>
      <c r="AP32" s="29">
        <v>0</v>
      </c>
      <c r="AQ32" s="66">
        <v>10</v>
      </c>
      <c r="AR32" s="29">
        <v>0</v>
      </c>
      <c r="AS32" s="29">
        <f t="shared" si="36"/>
        <v>0</v>
      </c>
      <c r="AT32" s="19" t="s">
        <v>2499</v>
      </c>
    </row>
    <row r="33" spans="1:46" ht="14.25" hidden="1" x14ac:dyDescent="0.45">
      <c r="A33" s="17">
        <v>31</v>
      </c>
      <c r="B33" s="18" t="str">
        <f>'Parsing des BOM'!$V32</f>
        <v>RBR3MM40ATFTR</v>
      </c>
      <c r="C33" s="19" t="str">
        <f>'Parsing des BOM'!$P32</f>
        <v>D2, D4, D6</v>
      </c>
      <c r="D33" s="19" t="str">
        <f>'Parsing des BOM'!$Q32</f>
        <v>DIODE SCHOTTKY 40V 3A SOD123-FL</v>
      </c>
      <c r="E33" s="18" t="str">
        <f>'Parsing des BOM'!$R32</f>
        <v>RBR3MM40ATFTR</v>
      </c>
      <c r="F33" s="18" t="str">
        <f>'Parsing des BOM'!$S32</f>
        <v>40V</v>
      </c>
      <c r="G33" s="19" t="str">
        <f>'Parsing des BOM'!$O32</f>
        <v>ROHM</v>
      </c>
      <c r="H33" s="18" t="str">
        <f>'Parsing des BOM'!$N32</f>
        <v>RBR3MM40ATFTR</v>
      </c>
      <c r="I33" s="18" t="str">
        <f>'Parsing des BOM'!$Z32</f>
        <v>Farnell</v>
      </c>
      <c r="J33" s="18" t="str">
        <f>'Parsing des BOM'!$AA32</f>
        <v>2581593</v>
      </c>
      <c r="K33" s="18" t="str">
        <f>'Parsing des BOM'!$X32</f>
        <v>JLCPCB</v>
      </c>
      <c r="L33" s="18" t="str">
        <f>'Parsing des BOM'!$Y32</f>
        <v>C8598</v>
      </c>
      <c r="M33" s="18" t="str">
        <f>'Parsing des BOM'!$T32</f>
        <v>SOD-123FL</v>
      </c>
      <c r="N33" s="18" t="str">
        <f>'Parsing des BOM'!$W32</f>
        <v>SOD-123</v>
      </c>
      <c r="O33" s="51">
        <f>'Parsing des BOM'!$I32</f>
        <v>3</v>
      </c>
      <c r="P33" s="55">
        <f>'Parsing des BOM'!$I32</f>
        <v>3</v>
      </c>
      <c r="Q33" s="52">
        <f t="shared" ref="Q33:Q40" si="37">$AO$1</f>
        <v>10</v>
      </c>
      <c r="R33" s="29">
        <v>0</v>
      </c>
      <c r="S33" s="51"/>
      <c r="T33" s="52"/>
      <c r="V33" s="51"/>
      <c r="W33" s="52"/>
      <c r="Y33" s="51"/>
      <c r="Z33" s="52"/>
      <c r="AB33" s="29">
        <f t="shared" si="0"/>
        <v>0</v>
      </c>
      <c r="AC33" s="55">
        <f>'Parsing des BOM'!$J32</f>
        <v>0</v>
      </c>
      <c r="AD33" s="52">
        <f t="shared" ref="AD33:AD40" si="38">$AO$1</f>
        <v>10</v>
      </c>
      <c r="AE33" s="29">
        <v>0</v>
      </c>
      <c r="AF33" s="55">
        <f>'Parsing des BOM'!$K32</f>
        <v>0</v>
      </c>
      <c r="AG33" s="52">
        <f t="shared" ref="AG33:AG40" si="39">$AO$1*2</f>
        <v>20</v>
      </c>
      <c r="AH33" s="29">
        <v>0</v>
      </c>
      <c r="AI33" s="55">
        <f>'Parsing des BOM'!$L32</f>
        <v>0</v>
      </c>
      <c r="AJ33" s="52">
        <f t="shared" ref="AJ33:AJ40" si="40">$AO$1*2</f>
        <v>20</v>
      </c>
      <c r="AK33" s="29">
        <v>0</v>
      </c>
      <c r="AL33" s="44">
        <f t="shared" si="1"/>
        <v>30</v>
      </c>
      <c r="AM33" s="29" t="str">
        <f t="shared" si="2"/>
        <v>oui</v>
      </c>
      <c r="AN33" s="29" t="str">
        <f t="shared" si="3"/>
        <v>non</v>
      </c>
      <c r="AO33" s="29">
        <v>490310</v>
      </c>
      <c r="AP33" s="29">
        <v>0</v>
      </c>
      <c r="AR33" s="29">
        <v>0</v>
      </c>
      <c r="AS33" s="29">
        <f t="shared" si="16"/>
        <v>0</v>
      </c>
      <c r="AT33" s="18"/>
    </row>
    <row r="34" spans="1:46" ht="42.75" hidden="1" x14ac:dyDescent="0.45">
      <c r="A34" s="17">
        <v>32</v>
      </c>
      <c r="B34" s="18" t="str">
        <f>'Parsing des BOM'!$V33</f>
        <v>RC0603FR-070RL</v>
      </c>
      <c r="C34" s="19" t="str">
        <f>'Parsing des BOM'!$P33</f>
        <v>R93, R95, R97, R98, R99, R101, R200, R211, R248, R249, R250, R251, R253, R261, R264, R266, R267</v>
      </c>
      <c r="D34" s="19" t="str">
        <f>'Parsing des BOM'!$Q33</f>
        <v>RES SMD 0 OHM 1% 1/10W 0603</v>
      </c>
      <c r="E34" s="18" t="str">
        <f>'Parsing des BOM'!$R33</f>
        <v>RC0603FR-070RL</v>
      </c>
      <c r="F34" s="18" t="str">
        <f>'Parsing des BOM'!$S33</f>
        <v>0</v>
      </c>
      <c r="G34" s="19" t="str">
        <f>'Parsing des BOM'!$O33</f>
        <v>Yageo</v>
      </c>
      <c r="H34" s="18" t="str">
        <f>'Parsing des BOM'!$N33</f>
        <v>RC0603FR-070RL</v>
      </c>
      <c r="I34" s="18" t="str">
        <f>'Parsing des BOM'!$Z33</f>
        <v>Farnell</v>
      </c>
      <c r="J34" s="18" t="str">
        <f>'Parsing des BOM'!$AA33</f>
        <v>2309106</v>
      </c>
      <c r="K34" s="18" t="str">
        <f>'Parsing des BOM'!$X33</f>
        <v>JLCPCB</v>
      </c>
      <c r="L34" s="18" t="str">
        <f>'Parsing des BOM'!$Y33</f>
        <v>C21189</v>
      </c>
      <c r="M34" s="18" t="str">
        <f>'Parsing des BOM'!$T33</f>
        <v>RESC1608X06N</v>
      </c>
      <c r="N34" s="18" t="str">
        <f>'Parsing des BOM'!$W33</f>
        <v>0603</v>
      </c>
      <c r="O34" s="51">
        <f>'Parsing des BOM'!$I33</f>
        <v>6</v>
      </c>
      <c r="P34" s="55">
        <f>'Parsing des BOM'!$I33</f>
        <v>6</v>
      </c>
      <c r="Q34" s="52">
        <f t="shared" si="37"/>
        <v>10</v>
      </c>
      <c r="R34" s="29">
        <v>0</v>
      </c>
      <c r="S34" s="51"/>
      <c r="T34" s="52"/>
      <c r="V34" s="51"/>
      <c r="W34" s="52"/>
      <c r="Y34" s="51"/>
      <c r="Z34" s="52"/>
      <c r="AB34" s="29">
        <f t="shared" si="0"/>
        <v>0</v>
      </c>
      <c r="AC34" s="55">
        <f>'Parsing des BOM'!$J33</f>
        <v>11</v>
      </c>
      <c r="AD34" s="52">
        <f t="shared" si="38"/>
        <v>10</v>
      </c>
      <c r="AE34" s="29">
        <v>0</v>
      </c>
      <c r="AF34" s="55">
        <f>'Parsing des BOM'!$K33</f>
        <v>0</v>
      </c>
      <c r="AG34" s="52">
        <f t="shared" si="39"/>
        <v>20</v>
      </c>
      <c r="AH34" s="29">
        <v>0</v>
      </c>
      <c r="AI34" s="55">
        <f>'Parsing des BOM'!$L33</f>
        <v>0</v>
      </c>
      <c r="AJ34" s="52">
        <f t="shared" si="40"/>
        <v>20</v>
      </c>
      <c r="AK34" s="29">
        <v>0</v>
      </c>
      <c r="AL34" s="44">
        <f t="shared" si="1"/>
        <v>170</v>
      </c>
      <c r="AM34" s="29" t="str">
        <f t="shared" si="2"/>
        <v>oui</v>
      </c>
      <c r="AN34" s="29" t="str">
        <f t="shared" si="3"/>
        <v>non</v>
      </c>
      <c r="AO34" s="29">
        <v>1488575</v>
      </c>
      <c r="AP34" s="29">
        <v>0</v>
      </c>
      <c r="AR34" s="29">
        <v>0</v>
      </c>
      <c r="AS34" s="29">
        <f t="shared" si="16"/>
        <v>0</v>
      </c>
      <c r="AT34" s="18"/>
    </row>
    <row r="35" spans="1:46" ht="28.5" hidden="1" x14ac:dyDescent="0.45">
      <c r="A35" s="17">
        <v>33</v>
      </c>
      <c r="B35" s="18" t="str">
        <f>'Parsing des BOM'!$V34</f>
        <v>RC0603FR-071K8L</v>
      </c>
      <c r="C35" s="19" t="str">
        <f>'Parsing des BOM'!$P34</f>
        <v>R17, R49, R50, R86, R270, R276, R277, R282, R288, R289</v>
      </c>
      <c r="D35" s="19" t="str">
        <f>'Parsing des BOM'!$Q34</f>
        <v>RES SMD 1.8K OHM 1% 1/10W 0603</v>
      </c>
      <c r="E35" s="18" t="str">
        <f>'Parsing des BOM'!$R34</f>
        <v>RC0603FR-071K8L</v>
      </c>
      <c r="F35" s="18" t="str">
        <f>'Parsing des BOM'!$S34</f>
        <v>1.8k</v>
      </c>
      <c r="G35" s="19" t="str">
        <f>'Parsing des BOM'!$O34</f>
        <v>Yageo</v>
      </c>
      <c r="H35" s="18" t="str">
        <f>'Parsing des BOM'!$N34</f>
        <v>RC0603FR-071K8L</v>
      </c>
      <c r="I35" s="18" t="str">
        <f>'Parsing des BOM'!$Z34</f>
        <v>Farnell</v>
      </c>
      <c r="J35" s="18" t="str">
        <f>'Parsing des BOM'!$AA34</f>
        <v>9238514</v>
      </c>
      <c r="K35" s="18" t="str">
        <f>'Parsing des BOM'!$X34</f>
        <v>JLCPCB</v>
      </c>
      <c r="L35" s="18" t="str">
        <f>'Parsing des BOM'!$Y34</f>
        <v>C4177</v>
      </c>
      <c r="M35" s="18" t="str">
        <f>'Parsing des BOM'!$T34</f>
        <v>RESC1608X06N</v>
      </c>
      <c r="N35" s="18" t="str">
        <f>'Parsing des BOM'!$W34</f>
        <v>0603</v>
      </c>
      <c r="O35" s="51">
        <f>'Parsing des BOM'!$I34</f>
        <v>4</v>
      </c>
      <c r="P35" s="55">
        <f>'Parsing des BOM'!$I34</f>
        <v>4</v>
      </c>
      <c r="Q35" s="52">
        <f t="shared" si="37"/>
        <v>10</v>
      </c>
      <c r="R35" s="29">
        <v>0</v>
      </c>
      <c r="S35" s="51"/>
      <c r="T35" s="52"/>
      <c r="V35" s="51"/>
      <c r="W35" s="52"/>
      <c r="Y35" s="51"/>
      <c r="Z35" s="52"/>
      <c r="AB35" s="29">
        <f t="shared" si="0"/>
        <v>0</v>
      </c>
      <c r="AC35" s="55">
        <f>'Parsing des BOM'!$J34</f>
        <v>6</v>
      </c>
      <c r="AD35" s="52">
        <f t="shared" si="38"/>
        <v>10</v>
      </c>
      <c r="AE35" s="29">
        <v>0</v>
      </c>
      <c r="AF35" s="55">
        <f>'Parsing des BOM'!$K34</f>
        <v>0</v>
      </c>
      <c r="AG35" s="52">
        <f t="shared" si="39"/>
        <v>20</v>
      </c>
      <c r="AH35" s="29">
        <v>0</v>
      </c>
      <c r="AI35" s="55">
        <f>'Parsing des BOM'!$L34</f>
        <v>0</v>
      </c>
      <c r="AJ35" s="52">
        <f t="shared" si="40"/>
        <v>20</v>
      </c>
      <c r="AK35" s="29">
        <v>0</v>
      </c>
      <c r="AL35" s="44">
        <f t="shared" si="1"/>
        <v>100</v>
      </c>
      <c r="AM35" s="29" t="str">
        <f t="shared" si="2"/>
        <v>oui</v>
      </c>
      <c r="AN35" s="29" t="str">
        <f t="shared" si="3"/>
        <v>non</v>
      </c>
      <c r="AO35" s="29">
        <v>58695</v>
      </c>
      <c r="AP35" s="29">
        <v>0</v>
      </c>
      <c r="AR35" s="29">
        <v>0</v>
      </c>
      <c r="AS35" s="29">
        <f t="shared" si="16"/>
        <v>0</v>
      </c>
      <c r="AT35" s="18"/>
    </row>
    <row r="36" spans="1:46" ht="42.75" hidden="1" x14ac:dyDescent="0.45">
      <c r="A36" s="17">
        <v>34</v>
      </c>
      <c r="B36" s="18" t="str">
        <f>'Parsing des BOM'!$V35</f>
        <v>RC0603FR-071KL</v>
      </c>
      <c r="C36" s="19" t="str">
        <f>'Parsing des BOM'!$P35</f>
        <v>R9, R10, R11, R12, R21, R24, R29, R31, R33, R34, R35, R36, R41, R42, R43, R44, R46, R52, R85</v>
      </c>
      <c r="D36" s="19" t="str">
        <f>'Parsing des BOM'!$Q35</f>
        <v>RES SMD 1K OHM 1% 1/10W 0603</v>
      </c>
      <c r="E36" s="18" t="str">
        <f>'Parsing des BOM'!$R35</f>
        <v>RC0603FR-071KL</v>
      </c>
      <c r="F36" s="18" t="str">
        <f>'Parsing des BOM'!$S35</f>
        <v>1k</v>
      </c>
      <c r="G36" s="19" t="str">
        <f>'Parsing des BOM'!$O35</f>
        <v>Yageo</v>
      </c>
      <c r="H36" s="18" t="str">
        <f>'Parsing des BOM'!$N35</f>
        <v>RC0603FR-071KL</v>
      </c>
      <c r="I36" s="18" t="str">
        <f>'Parsing des BOM'!$Z35</f>
        <v>Farnell</v>
      </c>
      <c r="J36" s="18" t="str">
        <f>'Parsing des BOM'!$AA35</f>
        <v>9238484</v>
      </c>
      <c r="K36" s="18" t="str">
        <f>'Parsing des BOM'!$X35</f>
        <v>JLCPCB</v>
      </c>
      <c r="L36" s="18" t="str">
        <f>'Parsing des BOM'!$Y35</f>
        <v>C21190</v>
      </c>
      <c r="M36" s="18" t="str">
        <f>'Parsing des BOM'!$T35</f>
        <v>RESC1608X06N</v>
      </c>
      <c r="N36" s="18" t="str">
        <f>'Parsing des BOM'!$W35</f>
        <v>0603</v>
      </c>
      <c r="O36" s="51">
        <f>'Parsing des BOM'!$I35</f>
        <v>19</v>
      </c>
      <c r="P36" s="55">
        <f>'Parsing des BOM'!$I35</f>
        <v>19</v>
      </c>
      <c r="Q36" s="52">
        <f t="shared" si="37"/>
        <v>10</v>
      </c>
      <c r="R36" s="29">
        <v>0</v>
      </c>
      <c r="S36" s="51"/>
      <c r="T36" s="52"/>
      <c r="V36" s="51"/>
      <c r="W36" s="52"/>
      <c r="Y36" s="51"/>
      <c r="Z36" s="52"/>
      <c r="AB36" s="29">
        <f t="shared" si="0"/>
        <v>0</v>
      </c>
      <c r="AC36" s="55">
        <f>'Parsing des BOM'!$J35</f>
        <v>0</v>
      </c>
      <c r="AD36" s="52">
        <f t="shared" si="38"/>
        <v>10</v>
      </c>
      <c r="AE36" s="29">
        <v>0</v>
      </c>
      <c r="AF36" s="55">
        <f>'Parsing des BOM'!$K35</f>
        <v>0</v>
      </c>
      <c r="AG36" s="52">
        <f t="shared" si="39"/>
        <v>20</v>
      </c>
      <c r="AH36" s="29">
        <v>0</v>
      </c>
      <c r="AI36" s="55">
        <f>'Parsing des BOM'!$L35</f>
        <v>0</v>
      </c>
      <c r="AJ36" s="52">
        <f t="shared" si="40"/>
        <v>20</v>
      </c>
      <c r="AK36" s="29">
        <v>0</v>
      </c>
      <c r="AL36" s="44">
        <f t="shared" si="1"/>
        <v>190</v>
      </c>
      <c r="AM36" s="29" t="str">
        <f t="shared" si="2"/>
        <v>oui</v>
      </c>
      <c r="AN36" s="29" t="str">
        <f t="shared" si="3"/>
        <v>non</v>
      </c>
      <c r="AO36" s="29">
        <v>8893591</v>
      </c>
      <c r="AP36" s="29">
        <v>0</v>
      </c>
      <c r="AR36" s="29">
        <v>0</v>
      </c>
      <c r="AS36" s="29">
        <f t="shared" si="16"/>
        <v>0</v>
      </c>
      <c r="AT36" s="18"/>
    </row>
    <row r="37" spans="1:46" ht="142.5" hidden="1" x14ac:dyDescent="0.45">
      <c r="A37" s="17">
        <v>35</v>
      </c>
      <c r="B37" s="18" t="str">
        <f>'Parsing des BOM'!$V36</f>
        <v>RC0603FR-0710KL</v>
      </c>
      <c r="C37" s="19" t="str">
        <f>'Parsing des BOM'!$P36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37" s="19" t="str">
        <f>'Parsing des BOM'!$Q36</f>
        <v>RES SMD 10K OHM 1% 1/10W 0603</v>
      </c>
      <c r="E37" s="18" t="str">
        <f>'Parsing des BOM'!$R36</f>
        <v>RC0603FR-0710KL</v>
      </c>
      <c r="F37" s="18" t="str">
        <f>'Parsing des BOM'!$S36</f>
        <v>10k</v>
      </c>
      <c r="G37" s="19" t="str">
        <f>'Parsing des BOM'!$O36</f>
        <v>Yageo</v>
      </c>
      <c r="H37" s="18" t="str">
        <f>'Parsing des BOM'!$N36</f>
        <v>RC0603FR-0710KL</v>
      </c>
      <c r="I37" s="18" t="str">
        <f>'Parsing des BOM'!$Z36</f>
        <v>Farnell</v>
      </c>
      <c r="J37" s="18" t="str">
        <f>'Parsing des BOM'!$AA36</f>
        <v>9238603</v>
      </c>
      <c r="K37" s="18" t="str">
        <f>'Parsing des BOM'!$X36</f>
        <v>JLCPCB</v>
      </c>
      <c r="L37" s="18" t="str">
        <f>'Parsing des BOM'!$Y36</f>
        <v>C25804</v>
      </c>
      <c r="M37" s="18" t="str">
        <f>'Parsing des BOM'!$T36</f>
        <v>RESC1608X06N</v>
      </c>
      <c r="N37" s="18" t="str">
        <f>'Parsing des BOM'!$W36</f>
        <v>0603</v>
      </c>
      <c r="O37" s="51">
        <f>'Parsing des BOM'!$I36</f>
        <v>58</v>
      </c>
      <c r="P37" s="55">
        <f>'Parsing des BOM'!$I36</f>
        <v>58</v>
      </c>
      <c r="Q37" s="52">
        <f t="shared" si="37"/>
        <v>10</v>
      </c>
      <c r="R37" s="29">
        <v>0</v>
      </c>
      <c r="S37" s="51"/>
      <c r="T37" s="52"/>
      <c r="V37" s="51"/>
      <c r="W37" s="52"/>
      <c r="Y37" s="51"/>
      <c r="Z37" s="52"/>
      <c r="AB37" s="29">
        <f t="shared" si="0"/>
        <v>0</v>
      </c>
      <c r="AC37" s="55">
        <f>'Parsing des BOM'!$J36</f>
        <v>12</v>
      </c>
      <c r="AD37" s="52">
        <f t="shared" si="38"/>
        <v>10</v>
      </c>
      <c r="AE37" s="29">
        <v>0</v>
      </c>
      <c r="AF37" s="55">
        <f>'Parsing des BOM'!$K36</f>
        <v>0</v>
      </c>
      <c r="AG37" s="52">
        <f t="shared" si="39"/>
        <v>20</v>
      </c>
      <c r="AH37" s="29">
        <v>0</v>
      </c>
      <c r="AI37" s="55">
        <f>'Parsing des BOM'!$L36</f>
        <v>0</v>
      </c>
      <c r="AJ37" s="52">
        <f t="shared" si="40"/>
        <v>20</v>
      </c>
      <c r="AK37" s="29">
        <v>0</v>
      </c>
      <c r="AL37" s="44">
        <f t="shared" si="1"/>
        <v>700</v>
      </c>
      <c r="AM37" s="29" t="str">
        <f t="shared" si="2"/>
        <v>oui</v>
      </c>
      <c r="AN37" s="29" t="str">
        <f t="shared" si="3"/>
        <v>non</v>
      </c>
      <c r="AO37" s="29">
        <v>2211007</v>
      </c>
      <c r="AP37" s="29">
        <v>0</v>
      </c>
      <c r="AR37" s="29">
        <v>0</v>
      </c>
      <c r="AS37" s="29">
        <f t="shared" si="16"/>
        <v>0</v>
      </c>
      <c r="AT37" s="18"/>
    </row>
    <row r="38" spans="1:46" ht="14.25" hidden="1" x14ac:dyDescent="0.45">
      <c r="A38" s="17">
        <v>36</v>
      </c>
      <c r="B38" s="18" t="str">
        <f>'Parsing des BOM'!$V37</f>
        <v>RC0603FR-0768RL</v>
      </c>
      <c r="C38" s="19" t="str">
        <f>'Parsing des BOM'!$P37</f>
        <v>R82, R83, R84, R87, R90, R91, R207, R210</v>
      </c>
      <c r="D38" s="19" t="str">
        <f>'Parsing des BOM'!$Q37</f>
        <v>RES SMD 68 OHM 1% 1/10W 0603</v>
      </c>
      <c r="E38" s="18" t="str">
        <f>'Parsing des BOM'!$R37</f>
        <v>RC0603FR-0768RL</v>
      </c>
      <c r="F38" s="18" t="str">
        <f>'Parsing des BOM'!$S37</f>
        <v>68</v>
      </c>
      <c r="G38" s="19" t="str">
        <f>'Parsing des BOM'!$O37</f>
        <v>Yageo</v>
      </c>
      <c r="H38" s="18" t="str">
        <f>'Parsing des BOM'!$N37</f>
        <v>RC0603FR-0768RL</v>
      </c>
      <c r="I38" s="18" t="str">
        <f>'Parsing des BOM'!$Z37</f>
        <v>Farnell</v>
      </c>
      <c r="J38" s="18" t="str">
        <f>'Parsing des BOM'!$AA37</f>
        <v>9238344</v>
      </c>
      <c r="K38" s="18" t="str">
        <f>'Parsing des BOM'!$X37</f>
        <v>JLCPCB</v>
      </c>
      <c r="L38" s="18" t="str">
        <f>'Parsing des BOM'!$Y37</f>
        <v>C27592</v>
      </c>
      <c r="M38" s="18" t="str">
        <f>'Parsing des BOM'!$T37</f>
        <v>RESC1608X06N</v>
      </c>
      <c r="N38" s="18" t="str">
        <f>'Parsing des BOM'!$W37</f>
        <v>0603</v>
      </c>
      <c r="O38" s="51">
        <f>'Parsing des BOM'!$I37</f>
        <v>6</v>
      </c>
      <c r="P38" s="55">
        <f>'Parsing des BOM'!$I37</f>
        <v>6</v>
      </c>
      <c r="Q38" s="52">
        <f t="shared" si="37"/>
        <v>10</v>
      </c>
      <c r="R38" s="29">
        <v>0</v>
      </c>
      <c r="S38" s="51"/>
      <c r="T38" s="52"/>
      <c r="V38" s="51"/>
      <c r="W38" s="52"/>
      <c r="Y38" s="51"/>
      <c r="Z38" s="52"/>
      <c r="AB38" s="29">
        <f t="shared" si="0"/>
        <v>0</v>
      </c>
      <c r="AC38" s="55">
        <f>'Parsing des BOM'!$J37</f>
        <v>2</v>
      </c>
      <c r="AD38" s="52">
        <f t="shared" si="38"/>
        <v>10</v>
      </c>
      <c r="AE38" s="29">
        <v>0</v>
      </c>
      <c r="AF38" s="55">
        <f>'Parsing des BOM'!$K37</f>
        <v>0</v>
      </c>
      <c r="AG38" s="52">
        <f t="shared" si="39"/>
        <v>20</v>
      </c>
      <c r="AH38" s="29">
        <v>0</v>
      </c>
      <c r="AI38" s="55">
        <f>'Parsing des BOM'!$L37</f>
        <v>0</v>
      </c>
      <c r="AJ38" s="52">
        <f t="shared" si="40"/>
        <v>20</v>
      </c>
      <c r="AK38" s="29">
        <v>0</v>
      </c>
      <c r="AL38" s="44">
        <f t="shared" si="1"/>
        <v>80</v>
      </c>
      <c r="AM38" s="29" t="str">
        <f t="shared" si="2"/>
        <v>oui</v>
      </c>
      <c r="AN38" s="29" t="str">
        <f t="shared" si="3"/>
        <v>non</v>
      </c>
      <c r="AO38" s="29">
        <v>94494</v>
      </c>
      <c r="AP38" s="29">
        <v>0</v>
      </c>
      <c r="AR38" s="29">
        <v>0</v>
      </c>
      <c r="AS38" s="29">
        <f t="shared" si="16"/>
        <v>0</v>
      </c>
      <c r="AT38" s="18"/>
    </row>
    <row r="39" spans="1:46" ht="14.25" hidden="1" x14ac:dyDescent="0.45">
      <c r="A39" s="17">
        <v>37</v>
      </c>
      <c r="B39" s="18" t="str">
        <f>'Parsing des BOM'!$V38</f>
        <v>RC0603FR-07620RL</v>
      </c>
      <c r="C39" s="19" t="str">
        <f>'Parsing des BOM'!$P38</f>
        <v>R30, R32</v>
      </c>
      <c r="D39" s="19" t="str">
        <f>'Parsing des BOM'!$Q38</f>
        <v>RES SMD 620 OHM 1% 1/10W 0603</v>
      </c>
      <c r="E39" s="18" t="str">
        <f>'Parsing des BOM'!$R38</f>
        <v>RC0603FR-07620RL</v>
      </c>
      <c r="F39" s="18" t="str">
        <f>'Parsing des BOM'!$S38</f>
        <v>620</v>
      </c>
      <c r="G39" s="19" t="str">
        <f>'Parsing des BOM'!$O38</f>
        <v>Yageo</v>
      </c>
      <c r="H39" s="18" t="str">
        <f>'Parsing des BOM'!$N38</f>
        <v>RC0603FR-07620RL</v>
      </c>
      <c r="I39" s="18" t="str">
        <f>'Parsing des BOM'!$Z38</f>
        <v>Digi-Key</v>
      </c>
      <c r="J39" s="18" t="str">
        <f>'Parsing des BOM'!$AA38</f>
        <v>311-620HRCT-ND</v>
      </c>
      <c r="K39" s="18" t="str">
        <f>'Parsing des BOM'!$X38</f>
        <v>JLCPCB</v>
      </c>
      <c r="L39" s="18" t="str">
        <f>'Parsing des BOM'!$Y38</f>
        <v>C23220</v>
      </c>
      <c r="M39" s="18" t="str">
        <f>'Parsing des BOM'!$T38</f>
        <v>RESC1608X06N</v>
      </c>
      <c r="N39" s="18" t="str">
        <f>'Parsing des BOM'!$W38</f>
        <v>0603</v>
      </c>
      <c r="O39" s="51">
        <f>'Parsing des BOM'!$I38</f>
        <v>2</v>
      </c>
      <c r="P39" s="55">
        <f>'Parsing des BOM'!$I38</f>
        <v>2</v>
      </c>
      <c r="Q39" s="52">
        <f t="shared" si="37"/>
        <v>10</v>
      </c>
      <c r="R39" s="29">
        <v>0</v>
      </c>
      <c r="S39" s="51"/>
      <c r="T39" s="52"/>
      <c r="V39" s="51"/>
      <c r="W39" s="52"/>
      <c r="Y39" s="51"/>
      <c r="Z39" s="52"/>
      <c r="AB39" s="29">
        <f t="shared" si="0"/>
        <v>0</v>
      </c>
      <c r="AC39" s="55">
        <f>'Parsing des BOM'!$J38</f>
        <v>0</v>
      </c>
      <c r="AD39" s="52">
        <f t="shared" si="38"/>
        <v>10</v>
      </c>
      <c r="AE39" s="29">
        <v>0</v>
      </c>
      <c r="AF39" s="55">
        <f>'Parsing des BOM'!$K38</f>
        <v>0</v>
      </c>
      <c r="AG39" s="52">
        <f t="shared" si="39"/>
        <v>20</v>
      </c>
      <c r="AH39" s="29">
        <v>0</v>
      </c>
      <c r="AI39" s="55">
        <f>'Parsing des BOM'!$L38</f>
        <v>0</v>
      </c>
      <c r="AJ39" s="52">
        <f t="shared" si="40"/>
        <v>20</v>
      </c>
      <c r="AK39" s="29">
        <v>0</v>
      </c>
      <c r="AL39" s="44">
        <f t="shared" si="1"/>
        <v>20</v>
      </c>
      <c r="AM39" s="29" t="str">
        <f t="shared" si="2"/>
        <v>oui</v>
      </c>
      <c r="AN39" s="29" t="str">
        <f t="shared" si="3"/>
        <v>non</v>
      </c>
      <c r="AO39" s="29">
        <v>36944</v>
      </c>
      <c r="AP39" s="29">
        <v>0</v>
      </c>
      <c r="AR39" s="29">
        <v>0</v>
      </c>
      <c r="AS39" s="29">
        <f t="shared" si="16"/>
        <v>0</v>
      </c>
      <c r="AT39" s="18"/>
    </row>
    <row r="40" spans="1:46" ht="14.25" hidden="1" x14ac:dyDescent="0.45">
      <c r="A40" s="17">
        <v>38</v>
      </c>
      <c r="B40" s="18" t="str">
        <f>'Parsing des BOM'!$V39</f>
        <v>RC0805FR-072K7L</v>
      </c>
      <c r="C40" s="19" t="str">
        <f>'Parsing des BOM'!$P39</f>
        <v>R6, R7, R18, R19</v>
      </c>
      <c r="D40" s="19" t="str">
        <f>'Parsing des BOM'!$Q39</f>
        <v>RES SMD 2K7 OHM 1% 1/8W 0805</v>
      </c>
      <c r="E40" s="18" t="str">
        <f>'Parsing des BOM'!$R39</f>
        <v>RC0805FR-072K7L</v>
      </c>
      <c r="F40" s="18" t="str">
        <f>'Parsing des BOM'!$S39</f>
        <v>2.7k</v>
      </c>
      <c r="G40" s="19" t="str">
        <f>'Parsing des BOM'!$O39</f>
        <v>Yageo</v>
      </c>
      <c r="H40" s="18" t="str">
        <f>'Parsing des BOM'!$N39</f>
        <v>RC0805FR-072K7L</v>
      </c>
      <c r="I40" s="18" t="str">
        <f>'Parsing des BOM'!$Z39</f>
        <v>Farnell</v>
      </c>
      <c r="J40" s="18" t="str">
        <f>'Parsing des BOM'!$AA39</f>
        <v>9237666</v>
      </c>
      <c r="K40" s="18" t="str">
        <f>'Parsing des BOM'!$X39</f>
        <v>JLCPCB</v>
      </c>
      <c r="L40" s="18" t="str">
        <f>'Parsing des BOM'!$Y39</f>
        <v>C17530</v>
      </c>
      <c r="M40" s="18" t="str">
        <f>'Parsing des BOM'!$T39</f>
        <v>RESC2012X06N</v>
      </c>
      <c r="N40" s="18" t="str">
        <f>'Parsing des BOM'!$W39</f>
        <v>0805</v>
      </c>
      <c r="O40" s="51">
        <f>'Parsing des BOM'!$I39</f>
        <v>4</v>
      </c>
      <c r="P40" s="55">
        <f>'Parsing des BOM'!$I39</f>
        <v>4</v>
      </c>
      <c r="Q40" s="52">
        <f t="shared" si="37"/>
        <v>10</v>
      </c>
      <c r="R40" s="29">
        <v>0</v>
      </c>
      <c r="S40" s="51"/>
      <c r="T40" s="52"/>
      <c r="V40" s="51"/>
      <c r="W40" s="52"/>
      <c r="Y40" s="51"/>
      <c r="Z40" s="52"/>
      <c r="AB40" s="29">
        <f t="shared" si="0"/>
        <v>0</v>
      </c>
      <c r="AC40" s="55">
        <f>'Parsing des BOM'!$J39</f>
        <v>0</v>
      </c>
      <c r="AD40" s="52">
        <f t="shared" si="38"/>
        <v>10</v>
      </c>
      <c r="AE40" s="29">
        <v>0</v>
      </c>
      <c r="AF40" s="55">
        <f>'Parsing des BOM'!$K39</f>
        <v>0</v>
      </c>
      <c r="AG40" s="52">
        <f t="shared" si="39"/>
        <v>20</v>
      </c>
      <c r="AH40" s="29">
        <v>0</v>
      </c>
      <c r="AI40" s="55">
        <f>'Parsing des BOM'!$L39</f>
        <v>0</v>
      </c>
      <c r="AJ40" s="52">
        <f t="shared" si="40"/>
        <v>20</v>
      </c>
      <c r="AK40" s="29">
        <v>0</v>
      </c>
      <c r="AL40" s="44">
        <f t="shared" si="1"/>
        <v>40</v>
      </c>
      <c r="AM40" s="29" t="str">
        <f t="shared" si="2"/>
        <v>oui</v>
      </c>
      <c r="AN40" s="29" t="str">
        <f t="shared" si="3"/>
        <v>non</v>
      </c>
      <c r="AO40" s="29">
        <v>60857</v>
      </c>
      <c r="AP40" s="29">
        <v>0</v>
      </c>
      <c r="AR40" s="29">
        <v>0</v>
      </c>
      <c r="AS40" s="29">
        <f t="shared" si="16"/>
        <v>0</v>
      </c>
      <c r="AT40" s="18"/>
    </row>
    <row r="41" spans="1:46" ht="42.75" x14ac:dyDescent="0.45">
      <c r="A41" s="17">
        <v>39</v>
      </c>
      <c r="B41" s="18" t="str">
        <f>'Parsing des BOM'!$V40</f>
        <v>RS3J_R6</v>
      </c>
      <c r="C41" s="62" t="str">
        <f>'Parsing des BOM'!$P40</f>
        <v>D13</v>
      </c>
      <c r="D41" s="19" t="str">
        <f>'Parsing des BOM'!$Q40</f>
        <v>DIODE GEN PURP 600V 3A SMC</v>
      </c>
      <c r="E41" s="18" t="str">
        <f>'Parsing des BOM'!$R40</f>
        <v>RS3J R6</v>
      </c>
      <c r="F41" s="18" t="str">
        <f>'Parsing des BOM'!$S40</f>
        <v>600V</v>
      </c>
      <c r="G41" s="19" t="str">
        <f>'Parsing des BOM'!$O40</f>
        <v>TAIWAN SEMICONDUCTOR</v>
      </c>
      <c r="H41" s="18" t="str">
        <f>'Parsing des BOM'!$N40</f>
        <v>RS3J R6</v>
      </c>
      <c r="I41" s="18" t="str">
        <f>'Parsing des BOM'!$Z40</f>
        <v>Farnell</v>
      </c>
      <c r="J41" s="18" t="str">
        <f>'Parsing des BOM'!$AA40</f>
        <v>2677388</v>
      </c>
      <c r="M41" s="18" t="str">
        <f>'Parsing des BOM'!$T40</f>
        <v>SMC, DO-214AB</v>
      </c>
      <c r="N41" s="18">
        <f>'Parsing des BOM'!$W40</f>
        <v>0</v>
      </c>
      <c r="O41" s="51">
        <f>'Parsing des BOM'!$I40</f>
        <v>1</v>
      </c>
      <c r="P41" s="55">
        <v>1</v>
      </c>
      <c r="Q41" s="52">
        <f t="shared" ref="Q41:Q46" si="41">$R$1</f>
        <v>10</v>
      </c>
      <c r="R41" s="29">
        <v>0</v>
      </c>
      <c r="S41" s="51">
        <v>0</v>
      </c>
      <c r="T41" s="52">
        <f t="shared" ref="T41:T46" si="42">$U$1</f>
        <v>10</v>
      </c>
      <c r="U41" s="29">
        <v>0</v>
      </c>
      <c r="V41" s="51">
        <v>0</v>
      </c>
      <c r="W41" s="52">
        <f t="shared" ref="W41:W46" si="43">$X$1</f>
        <v>10</v>
      </c>
      <c r="X41" s="29">
        <v>0</v>
      </c>
      <c r="Y41" s="51">
        <v>0</v>
      </c>
      <c r="Z41" s="52">
        <f t="shared" ref="Z41:Z46" si="44">$AA$1</f>
        <v>10</v>
      </c>
      <c r="AA41" s="29">
        <v>0</v>
      </c>
      <c r="AB41" s="29">
        <f t="shared" si="0"/>
        <v>0</v>
      </c>
      <c r="AC41" s="55">
        <f>'Parsing des BOM'!$J40</f>
        <v>0</v>
      </c>
      <c r="AD41" s="52">
        <f t="shared" ref="AD41:AD46" si="45">$AE$1</f>
        <v>8</v>
      </c>
      <c r="AE41" s="29">
        <v>0</v>
      </c>
      <c r="AF41" s="55">
        <f>'Parsing des BOM'!$K40</f>
        <v>0</v>
      </c>
      <c r="AG41" s="52">
        <f t="shared" ref="AG41:AG46" si="46">$AH$1</f>
        <v>8</v>
      </c>
      <c r="AH41" s="29">
        <v>0</v>
      </c>
      <c r="AI41" s="55">
        <f>'Parsing des BOM'!$L40</f>
        <v>0</v>
      </c>
      <c r="AJ41" s="52">
        <f t="shared" ref="AJ41:AJ46" si="47">$AK$1</f>
        <v>8</v>
      </c>
      <c r="AK41" s="29">
        <v>0</v>
      </c>
      <c r="AL41" s="44">
        <f t="shared" si="1"/>
        <v>10</v>
      </c>
      <c r="AM41" s="29" t="str">
        <f t="shared" si="2"/>
        <v>non</v>
      </c>
      <c r="AN41" s="29" t="str">
        <f t="shared" si="3"/>
        <v>oui</v>
      </c>
      <c r="AO41" s="29">
        <v>7</v>
      </c>
      <c r="AP41" s="29">
        <v>0</v>
      </c>
      <c r="AQ41" s="29">
        <v>0</v>
      </c>
      <c r="AR41" s="66">
        <v>10</v>
      </c>
      <c r="AS41" s="29">
        <f t="shared" ref="AS41:AS48" si="48">MAX(AL41-AO41-AP41-AR41-AQ41,0)</f>
        <v>0</v>
      </c>
    </row>
    <row r="42" spans="1:46" x14ac:dyDescent="0.25">
      <c r="A42" s="17">
        <v>40</v>
      </c>
      <c r="B42" s="18" t="str">
        <f>'Parsing des BOM'!$V41</f>
        <v>SQM120P06-07L_GE3</v>
      </c>
      <c r="C42" s="62" t="str">
        <f>'Parsing des BOM'!$P41</f>
        <v>Q1</v>
      </c>
      <c r="D42" s="19" t="str">
        <f>'Parsing des BOM'!$Q41</f>
        <v>MOSFET P 60V 120A D2PAK</v>
      </c>
      <c r="E42" s="18" t="str">
        <f>'Parsing des BOM'!$R41</f>
        <v>SQM120P06-07L_GE3</v>
      </c>
      <c r="F42" s="18">
        <f>'Parsing des BOM'!$S41</f>
        <v>0</v>
      </c>
      <c r="G42" s="19" t="str">
        <f>'Parsing des BOM'!$O41</f>
        <v>VISHAY</v>
      </c>
      <c r="H42" s="18" t="str">
        <f>'Parsing des BOM'!$N41</f>
        <v>SQM120P06-07L_GE3</v>
      </c>
      <c r="I42" s="18" t="str">
        <f>'Parsing des BOM'!$Z41</f>
        <v>Farnell</v>
      </c>
      <c r="J42" s="18" t="str">
        <f>'Parsing des BOM'!$AA41</f>
        <v>2617099</v>
      </c>
      <c r="K42" s="18" t="s">
        <v>2484</v>
      </c>
      <c r="L42" s="18" t="s">
        <v>2566</v>
      </c>
      <c r="M42" s="18" t="str">
        <f>'Parsing des BOM'!$T41</f>
        <v>TO263AB, D2PAK</v>
      </c>
      <c r="N42" s="18">
        <f>'Parsing des BOM'!$W41</f>
        <v>0</v>
      </c>
      <c r="O42" s="51">
        <f>'Parsing des BOM'!$I41</f>
        <v>1</v>
      </c>
      <c r="P42" s="55">
        <v>1</v>
      </c>
      <c r="Q42" s="52">
        <f t="shared" si="41"/>
        <v>10</v>
      </c>
      <c r="R42" s="29">
        <v>0</v>
      </c>
      <c r="S42" s="51">
        <v>0</v>
      </c>
      <c r="T42" s="52">
        <f t="shared" si="42"/>
        <v>10</v>
      </c>
      <c r="U42" s="29">
        <v>0</v>
      </c>
      <c r="V42" s="51">
        <v>0</v>
      </c>
      <c r="W42" s="52">
        <f t="shared" si="43"/>
        <v>10</v>
      </c>
      <c r="X42" s="29">
        <v>0</v>
      </c>
      <c r="Y42" s="51">
        <v>0</v>
      </c>
      <c r="Z42" s="52">
        <f t="shared" si="44"/>
        <v>10</v>
      </c>
      <c r="AA42" s="29">
        <v>0</v>
      </c>
      <c r="AB42" s="29">
        <f t="shared" si="0"/>
        <v>0</v>
      </c>
      <c r="AC42" s="55">
        <f>'Parsing des BOM'!$J41</f>
        <v>0</v>
      </c>
      <c r="AD42" s="52">
        <f t="shared" si="45"/>
        <v>8</v>
      </c>
      <c r="AE42" s="29">
        <v>0</v>
      </c>
      <c r="AF42" s="55">
        <f>'Parsing des BOM'!$K41</f>
        <v>0</v>
      </c>
      <c r="AG42" s="52">
        <f t="shared" si="46"/>
        <v>8</v>
      </c>
      <c r="AH42" s="29">
        <v>0</v>
      </c>
      <c r="AI42" s="55">
        <f>'Parsing des BOM'!$L41</f>
        <v>0</v>
      </c>
      <c r="AJ42" s="52">
        <f t="shared" si="47"/>
        <v>8</v>
      </c>
      <c r="AK42" s="29">
        <v>0</v>
      </c>
      <c r="AL42" s="44">
        <f t="shared" si="1"/>
        <v>10</v>
      </c>
      <c r="AM42" s="29" t="str">
        <f t="shared" si="2"/>
        <v>non</v>
      </c>
      <c r="AN42" s="29" t="str">
        <f t="shared" si="3"/>
        <v>oui</v>
      </c>
      <c r="AO42" s="29">
        <v>2</v>
      </c>
      <c r="AP42" s="29">
        <v>0</v>
      </c>
      <c r="AQ42" s="66">
        <v>10</v>
      </c>
      <c r="AR42" s="29">
        <v>0</v>
      </c>
      <c r="AS42" s="29">
        <f t="shared" si="48"/>
        <v>0</v>
      </c>
      <c r="AT42" s="19" t="s">
        <v>2496</v>
      </c>
    </row>
    <row r="43" spans="1:46" ht="14.25" x14ac:dyDescent="0.45">
      <c r="A43" s="17">
        <v>41</v>
      </c>
      <c r="B43" s="18" t="str">
        <f>'Parsing des BOM'!$V42</f>
        <v>TEN 60-2412WIN</v>
      </c>
      <c r="C43" s="61" t="str">
        <f>'Parsing des BOM'!$P42</f>
        <v>DC1</v>
      </c>
      <c r="D43" s="19" t="str">
        <f>'Parsing des BOM'!$Q42</f>
        <v>Traco 12.0V 60W 5A</v>
      </c>
      <c r="E43" s="18" t="str">
        <f>'Parsing des BOM'!$R42</f>
        <v>TEN 60-2412WIN</v>
      </c>
      <c r="F43" s="18">
        <f>'Parsing des BOM'!$S42</f>
        <v>0</v>
      </c>
      <c r="G43" s="19" t="str">
        <f>'Parsing des BOM'!$O42</f>
        <v>TRACOPOWER</v>
      </c>
      <c r="H43" s="18" t="str">
        <f>'Parsing des BOM'!$N42</f>
        <v>TEN 60-2412WIN</v>
      </c>
      <c r="I43" s="18" t="str">
        <f>'Parsing des BOM'!$Z42</f>
        <v>Farnell</v>
      </c>
      <c r="J43" s="18" t="str">
        <f>'Parsing des BOM'!$AA42</f>
        <v>2451635</v>
      </c>
      <c r="M43" s="18" t="str">
        <f>'Parsing des BOM'!$T42</f>
        <v>TEN 60</v>
      </c>
      <c r="N43" s="18">
        <f>'Parsing des BOM'!$W42</f>
        <v>0</v>
      </c>
      <c r="O43" s="51">
        <f>'Parsing des BOM'!$I42</f>
        <v>1</v>
      </c>
      <c r="P43" s="55">
        <v>1</v>
      </c>
      <c r="Q43" s="52">
        <f t="shared" si="41"/>
        <v>10</v>
      </c>
      <c r="R43" s="29">
        <v>4</v>
      </c>
      <c r="S43" s="51">
        <v>0</v>
      </c>
      <c r="T43" s="52">
        <f t="shared" si="42"/>
        <v>10</v>
      </c>
      <c r="U43" s="29">
        <v>0</v>
      </c>
      <c r="V43" s="51">
        <v>0</v>
      </c>
      <c r="W43" s="52">
        <f t="shared" si="43"/>
        <v>10</v>
      </c>
      <c r="X43" s="29">
        <v>0</v>
      </c>
      <c r="Y43" s="51">
        <v>0</v>
      </c>
      <c r="Z43" s="52">
        <f t="shared" si="44"/>
        <v>10</v>
      </c>
      <c r="AA43" s="29">
        <v>0</v>
      </c>
      <c r="AB43" s="29">
        <f t="shared" si="0"/>
        <v>0</v>
      </c>
      <c r="AC43" s="55">
        <f>'Parsing des BOM'!$J42</f>
        <v>0</v>
      </c>
      <c r="AD43" s="52">
        <f t="shared" si="45"/>
        <v>8</v>
      </c>
      <c r="AE43" s="29">
        <v>0</v>
      </c>
      <c r="AF43" s="55">
        <f>'Parsing des BOM'!$K42</f>
        <v>0</v>
      </c>
      <c r="AG43" s="52">
        <f t="shared" si="46"/>
        <v>8</v>
      </c>
      <c r="AH43" s="29">
        <v>0</v>
      </c>
      <c r="AI43" s="55">
        <f>'Parsing des BOM'!$L42</f>
        <v>0</v>
      </c>
      <c r="AJ43" s="52">
        <f t="shared" si="47"/>
        <v>8</v>
      </c>
      <c r="AK43" s="29">
        <v>0</v>
      </c>
      <c r="AL43" s="44">
        <f t="shared" si="1"/>
        <v>6</v>
      </c>
      <c r="AM43" s="29" t="str">
        <f t="shared" si="2"/>
        <v>non</v>
      </c>
      <c r="AN43" s="48" t="s">
        <v>2594</v>
      </c>
      <c r="AO43" s="29">
        <v>8</v>
      </c>
      <c r="AP43" s="29">
        <v>0</v>
      </c>
      <c r="AQ43" s="29">
        <v>0</v>
      </c>
      <c r="AR43" s="29">
        <v>0</v>
      </c>
      <c r="AS43" s="29">
        <f t="shared" si="48"/>
        <v>0</v>
      </c>
      <c r="AT43" s="19" t="s">
        <v>2655</v>
      </c>
    </row>
    <row r="44" spans="1:46" ht="30" x14ac:dyDescent="0.25">
      <c r="A44" s="17">
        <v>42</v>
      </c>
      <c r="B44" s="18" t="str">
        <f>'Parsing des BOM'!$V43</f>
        <v>THN15-2411WI</v>
      </c>
      <c r="C44" s="61" t="str">
        <f>'Parsing des BOM'!$P43</f>
        <v>DC3</v>
      </c>
      <c r="D44" s="19" t="str">
        <f>'Parsing des BOM'!$Q43</f>
        <v>Traco 5V 15W 3A</v>
      </c>
      <c r="E44" s="18" t="str">
        <f>'Parsing des BOM'!$R43</f>
        <v>THN15-2411WI</v>
      </c>
      <c r="F44" s="18">
        <f>'Parsing des BOM'!$S43</f>
        <v>0</v>
      </c>
      <c r="G44" s="19" t="str">
        <f>'Parsing des BOM'!$O43</f>
        <v>TRACOPOWER</v>
      </c>
      <c r="H44" s="18" t="str">
        <f>'Parsing des BOM'!$N43</f>
        <v>THN15-2411WI</v>
      </c>
      <c r="I44" s="18" t="str">
        <f>'Parsing des BOM'!$Z43</f>
        <v>Farnell</v>
      </c>
      <c r="J44" s="18" t="str">
        <f>'Parsing des BOM'!$AA43</f>
        <v>1441226</v>
      </c>
      <c r="M44" s="18" t="str">
        <f>'Parsing des BOM'!$T43</f>
        <v>THN 15WI</v>
      </c>
      <c r="N44" s="18">
        <f>'Parsing des BOM'!$W43</f>
        <v>0</v>
      </c>
      <c r="O44" s="51">
        <f>'Parsing des BOM'!$I43</f>
        <v>1</v>
      </c>
      <c r="P44" s="55">
        <v>1</v>
      </c>
      <c r="Q44" s="52">
        <f t="shared" si="41"/>
        <v>10</v>
      </c>
      <c r="R44" s="29">
        <v>0</v>
      </c>
      <c r="S44" s="51">
        <v>0</v>
      </c>
      <c r="T44" s="52">
        <f t="shared" si="42"/>
        <v>10</v>
      </c>
      <c r="U44" s="29">
        <v>0</v>
      </c>
      <c r="V44" s="51">
        <v>0</v>
      </c>
      <c r="W44" s="52">
        <f t="shared" si="43"/>
        <v>10</v>
      </c>
      <c r="X44" s="29">
        <v>0</v>
      </c>
      <c r="Y44" s="51">
        <v>0</v>
      </c>
      <c r="Z44" s="52">
        <f t="shared" si="44"/>
        <v>10</v>
      </c>
      <c r="AA44" s="29">
        <v>0</v>
      </c>
      <c r="AB44" s="29">
        <f t="shared" si="0"/>
        <v>0</v>
      </c>
      <c r="AC44" s="55">
        <f>'Parsing des BOM'!$J43</f>
        <v>0</v>
      </c>
      <c r="AD44" s="52">
        <f t="shared" si="45"/>
        <v>8</v>
      </c>
      <c r="AE44" s="29">
        <v>0</v>
      </c>
      <c r="AF44" s="55">
        <f>'Parsing des BOM'!$K43</f>
        <v>0</v>
      </c>
      <c r="AG44" s="52">
        <f t="shared" si="46"/>
        <v>8</v>
      </c>
      <c r="AH44" s="29">
        <v>0</v>
      </c>
      <c r="AI44" s="55">
        <f>'Parsing des BOM'!$L43</f>
        <v>0</v>
      </c>
      <c r="AJ44" s="52">
        <f t="shared" si="47"/>
        <v>8</v>
      </c>
      <c r="AK44" s="29">
        <v>0</v>
      </c>
      <c r="AL44" s="44">
        <f t="shared" si="1"/>
        <v>10</v>
      </c>
      <c r="AM44" s="29" t="str">
        <f t="shared" si="2"/>
        <v>non</v>
      </c>
      <c r="AN44" s="48" t="s">
        <v>2594</v>
      </c>
      <c r="AO44" s="29">
        <v>4</v>
      </c>
      <c r="AP44" s="29">
        <v>0</v>
      </c>
      <c r="AQ44" s="29">
        <v>0</v>
      </c>
      <c r="AR44" s="29">
        <v>0</v>
      </c>
      <c r="AS44" s="29">
        <f t="shared" si="48"/>
        <v>6</v>
      </c>
      <c r="AT44" s="19" t="s">
        <v>2656</v>
      </c>
    </row>
    <row r="45" spans="1:46" ht="14.25" x14ac:dyDescent="0.45">
      <c r="A45" s="17">
        <v>43</v>
      </c>
      <c r="B45" s="18" t="str">
        <f>'Parsing des BOM'!$V44</f>
        <v>THN30-2411WI-A1</v>
      </c>
      <c r="C45" s="62" t="str">
        <f>'Parsing des BOM'!$P44</f>
        <v>DC2</v>
      </c>
      <c r="D45" s="19" t="str">
        <f>'Parsing des BOM'!$Q44</f>
        <v>Traco 5V-6V 30W 6A</v>
      </c>
      <c r="E45" s="18" t="str">
        <f>'Parsing des BOM'!$R44</f>
        <v>THN30-2411WI-A1</v>
      </c>
      <c r="F45" s="18">
        <f>'Parsing des BOM'!$S44</f>
        <v>0</v>
      </c>
      <c r="G45" s="19" t="str">
        <f>'Parsing des BOM'!$O44</f>
        <v>TRACOPOWER</v>
      </c>
      <c r="H45" s="18" t="str">
        <f>'Parsing des BOM'!$N44</f>
        <v>THN30-2411WI-A1</v>
      </c>
      <c r="I45" s="18" t="str">
        <f>'Parsing des BOM'!$Z44</f>
        <v>Digikey</v>
      </c>
      <c r="J45" s="18" t="str">
        <f>'Parsing des BOM'!$AA44</f>
        <v>1951-3302-ND</v>
      </c>
      <c r="M45" s="18" t="str">
        <f>'Parsing des BOM'!$T44</f>
        <v>THN 30WI-A1</v>
      </c>
      <c r="N45" s="18">
        <f>'Parsing des BOM'!$W44</f>
        <v>0</v>
      </c>
      <c r="O45" s="51">
        <f>'Parsing des BOM'!$I44</f>
        <v>1</v>
      </c>
      <c r="P45" s="55">
        <v>1</v>
      </c>
      <c r="Q45" s="52">
        <f t="shared" si="41"/>
        <v>10</v>
      </c>
      <c r="R45" s="29">
        <v>2</v>
      </c>
      <c r="S45" s="51">
        <v>0</v>
      </c>
      <c r="T45" s="52">
        <f t="shared" si="42"/>
        <v>10</v>
      </c>
      <c r="U45" s="29">
        <v>0</v>
      </c>
      <c r="V45" s="51">
        <v>0</v>
      </c>
      <c r="W45" s="52">
        <f t="shared" si="43"/>
        <v>10</v>
      </c>
      <c r="X45" s="29">
        <v>0</v>
      </c>
      <c r="Y45" s="51">
        <v>0</v>
      </c>
      <c r="Z45" s="52">
        <f t="shared" si="44"/>
        <v>10</v>
      </c>
      <c r="AA45" s="29">
        <v>0</v>
      </c>
      <c r="AB45" s="29">
        <f t="shared" si="0"/>
        <v>0</v>
      </c>
      <c r="AC45" s="55">
        <f>'Parsing des BOM'!$J44</f>
        <v>0</v>
      </c>
      <c r="AD45" s="52">
        <f t="shared" si="45"/>
        <v>8</v>
      </c>
      <c r="AE45" s="29">
        <v>0</v>
      </c>
      <c r="AF45" s="55">
        <f>'Parsing des BOM'!$K44</f>
        <v>0</v>
      </c>
      <c r="AG45" s="52">
        <f t="shared" si="46"/>
        <v>8</v>
      </c>
      <c r="AH45" s="29">
        <v>0</v>
      </c>
      <c r="AI45" s="55">
        <f>'Parsing des BOM'!$L44</f>
        <v>0</v>
      </c>
      <c r="AJ45" s="52">
        <f t="shared" si="47"/>
        <v>8</v>
      </c>
      <c r="AK45" s="29">
        <v>0</v>
      </c>
      <c r="AL45" s="44">
        <f t="shared" si="1"/>
        <v>8</v>
      </c>
      <c r="AM45" s="29" t="str">
        <f t="shared" si="2"/>
        <v>non</v>
      </c>
      <c r="AN45" s="48" t="s">
        <v>2594</v>
      </c>
      <c r="AO45" s="29">
        <v>13</v>
      </c>
      <c r="AP45" s="29">
        <v>0</v>
      </c>
      <c r="AQ45" s="29">
        <v>0</v>
      </c>
      <c r="AR45" s="29">
        <v>0</v>
      </c>
      <c r="AS45" s="29">
        <f t="shared" si="48"/>
        <v>0</v>
      </c>
      <c r="AT45" s="19" t="s">
        <v>2654</v>
      </c>
    </row>
    <row r="46" spans="1:46" ht="30" x14ac:dyDescent="0.25">
      <c r="A46" s="17">
        <v>44</v>
      </c>
      <c r="B46" s="18" t="str">
        <f>'Parsing des BOM'!$V45</f>
        <v>VNH5180ATR-E</v>
      </c>
      <c r="C46" s="62" t="str">
        <f>'Parsing des BOM'!$P45</f>
        <v>Q7, Q8</v>
      </c>
      <c r="D46" s="19" t="str">
        <f>'Parsing des BOM'!$Q45</f>
        <v>IC MOTOR DRIVER PAR 36POWERSSO</v>
      </c>
      <c r="E46" s="18" t="str">
        <f>'Parsing des BOM'!$R45</f>
        <v>VNH5180ATR-E</v>
      </c>
      <c r="F46" s="18">
        <f>'Parsing des BOM'!$S45</f>
        <v>0</v>
      </c>
      <c r="G46" s="19" t="str">
        <f>'Parsing des BOM'!$O45</f>
        <v>STMicroelectronics</v>
      </c>
      <c r="H46" s="18" t="str">
        <f>'Parsing des BOM'!$N45</f>
        <v>VNH5180ATR-E</v>
      </c>
      <c r="I46" s="18" t="str">
        <f>'Parsing des BOM'!$Z45</f>
        <v>Farnell</v>
      </c>
      <c r="J46" s="18" t="str">
        <f>'Parsing des BOM'!$AA45</f>
        <v>2849833</v>
      </c>
      <c r="K46" s="18" t="s">
        <v>496</v>
      </c>
      <c r="L46" s="18" t="s">
        <v>2639</v>
      </c>
      <c r="M46" s="18" t="str">
        <f>'Parsing des BOM'!$T45</f>
        <v>SSOP50P1030X247-36N</v>
      </c>
      <c r="N46" s="18">
        <f>'Parsing des BOM'!$W45</f>
        <v>0</v>
      </c>
      <c r="O46" s="51">
        <f>'Parsing des BOM'!$I45</f>
        <v>2</v>
      </c>
      <c r="P46" s="55">
        <v>0</v>
      </c>
      <c r="Q46" s="52">
        <f t="shared" si="41"/>
        <v>10</v>
      </c>
      <c r="R46" s="29">
        <v>0</v>
      </c>
      <c r="S46" s="51">
        <v>2</v>
      </c>
      <c r="T46" s="52">
        <f t="shared" si="42"/>
        <v>10</v>
      </c>
      <c r="U46" s="29">
        <v>0</v>
      </c>
      <c r="V46" s="51">
        <v>0</v>
      </c>
      <c r="W46" s="52">
        <f t="shared" si="43"/>
        <v>10</v>
      </c>
      <c r="X46" s="29">
        <v>0</v>
      </c>
      <c r="Y46" s="51">
        <v>0</v>
      </c>
      <c r="Z46" s="52">
        <f t="shared" si="44"/>
        <v>10</v>
      </c>
      <c r="AA46" s="29">
        <v>0</v>
      </c>
      <c r="AB46" s="29">
        <f t="shared" si="0"/>
        <v>0</v>
      </c>
      <c r="AC46" s="55">
        <f>'Parsing des BOM'!$J45</f>
        <v>0</v>
      </c>
      <c r="AD46" s="52">
        <f t="shared" si="45"/>
        <v>8</v>
      </c>
      <c r="AE46" s="29">
        <v>0</v>
      </c>
      <c r="AF46" s="55">
        <f>'Parsing des BOM'!$K45</f>
        <v>0</v>
      </c>
      <c r="AG46" s="52">
        <f t="shared" si="46"/>
        <v>8</v>
      </c>
      <c r="AH46" s="29">
        <v>0</v>
      </c>
      <c r="AI46" s="55">
        <f>'Parsing des BOM'!$L45</f>
        <v>0</v>
      </c>
      <c r="AJ46" s="52">
        <f t="shared" si="47"/>
        <v>8</v>
      </c>
      <c r="AK46" s="29">
        <v>0</v>
      </c>
      <c r="AL46" s="44">
        <f t="shared" si="1"/>
        <v>20</v>
      </c>
      <c r="AM46" s="29" t="str">
        <f t="shared" si="2"/>
        <v>non</v>
      </c>
      <c r="AN46" s="29" t="str">
        <f t="shared" si="3"/>
        <v>oui</v>
      </c>
      <c r="AO46" s="29">
        <v>8</v>
      </c>
      <c r="AP46" s="63">
        <v>12</v>
      </c>
      <c r="AQ46" s="29">
        <v>0</v>
      </c>
      <c r="AR46" s="66">
        <v>12</v>
      </c>
      <c r="AS46" s="29">
        <f t="shared" si="48"/>
        <v>0</v>
      </c>
      <c r="AT46" s="115" t="s">
        <v>2659</v>
      </c>
    </row>
    <row r="47" spans="1:46" ht="28.5" hidden="1" x14ac:dyDescent="0.45">
      <c r="A47" s="17">
        <v>45</v>
      </c>
      <c r="B47" s="18" t="str">
        <f>'Parsing des BOM'!$V46</f>
        <v>WL-SMCW 0603  150060YS75000</v>
      </c>
      <c r="C47" s="19" t="str">
        <f>'Parsing des BOM'!$P46</f>
        <v>D203, D204</v>
      </c>
      <c r="D47" s="19" t="str">
        <f>'Parsing des BOM'!$Q46</f>
        <v>SMD mono-color Chip LED, WL-SMCW, Yellow</v>
      </c>
      <c r="E47" s="18" t="str">
        <f>'Parsing des BOM'!$R46</f>
        <v>150060YS75000</v>
      </c>
      <c r="F47" s="18" t="str">
        <f>'Parsing des BOM'!$S46</f>
        <v>Jaune</v>
      </c>
      <c r="G47" s="19" t="str">
        <f>'Parsing des BOM'!$O46</f>
        <v>Wurth Elektronik</v>
      </c>
      <c r="H47" s="18" t="str">
        <f>'Parsing des BOM'!$N46</f>
        <v>150060YS75000</v>
      </c>
      <c r="I47" s="18" t="str">
        <f>'Parsing des BOM'!$Z46</f>
        <v>Farnell</v>
      </c>
      <c r="J47" s="18" t="str">
        <f>'Parsing des BOM'!$AA46</f>
        <v>2322074</v>
      </c>
      <c r="K47" s="18" t="str">
        <f>'Parsing des BOM'!$X46</f>
        <v>JLCPCB</v>
      </c>
      <c r="L47" s="18" t="str">
        <f>'Parsing des BOM'!$Y46</f>
        <v>C72038</v>
      </c>
      <c r="M47" s="18" t="str">
        <f>'Parsing des BOM'!$T46</f>
        <v>SMCW_0603</v>
      </c>
      <c r="N47" s="18" t="str">
        <f>'Parsing des BOM'!$W46</f>
        <v>LED_0603</v>
      </c>
      <c r="O47" s="51">
        <f>'Parsing des BOM'!$I46</f>
        <v>0</v>
      </c>
      <c r="P47" s="55">
        <f>'Parsing des BOM'!$I46</f>
        <v>0</v>
      </c>
      <c r="Q47" s="52">
        <f>$AO$1</f>
        <v>10</v>
      </c>
      <c r="R47" s="29">
        <v>0</v>
      </c>
      <c r="S47" s="51"/>
      <c r="T47" s="52"/>
      <c r="V47" s="51"/>
      <c r="W47" s="52"/>
      <c r="Y47" s="51"/>
      <c r="Z47" s="52"/>
      <c r="AB47" s="29">
        <f t="shared" si="0"/>
        <v>0</v>
      </c>
      <c r="AC47" s="55">
        <f>'Parsing des BOM'!$J46</f>
        <v>2</v>
      </c>
      <c r="AD47" s="52">
        <f>$AO$1</f>
        <v>10</v>
      </c>
      <c r="AE47" s="29">
        <v>0</v>
      </c>
      <c r="AF47" s="55">
        <f>'Parsing des BOM'!$K46</f>
        <v>0</v>
      </c>
      <c r="AG47" s="52">
        <f>$AO$1*2</f>
        <v>20</v>
      </c>
      <c r="AH47" s="29">
        <v>0</v>
      </c>
      <c r="AI47" s="55">
        <f>'Parsing des BOM'!$L46</f>
        <v>0</v>
      </c>
      <c r="AJ47" s="52">
        <f>$AO$1*2</f>
        <v>20</v>
      </c>
      <c r="AK47" s="29">
        <v>0</v>
      </c>
      <c r="AL47" s="44">
        <f t="shared" si="1"/>
        <v>20</v>
      </c>
      <c r="AM47" s="29" t="str">
        <f t="shared" si="2"/>
        <v>oui</v>
      </c>
      <c r="AN47" s="29" t="str">
        <f t="shared" si="3"/>
        <v>non</v>
      </c>
      <c r="AO47" s="29">
        <v>121378</v>
      </c>
      <c r="AP47" s="29">
        <v>0</v>
      </c>
      <c r="AR47" s="29">
        <v>0</v>
      </c>
      <c r="AS47" s="29">
        <f t="shared" si="16"/>
        <v>0</v>
      </c>
      <c r="AT47" s="18"/>
    </row>
    <row r="48" spans="1:46" ht="30" x14ac:dyDescent="0.25">
      <c r="A48" s="17">
        <v>46</v>
      </c>
      <c r="B48" s="18" t="str">
        <f>'Parsing des BOM'!$V47</f>
        <v>9774100960</v>
      </c>
      <c r="C48" s="62" t="str">
        <f>'Parsing des BOM'!$P47</f>
        <v>H200, H201, H202, H203</v>
      </c>
      <c r="D48" s="19" t="str">
        <f>'Parsing des BOM'!$Q47</f>
        <v>WA-SMST SMT Steel Spacer with through hole, OD6mm, ID3.3xL10mm</v>
      </c>
      <c r="E48" s="18" t="str">
        <f>'Parsing des BOM'!$R47</f>
        <v>9774100960</v>
      </c>
      <c r="F48" s="18" t="str">
        <f>'Parsing des BOM'!$S47</f>
        <v>3.3x10</v>
      </c>
      <c r="G48" s="19" t="str">
        <f>'Parsing des BOM'!$O47</f>
        <v>Wurth Elektronik</v>
      </c>
      <c r="H48" s="18" t="str">
        <f>'Parsing des BOM'!$N47</f>
        <v>9774100960</v>
      </c>
      <c r="I48" s="18" t="str">
        <f>'Parsing des BOM'!$Z47</f>
        <v>Farnell</v>
      </c>
      <c r="J48" s="18" t="str">
        <f>'Parsing des BOM'!$AA47</f>
        <v>2497637</v>
      </c>
      <c r="M48" s="18" t="str">
        <f>'Parsing des BOM'!$T47</f>
        <v>9774100960</v>
      </c>
      <c r="N48" s="18">
        <f>'Parsing des BOM'!$W47</f>
        <v>0</v>
      </c>
      <c r="O48" s="51">
        <f>'Parsing des BOM'!$I47</f>
        <v>0</v>
      </c>
      <c r="P48" s="55">
        <v>0</v>
      </c>
      <c r="Q48" s="52">
        <f t="shared" ref="Q48:Q57" si="49">$R$1</f>
        <v>10</v>
      </c>
      <c r="R48" s="29">
        <v>0</v>
      </c>
      <c r="S48" s="51">
        <v>0</v>
      </c>
      <c r="T48" s="52">
        <f t="shared" ref="T48:T57" si="50">$U$1</f>
        <v>10</v>
      </c>
      <c r="U48" s="29">
        <v>0</v>
      </c>
      <c r="V48" s="51">
        <v>0</v>
      </c>
      <c r="W48" s="52">
        <f t="shared" ref="W48:W57" si="51">$X$1</f>
        <v>10</v>
      </c>
      <c r="X48" s="29">
        <v>0</v>
      </c>
      <c r="Y48" s="51">
        <v>0</v>
      </c>
      <c r="Z48" s="52">
        <f t="shared" ref="Z48:Z57" si="52">$AA$1</f>
        <v>10</v>
      </c>
      <c r="AA48" s="29">
        <v>0</v>
      </c>
      <c r="AB48" s="29">
        <f t="shared" si="0"/>
        <v>0</v>
      </c>
      <c r="AC48" s="55">
        <f>'Parsing des BOM'!$J47</f>
        <v>4</v>
      </c>
      <c r="AD48" s="52">
        <f t="shared" ref="AD48:AD57" si="53">$AE$1</f>
        <v>8</v>
      </c>
      <c r="AE48" s="29">
        <v>0</v>
      </c>
      <c r="AF48" s="55">
        <f>'Parsing des BOM'!$K47</f>
        <v>0</v>
      </c>
      <c r="AG48" s="52">
        <f t="shared" ref="AG48:AG57" si="54">$AH$1</f>
        <v>8</v>
      </c>
      <c r="AH48" s="29">
        <v>0</v>
      </c>
      <c r="AI48" s="55">
        <f>'Parsing des BOM'!$L47</f>
        <v>0</v>
      </c>
      <c r="AJ48" s="52">
        <f t="shared" ref="AJ48:AJ57" si="55">$AK$1</f>
        <v>8</v>
      </c>
      <c r="AK48" s="29">
        <v>0</v>
      </c>
      <c r="AL48" s="44">
        <f t="shared" si="1"/>
        <v>32</v>
      </c>
      <c r="AM48" s="29" t="str">
        <f t="shared" si="2"/>
        <v>non</v>
      </c>
      <c r="AN48" s="48" t="s">
        <v>2594</v>
      </c>
      <c r="AO48" s="29">
        <v>0</v>
      </c>
      <c r="AP48" s="89">
        <v>0</v>
      </c>
      <c r="AQ48" s="29">
        <v>0</v>
      </c>
      <c r="AR48" s="29">
        <v>0</v>
      </c>
      <c r="AS48" s="89">
        <f t="shared" si="48"/>
        <v>32</v>
      </c>
      <c r="AT48" s="19" t="s">
        <v>2567</v>
      </c>
    </row>
    <row r="49" spans="1:46" ht="28.5" x14ac:dyDescent="0.45">
      <c r="A49" s="17">
        <v>47</v>
      </c>
      <c r="B49" s="18" t="str">
        <f>'Parsing des BOM'!$V48</f>
        <v>61000421821</v>
      </c>
      <c r="C49" s="62" t="str">
        <f>'Parsing des BOM'!$P48</f>
        <v>J219, J220</v>
      </c>
      <c r="D49" s="19" t="str">
        <f>'Parsing des BOM'!$Q48</f>
        <v>WR-PHD Socket Header, SMT, pitch 2.54mm, Dual Row, Vertical, 4p</v>
      </c>
      <c r="E49" s="18" t="str">
        <f>'Parsing des BOM'!$R48</f>
        <v>61000421821</v>
      </c>
      <c r="F49" s="18" t="str">
        <f>'Parsing des BOM'!$S48</f>
        <v>4</v>
      </c>
      <c r="G49" s="19" t="str">
        <f>'Parsing des BOM'!$O48</f>
        <v>Wurth Elektronik</v>
      </c>
      <c r="H49" s="18" t="str">
        <f>'Parsing des BOM'!$N48</f>
        <v>61000421821</v>
      </c>
      <c r="I49" s="18" t="str">
        <f>'Parsing des BOM'!$Z48</f>
        <v>Farnell</v>
      </c>
      <c r="J49" s="18" t="str">
        <f>'Parsing des BOM'!$AA48</f>
        <v>2827865</v>
      </c>
      <c r="M49" s="18" t="str">
        <f>'Parsing des BOM'!$T48</f>
        <v>61000421821</v>
      </c>
      <c r="N49" s="18">
        <f>'Parsing des BOM'!$W48</f>
        <v>0</v>
      </c>
      <c r="O49" s="51">
        <f>'Parsing des BOM'!$I48</f>
        <v>0</v>
      </c>
      <c r="P49" s="55">
        <v>0</v>
      </c>
      <c r="Q49" s="52">
        <f t="shared" si="49"/>
        <v>10</v>
      </c>
      <c r="R49" s="29">
        <v>0</v>
      </c>
      <c r="S49" s="51">
        <v>0</v>
      </c>
      <c r="T49" s="52">
        <f t="shared" si="50"/>
        <v>10</v>
      </c>
      <c r="U49" s="29">
        <v>0</v>
      </c>
      <c r="V49" s="51">
        <v>0</v>
      </c>
      <c r="W49" s="52">
        <f t="shared" si="51"/>
        <v>10</v>
      </c>
      <c r="X49" s="29">
        <v>0</v>
      </c>
      <c r="Y49" s="51">
        <v>0</v>
      </c>
      <c r="Z49" s="52">
        <f t="shared" si="52"/>
        <v>10</v>
      </c>
      <c r="AA49" s="29">
        <v>0</v>
      </c>
      <c r="AB49" s="29">
        <f t="shared" si="0"/>
        <v>0</v>
      </c>
      <c r="AC49" s="55">
        <f>'Parsing des BOM'!$J48</f>
        <v>2</v>
      </c>
      <c r="AD49" s="52">
        <f t="shared" si="53"/>
        <v>8</v>
      </c>
      <c r="AE49" s="29">
        <v>0</v>
      </c>
      <c r="AF49" s="55">
        <f>'Parsing des BOM'!$K48</f>
        <v>0</v>
      </c>
      <c r="AG49" s="52">
        <f t="shared" si="54"/>
        <v>8</v>
      </c>
      <c r="AH49" s="29">
        <v>0</v>
      </c>
      <c r="AI49" s="55">
        <f>'Parsing des BOM'!$L48</f>
        <v>0</v>
      </c>
      <c r="AJ49" s="52">
        <f t="shared" si="55"/>
        <v>8</v>
      </c>
      <c r="AK49" s="29">
        <v>0</v>
      </c>
      <c r="AL49" s="44">
        <f t="shared" si="1"/>
        <v>16</v>
      </c>
      <c r="AM49" s="29" t="str">
        <f t="shared" si="2"/>
        <v>non</v>
      </c>
      <c r="AN49" s="29" t="str">
        <f t="shared" si="3"/>
        <v>oui</v>
      </c>
      <c r="AO49" s="29">
        <v>0</v>
      </c>
      <c r="AP49" s="66">
        <v>16</v>
      </c>
      <c r="AQ49" s="29">
        <v>0</v>
      </c>
      <c r="AR49" s="29">
        <v>0</v>
      </c>
      <c r="AS49" s="29">
        <f t="shared" ref="AS49:AS70" si="56">MAX(AL49-AO49-AP49-AR49-AQ49,0)</f>
        <v>0</v>
      </c>
    </row>
    <row r="50" spans="1:46" ht="28.5" x14ac:dyDescent="0.45">
      <c r="A50" s="17">
        <v>48</v>
      </c>
      <c r="B50" s="18" t="str">
        <f>'Parsing des BOM'!$V49</f>
        <v>61004021821</v>
      </c>
      <c r="C50" s="62" t="str">
        <f>'Parsing des BOM'!$P49</f>
        <v>J221, J222</v>
      </c>
      <c r="D50" s="19" t="str">
        <f>'Parsing des BOM'!$Q49</f>
        <v>WR-PHD Socket Header, SMT, pitch 2.54mm, Dual Row, Vertical, 40p</v>
      </c>
      <c r="E50" s="18" t="str">
        <f>'Parsing des BOM'!$R49</f>
        <v>61004021821</v>
      </c>
      <c r="F50" s="18" t="str">
        <f>'Parsing des BOM'!$S49</f>
        <v>40</v>
      </c>
      <c r="G50" s="19" t="str">
        <f>'Parsing des BOM'!$O49</f>
        <v>Wurth Elektronik</v>
      </c>
      <c r="H50" s="18" t="str">
        <f>'Parsing des BOM'!$N49</f>
        <v>61004021821</v>
      </c>
      <c r="I50" s="18" t="str">
        <f>'Parsing des BOM'!$Z49</f>
        <v>Farnell</v>
      </c>
      <c r="J50" s="18" t="str">
        <f>'Parsing des BOM'!$AA49</f>
        <v>2827882</v>
      </c>
      <c r="M50" s="18" t="str">
        <f>'Parsing des BOM'!$T49</f>
        <v>61004021821</v>
      </c>
      <c r="N50" s="18">
        <f>'Parsing des BOM'!$W49</f>
        <v>0</v>
      </c>
      <c r="O50" s="51">
        <f>'Parsing des BOM'!$I49</f>
        <v>0</v>
      </c>
      <c r="P50" s="55">
        <v>0</v>
      </c>
      <c r="Q50" s="52">
        <f t="shared" si="49"/>
        <v>10</v>
      </c>
      <c r="R50" s="29">
        <v>0</v>
      </c>
      <c r="S50" s="51">
        <v>0</v>
      </c>
      <c r="T50" s="52">
        <f t="shared" si="50"/>
        <v>10</v>
      </c>
      <c r="U50" s="29">
        <v>0</v>
      </c>
      <c r="V50" s="51">
        <v>0</v>
      </c>
      <c r="W50" s="52">
        <f t="shared" si="51"/>
        <v>10</v>
      </c>
      <c r="X50" s="29">
        <v>0</v>
      </c>
      <c r="Y50" s="51">
        <v>0</v>
      </c>
      <c r="Z50" s="52">
        <f t="shared" si="52"/>
        <v>10</v>
      </c>
      <c r="AA50" s="29">
        <v>0</v>
      </c>
      <c r="AB50" s="29">
        <f t="shared" si="0"/>
        <v>0</v>
      </c>
      <c r="AC50" s="55">
        <f>'Parsing des BOM'!$J49</f>
        <v>2</v>
      </c>
      <c r="AD50" s="52">
        <f t="shared" si="53"/>
        <v>8</v>
      </c>
      <c r="AE50" s="29">
        <v>0</v>
      </c>
      <c r="AF50" s="55">
        <f>'Parsing des BOM'!$K49</f>
        <v>0</v>
      </c>
      <c r="AG50" s="52">
        <f t="shared" si="54"/>
        <v>8</v>
      </c>
      <c r="AH50" s="29">
        <v>0</v>
      </c>
      <c r="AI50" s="55">
        <f>'Parsing des BOM'!$L49</f>
        <v>0</v>
      </c>
      <c r="AJ50" s="52">
        <f t="shared" si="55"/>
        <v>8</v>
      </c>
      <c r="AK50" s="29">
        <v>0</v>
      </c>
      <c r="AL50" s="44">
        <f t="shared" si="1"/>
        <v>16</v>
      </c>
      <c r="AM50" s="29" t="str">
        <f t="shared" si="2"/>
        <v>non</v>
      </c>
      <c r="AN50" s="29" t="str">
        <f t="shared" si="3"/>
        <v>oui</v>
      </c>
      <c r="AO50" s="29">
        <v>0</v>
      </c>
      <c r="AP50" s="66">
        <v>16</v>
      </c>
      <c r="AQ50" s="29">
        <v>0</v>
      </c>
      <c r="AR50" s="29">
        <v>0</v>
      </c>
      <c r="AS50" s="29">
        <f t="shared" si="56"/>
        <v>0</v>
      </c>
    </row>
    <row r="51" spans="1:46" ht="28.5" x14ac:dyDescent="0.45">
      <c r="A51" s="17">
        <v>49</v>
      </c>
      <c r="B51" s="18" t="str">
        <f>'Parsing des BOM'!$V50</f>
        <v>65100516121</v>
      </c>
      <c r="C51" s="62" t="str">
        <f>'Parsing des BOM'!$P50</f>
        <v>J207</v>
      </c>
      <c r="D51" s="19" t="str">
        <f>'Parsing des BOM'!$Q50</f>
        <v>Mini USB 2.0 Type B, Receptacle, Horizontal, SMT</v>
      </c>
      <c r="E51" s="18" t="str">
        <f>'Parsing des BOM'!$R50</f>
        <v>65100516121</v>
      </c>
      <c r="F51" s="18" t="str">
        <f>'Parsing des BOM'!$S50</f>
        <v>5</v>
      </c>
      <c r="G51" s="19" t="str">
        <f>'Parsing des BOM'!$O50</f>
        <v>Wurth Elektronik</v>
      </c>
      <c r="H51" s="18" t="str">
        <f>'Parsing des BOM'!$N50</f>
        <v>65100516121</v>
      </c>
      <c r="I51" s="18" t="str">
        <f>'Parsing des BOM'!$Z50</f>
        <v>Farnell</v>
      </c>
      <c r="J51" s="18" t="str">
        <f>'Parsing des BOM'!$AA50</f>
        <v>1642036</v>
      </c>
      <c r="M51" s="18" t="str">
        <f>'Parsing des BOM'!$T50</f>
        <v>65100516121</v>
      </c>
      <c r="N51" s="18">
        <f>'Parsing des BOM'!$W50</f>
        <v>0</v>
      </c>
      <c r="O51" s="51">
        <f>'Parsing des BOM'!$I50</f>
        <v>0</v>
      </c>
      <c r="P51" s="55">
        <v>0</v>
      </c>
      <c r="Q51" s="52">
        <f t="shared" si="49"/>
        <v>10</v>
      </c>
      <c r="R51" s="29">
        <v>0</v>
      </c>
      <c r="S51" s="51">
        <v>0</v>
      </c>
      <c r="T51" s="52">
        <f t="shared" si="50"/>
        <v>10</v>
      </c>
      <c r="U51" s="29">
        <v>0</v>
      </c>
      <c r="V51" s="51">
        <v>0</v>
      </c>
      <c r="W51" s="52">
        <f t="shared" si="51"/>
        <v>10</v>
      </c>
      <c r="X51" s="29">
        <v>0</v>
      </c>
      <c r="Y51" s="51">
        <v>0</v>
      </c>
      <c r="Z51" s="52">
        <f t="shared" si="52"/>
        <v>10</v>
      </c>
      <c r="AA51" s="29">
        <v>0</v>
      </c>
      <c r="AB51" s="29">
        <f t="shared" si="0"/>
        <v>0</v>
      </c>
      <c r="AC51" s="55">
        <f>'Parsing des BOM'!$J50</f>
        <v>1</v>
      </c>
      <c r="AD51" s="52">
        <f t="shared" si="53"/>
        <v>8</v>
      </c>
      <c r="AE51" s="29">
        <v>0</v>
      </c>
      <c r="AF51" s="55">
        <f>'Parsing des BOM'!$K50</f>
        <v>0</v>
      </c>
      <c r="AG51" s="52">
        <f t="shared" si="54"/>
        <v>8</v>
      </c>
      <c r="AH51" s="29">
        <v>0</v>
      </c>
      <c r="AI51" s="55">
        <f>'Parsing des BOM'!$L50</f>
        <v>0</v>
      </c>
      <c r="AJ51" s="52">
        <f t="shared" si="55"/>
        <v>8</v>
      </c>
      <c r="AK51" s="29">
        <v>0</v>
      </c>
      <c r="AL51" s="44">
        <f t="shared" si="1"/>
        <v>8</v>
      </c>
      <c r="AM51" s="29" t="str">
        <f t="shared" si="2"/>
        <v>non</v>
      </c>
      <c r="AN51" s="29" t="str">
        <f t="shared" si="3"/>
        <v>oui</v>
      </c>
      <c r="AO51" s="29">
        <v>0</v>
      </c>
      <c r="AP51" s="66">
        <v>8</v>
      </c>
      <c r="AQ51" s="29">
        <v>0</v>
      </c>
      <c r="AR51" s="29">
        <v>0</v>
      </c>
      <c r="AS51" s="29">
        <f t="shared" si="56"/>
        <v>0</v>
      </c>
    </row>
    <row r="52" spans="1:46" ht="28.5" x14ac:dyDescent="0.45">
      <c r="A52" s="17">
        <v>50</v>
      </c>
      <c r="B52" s="18" t="str">
        <f>'Parsing des BOM'!$V51</f>
        <v>610004243021</v>
      </c>
      <c r="C52" s="62" t="str">
        <f>'Parsing des BOM'!$P51</f>
        <v>J200</v>
      </c>
      <c r="D52" s="19" t="str">
        <f>'Parsing des BOM'!$Q51</f>
        <v>WR-PHD Socket Header, SMT, pitch 2.54mm, Dual Row, Vertical, 4p</v>
      </c>
      <c r="E52" s="18" t="str">
        <f>'Parsing des BOM'!$R51</f>
        <v>610004243021</v>
      </c>
      <c r="F52" s="18" t="str">
        <f>'Parsing des BOM'!$S51</f>
        <v>4</v>
      </c>
      <c r="G52" s="19" t="str">
        <f>'Parsing des BOM'!$O51</f>
        <v>Wurth Elektronik</v>
      </c>
      <c r="H52" s="18" t="str">
        <f>'Parsing des BOM'!$N51</f>
        <v>610004243021</v>
      </c>
      <c r="I52" s="18" t="str">
        <f>'Parsing des BOM'!$Z51</f>
        <v>Farnell</v>
      </c>
      <c r="J52" s="18" t="str">
        <f>'Parsing des BOM'!$AA51</f>
        <v>2827931</v>
      </c>
      <c r="M52" s="18" t="str">
        <f>'Parsing des BOM'!$T51</f>
        <v>610004243021_NO-HOLE</v>
      </c>
      <c r="N52" s="18">
        <f>'Parsing des BOM'!$W51</f>
        <v>0</v>
      </c>
      <c r="O52" s="51">
        <f>'Parsing des BOM'!$I51</f>
        <v>0</v>
      </c>
      <c r="P52" s="55">
        <v>0</v>
      </c>
      <c r="Q52" s="52">
        <f t="shared" si="49"/>
        <v>10</v>
      </c>
      <c r="R52" s="29">
        <v>0</v>
      </c>
      <c r="S52" s="51">
        <v>0</v>
      </c>
      <c r="T52" s="52">
        <f t="shared" si="50"/>
        <v>10</v>
      </c>
      <c r="U52" s="29">
        <v>0</v>
      </c>
      <c r="V52" s="51">
        <v>0</v>
      </c>
      <c r="W52" s="52">
        <f t="shared" si="51"/>
        <v>10</v>
      </c>
      <c r="X52" s="29">
        <v>0</v>
      </c>
      <c r="Y52" s="51">
        <v>0</v>
      </c>
      <c r="Z52" s="52">
        <f t="shared" si="52"/>
        <v>10</v>
      </c>
      <c r="AA52" s="29">
        <v>0</v>
      </c>
      <c r="AB52" s="29">
        <f t="shared" si="0"/>
        <v>0</v>
      </c>
      <c r="AC52" s="55">
        <f>'Parsing des BOM'!$J51</f>
        <v>1</v>
      </c>
      <c r="AD52" s="52">
        <f t="shared" si="53"/>
        <v>8</v>
      </c>
      <c r="AE52" s="29">
        <v>0</v>
      </c>
      <c r="AF52" s="55">
        <f>'Parsing des BOM'!$K51</f>
        <v>0</v>
      </c>
      <c r="AG52" s="52">
        <f t="shared" si="54"/>
        <v>8</v>
      </c>
      <c r="AH52" s="29">
        <v>0</v>
      </c>
      <c r="AI52" s="55">
        <f>'Parsing des BOM'!$L51</f>
        <v>0</v>
      </c>
      <c r="AJ52" s="52">
        <f t="shared" si="55"/>
        <v>8</v>
      </c>
      <c r="AK52" s="29">
        <v>0</v>
      </c>
      <c r="AL52" s="44">
        <f t="shared" si="1"/>
        <v>8</v>
      </c>
      <c r="AM52" s="29" t="str">
        <f t="shared" si="2"/>
        <v>non</v>
      </c>
      <c r="AN52" s="29" t="str">
        <f t="shared" si="3"/>
        <v>oui</v>
      </c>
      <c r="AO52" s="29">
        <v>0</v>
      </c>
      <c r="AP52" s="66">
        <v>8</v>
      </c>
      <c r="AQ52" s="29">
        <v>0</v>
      </c>
      <c r="AR52" s="29">
        <v>0</v>
      </c>
      <c r="AS52" s="29">
        <f t="shared" si="56"/>
        <v>0</v>
      </c>
    </row>
    <row r="53" spans="1:46" ht="28.5" x14ac:dyDescent="0.45">
      <c r="A53" s="17">
        <v>51</v>
      </c>
      <c r="B53" s="18" t="str">
        <f>'Parsing des BOM'!$V52</f>
        <v>610020243021</v>
      </c>
      <c r="C53" s="62" t="str">
        <f>'Parsing des BOM'!$P52</f>
        <v>J201, J202, J203, J204</v>
      </c>
      <c r="D53" s="19" t="str">
        <f>'Parsing des BOM'!$Q52</f>
        <v>WR-PHD Socket Header, SMT, pitch 2.54mm, Dual Row, Vertical, 20p</v>
      </c>
      <c r="E53" s="18" t="str">
        <f>'Parsing des BOM'!$R52</f>
        <v>610020243021</v>
      </c>
      <c r="F53" s="18" t="str">
        <f>'Parsing des BOM'!$S52</f>
        <v>20</v>
      </c>
      <c r="G53" s="19" t="str">
        <f>'Parsing des BOM'!$O52</f>
        <v>Wurth Elektronik</v>
      </c>
      <c r="H53" s="18" t="str">
        <f>'Parsing des BOM'!$N52</f>
        <v>610020243021</v>
      </c>
      <c r="I53" s="18" t="str">
        <f>'Parsing des BOM'!$Z52</f>
        <v>Farnell</v>
      </c>
      <c r="J53" s="18" t="str">
        <f>'Parsing des BOM'!$AA52</f>
        <v>2827937</v>
      </c>
      <c r="M53" s="18" t="str">
        <f>'Parsing des BOM'!$T52</f>
        <v>610020243021_NO-HOLE</v>
      </c>
      <c r="N53" s="18">
        <f>'Parsing des BOM'!$W52</f>
        <v>0</v>
      </c>
      <c r="O53" s="51">
        <f>'Parsing des BOM'!$I52</f>
        <v>0</v>
      </c>
      <c r="P53" s="55">
        <v>0</v>
      </c>
      <c r="Q53" s="52">
        <f t="shared" si="49"/>
        <v>10</v>
      </c>
      <c r="R53" s="29">
        <v>0</v>
      </c>
      <c r="S53" s="51">
        <v>0</v>
      </c>
      <c r="T53" s="52">
        <f t="shared" si="50"/>
        <v>10</v>
      </c>
      <c r="U53" s="29">
        <v>0</v>
      </c>
      <c r="V53" s="51">
        <v>0</v>
      </c>
      <c r="W53" s="52">
        <f t="shared" si="51"/>
        <v>10</v>
      </c>
      <c r="X53" s="29">
        <v>0</v>
      </c>
      <c r="Y53" s="51">
        <v>0</v>
      </c>
      <c r="Z53" s="52">
        <f t="shared" si="52"/>
        <v>10</v>
      </c>
      <c r="AA53" s="29">
        <v>0</v>
      </c>
      <c r="AB53" s="29">
        <f t="shared" si="0"/>
        <v>0</v>
      </c>
      <c r="AC53" s="55">
        <f>'Parsing des BOM'!$J52</f>
        <v>4</v>
      </c>
      <c r="AD53" s="52">
        <f t="shared" si="53"/>
        <v>8</v>
      </c>
      <c r="AE53" s="29">
        <v>0</v>
      </c>
      <c r="AF53" s="55">
        <f>'Parsing des BOM'!$K52</f>
        <v>0</v>
      </c>
      <c r="AG53" s="52">
        <f t="shared" si="54"/>
        <v>8</v>
      </c>
      <c r="AH53" s="29">
        <v>0</v>
      </c>
      <c r="AI53" s="55">
        <f>'Parsing des BOM'!$L52</f>
        <v>0</v>
      </c>
      <c r="AJ53" s="52">
        <f t="shared" si="55"/>
        <v>8</v>
      </c>
      <c r="AK53" s="29">
        <v>0</v>
      </c>
      <c r="AL53" s="44">
        <f t="shared" si="1"/>
        <v>32</v>
      </c>
      <c r="AM53" s="29" t="str">
        <f t="shared" si="2"/>
        <v>non</v>
      </c>
      <c r="AN53" s="29" t="str">
        <f t="shared" si="3"/>
        <v>oui</v>
      </c>
      <c r="AO53" s="29">
        <v>0</v>
      </c>
      <c r="AP53" s="66">
        <v>32</v>
      </c>
      <c r="AQ53" s="29">
        <v>0</v>
      </c>
      <c r="AR53" s="29">
        <v>0</v>
      </c>
      <c r="AS53" s="29">
        <f t="shared" si="56"/>
        <v>0</v>
      </c>
    </row>
    <row r="54" spans="1:46" ht="28.5" x14ac:dyDescent="0.45">
      <c r="A54" s="17">
        <v>52</v>
      </c>
      <c r="B54" s="18" t="str">
        <f>'Parsing des BOM'!$V53</f>
        <v>610026243021</v>
      </c>
      <c r="C54" s="62" t="str">
        <f>'Parsing des BOM'!$P53</f>
        <v>J205</v>
      </c>
      <c r="D54" s="19" t="str">
        <f>'Parsing des BOM'!$Q53</f>
        <v>WR-PHD Socket Header, SMT, pitch 2.54mm, Dual Row, Vertical, 26p</v>
      </c>
      <c r="E54" s="18" t="str">
        <f>'Parsing des BOM'!$R53</f>
        <v>610026243021</v>
      </c>
      <c r="F54" s="18" t="str">
        <f>'Parsing des BOM'!$S53</f>
        <v>26</v>
      </c>
      <c r="G54" s="19" t="str">
        <f>'Parsing des BOM'!$O53</f>
        <v>Wurth Elektronik</v>
      </c>
      <c r="H54" s="18" t="str">
        <f>'Parsing des BOM'!$N53</f>
        <v>610026243021</v>
      </c>
      <c r="I54" s="18" t="str">
        <f>'Parsing des BOM'!$Z53</f>
        <v>Farnell</v>
      </c>
      <c r="J54" s="18" t="str">
        <f>'Parsing des BOM'!$AA53</f>
        <v>2827940</v>
      </c>
      <c r="M54" s="18" t="str">
        <f>'Parsing des BOM'!$T53</f>
        <v>610026243021_NO-HOLE</v>
      </c>
      <c r="N54" s="18">
        <f>'Parsing des BOM'!$W53</f>
        <v>0</v>
      </c>
      <c r="O54" s="51">
        <f>'Parsing des BOM'!$I53</f>
        <v>0</v>
      </c>
      <c r="P54" s="55">
        <v>0</v>
      </c>
      <c r="Q54" s="52">
        <f t="shared" si="49"/>
        <v>10</v>
      </c>
      <c r="R54" s="29">
        <v>0</v>
      </c>
      <c r="S54" s="51">
        <v>0</v>
      </c>
      <c r="T54" s="52">
        <f t="shared" si="50"/>
        <v>10</v>
      </c>
      <c r="U54" s="29">
        <v>0</v>
      </c>
      <c r="V54" s="51">
        <v>0</v>
      </c>
      <c r="W54" s="52">
        <f t="shared" si="51"/>
        <v>10</v>
      </c>
      <c r="X54" s="29">
        <v>0</v>
      </c>
      <c r="Y54" s="51">
        <v>0</v>
      </c>
      <c r="Z54" s="52">
        <f t="shared" si="52"/>
        <v>10</v>
      </c>
      <c r="AA54" s="29">
        <v>0</v>
      </c>
      <c r="AB54" s="29">
        <f t="shared" si="0"/>
        <v>0</v>
      </c>
      <c r="AC54" s="55">
        <f>'Parsing des BOM'!$J53</f>
        <v>1</v>
      </c>
      <c r="AD54" s="52">
        <f t="shared" si="53"/>
        <v>8</v>
      </c>
      <c r="AE54" s="29">
        <v>0</v>
      </c>
      <c r="AF54" s="55">
        <f>'Parsing des BOM'!$K53</f>
        <v>0</v>
      </c>
      <c r="AG54" s="52">
        <f t="shared" si="54"/>
        <v>8</v>
      </c>
      <c r="AH54" s="29">
        <v>0</v>
      </c>
      <c r="AI54" s="55">
        <f>'Parsing des BOM'!$L53</f>
        <v>0</v>
      </c>
      <c r="AJ54" s="52">
        <f t="shared" si="55"/>
        <v>8</v>
      </c>
      <c r="AK54" s="29">
        <v>0</v>
      </c>
      <c r="AL54" s="44">
        <f t="shared" si="1"/>
        <v>8</v>
      </c>
      <c r="AM54" s="29" t="str">
        <f t="shared" si="2"/>
        <v>non</v>
      </c>
      <c r="AN54" s="29" t="str">
        <f t="shared" si="3"/>
        <v>oui</v>
      </c>
      <c r="AO54" s="29">
        <v>0</v>
      </c>
      <c r="AP54" s="66">
        <v>8</v>
      </c>
      <c r="AQ54" s="29">
        <v>0</v>
      </c>
      <c r="AR54" s="29">
        <v>0</v>
      </c>
      <c r="AS54" s="29">
        <f t="shared" si="56"/>
        <v>0</v>
      </c>
    </row>
    <row r="55" spans="1:46" ht="45" x14ac:dyDescent="0.25">
      <c r="A55" s="17">
        <v>53</v>
      </c>
      <c r="B55" s="18" t="str">
        <f>'Parsing des BOM'!$V54</f>
        <v>690367280476</v>
      </c>
      <c r="C55" s="62" t="str">
        <f>'Parsing des BOM'!$P54</f>
        <v>J210, J215, J216, J217, J218</v>
      </c>
      <c r="D55" s="19" t="str">
        <f>'Parsing des BOM'!$Q54</f>
        <v>WR-MM 4p Female SMT Connector with Polarization</v>
      </c>
      <c r="E55" s="18" t="str">
        <f>'Parsing des BOM'!$R54</f>
        <v>690367280476</v>
      </c>
      <c r="F55" s="18" t="str">
        <f>'Parsing des BOM'!$S54</f>
        <v>4</v>
      </c>
      <c r="G55" s="19" t="str">
        <f>'Parsing des BOM'!$O54</f>
        <v>Wurth Electronics Inc.</v>
      </c>
      <c r="H55" s="18" t="str">
        <f>'Parsing des BOM'!$N54</f>
        <v>690367280476</v>
      </c>
      <c r="I55" s="18" t="str">
        <f>'Parsing des BOM'!$Z54</f>
        <v>Farnell</v>
      </c>
      <c r="J55" s="18" t="str">
        <f>'Parsing des BOM'!$AA54</f>
        <v>1641848</v>
      </c>
      <c r="M55" s="18" t="str">
        <f>'Parsing des BOM'!$T54</f>
        <v>690367280476</v>
      </c>
      <c r="N55" s="18">
        <f>'Parsing des BOM'!$W54</f>
        <v>0</v>
      </c>
      <c r="O55" s="51">
        <f>'Parsing des BOM'!$I54</f>
        <v>0</v>
      </c>
      <c r="P55" s="55">
        <v>0</v>
      </c>
      <c r="Q55" s="52">
        <f t="shared" si="49"/>
        <v>10</v>
      </c>
      <c r="R55" s="29">
        <v>0</v>
      </c>
      <c r="S55" s="51">
        <v>0</v>
      </c>
      <c r="T55" s="52">
        <f t="shared" si="50"/>
        <v>10</v>
      </c>
      <c r="U55" s="29">
        <v>0</v>
      </c>
      <c r="V55" s="51">
        <v>0</v>
      </c>
      <c r="W55" s="52">
        <f t="shared" si="51"/>
        <v>10</v>
      </c>
      <c r="X55" s="29">
        <v>0</v>
      </c>
      <c r="Y55" s="51">
        <v>0</v>
      </c>
      <c r="Z55" s="52">
        <f t="shared" si="52"/>
        <v>10</v>
      </c>
      <c r="AA55" s="29">
        <v>0</v>
      </c>
      <c r="AB55" s="29">
        <f t="shared" si="0"/>
        <v>0</v>
      </c>
      <c r="AC55" s="55">
        <f>'Parsing des BOM'!$J54</f>
        <v>5</v>
      </c>
      <c r="AD55" s="52">
        <f t="shared" si="53"/>
        <v>8</v>
      </c>
      <c r="AE55" s="29">
        <v>0</v>
      </c>
      <c r="AF55" s="55">
        <f>'Parsing des BOM'!$K54</f>
        <v>0</v>
      </c>
      <c r="AG55" s="52">
        <f t="shared" si="54"/>
        <v>8</v>
      </c>
      <c r="AH55" s="29">
        <v>0</v>
      </c>
      <c r="AI55" s="55">
        <f>'Parsing des BOM'!$L54</f>
        <v>0</v>
      </c>
      <c r="AJ55" s="52">
        <f t="shared" si="55"/>
        <v>8</v>
      </c>
      <c r="AK55" s="29">
        <v>0</v>
      </c>
      <c r="AL55" s="44">
        <f t="shared" si="1"/>
        <v>40</v>
      </c>
      <c r="AM55" s="29" t="str">
        <f t="shared" si="2"/>
        <v>non</v>
      </c>
      <c r="AN55" s="29" t="str">
        <f t="shared" si="3"/>
        <v>oui</v>
      </c>
      <c r="AO55" s="29">
        <v>0</v>
      </c>
      <c r="AP55" s="66">
        <v>40</v>
      </c>
      <c r="AQ55" s="29">
        <v>0</v>
      </c>
      <c r="AR55" s="29">
        <v>0</v>
      </c>
      <c r="AS55" s="29">
        <f t="shared" si="56"/>
        <v>0</v>
      </c>
      <c r="AT55" s="19" t="s">
        <v>2497</v>
      </c>
    </row>
    <row r="56" spans="1:46" ht="45" x14ac:dyDescent="0.25">
      <c r="A56" s="17">
        <v>54</v>
      </c>
      <c r="B56" s="18" t="str">
        <f>'Parsing des BOM'!$V55</f>
        <v>691322110002</v>
      </c>
      <c r="C56" s="62" t="str">
        <f>'Parsing des BOM'!$P55</f>
        <v>J225, J226</v>
      </c>
      <c r="D56" s="19" t="str">
        <f>'Parsing des BOM'!$Q55</f>
        <v>WR-TBL 2p Series 3221 - 3.50 mm Horizontal PCB Header</v>
      </c>
      <c r="E56" s="18" t="str">
        <f>'Parsing des BOM'!$R55</f>
        <v>691322110002</v>
      </c>
      <c r="F56" s="18" t="str">
        <f>'Parsing des BOM'!$S55</f>
        <v>2</v>
      </c>
      <c r="G56" s="19" t="str">
        <f>'Parsing des BOM'!$O55</f>
        <v>Wurth Electronics Inc.</v>
      </c>
      <c r="H56" s="18" t="str">
        <f>'Parsing des BOM'!$N55</f>
        <v>691322110002</v>
      </c>
      <c r="I56" s="18" t="str">
        <f>'Parsing des BOM'!$Z55</f>
        <v>Farnell</v>
      </c>
      <c r="J56" s="18" t="str">
        <f>'Parsing des BOM'!$AA55</f>
        <v>1841315</v>
      </c>
      <c r="M56" s="18" t="str">
        <f>'Parsing des BOM'!$T55</f>
        <v>691322110002</v>
      </c>
      <c r="N56" s="18">
        <f>'Parsing des BOM'!$W55</f>
        <v>0</v>
      </c>
      <c r="O56" s="51">
        <f>'Parsing des BOM'!$I55</f>
        <v>0</v>
      </c>
      <c r="P56" s="55">
        <v>0</v>
      </c>
      <c r="Q56" s="52">
        <f t="shared" si="49"/>
        <v>10</v>
      </c>
      <c r="R56" s="29">
        <v>0</v>
      </c>
      <c r="S56" s="51">
        <v>0</v>
      </c>
      <c r="T56" s="52">
        <f t="shared" si="50"/>
        <v>10</v>
      </c>
      <c r="U56" s="29">
        <v>0</v>
      </c>
      <c r="V56" s="51">
        <v>0</v>
      </c>
      <c r="W56" s="52">
        <f t="shared" si="51"/>
        <v>10</v>
      </c>
      <c r="X56" s="29">
        <v>0</v>
      </c>
      <c r="Y56" s="51">
        <v>0</v>
      </c>
      <c r="Z56" s="52">
        <f t="shared" si="52"/>
        <v>10</v>
      </c>
      <c r="AA56" s="29">
        <v>0</v>
      </c>
      <c r="AB56" s="29">
        <f t="shared" si="0"/>
        <v>0</v>
      </c>
      <c r="AC56" s="55">
        <f>'Parsing des BOM'!$J55</f>
        <v>2</v>
      </c>
      <c r="AD56" s="52">
        <f t="shared" si="53"/>
        <v>8</v>
      </c>
      <c r="AE56" s="29">
        <v>0</v>
      </c>
      <c r="AF56" s="55">
        <f>'Parsing des BOM'!$K55</f>
        <v>0</v>
      </c>
      <c r="AG56" s="52">
        <f t="shared" si="54"/>
        <v>8</v>
      </c>
      <c r="AH56" s="29">
        <v>0</v>
      </c>
      <c r="AI56" s="55">
        <f>'Parsing des BOM'!$L55</f>
        <v>0</v>
      </c>
      <c r="AJ56" s="52">
        <f t="shared" si="55"/>
        <v>8</v>
      </c>
      <c r="AK56" s="29">
        <v>0</v>
      </c>
      <c r="AL56" s="44">
        <f t="shared" si="1"/>
        <v>16</v>
      </c>
      <c r="AM56" s="29" t="str">
        <f t="shared" si="2"/>
        <v>non</v>
      </c>
      <c r="AN56" s="48" t="s">
        <v>2594</v>
      </c>
      <c r="AO56" s="29">
        <v>0</v>
      </c>
      <c r="AP56" s="66">
        <v>16</v>
      </c>
      <c r="AQ56" s="29">
        <v>0</v>
      </c>
      <c r="AR56" s="29">
        <v>0</v>
      </c>
      <c r="AS56" s="29">
        <f t="shared" si="56"/>
        <v>0</v>
      </c>
      <c r="AT56" s="19" t="s">
        <v>2518</v>
      </c>
    </row>
    <row r="57" spans="1:46" ht="28.5" x14ac:dyDescent="0.45">
      <c r="A57" s="17">
        <v>55</v>
      </c>
      <c r="B57" s="18" t="str">
        <f>'Parsing des BOM'!$V56</f>
        <v>WCAP-ATG8, 860010372006</v>
      </c>
      <c r="C57" s="62" t="str">
        <f>'Parsing des BOM'!$P56</f>
        <v>C243, C244</v>
      </c>
      <c r="D57" s="19" t="str">
        <f>'Parsing des BOM'!$Q56</f>
        <v>CAP Alu 100 UF 20% 16 V</v>
      </c>
      <c r="E57" s="18" t="str">
        <f>'Parsing des BOM'!$R56</f>
        <v>100 uF</v>
      </c>
      <c r="F57" s="18" t="str">
        <f>'Parsing des BOM'!$S56</f>
        <v>100 uF</v>
      </c>
      <c r="G57" s="19" t="str">
        <f>'Parsing des BOM'!$O56</f>
        <v>Wurth Elektronik</v>
      </c>
      <c r="H57" s="18" t="str">
        <f>'Parsing des BOM'!$N56</f>
        <v>860010372006</v>
      </c>
      <c r="I57" s="18">
        <f>'Parsing des BOM'!$Z56</f>
        <v>0</v>
      </c>
      <c r="J57" s="18">
        <f>'Parsing des BOM'!$AA56</f>
        <v>0</v>
      </c>
      <c r="M57" s="18" t="str">
        <f>'Parsing des BOM'!$T56</f>
        <v>WCAP-ATG8_5x11x2x0.5</v>
      </c>
      <c r="N57" s="18">
        <f>'Parsing des BOM'!$W56</f>
        <v>0</v>
      </c>
      <c r="O57" s="51">
        <f>'Parsing des BOM'!$I56</f>
        <v>0</v>
      </c>
      <c r="P57" s="55">
        <v>0</v>
      </c>
      <c r="Q57" s="52">
        <f t="shared" si="49"/>
        <v>10</v>
      </c>
      <c r="R57" s="29">
        <v>0</v>
      </c>
      <c r="S57" s="51">
        <v>0</v>
      </c>
      <c r="T57" s="52">
        <f t="shared" si="50"/>
        <v>10</v>
      </c>
      <c r="U57" s="29">
        <v>0</v>
      </c>
      <c r="V57" s="51">
        <v>0</v>
      </c>
      <c r="W57" s="52">
        <f t="shared" si="51"/>
        <v>10</v>
      </c>
      <c r="X57" s="29">
        <v>0</v>
      </c>
      <c r="Y57" s="51">
        <v>0</v>
      </c>
      <c r="Z57" s="52">
        <f t="shared" si="52"/>
        <v>10</v>
      </c>
      <c r="AA57" s="29">
        <v>0</v>
      </c>
      <c r="AB57" s="29">
        <f t="shared" si="0"/>
        <v>0</v>
      </c>
      <c r="AC57" s="55">
        <f>'Parsing des BOM'!$J56</f>
        <v>2</v>
      </c>
      <c r="AD57" s="52">
        <f t="shared" si="53"/>
        <v>8</v>
      </c>
      <c r="AE57" s="29">
        <v>0</v>
      </c>
      <c r="AF57" s="55">
        <f>'Parsing des BOM'!$K56</f>
        <v>0</v>
      </c>
      <c r="AG57" s="52">
        <f t="shared" si="54"/>
        <v>8</v>
      </c>
      <c r="AH57" s="29">
        <v>0</v>
      </c>
      <c r="AI57" s="55">
        <f>'Parsing des BOM'!$L56</f>
        <v>0</v>
      </c>
      <c r="AJ57" s="52">
        <f t="shared" si="55"/>
        <v>8</v>
      </c>
      <c r="AK57" s="29">
        <v>0</v>
      </c>
      <c r="AL57" s="44">
        <f t="shared" si="1"/>
        <v>16</v>
      </c>
      <c r="AM57" s="29" t="str">
        <f t="shared" si="2"/>
        <v>non</v>
      </c>
      <c r="AN57" s="29" t="str">
        <f t="shared" si="3"/>
        <v>oui</v>
      </c>
      <c r="AO57" s="29">
        <v>0</v>
      </c>
      <c r="AP57" s="66">
        <v>16</v>
      </c>
      <c r="AQ57" s="29">
        <v>0</v>
      </c>
      <c r="AR57" s="29">
        <v>0</v>
      </c>
      <c r="AS57" s="29">
        <f t="shared" si="56"/>
        <v>0</v>
      </c>
    </row>
    <row r="58" spans="1:46" ht="28.5" hidden="1" x14ac:dyDescent="0.45">
      <c r="A58" s="17">
        <v>56</v>
      </c>
      <c r="B58" s="18" t="str">
        <f>'Parsing des BOM'!$V57</f>
        <v>WCAP-CSGP, 885012105012</v>
      </c>
      <c r="C58" s="19" t="str">
        <f>'Parsing des BOM'!$P57</f>
        <v>C205</v>
      </c>
      <c r="D58" s="19" t="str">
        <f>'Parsing des BOM'!$Q57</f>
        <v>CAP CER 1UF 10V X5R 0402</v>
      </c>
      <c r="E58" s="18" t="str">
        <f>'Parsing des BOM'!$R57</f>
        <v>1uF</v>
      </c>
      <c r="F58" s="18" t="str">
        <f>'Parsing des BOM'!$S57</f>
        <v>1uF</v>
      </c>
      <c r="G58" s="19" t="str">
        <f>'Parsing des BOM'!$O57</f>
        <v>Wurth Elektronik</v>
      </c>
      <c r="H58" s="18" t="str">
        <f>'Parsing des BOM'!$N57</f>
        <v>885012105012</v>
      </c>
      <c r="I58" s="18">
        <f>'Parsing des BOM'!$Z57</f>
        <v>0</v>
      </c>
      <c r="J58" s="18">
        <f>'Parsing des BOM'!$AA57</f>
        <v>0</v>
      </c>
      <c r="K58" s="18" t="str">
        <f>'Parsing des BOM'!$X57</f>
        <v>JLCPCB</v>
      </c>
      <c r="L58" s="18" t="str">
        <f>'Parsing des BOM'!$Y57</f>
        <v>C52923</v>
      </c>
      <c r="M58" s="18" t="str">
        <f>'Parsing des BOM'!$T57</f>
        <v>WCAP-CSGP_0402, 1x0.5x0.5</v>
      </c>
      <c r="N58" s="18" t="str">
        <f>'Parsing des BOM'!$W57</f>
        <v>0402</v>
      </c>
      <c r="O58" s="51">
        <f>'Parsing des BOM'!$I57</f>
        <v>0</v>
      </c>
      <c r="P58" s="55">
        <f>'Parsing des BOM'!$I57</f>
        <v>0</v>
      </c>
      <c r="Q58" s="52">
        <f t="shared" ref="Q58:Q62" si="57">$AO$1</f>
        <v>10</v>
      </c>
      <c r="R58" s="29">
        <v>0</v>
      </c>
      <c r="S58" s="51"/>
      <c r="T58" s="52"/>
      <c r="V58" s="51"/>
      <c r="W58" s="52"/>
      <c r="Y58" s="51"/>
      <c r="Z58" s="52"/>
      <c r="AB58" s="29">
        <f t="shared" si="0"/>
        <v>0</v>
      </c>
      <c r="AC58" s="55">
        <f>'Parsing des BOM'!$J57</f>
        <v>1</v>
      </c>
      <c r="AD58" s="52">
        <f t="shared" ref="AD58:AD62" si="58">$AO$1</f>
        <v>10</v>
      </c>
      <c r="AE58" s="29">
        <v>0</v>
      </c>
      <c r="AF58" s="55">
        <f>'Parsing des BOM'!$K57</f>
        <v>0</v>
      </c>
      <c r="AG58" s="52">
        <f t="shared" ref="AG58:AG62" si="59">$AO$1*2</f>
        <v>20</v>
      </c>
      <c r="AH58" s="29">
        <v>0</v>
      </c>
      <c r="AI58" s="55">
        <f>'Parsing des BOM'!$L57</f>
        <v>0</v>
      </c>
      <c r="AJ58" s="52">
        <f t="shared" ref="AJ58:AJ62" si="60">$AO$1*2</f>
        <v>20</v>
      </c>
      <c r="AK58" s="29">
        <v>0</v>
      </c>
      <c r="AL58" s="44">
        <f t="shared" si="1"/>
        <v>10</v>
      </c>
      <c r="AM58" s="29" t="str">
        <f t="shared" si="2"/>
        <v>oui</v>
      </c>
      <c r="AN58" s="29" t="str">
        <f t="shared" si="3"/>
        <v>non</v>
      </c>
      <c r="AO58" s="29">
        <v>554058</v>
      </c>
      <c r="AP58" s="29">
        <v>0</v>
      </c>
      <c r="AR58" s="29">
        <v>0</v>
      </c>
      <c r="AS58" s="29">
        <f t="shared" si="56"/>
        <v>0</v>
      </c>
      <c r="AT58" s="18"/>
    </row>
    <row r="59" spans="1:46" ht="28.5" hidden="1" x14ac:dyDescent="0.45">
      <c r="A59" s="17">
        <v>57</v>
      </c>
      <c r="B59" s="18" t="str">
        <f>'Parsing des BOM'!$V58</f>
        <v>WCAP-CSGP, 885012106012</v>
      </c>
      <c r="C59" s="19" t="str">
        <f>'Parsing des BOM'!$P58</f>
        <v>C264, C266, C268, C269, C270, C272, C273, C274, C154</v>
      </c>
      <c r="D59" s="19" t="str">
        <f>'Parsing des BOM'!$Q58</f>
        <v>CAP CER 4.7UF 10V X5R 0603</v>
      </c>
      <c r="E59" s="18" t="str">
        <f>'Parsing des BOM'!$R58</f>
        <v>4.7uF</v>
      </c>
      <c r="F59" s="18" t="str">
        <f>'Parsing des BOM'!$S58</f>
        <v>4.7uF</v>
      </c>
      <c r="G59" s="19" t="str">
        <f>'Parsing des BOM'!$O58</f>
        <v>Wurth Elektronik</v>
      </c>
      <c r="H59" s="18" t="str">
        <f>'Parsing des BOM'!$N58</f>
        <v>885012106012</v>
      </c>
      <c r="I59" s="18">
        <f>'Parsing des BOM'!$Z58</f>
        <v>0</v>
      </c>
      <c r="J59" s="18">
        <f>'Parsing des BOM'!$AA58</f>
        <v>0</v>
      </c>
      <c r="K59" s="18" t="str">
        <f>'Parsing des BOM'!$X58</f>
        <v>JLCPCB</v>
      </c>
      <c r="L59" s="18" t="str">
        <f>'Parsing des BOM'!$Y58</f>
        <v>C19666</v>
      </c>
      <c r="M59" s="18" t="str">
        <f>'Parsing des BOM'!$T58</f>
        <v>WCAP-CSGP_0603, 1.6x0.8x0.8</v>
      </c>
      <c r="N59" s="18" t="str">
        <f>'Parsing des BOM'!$W58</f>
        <v>0603</v>
      </c>
      <c r="O59" s="51">
        <f>'Parsing des BOM'!$I58</f>
        <v>0</v>
      </c>
      <c r="P59" s="55">
        <f>'Parsing des BOM'!$I58</f>
        <v>0</v>
      </c>
      <c r="Q59" s="52">
        <f t="shared" si="57"/>
        <v>10</v>
      </c>
      <c r="R59" s="29">
        <v>0</v>
      </c>
      <c r="S59" s="51"/>
      <c r="T59" s="52"/>
      <c r="V59" s="51"/>
      <c r="W59" s="52"/>
      <c r="Y59" s="51"/>
      <c r="Z59" s="52"/>
      <c r="AB59" s="29">
        <f t="shared" si="0"/>
        <v>0</v>
      </c>
      <c r="AC59" s="55">
        <f>'Parsing des BOM'!$J58</f>
        <v>8</v>
      </c>
      <c r="AD59" s="52">
        <f t="shared" si="58"/>
        <v>10</v>
      </c>
      <c r="AE59" s="29">
        <v>0</v>
      </c>
      <c r="AF59" s="55">
        <f>'Parsing des BOM'!$K58</f>
        <v>0</v>
      </c>
      <c r="AG59" s="52">
        <f t="shared" si="59"/>
        <v>20</v>
      </c>
      <c r="AH59" s="29">
        <v>0</v>
      </c>
      <c r="AI59" s="55">
        <f>'Parsing des BOM'!$L58</f>
        <v>1</v>
      </c>
      <c r="AJ59" s="52">
        <f t="shared" si="60"/>
        <v>20</v>
      </c>
      <c r="AK59" s="29">
        <v>0</v>
      </c>
      <c r="AL59" s="44">
        <f t="shared" si="1"/>
        <v>100</v>
      </c>
      <c r="AM59" s="29" t="str">
        <f t="shared" si="2"/>
        <v>oui</v>
      </c>
      <c r="AN59" s="29" t="str">
        <f t="shared" si="3"/>
        <v>non</v>
      </c>
      <c r="AO59" s="29">
        <v>418881</v>
      </c>
      <c r="AP59" s="29">
        <v>0</v>
      </c>
      <c r="AR59" s="29">
        <v>0</v>
      </c>
      <c r="AS59" s="29">
        <f t="shared" si="56"/>
        <v>0</v>
      </c>
      <c r="AT59" s="18"/>
    </row>
    <row r="60" spans="1:46" ht="28.5" hidden="1" x14ac:dyDescent="0.45">
      <c r="A60" s="17">
        <v>58</v>
      </c>
      <c r="B60" s="18" t="str">
        <f>'Parsing des BOM'!$V59</f>
        <v>WCAP-CSGP, 885012106017</v>
      </c>
      <c r="C60" s="19" t="str">
        <f>'Parsing des BOM'!$P59</f>
        <v>C246, C249</v>
      </c>
      <c r="D60" s="19" t="str">
        <f>'Parsing des BOM'!$Q59</f>
        <v>CAP CER 1UF 16V X5R 0603</v>
      </c>
      <c r="E60" s="18" t="str">
        <f>'Parsing des BOM'!$R59</f>
        <v>1uF</v>
      </c>
      <c r="F60" s="18" t="str">
        <f>'Parsing des BOM'!$S59</f>
        <v>1uF</v>
      </c>
      <c r="G60" s="19" t="str">
        <f>'Parsing des BOM'!$O59</f>
        <v>Wurth Elektronik</v>
      </c>
      <c r="H60" s="18" t="str">
        <f>'Parsing des BOM'!$N59</f>
        <v>885012106017</v>
      </c>
      <c r="I60" s="18">
        <f>'Parsing des BOM'!$Z59</f>
        <v>0</v>
      </c>
      <c r="J60" s="18">
        <f>'Parsing des BOM'!$AA59</f>
        <v>0</v>
      </c>
      <c r="K60" s="18" t="str">
        <f>'Parsing des BOM'!$X59</f>
        <v>JLCPCB</v>
      </c>
      <c r="L60" s="18" t="str">
        <f>'Parsing des BOM'!$Y59</f>
        <v>C15849</v>
      </c>
      <c r="M60" s="18" t="str">
        <f>'Parsing des BOM'!$T59</f>
        <v>WCAP-CSGP_0603, 1.6x0.8x0.8</v>
      </c>
      <c r="N60" s="18" t="str">
        <f>'Parsing des BOM'!$W59</f>
        <v>0603</v>
      </c>
      <c r="O60" s="51">
        <f>'Parsing des BOM'!$I59</f>
        <v>0</v>
      </c>
      <c r="P60" s="55">
        <f>'Parsing des BOM'!$I59</f>
        <v>0</v>
      </c>
      <c r="Q60" s="52">
        <f t="shared" si="57"/>
        <v>10</v>
      </c>
      <c r="R60" s="29">
        <v>0</v>
      </c>
      <c r="S60" s="51"/>
      <c r="T60" s="52"/>
      <c r="V60" s="51"/>
      <c r="W60" s="52"/>
      <c r="Y60" s="51"/>
      <c r="Z60" s="52"/>
      <c r="AB60" s="29">
        <f t="shared" si="0"/>
        <v>0</v>
      </c>
      <c r="AC60" s="55">
        <f>'Parsing des BOM'!$J59</f>
        <v>2</v>
      </c>
      <c r="AD60" s="52">
        <f t="shared" si="58"/>
        <v>10</v>
      </c>
      <c r="AE60" s="29">
        <v>0</v>
      </c>
      <c r="AF60" s="55">
        <f>'Parsing des BOM'!$K59</f>
        <v>0</v>
      </c>
      <c r="AG60" s="52">
        <f t="shared" si="59"/>
        <v>20</v>
      </c>
      <c r="AH60" s="29">
        <v>0</v>
      </c>
      <c r="AI60" s="55">
        <f>'Parsing des BOM'!$L59</f>
        <v>0</v>
      </c>
      <c r="AJ60" s="52">
        <f t="shared" si="60"/>
        <v>20</v>
      </c>
      <c r="AK60" s="29">
        <v>0</v>
      </c>
      <c r="AL60" s="44">
        <f t="shared" si="1"/>
        <v>20</v>
      </c>
      <c r="AM60" s="29" t="str">
        <f t="shared" si="2"/>
        <v>oui</v>
      </c>
      <c r="AN60" s="29" t="str">
        <f t="shared" si="3"/>
        <v>non</v>
      </c>
      <c r="AO60" s="29">
        <v>1452737</v>
      </c>
      <c r="AP60" s="29">
        <v>0</v>
      </c>
      <c r="AR60" s="29">
        <v>0</v>
      </c>
      <c r="AS60" s="29">
        <f t="shared" si="56"/>
        <v>0</v>
      </c>
      <c r="AT60" s="18"/>
    </row>
    <row r="61" spans="1:46" ht="85.5" hidden="1" x14ac:dyDescent="0.45">
      <c r="A61" s="17">
        <v>59</v>
      </c>
      <c r="B61" s="18" t="str">
        <f>'Parsing des BOM'!$V60</f>
        <v>WCAP-CSGP, 885012205037</v>
      </c>
      <c r="C61" s="19" t="str">
        <f>'Parsing des BOM'!$P60</f>
        <v>C201, C203, C204, C206, C208, C210, C212, C215, C216, C219, C220, C222, C223, C227, C230, C231, C232, C233, C234, C235, C236, C237, C238, C239, C240, C245, C250, C255, C256, C262, C263, C267, C155</v>
      </c>
      <c r="D61" s="19" t="str">
        <f>'Parsing des BOM'!$Q60</f>
        <v>CAP CER 100nF 16V X7R 0402</v>
      </c>
      <c r="E61" s="18" t="str">
        <f>'Parsing des BOM'!$R60</f>
        <v>100nF</v>
      </c>
      <c r="F61" s="18" t="str">
        <f>'Parsing des BOM'!$S60</f>
        <v>100nF</v>
      </c>
      <c r="G61" s="19" t="str">
        <f>'Parsing des BOM'!$O60</f>
        <v>Wurth Elektronik</v>
      </c>
      <c r="H61" s="18" t="str">
        <f>'Parsing des BOM'!$N60</f>
        <v>885012205037</v>
      </c>
      <c r="I61" s="18">
        <f>'Parsing des BOM'!$Z60</f>
        <v>0</v>
      </c>
      <c r="J61" s="18">
        <f>'Parsing des BOM'!$AA60</f>
        <v>0</v>
      </c>
      <c r="K61" s="18" t="str">
        <f>'Parsing des BOM'!$X60</f>
        <v>JLCPCB</v>
      </c>
      <c r="L61" s="18" t="str">
        <f>'Parsing des BOM'!$Y60</f>
        <v>C1525</v>
      </c>
      <c r="M61" s="18" t="str">
        <f>'Parsing des BOM'!$T60</f>
        <v>WCAP-CSGP_0402, 1x0.5x0.5</v>
      </c>
      <c r="N61" s="18" t="str">
        <f>'Parsing des BOM'!$W60</f>
        <v>0402</v>
      </c>
      <c r="O61" s="51">
        <f>'Parsing des BOM'!$I60</f>
        <v>0</v>
      </c>
      <c r="P61" s="55">
        <f>'Parsing des BOM'!$I60</f>
        <v>0</v>
      </c>
      <c r="Q61" s="52">
        <f t="shared" si="57"/>
        <v>10</v>
      </c>
      <c r="R61" s="29">
        <v>0</v>
      </c>
      <c r="S61" s="51"/>
      <c r="T61" s="52"/>
      <c r="V61" s="51"/>
      <c r="W61" s="52"/>
      <c r="Y61" s="51"/>
      <c r="Z61" s="52"/>
      <c r="AB61" s="29">
        <f t="shared" si="0"/>
        <v>0</v>
      </c>
      <c r="AC61" s="55">
        <f>'Parsing des BOM'!$J60</f>
        <v>32</v>
      </c>
      <c r="AD61" s="52">
        <f t="shared" si="58"/>
        <v>10</v>
      </c>
      <c r="AE61" s="29">
        <v>0</v>
      </c>
      <c r="AF61" s="55">
        <f>'Parsing des BOM'!$K60</f>
        <v>0</v>
      </c>
      <c r="AG61" s="52">
        <f t="shared" si="59"/>
        <v>20</v>
      </c>
      <c r="AH61" s="29">
        <v>0</v>
      </c>
      <c r="AI61" s="55">
        <f>'Parsing des BOM'!$L60</f>
        <v>1</v>
      </c>
      <c r="AJ61" s="52">
        <f t="shared" si="60"/>
        <v>20</v>
      </c>
      <c r="AK61" s="29">
        <v>0</v>
      </c>
      <c r="AL61" s="44">
        <f t="shared" si="1"/>
        <v>340</v>
      </c>
      <c r="AM61" s="29" t="str">
        <f t="shared" si="2"/>
        <v>oui</v>
      </c>
      <c r="AN61" s="29" t="str">
        <f t="shared" si="3"/>
        <v>non</v>
      </c>
      <c r="AO61" s="29">
        <v>2365562</v>
      </c>
      <c r="AP61" s="29">
        <v>0</v>
      </c>
      <c r="AR61" s="29">
        <v>0</v>
      </c>
      <c r="AS61" s="29">
        <f t="shared" si="56"/>
        <v>0</v>
      </c>
      <c r="AT61" s="18"/>
    </row>
    <row r="62" spans="1:46" ht="28.5" hidden="1" x14ac:dyDescent="0.45">
      <c r="A62" s="17">
        <v>60</v>
      </c>
      <c r="B62" s="18" t="str">
        <f>'Parsing des BOM'!$V61</f>
        <v>WCAP-CSGP, 885012205061</v>
      </c>
      <c r="C62" s="19" t="str">
        <f>'Parsing des BOM'!$P61</f>
        <v>C213, C253, C254, C260, C261</v>
      </c>
      <c r="D62" s="19" t="str">
        <f>'Parsing des BOM'!$Q61</f>
        <v>CAP CER 1nF 50V X7R 0402</v>
      </c>
      <c r="E62" s="18" t="str">
        <f>'Parsing des BOM'!$R61</f>
        <v>1nF</v>
      </c>
      <c r="F62" s="18" t="str">
        <f>'Parsing des BOM'!$S61</f>
        <v>1nF</v>
      </c>
      <c r="G62" s="19" t="str">
        <f>'Parsing des BOM'!$O61</f>
        <v>Wurth Elektronik</v>
      </c>
      <c r="H62" s="18" t="str">
        <f>'Parsing des BOM'!$N61</f>
        <v>885012205061</v>
      </c>
      <c r="I62" s="18">
        <f>'Parsing des BOM'!$Z61</f>
        <v>0</v>
      </c>
      <c r="J62" s="18">
        <f>'Parsing des BOM'!$AA61</f>
        <v>0</v>
      </c>
      <c r="K62" s="18" t="str">
        <f>'Parsing des BOM'!$X61</f>
        <v>JLCPCB</v>
      </c>
      <c r="L62" s="18" t="str">
        <f>'Parsing des BOM'!$Y61</f>
        <v>C1523</v>
      </c>
      <c r="M62" s="18" t="str">
        <f>'Parsing des BOM'!$T61</f>
        <v>WCAP-CSGP_0402, 1x0.5x0.5</v>
      </c>
      <c r="N62" s="18" t="str">
        <f>'Parsing des BOM'!$W61</f>
        <v>0402</v>
      </c>
      <c r="O62" s="51">
        <f>'Parsing des BOM'!$I61</f>
        <v>0</v>
      </c>
      <c r="P62" s="55">
        <f>'Parsing des BOM'!$I61</f>
        <v>0</v>
      </c>
      <c r="Q62" s="52">
        <f t="shared" si="57"/>
        <v>10</v>
      </c>
      <c r="R62" s="29">
        <v>0</v>
      </c>
      <c r="S62" s="51"/>
      <c r="T62" s="52"/>
      <c r="V62" s="51"/>
      <c r="W62" s="52"/>
      <c r="Y62" s="51"/>
      <c r="Z62" s="52"/>
      <c r="AB62" s="29">
        <f t="shared" si="0"/>
        <v>0</v>
      </c>
      <c r="AC62" s="55">
        <f>'Parsing des BOM'!$J61</f>
        <v>5</v>
      </c>
      <c r="AD62" s="52">
        <f t="shared" si="58"/>
        <v>10</v>
      </c>
      <c r="AE62" s="29">
        <v>0</v>
      </c>
      <c r="AF62" s="55">
        <f>'Parsing des BOM'!$K61</f>
        <v>0</v>
      </c>
      <c r="AG62" s="52">
        <f t="shared" si="59"/>
        <v>20</v>
      </c>
      <c r="AH62" s="29">
        <v>0</v>
      </c>
      <c r="AI62" s="55">
        <f>'Parsing des BOM'!$L61</f>
        <v>0</v>
      </c>
      <c r="AJ62" s="52">
        <f t="shared" si="60"/>
        <v>20</v>
      </c>
      <c r="AK62" s="29">
        <v>0</v>
      </c>
      <c r="AL62" s="44">
        <f t="shared" si="1"/>
        <v>50</v>
      </c>
      <c r="AM62" s="29" t="str">
        <f t="shared" si="2"/>
        <v>oui</v>
      </c>
      <c r="AN62" s="29" t="str">
        <f t="shared" si="3"/>
        <v>non</v>
      </c>
      <c r="AO62" s="29">
        <v>224622</v>
      </c>
      <c r="AP62" s="29">
        <v>0</v>
      </c>
      <c r="AR62" s="29">
        <v>0</v>
      </c>
      <c r="AS62" s="29">
        <f t="shared" si="56"/>
        <v>0</v>
      </c>
      <c r="AT62" s="18"/>
    </row>
    <row r="63" spans="1:46" ht="14.25" x14ac:dyDescent="0.45">
      <c r="A63" s="17">
        <v>61</v>
      </c>
      <c r="B63" s="18" t="str">
        <f>'Parsing des BOM'!$V62</f>
        <v>CRF0805-FZ-R010ELF</v>
      </c>
      <c r="C63" s="62" t="str">
        <f>'Parsing des BOM'!$P62</f>
        <v>R252, R254, R257, R258</v>
      </c>
      <c r="D63" s="19" t="str">
        <f>'Parsing des BOM'!$Q62</f>
        <v>RES 0.01 OHM 1% 500mW 0805</v>
      </c>
      <c r="E63" s="18" t="str">
        <f>'Parsing des BOM'!$R62</f>
        <v>CRF0805-FZ-R010ELF</v>
      </c>
      <c r="F63" s="18" t="str">
        <f>'Parsing des BOM'!$S62</f>
        <v>0.01</v>
      </c>
      <c r="G63" s="19" t="str">
        <f>'Parsing des BOM'!$O62</f>
        <v>Bourns</v>
      </c>
      <c r="H63" s="18" t="str">
        <f>'Parsing des BOM'!$N62</f>
        <v>CRF0805-FZ-R010ELF</v>
      </c>
      <c r="I63" s="18" t="str">
        <f>'Parsing des BOM'!$Z62</f>
        <v>Farnell</v>
      </c>
      <c r="J63" s="18" t="str">
        <f>'Parsing des BOM'!$AA62</f>
        <v>2372977</v>
      </c>
      <c r="M63" s="18" t="str">
        <f>'Parsing des BOM'!$T62</f>
        <v>RESC2012X06N</v>
      </c>
      <c r="N63" s="18">
        <f>'Parsing des BOM'!$W62</f>
        <v>0</v>
      </c>
      <c r="O63" s="51">
        <f>'Parsing des BOM'!$I62</f>
        <v>0</v>
      </c>
      <c r="P63" s="55">
        <v>0</v>
      </c>
      <c r="Q63" s="52">
        <f>$R$1</f>
        <v>10</v>
      </c>
      <c r="R63" s="29">
        <v>0</v>
      </c>
      <c r="S63" s="51">
        <v>0</v>
      </c>
      <c r="T63" s="52">
        <f>$U$1</f>
        <v>10</v>
      </c>
      <c r="U63" s="29">
        <v>0</v>
      </c>
      <c r="V63" s="51">
        <v>0</v>
      </c>
      <c r="W63" s="52">
        <f>$X$1</f>
        <v>10</v>
      </c>
      <c r="X63" s="29">
        <v>0</v>
      </c>
      <c r="Y63" s="51">
        <v>0</v>
      </c>
      <c r="Z63" s="52">
        <f>$AA$1</f>
        <v>10</v>
      </c>
      <c r="AA63" s="29">
        <v>0</v>
      </c>
      <c r="AB63" s="29">
        <f t="shared" si="0"/>
        <v>0</v>
      </c>
      <c r="AC63" s="55">
        <f>'Parsing des BOM'!$J62</f>
        <v>4</v>
      </c>
      <c r="AD63" s="52">
        <f>$AE$1</f>
        <v>8</v>
      </c>
      <c r="AE63" s="29">
        <v>0</v>
      </c>
      <c r="AF63" s="55">
        <f>'Parsing des BOM'!$K62</f>
        <v>0</v>
      </c>
      <c r="AG63" s="52">
        <f>$AH$1</f>
        <v>8</v>
      </c>
      <c r="AH63" s="29">
        <v>0</v>
      </c>
      <c r="AI63" s="55">
        <f>'Parsing des BOM'!$L62</f>
        <v>0</v>
      </c>
      <c r="AJ63" s="52">
        <f>$AK$1</f>
        <v>8</v>
      </c>
      <c r="AK63" s="29">
        <v>0</v>
      </c>
      <c r="AL63" s="44">
        <f t="shared" si="1"/>
        <v>32</v>
      </c>
      <c r="AM63" s="29" t="str">
        <f t="shared" si="2"/>
        <v>non</v>
      </c>
      <c r="AN63" s="29" t="str">
        <f t="shared" si="3"/>
        <v>oui</v>
      </c>
      <c r="AO63" s="29">
        <v>0</v>
      </c>
      <c r="AP63" s="29">
        <v>0</v>
      </c>
      <c r="AQ63" s="29">
        <v>0</v>
      </c>
      <c r="AR63" s="66">
        <v>40</v>
      </c>
      <c r="AS63" s="29">
        <f t="shared" si="56"/>
        <v>0</v>
      </c>
    </row>
    <row r="64" spans="1:46" ht="14.25" hidden="1" x14ac:dyDescent="0.45">
      <c r="A64" s="17">
        <v>62</v>
      </c>
      <c r="B64" s="18" t="str">
        <f>'Parsing des BOM'!$V63</f>
        <v>FT232RL</v>
      </c>
      <c r="C64" s="19" t="str">
        <f>'Parsing des BOM'!$P63</f>
        <v>U200</v>
      </c>
      <c r="D64" s="19" t="str">
        <f>'Parsing des BOM'!$Q63</f>
        <v>USB VERS UART CMS SSOP28 232</v>
      </c>
      <c r="E64" s="18" t="str">
        <f>'Parsing des BOM'!$R63</f>
        <v>FT232RL</v>
      </c>
      <c r="F64" s="18">
        <f>'Parsing des BOM'!$S63</f>
        <v>0</v>
      </c>
      <c r="G64" s="19" t="str">
        <f>'Parsing des BOM'!$O63</f>
        <v>FTDI</v>
      </c>
      <c r="H64" s="18" t="str">
        <f>'Parsing des BOM'!$N63</f>
        <v>FT232RL</v>
      </c>
      <c r="I64" s="18" t="str">
        <f>'Parsing des BOM'!$Z63</f>
        <v>Farnell</v>
      </c>
      <c r="J64" s="18" t="str">
        <f>'Parsing des BOM'!$AA63</f>
        <v>1146032</v>
      </c>
      <c r="K64" s="18" t="str">
        <f>'Parsing des BOM'!$X63</f>
        <v>JLCPCB</v>
      </c>
      <c r="L64" s="18" t="str">
        <f>'Parsing des BOM'!$Y63</f>
        <v>C8690</v>
      </c>
      <c r="M64" s="18" t="str">
        <f>'Parsing des BOM'!$T63</f>
        <v>SSOP28</v>
      </c>
      <c r="N64" s="18" t="str">
        <f>'Parsing des BOM'!$W63</f>
        <v>SSOP-28_5.3x10.2x0.65P</v>
      </c>
      <c r="O64" s="51">
        <f>'Parsing des BOM'!$I63</f>
        <v>0</v>
      </c>
      <c r="P64" s="55">
        <f>'Parsing des BOM'!$I63</f>
        <v>0</v>
      </c>
      <c r="Q64" s="52">
        <f>$AO$1</f>
        <v>10</v>
      </c>
      <c r="R64" s="29">
        <v>0</v>
      </c>
      <c r="S64" s="51"/>
      <c r="T64" s="52"/>
      <c r="V64" s="51"/>
      <c r="W64" s="52"/>
      <c r="Y64" s="51"/>
      <c r="Z64" s="52"/>
      <c r="AB64" s="29">
        <f t="shared" si="0"/>
        <v>0</v>
      </c>
      <c r="AC64" s="55">
        <f>'Parsing des BOM'!$J63</f>
        <v>1</v>
      </c>
      <c r="AD64" s="52">
        <f>$AO$1</f>
        <v>10</v>
      </c>
      <c r="AE64" s="29">
        <v>0</v>
      </c>
      <c r="AF64" s="55">
        <f>'Parsing des BOM'!$K63</f>
        <v>0</v>
      </c>
      <c r="AG64" s="52">
        <f>$AO$1*2</f>
        <v>20</v>
      </c>
      <c r="AH64" s="29">
        <v>0</v>
      </c>
      <c r="AI64" s="55">
        <f>'Parsing des BOM'!$L63</f>
        <v>0</v>
      </c>
      <c r="AJ64" s="52">
        <f>$AO$1*2</f>
        <v>20</v>
      </c>
      <c r="AK64" s="29">
        <v>0</v>
      </c>
      <c r="AL64" s="44">
        <f t="shared" si="1"/>
        <v>10</v>
      </c>
      <c r="AM64" s="29" t="str">
        <f t="shared" si="2"/>
        <v>oui</v>
      </c>
      <c r="AN64" s="29" t="str">
        <f t="shared" si="3"/>
        <v>non</v>
      </c>
      <c r="AO64" s="29">
        <v>9666</v>
      </c>
      <c r="AP64" s="29">
        <v>0</v>
      </c>
      <c r="AR64" s="29">
        <v>0</v>
      </c>
      <c r="AS64" s="29">
        <f t="shared" si="56"/>
        <v>0</v>
      </c>
      <c r="AT64" s="18"/>
    </row>
    <row r="65" spans="1:46" ht="30" x14ac:dyDescent="0.25">
      <c r="A65" s="17">
        <v>63</v>
      </c>
      <c r="B65" s="18" t="str">
        <f>'Parsing des BOM'!$V64</f>
        <v>INA139NA</v>
      </c>
      <c r="C65" s="62" t="str">
        <f>'Parsing des BOM'!$P64</f>
        <v>U204, U205, U206, U207</v>
      </c>
      <c r="D65" s="19" t="str">
        <f>'Parsing des BOM'!$Q64</f>
        <v>IC CURRENT MONITOR 0.5% SOT23-5</v>
      </c>
      <c r="E65" s="18" t="str">
        <f>'Parsing des BOM'!$R64</f>
        <v>INA139NA</v>
      </c>
      <c r="F65" s="18">
        <f>'Parsing des BOM'!$S64</f>
        <v>0</v>
      </c>
      <c r="G65" s="19" t="str">
        <f>'Parsing des BOM'!$O64</f>
        <v>Texas Instruments</v>
      </c>
      <c r="H65" s="18" t="str">
        <f>'Parsing des BOM'!$N64</f>
        <v>INA139NA</v>
      </c>
      <c r="I65" s="18" t="str">
        <f>'Parsing des BOM'!$Z64</f>
        <v>Farnell</v>
      </c>
      <c r="J65" s="18" t="str">
        <f>'Parsing des BOM'!$AA64</f>
        <v>3118123</v>
      </c>
      <c r="K65" s="18" t="s">
        <v>2484</v>
      </c>
      <c r="L65" s="18" t="s">
        <v>2569</v>
      </c>
      <c r="M65" s="18" t="str">
        <f>'Parsing des BOM'!$T64</f>
        <v>SOT23_95P280X145-5N</v>
      </c>
      <c r="N65" s="18">
        <f>'Parsing des BOM'!$W64</f>
        <v>0</v>
      </c>
      <c r="O65" s="51">
        <f>'Parsing des BOM'!$I64</f>
        <v>0</v>
      </c>
      <c r="P65" s="55">
        <v>0</v>
      </c>
      <c r="Q65" s="52">
        <f t="shared" ref="Q65:Q66" si="61">$R$1</f>
        <v>10</v>
      </c>
      <c r="R65" s="29">
        <v>0</v>
      </c>
      <c r="S65" s="51">
        <v>0</v>
      </c>
      <c r="T65" s="52">
        <f t="shared" ref="T65:T66" si="62">$U$1</f>
        <v>10</v>
      </c>
      <c r="U65" s="29">
        <v>0</v>
      </c>
      <c r="V65" s="51">
        <v>0</v>
      </c>
      <c r="W65" s="52">
        <f t="shared" ref="W65:W66" si="63">$X$1</f>
        <v>10</v>
      </c>
      <c r="X65" s="29">
        <v>0</v>
      </c>
      <c r="Y65" s="51">
        <v>0</v>
      </c>
      <c r="Z65" s="52">
        <f t="shared" ref="Z65:Z66" si="64">$AA$1</f>
        <v>10</v>
      </c>
      <c r="AA65" s="29">
        <v>0</v>
      </c>
      <c r="AB65" s="29">
        <f t="shared" si="0"/>
        <v>0</v>
      </c>
      <c r="AC65" s="55">
        <f>'Parsing des BOM'!$J64</f>
        <v>4</v>
      </c>
      <c r="AD65" s="52">
        <f t="shared" ref="AD65:AD66" si="65">$AE$1</f>
        <v>8</v>
      </c>
      <c r="AE65" s="29">
        <v>0</v>
      </c>
      <c r="AF65" s="55">
        <f>'Parsing des BOM'!$K64</f>
        <v>0</v>
      </c>
      <c r="AG65" s="52">
        <f t="shared" ref="AG65:AG66" si="66">$AH$1</f>
        <v>8</v>
      </c>
      <c r="AH65" s="29">
        <v>0</v>
      </c>
      <c r="AI65" s="55">
        <f>'Parsing des BOM'!$L64</f>
        <v>0</v>
      </c>
      <c r="AJ65" s="52">
        <f t="shared" ref="AJ65:AJ66" si="67">$AK$1</f>
        <v>8</v>
      </c>
      <c r="AK65" s="29">
        <v>0</v>
      </c>
      <c r="AL65" s="44">
        <f t="shared" si="1"/>
        <v>32</v>
      </c>
      <c r="AM65" s="29" t="str">
        <f t="shared" si="2"/>
        <v>non</v>
      </c>
      <c r="AN65" s="29" t="str">
        <f t="shared" si="3"/>
        <v>oui</v>
      </c>
      <c r="AO65" s="29">
        <v>1</v>
      </c>
      <c r="AP65" s="29">
        <v>0</v>
      </c>
      <c r="AQ65" s="66">
        <v>32</v>
      </c>
      <c r="AR65" s="29">
        <v>0</v>
      </c>
      <c r="AS65" s="29">
        <f t="shared" si="56"/>
        <v>0</v>
      </c>
      <c r="AT65" s="19" t="s">
        <v>2658</v>
      </c>
    </row>
    <row r="66" spans="1:46" ht="30" x14ac:dyDescent="0.25">
      <c r="A66" s="17">
        <v>64</v>
      </c>
      <c r="B66" s="18" t="str">
        <f>'Parsing des BOM'!$V65</f>
        <v>MAX485CUA+</v>
      </c>
      <c r="C66" s="62" t="str">
        <f>'Parsing des BOM'!$P65</f>
        <v>U208</v>
      </c>
      <c r="D66" s="19" t="str">
        <f>'Parsing des BOM'!$Q65</f>
        <v>IC TXRX RS485/RS422 8-UMAX</v>
      </c>
      <c r="E66" s="18" t="str">
        <f>'Parsing des BOM'!$R65</f>
        <v>MAX485CUA+</v>
      </c>
      <c r="F66" s="18">
        <f>'Parsing des BOM'!$S65</f>
        <v>0</v>
      </c>
      <c r="G66" s="19" t="str">
        <f>'Parsing des BOM'!$O65</f>
        <v>Maxim Integrated</v>
      </c>
      <c r="H66" s="18" t="str">
        <f>'Parsing des BOM'!$N65</f>
        <v>MAX485CUA+</v>
      </c>
      <c r="I66" s="18" t="str">
        <f>'Parsing des BOM'!$Z65</f>
        <v>Farnell</v>
      </c>
      <c r="J66" s="18" t="str">
        <f>'Parsing des BOM'!$AA65</f>
        <v>2511735</v>
      </c>
      <c r="K66" s="18" t="s">
        <v>2484</v>
      </c>
      <c r="L66" s="18" t="s">
        <v>2570</v>
      </c>
      <c r="M66" s="18" t="str">
        <f>'Parsing des BOM'!$T65</f>
        <v>MSOP-8</v>
      </c>
      <c r="N66" s="18">
        <f>'Parsing des BOM'!$W65</f>
        <v>0</v>
      </c>
      <c r="O66" s="51">
        <f>'Parsing des BOM'!$I65</f>
        <v>0</v>
      </c>
      <c r="P66" s="55">
        <v>0</v>
      </c>
      <c r="Q66" s="52">
        <f t="shared" si="61"/>
        <v>10</v>
      </c>
      <c r="R66" s="29">
        <v>0</v>
      </c>
      <c r="S66" s="51">
        <v>0</v>
      </c>
      <c r="T66" s="52">
        <f t="shared" si="62"/>
        <v>10</v>
      </c>
      <c r="U66" s="29">
        <v>0</v>
      </c>
      <c r="V66" s="51">
        <v>0</v>
      </c>
      <c r="W66" s="52">
        <f t="shared" si="63"/>
        <v>10</v>
      </c>
      <c r="X66" s="29">
        <v>0</v>
      </c>
      <c r="Y66" s="51">
        <v>0</v>
      </c>
      <c r="Z66" s="52">
        <f t="shared" si="64"/>
        <v>10</v>
      </c>
      <c r="AA66" s="29">
        <v>0</v>
      </c>
      <c r="AB66" s="29">
        <f t="shared" si="0"/>
        <v>0</v>
      </c>
      <c r="AC66" s="55">
        <f>'Parsing des BOM'!$J65</f>
        <v>1</v>
      </c>
      <c r="AD66" s="52">
        <f t="shared" si="65"/>
        <v>8</v>
      </c>
      <c r="AE66" s="29">
        <v>0</v>
      </c>
      <c r="AF66" s="55">
        <f>'Parsing des BOM'!$K65</f>
        <v>0</v>
      </c>
      <c r="AG66" s="52">
        <f t="shared" si="66"/>
        <v>8</v>
      </c>
      <c r="AH66" s="29">
        <v>0</v>
      </c>
      <c r="AI66" s="55">
        <f>'Parsing des BOM'!$L65</f>
        <v>0</v>
      </c>
      <c r="AJ66" s="52">
        <f t="shared" si="67"/>
        <v>8</v>
      </c>
      <c r="AK66" s="29">
        <v>0</v>
      </c>
      <c r="AL66" s="44">
        <f t="shared" si="1"/>
        <v>8</v>
      </c>
      <c r="AM66" s="29" t="str">
        <f t="shared" si="2"/>
        <v>non</v>
      </c>
      <c r="AN66" s="29" t="str">
        <f t="shared" si="3"/>
        <v>oui</v>
      </c>
      <c r="AO66" s="29">
        <v>0</v>
      </c>
      <c r="AP66" s="29">
        <v>0</v>
      </c>
      <c r="AQ66" s="66">
        <v>10</v>
      </c>
      <c r="AR66" s="29">
        <v>0</v>
      </c>
      <c r="AS66" s="29">
        <f t="shared" si="56"/>
        <v>0</v>
      </c>
      <c r="AT66" s="19" t="s">
        <v>2498</v>
      </c>
    </row>
    <row r="67" spans="1:46" ht="28.5" hidden="1" x14ac:dyDescent="0.45">
      <c r="A67" s="17">
        <v>65</v>
      </c>
      <c r="B67" s="18" t="str">
        <f>'Parsing des BOM'!$V66</f>
        <v>MCP2551-I/SN</v>
      </c>
      <c r="C67" s="19" t="str">
        <f>'Parsing des BOM'!$P66</f>
        <v>U201</v>
      </c>
      <c r="D67" s="19" t="str">
        <f>'Parsing des BOM'!$Q66</f>
        <v>IC TRANSCEIVER CAN HI-SPD 8-SOIC</v>
      </c>
      <c r="E67" s="18" t="str">
        <f>'Parsing des BOM'!$R66</f>
        <v>MCP2551-I/SN</v>
      </c>
      <c r="F67" s="18">
        <f>'Parsing des BOM'!$S66</f>
        <v>0</v>
      </c>
      <c r="G67" s="19" t="str">
        <f>'Parsing des BOM'!$O66</f>
        <v>Microchip Technology</v>
      </c>
      <c r="H67" s="18" t="str">
        <f>'Parsing des BOM'!$N66</f>
        <v>MCP2551-I/SN</v>
      </c>
      <c r="I67" s="18" t="str">
        <f>'Parsing des BOM'!$Z66</f>
        <v>Farnell</v>
      </c>
      <c r="J67" s="18" t="str">
        <f>'Parsing des BOM'!$AA66</f>
        <v>9758569</v>
      </c>
      <c r="K67" s="18" t="str">
        <f>'Parsing des BOM'!$X66</f>
        <v>JLCPCB</v>
      </c>
      <c r="L67" s="18" t="str">
        <f>'Parsing des BOM'!$Y66</f>
        <v>C7439</v>
      </c>
      <c r="M67" s="18" t="str">
        <f>'Parsing des BOM'!$T66</f>
        <v>SOIC127P600X175-8N</v>
      </c>
      <c r="N67" s="18" t="str">
        <f>'Parsing des BOM'!$W66</f>
        <v>SOIC-8_3.9x4.9x1.27P</v>
      </c>
      <c r="O67" s="51">
        <f>'Parsing des BOM'!$I66</f>
        <v>0</v>
      </c>
      <c r="P67" s="55">
        <f>'Parsing des BOM'!$I66</f>
        <v>0</v>
      </c>
      <c r="Q67" s="52">
        <f t="shared" ref="Q67:Q72" si="68">$AO$1</f>
        <v>10</v>
      </c>
      <c r="R67" s="29">
        <v>0</v>
      </c>
      <c r="S67" s="51"/>
      <c r="T67" s="52"/>
      <c r="V67" s="51"/>
      <c r="W67" s="52"/>
      <c r="Y67" s="51"/>
      <c r="Z67" s="52"/>
      <c r="AB67" s="29">
        <f t="shared" si="0"/>
        <v>0</v>
      </c>
      <c r="AC67" s="55">
        <f>'Parsing des BOM'!$J66</f>
        <v>1</v>
      </c>
      <c r="AD67" s="52">
        <f t="shared" ref="AD67:AD72" si="69">$AO$1</f>
        <v>10</v>
      </c>
      <c r="AE67" s="29">
        <v>0</v>
      </c>
      <c r="AF67" s="55">
        <f>'Parsing des BOM'!$K66</f>
        <v>0</v>
      </c>
      <c r="AG67" s="52">
        <f t="shared" ref="AG67:AG72" si="70">$AO$1*2</f>
        <v>20</v>
      </c>
      <c r="AH67" s="29">
        <v>0</v>
      </c>
      <c r="AI67" s="55">
        <f>'Parsing des BOM'!$L66</f>
        <v>0</v>
      </c>
      <c r="AJ67" s="52">
        <f t="shared" ref="AJ67:AJ72" si="71">$AO$1*2</f>
        <v>20</v>
      </c>
      <c r="AK67" s="29">
        <v>0</v>
      </c>
      <c r="AL67" s="44">
        <f t="shared" si="1"/>
        <v>10</v>
      </c>
      <c r="AM67" s="29" t="str">
        <f t="shared" si="2"/>
        <v>oui</v>
      </c>
      <c r="AN67" s="29" t="str">
        <f t="shared" si="3"/>
        <v>non</v>
      </c>
      <c r="AO67" s="29">
        <v>17160</v>
      </c>
      <c r="AP67" s="29">
        <v>0</v>
      </c>
      <c r="AR67" s="29">
        <v>0</v>
      </c>
      <c r="AS67" s="29">
        <f t="shared" si="56"/>
        <v>0</v>
      </c>
      <c r="AT67" s="18"/>
    </row>
    <row r="68" spans="1:46" ht="14.25" hidden="1" x14ac:dyDescent="0.45">
      <c r="A68" s="17">
        <v>66</v>
      </c>
      <c r="B68" s="18" t="str">
        <f>'Parsing des BOM'!$V67</f>
        <v>RC0402FR-071KL</v>
      </c>
      <c r="C68" s="19" t="str">
        <f>'Parsing des BOM'!$P67</f>
        <v>R203, R204</v>
      </c>
      <c r="D68" s="19" t="str">
        <f>'Parsing des BOM'!$Q67</f>
        <v>RES SMD 1K OHM 1% 1/16W 0402</v>
      </c>
      <c r="E68" s="18" t="str">
        <f>'Parsing des BOM'!$R67</f>
        <v>RC0402FR-071KL</v>
      </c>
      <c r="F68" s="18" t="str">
        <f>'Parsing des BOM'!$S67</f>
        <v>1k</v>
      </c>
      <c r="G68" s="19" t="str">
        <f>'Parsing des BOM'!$O67</f>
        <v>Yageo</v>
      </c>
      <c r="H68" s="18" t="str">
        <f>'Parsing des BOM'!$N67</f>
        <v>RC0402FR-071KL</v>
      </c>
      <c r="I68" s="18" t="str">
        <f>'Parsing des BOM'!$Z67</f>
        <v>Farnell</v>
      </c>
      <c r="J68" s="18" t="str">
        <f>'Parsing des BOM'!$AA67</f>
        <v>9239235</v>
      </c>
      <c r="K68" s="18" t="str">
        <f>'Parsing des BOM'!$X67</f>
        <v>JLCPCB</v>
      </c>
      <c r="L68" s="18" t="str">
        <f>'Parsing des BOM'!$Y67</f>
        <v>C11702</v>
      </c>
      <c r="M68" s="18" t="str">
        <f>'Parsing des BOM'!$T67</f>
        <v>RESC1005X04N</v>
      </c>
      <c r="N68" s="18" t="str">
        <f>'Parsing des BOM'!$W67</f>
        <v>0402</v>
      </c>
      <c r="O68" s="51">
        <f>'Parsing des BOM'!$I67</f>
        <v>0</v>
      </c>
      <c r="P68" s="55">
        <f>'Parsing des BOM'!$I67</f>
        <v>0</v>
      </c>
      <c r="Q68" s="52">
        <f t="shared" si="68"/>
        <v>10</v>
      </c>
      <c r="R68" s="29">
        <v>0</v>
      </c>
      <c r="S68" s="51"/>
      <c r="T68" s="52"/>
      <c r="V68" s="51"/>
      <c r="W68" s="52"/>
      <c r="Y68" s="51"/>
      <c r="Z68" s="52"/>
      <c r="AB68" s="29">
        <f t="shared" ref="AB68:AB81" si="72">O68-P68-S68-V68-Y68</f>
        <v>0</v>
      </c>
      <c r="AC68" s="55">
        <f>'Parsing des BOM'!$J67</f>
        <v>2</v>
      </c>
      <c r="AD68" s="52">
        <f t="shared" si="69"/>
        <v>10</v>
      </c>
      <c r="AE68" s="29">
        <v>0</v>
      </c>
      <c r="AF68" s="55">
        <f>'Parsing des BOM'!$K67</f>
        <v>0</v>
      </c>
      <c r="AG68" s="52">
        <f t="shared" si="70"/>
        <v>20</v>
      </c>
      <c r="AH68" s="29">
        <v>0</v>
      </c>
      <c r="AI68" s="55">
        <f>'Parsing des BOM'!$L67</f>
        <v>0</v>
      </c>
      <c r="AJ68" s="52">
        <f t="shared" si="71"/>
        <v>20</v>
      </c>
      <c r="AK68" s="29">
        <v>0</v>
      </c>
      <c r="AL68" s="44">
        <f t="shared" ref="AL68:AL81" si="73">MAX((P68*Q68-R68),0)+MAX((S68*T68-U68),0)+MAX((V68*W68-X68),0)+MAX((Y68*Z68-AA68),0)+MAX((AC68*AD68-AE68),0)+MAX((AF68*AG68-AH68),0)+MAX((AI68*AJ68-AK68),0)</f>
        <v>20</v>
      </c>
      <c r="AM68" s="29" t="str">
        <f t="shared" ref="AM68:AM81" si="74">IF(K68="JLCPCB","oui","non")</f>
        <v>oui</v>
      </c>
      <c r="AN68" s="29" t="str">
        <f t="shared" ref="AN68:AN81" si="75">IF(K68="JLCPCB","non","oui")</f>
        <v>non</v>
      </c>
      <c r="AO68" s="29">
        <v>379994</v>
      </c>
      <c r="AP68" s="29">
        <v>0</v>
      </c>
      <c r="AR68" s="29">
        <v>0</v>
      </c>
      <c r="AS68" s="29">
        <f t="shared" si="56"/>
        <v>0</v>
      </c>
      <c r="AT68" s="18"/>
    </row>
    <row r="69" spans="1:46" ht="57" hidden="1" x14ac:dyDescent="0.45">
      <c r="A69" s="17">
        <v>67</v>
      </c>
      <c r="B69" s="18" t="str">
        <f>'Parsing des BOM'!$V68</f>
        <v>RC0402FR-074K7L</v>
      </c>
      <c r="C69" s="19" t="str">
        <f>'Parsing des BOM'!$P68</f>
        <v>R201, R202, R208, R209, R216, R217, R218, R219, R224, R225, R226, R227, R232, R233, R234, R235, R236, R237, R238, R239</v>
      </c>
      <c r="D69" s="19" t="str">
        <f>'Parsing des BOM'!$Q68</f>
        <v>RES SMD 4K7 OHM 1% 1/16W 0402</v>
      </c>
      <c r="E69" s="18" t="str">
        <f>'Parsing des BOM'!$R68</f>
        <v>RC0402FR-074K7L</v>
      </c>
      <c r="F69" s="18" t="str">
        <f>'Parsing des BOM'!$S68</f>
        <v>4.7k</v>
      </c>
      <c r="G69" s="19" t="str">
        <f>'Parsing des BOM'!$O68</f>
        <v>Yageo</v>
      </c>
      <c r="H69" s="18" t="str">
        <f>'Parsing des BOM'!$N68</f>
        <v>RC0402FR-074K7L</v>
      </c>
      <c r="I69" s="18" t="str">
        <f>'Parsing des BOM'!$Z68</f>
        <v>Farnell</v>
      </c>
      <c r="J69" s="18" t="str">
        <f>'Parsing des BOM'!$AA68</f>
        <v>9239316</v>
      </c>
      <c r="K69" s="18" t="str">
        <f>'Parsing des BOM'!$X68</f>
        <v>JLCPCB</v>
      </c>
      <c r="L69" s="18" t="str">
        <f>'Parsing des BOM'!$Y68</f>
        <v>C25900</v>
      </c>
      <c r="M69" s="18" t="str">
        <f>'Parsing des BOM'!$T68</f>
        <v>RESC1005X04N</v>
      </c>
      <c r="N69" s="18" t="str">
        <f>'Parsing des BOM'!$W68</f>
        <v>0402</v>
      </c>
      <c r="O69" s="51">
        <f>'Parsing des BOM'!$I68</f>
        <v>0</v>
      </c>
      <c r="P69" s="55">
        <f>'Parsing des BOM'!$I68</f>
        <v>0</v>
      </c>
      <c r="Q69" s="52">
        <f t="shared" si="68"/>
        <v>10</v>
      </c>
      <c r="R69" s="29">
        <v>0</v>
      </c>
      <c r="S69" s="51"/>
      <c r="T69" s="52"/>
      <c r="V69" s="51"/>
      <c r="W69" s="52"/>
      <c r="Y69" s="51"/>
      <c r="Z69" s="52"/>
      <c r="AB69" s="29">
        <f t="shared" si="72"/>
        <v>0</v>
      </c>
      <c r="AC69" s="55">
        <f>'Parsing des BOM'!$J68</f>
        <v>20</v>
      </c>
      <c r="AD69" s="52">
        <f t="shared" si="69"/>
        <v>10</v>
      </c>
      <c r="AE69" s="29">
        <v>0</v>
      </c>
      <c r="AF69" s="55">
        <f>'Parsing des BOM'!$K68</f>
        <v>0</v>
      </c>
      <c r="AG69" s="52">
        <f t="shared" si="70"/>
        <v>20</v>
      </c>
      <c r="AH69" s="29">
        <v>0</v>
      </c>
      <c r="AI69" s="55">
        <f>'Parsing des BOM'!$L68</f>
        <v>0</v>
      </c>
      <c r="AJ69" s="52">
        <f t="shared" si="71"/>
        <v>20</v>
      </c>
      <c r="AK69" s="29">
        <v>0</v>
      </c>
      <c r="AL69" s="44">
        <f t="shared" si="73"/>
        <v>200</v>
      </c>
      <c r="AM69" s="29" t="str">
        <f t="shared" si="74"/>
        <v>oui</v>
      </c>
      <c r="AN69" s="29" t="str">
        <f t="shared" si="75"/>
        <v>non</v>
      </c>
      <c r="AO69" s="29">
        <v>288645</v>
      </c>
      <c r="AP69" s="29">
        <v>0</v>
      </c>
      <c r="AR69" s="29">
        <v>0</v>
      </c>
      <c r="AS69" s="29">
        <f t="shared" si="56"/>
        <v>0</v>
      </c>
      <c r="AT69" s="18"/>
    </row>
    <row r="70" spans="1:46" ht="57" hidden="1" x14ac:dyDescent="0.45">
      <c r="A70" s="17">
        <v>68</v>
      </c>
      <c r="B70" s="18" t="str">
        <f>'Parsing des BOM'!$V69</f>
        <v>RC0402FR-0710KL</v>
      </c>
      <c r="C70" s="19" t="str">
        <f>'Parsing des BOM'!$P69</f>
        <v>R220, R221, R222, R223, R228, R229, R230, R231, R240, R241, R242, R243, R244, R245, R246, R247, R262, R263, R265</v>
      </c>
      <c r="D70" s="19" t="str">
        <f>'Parsing des BOM'!$Q69</f>
        <v>RES SMD 10K OHM 1% 1/16W 0402</v>
      </c>
      <c r="E70" s="18" t="str">
        <f>'Parsing des BOM'!$R69</f>
        <v>RC0402FR-0710KL</v>
      </c>
      <c r="F70" s="18" t="str">
        <f>'Parsing des BOM'!$S69</f>
        <v>10k</v>
      </c>
      <c r="G70" s="19" t="str">
        <f>'Parsing des BOM'!$O69</f>
        <v>Yageo</v>
      </c>
      <c r="H70" s="18" t="str">
        <f>'Parsing des BOM'!$N69</f>
        <v>RC0402FR-0710KL</v>
      </c>
      <c r="I70" s="18" t="str">
        <f>'Parsing des BOM'!$Z69</f>
        <v>Farnell</v>
      </c>
      <c r="J70" s="18" t="str">
        <f>'Parsing des BOM'!$AA69</f>
        <v>9239359</v>
      </c>
      <c r="K70" s="18" t="str">
        <f>'Parsing des BOM'!$X69</f>
        <v>JLCPCB</v>
      </c>
      <c r="L70" s="18" t="str">
        <f>'Parsing des BOM'!$Y69</f>
        <v>C25744</v>
      </c>
      <c r="M70" s="18" t="str">
        <f>'Parsing des BOM'!$T69</f>
        <v>RESC1005X04N</v>
      </c>
      <c r="N70" s="18" t="str">
        <f>'Parsing des BOM'!$W69</f>
        <v>0402</v>
      </c>
      <c r="O70" s="51">
        <f>'Parsing des BOM'!$I69</f>
        <v>0</v>
      </c>
      <c r="P70" s="55">
        <f>'Parsing des BOM'!$I69</f>
        <v>0</v>
      </c>
      <c r="Q70" s="52">
        <f t="shared" si="68"/>
        <v>10</v>
      </c>
      <c r="R70" s="29">
        <v>0</v>
      </c>
      <c r="S70" s="51"/>
      <c r="T70" s="52"/>
      <c r="V70" s="51"/>
      <c r="W70" s="52"/>
      <c r="Y70" s="51"/>
      <c r="Z70" s="52"/>
      <c r="AB70" s="29">
        <f t="shared" si="72"/>
        <v>0</v>
      </c>
      <c r="AC70" s="55">
        <f>'Parsing des BOM'!$J69</f>
        <v>19</v>
      </c>
      <c r="AD70" s="52">
        <f t="shared" si="69"/>
        <v>10</v>
      </c>
      <c r="AE70" s="29">
        <v>0</v>
      </c>
      <c r="AF70" s="55">
        <f>'Parsing des BOM'!$K69</f>
        <v>0</v>
      </c>
      <c r="AG70" s="52">
        <f t="shared" si="70"/>
        <v>20</v>
      </c>
      <c r="AH70" s="29">
        <v>0</v>
      </c>
      <c r="AI70" s="55">
        <f>'Parsing des BOM'!$L69</f>
        <v>0</v>
      </c>
      <c r="AJ70" s="52">
        <f t="shared" si="71"/>
        <v>20</v>
      </c>
      <c r="AK70" s="29">
        <v>0</v>
      </c>
      <c r="AL70" s="44">
        <f t="shared" si="73"/>
        <v>190</v>
      </c>
      <c r="AM70" s="29" t="str">
        <f t="shared" si="74"/>
        <v>oui</v>
      </c>
      <c r="AN70" s="29" t="str">
        <f t="shared" si="75"/>
        <v>non</v>
      </c>
      <c r="AO70" s="29">
        <v>426509</v>
      </c>
      <c r="AP70" s="29">
        <v>0</v>
      </c>
      <c r="AR70" s="29">
        <v>0</v>
      </c>
      <c r="AS70" s="29">
        <f t="shared" si="56"/>
        <v>0</v>
      </c>
      <c r="AT70" s="18"/>
    </row>
    <row r="71" spans="1:46" ht="270.75" hidden="1" x14ac:dyDescent="0.45">
      <c r="A71" s="17">
        <v>69</v>
      </c>
      <c r="B71" s="18" t="str">
        <f>'Parsing des BOM'!$V70</f>
        <v>RC0402FR-0722RL</v>
      </c>
      <c r="C71" s="19" t="str">
        <f>'Parsing des BOM'!$P70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1" s="19" t="str">
        <f>'Parsing des BOM'!$Q70</f>
        <v>RES SMD 22 OHM 1% 1/16W 0402</v>
      </c>
      <c r="E71" s="18" t="str">
        <f>'Parsing des BOM'!$R70</f>
        <v>RC0402FR-0722RL</v>
      </c>
      <c r="F71" s="18" t="str">
        <f>'Parsing des BOM'!$S70</f>
        <v>22</v>
      </c>
      <c r="G71" s="19" t="str">
        <f>'Parsing des BOM'!$O70</f>
        <v>Yageo</v>
      </c>
      <c r="H71" s="18" t="str">
        <f>'Parsing des BOM'!$N70</f>
        <v>RC0402FR-0722RL</v>
      </c>
      <c r="I71" s="18" t="str">
        <f>'Parsing des BOM'!$Z70</f>
        <v>Farnell</v>
      </c>
      <c r="J71" s="18" t="str">
        <f>'Parsing des BOM'!$AA70</f>
        <v>9239030</v>
      </c>
      <c r="K71" s="18" t="str">
        <f>'Parsing des BOM'!$X70</f>
        <v>JLCPCB</v>
      </c>
      <c r="L71" s="18" t="str">
        <f>'Parsing des BOM'!$Y70</f>
        <v>C25092</v>
      </c>
      <c r="M71" s="18" t="str">
        <f>'Parsing des BOM'!$T70</f>
        <v>RESC1005X04N</v>
      </c>
      <c r="N71" s="18" t="str">
        <f>'Parsing des BOM'!$W70</f>
        <v>0402</v>
      </c>
      <c r="O71" s="51">
        <f>'Parsing des BOM'!$I70</f>
        <v>0</v>
      </c>
      <c r="P71" s="55">
        <f>'Parsing des BOM'!$I70</f>
        <v>0</v>
      </c>
      <c r="Q71" s="52">
        <f t="shared" si="68"/>
        <v>10</v>
      </c>
      <c r="R71" s="29">
        <v>0</v>
      </c>
      <c r="S71" s="51"/>
      <c r="T71" s="52"/>
      <c r="V71" s="51"/>
      <c r="W71" s="52"/>
      <c r="Y71" s="51"/>
      <c r="Z71" s="52"/>
      <c r="AB71" s="29">
        <f t="shared" si="72"/>
        <v>0</v>
      </c>
      <c r="AC71" s="55">
        <f>'Parsing des BOM'!$J70</f>
        <v>111</v>
      </c>
      <c r="AD71" s="52">
        <f t="shared" si="69"/>
        <v>10</v>
      </c>
      <c r="AE71" s="29">
        <v>0</v>
      </c>
      <c r="AF71" s="55">
        <f>'Parsing des BOM'!$K70</f>
        <v>0</v>
      </c>
      <c r="AG71" s="52">
        <f t="shared" si="70"/>
        <v>20</v>
      </c>
      <c r="AH71" s="29">
        <v>0</v>
      </c>
      <c r="AI71" s="55">
        <f>'Parsing des BOM'!$L70</f>
        <v>0</v>
      </c>
      <c r="AJ71" s="52">
        <f t="shared" si="71"/>
        <v>20</v>
      </c>
      <c r="AK71" s="29">
        <v>0</v>
      </c>
      <c r="AL71" s="44">
        <f t="shared" si="73"/>
        <v>1110</v>
      </c>
      <c r="AM71" s="29" t="str">
        <f t="shared" si="74"/>
        <v>oui</v>
      </c>
      <c r="AN71" s="29" t="str">
        <f t="shared" si="75"/>
        <v>non</v>
      </c>
      <c r="AO71" s="29">
        <v>43209</v>
      </c>
      <c r="AP71" s="29">
        <v>0</v>
      </c>
      <c r="AR71" s="29">
        <v>0</v>
      </c>
      <c r="AS71" s="29">
        <f t="shared" ref="AS71:AS80" si="76">MAX(AL71-AO71-AP71-AR71,0)</f>
        <v>0</v>
      </c>
      <c r="AT71" s="18"/>
    </row>
    <row r="72" spans="1:46" ht="14.25" hidden="1" x14ac:dyDescent="0.45">
      <c r="A72" s="17">
        <v>70</v>
      </c>
      <c r="B72" s="18" t="str">
        <f>'Parsing des BOM'!$V71</f>
        <v>RC0402FR-07100KL</v>
      </c>
      <c r="C72" s="19" t="str">
        <f>'Parsing des BOM'!$P71</f>
        <v>R255, R256, R259, R260, R151</v>
      </c>
      <c r="D72" s="19" t="str">
        <f>'Parsing des BOM'!$Q71</f>
        <v>RES SMD 100K OHM 1% 1/16W 0402</v>
      </c>
      <c r="E72" s="18" t="str">
        <f>'Parsing des BOM'!$R71</f>
        <v>RC0402FR-07100KL</v>
      </c>
      <c r="F72" s="18" t="str">
        <f>'Parsing des BOM'!$S71</f>
        <v>100k</v>
      </c>
      <c r="G72" s="19" t="str">
        <f>'Parsing des BOM'!$O71</f>
        <v>Yageo</v>
      </c>
      <c r="H72" s="18" t="str">
        <f>'Parsing des BOM'!$N71</f>
        <v>RC0402FR-07100KL</v>
      </c>
      <c r="I72" s="18" t="str">
        <f>'Parsing des BOM'!$Z71</f>
        <v>Farnell</v>
      </c>
      <c r="J72" s="18" t="str">
        <f>'Parsing des BOM'!$AA71</f>
        <v>9239472</v>
      </c>
      <c r="K72" s="18" t="str">
        <f>'Parsing des BOM'!$X71</f>
        <v>JLCPCB</v>
      </c>
      <c r="L72" s="18" t="str">
        <f>'Parsing des BOM'!$Y71</f>
        <v>C25741</v>
      </c>
      <c r="M72" s="18" t="str">
        <f>'Parsing des BOM'!$T71</f>
        <v>RESC1005X04N</v>
      </c>
      <c r="N72" s="18" t="str">
        <f>'Parsing des BOM'!$W71</f>
        <v>0402</v>
      </c>
      <c r="O72" s="51">
        <f>'Parsing des BOM'!$I71</f>
        <v>0</v>
      </c>
      <c r="P72" s="55">
        <f>'Parsing des BOM'!$I71</f>
        <v>0</v>
      </c>
      <c r="Q72" s="52">
        <f t="shared" si="68"/>
        <v>10</v>
      </c>
      <c r="R72" s="29">
        <v>0</v>
      </c>
      <c r="S72" s="51"/>
      <c r="T72" s="52"/>
      <c r="V72" s="51"/>
      <c r="W72" s="52"/>
      <c r="Y72" s="51"/>
      <c r="Z72" s="52"/>
      <c r="AB72" s="29">
        <f t="shared" si="72"/>
        <v>0</v>
      </c>
      <c r="AC72" s="55">
        <f>'Parsing des BOM'!$J71</f>
        <v>4</v>
      </c>
      <c r="AD72" s="52">
        <f t="shared" si="69"/>
        <v>10</v>
      </c>
      <c r="AE72" s="29">
        <v>0</v>
      </c>
      <c r="AF72" s="55">
        <f>'Parsing des BOM'!$K71</f>
        <v>0</v>
      </c>
      <c r="AG72" s="52">
        <f t="shared" si="70"/>
        <v>20</v>
      </c>
      <c r="AH72" s="29">
        <v>0</v>
      </c>
      <c r="AI72" s="55">
        <f>'Parsing des BOM'!$L71</f>
        <v>1</v>
      </c>
      <c r="AJ72" s="52">
        <f t="shared" si="71"/>
        <v>20</v>
      </c>
      <c r="AK72" s="29">
        <v>0</v>
      </c>
      <c r="AL72" s="44">
        <f t="shared" si="73"/>
        <v>60</v>
      </c>
      <c r="AM72" s="29" t="str">
        <f t="shared" si="74"/>
        <v>oui</v>
      </c>
      <c r="AN72" s="29" t="str">
        <f t="shared" si="75"/>
        <v>non</v>
      </c>
      <c r="AO72" s="29">
        <v>465571</v>
      </c>
      <c r="AP72" s="29">
        <v>0</v>
      </c>
      <c r="AR72" s="29">
        <v>0</v>
      </c>
      <c r="AS72" s="29">
        <f t="shared" si="76"/>
        <v>0</v>
      </c>
      <c r="AT72" s="18"/>
    </row>
    <row r="73" spans="1:46" ht="14.25" x14ac:dyDescent="0.45">
      <c r="A73" s="17">
        <v>71</v>
      </c>
      <c r="B73" s="18" t="str">
        <f>'Parsing des BOM'!$V72</f>
        <v>TSW-104-08-F-T-RA</v>
      </c>
      <c r="C73" s="72" t="str">
        <f>'Parsing des BOM'!$P72</f>
        <v>J206, J230, J233, J238</v>
      </c>
      <c r="D73" s="19" t="str">
        <f>'Parsing des BOM'!$Q72</f>
        <v>CONN HEADER R/A 3L x 4POS 2.54MM</v>
      </c>
      <c r="E73" s="18" t="str">
        <f>'Parsing des BOM'!$R72</f>
        <v>TSW-104-08-F-T-RA</v>
      </c>
      <c r="F73" s="18">
        <f>'Parsing des BOM'!$S72</f>
        <v>0</v>
      </c>
      <c r="G73" s="19" t="str">
        <f>'Parsing des BOM'!$O72</f>
        <v>SAMTEC</v>
      </c>
      <c r="H73" s="18" t="str">
        <f>'Parsing des BOM'!$N72</f>
        <v>TSW-104-08-F-T-RA</v>
      </c>
      <c r="I73" s="18" t="str">
        <f>'Parsing des BOM'!$Z72</f>
        <v>Farnell</v>
      </c>
      <c r="J73" s="18" t="str">
        <f>'Parsing des BOM'!$AA72</f>
        <v>2053041</v>
      </c>
      <c r="M73" s="18" t="str">
        <f>'Parsing des BOM'!$T72</f>
        <v>TSW-104-08-F-T-RA</v>
      </c>
      <c r="N73" s="18">
        <f>'Parsing des BOM'!$W72</f>
        <v>0</v>
      </c>
      <c r="O73" s="51">
        <f>'Parsing des BOM'!$I72</f>
        <v>0</v>
      </c>
      <c r="P73" s="55">
        <v>0</v>
      </c>
      <c r="Q73" s="52">
        <f t="shared" ref="Q73:Q74" si="77">$R$1</f>
        <v>10</v>
      </c>
      <c r="R73" s="29">
        <v>0</v>
      </c>
      <c r="S73" s="51">
        <v>0</v>
      </c>
      <c r="T73" s="52">
        <f t="shared" ref="T73:T74" si="78">$U$1</f>
        <v>10</v>
      </c>
      <c r="U73" s="29">
        <v>0</v>
      </c>
      <c r="V73" s="51">
        <v>0</v>
      </c>
      <c r="W73" s="52">
        <f t="shared" ref="W73:W74" si="79">$X$1</f>
        <v>10</v>
      </c>
      <c r="X73" s="29">
        <v>0</v>
      </c>
      <c r="Y73" s="51">
        <v>0</v>
      </c>
      <c r="Z73" s="52">
        <f t="shared" ref="Z73:Z74" si="80">$AA$1</f>
        <v>10</v>
      </c>
      <c r="AA73" s="29">
        <v>0</v>
      </c>
      <c r="AB73" s="29">
        <f t="shared" si="72"/>
        <v>0</v>
      </c>
      <c r="AC73" s="55">
        <f>'Parsing des BOM'!$J72</f>
        <v>4</v>
      </c>
      <c r="AD73" s="52">
        <f t="shared" ref="AD73:AD74" si="81">$AE$1</f>
        <v>8</v>
      </c>
      <c r="AE73" s="29">
        <v>0</v>
      </c>
      <c r="AF73" s="55">
        <f>'Parsing des BOM'!$K72</f>
        <v>0</v>
      </c>
      <c r="AG73" s="52">
        <f t="shared" ref="AG73:AG74" si="82">$AH$1</f>
        <v>8</v>
      </c>
      <c r="AH73" s="29">
        <v>0</v>
      </c>
      <c r="AI73" s="55">
        <f>'Parsing des BOM'!$L72</f>
        <v>0</v>
      </c>
      <c r="AJ73" s="52">
        <f t="shared" ref="AJ73:AJ74" si="83">$AK$1</f>
        <v>8</v>
      </c>
      <c r="AK73" s="29">
        <v>0</v>
      </c>
      <c r="AL73" s="44">
        <f t="shared" si="73"/>
        <v>32</v>
      </c>
      <c r="AM73" s="29" t="str">
        <f t="shared" si="74"/>
        <v>non</v>
      </c>
      <c r="AN73" s="48" t="s">
        <v>2594</v>
      </c>
      <c r="AO73" s="29">
        <v>0</v>
      </c>
      <c r="AP73" s="29">
        <v>0</v>
      </c>
      <c r="AQ73" s="29">
        <v>0</v>
      </c>
      <c r="AR73" s="29">
        <v>0</v>
      </c>
      <c r="AS73" s="89">
        <f t="shared" ref="AS73:AS74" si="84">MAX(AL73-AO73-AP73-AR73-AQ73,0)</f>
        <v>32</v>
      </c>
      <c r="AT73" s="19" t="s">
        <v>2528</v>
      </c>
    </row>
    <row r="74" spans="1:46" ht="14.25" x14ac:dyDescent="0.45">
      <c r="A74" s="17">
        <v>72</v>
      </c>
      <c r="B74" s="18" t="str">
        <f>'Parsing des BOM'!$V73</f>
        <v>TSW-106-08-F-T-RA</v>
      </c>
      <c r="C74" s="72" t="str">
        <f>'Parsing des BOM'!$P73</f>
        <v>J248</v>
      </c>
      <c r="D74" s="19" t="str">
        <f>'Parsing des BOM'!$Q73</f>
        <v>CONN HEADER R/A 3L x 6POS 2.54MM</v>
      </c>
      <c r="E74" s="18" t="str">
        <f>'Parsing des BOM'!$R73</f>
        <v>TSW-106-08-F-T-RA</v>
      </c>
      <c r="F74" s="18">
        <f>'Parsing des BOM'!$S73</f>
        <v>0</v>
      </c>
      <c r="G74" s="19" t="str">
        <f>'Parsing des BOM'!$O73</f>
        <v>SAMTEC</v>
      </c>
      <c r="H74" s="18" t="str">
        <f>'Parsing des BOM'!$N73</f>
        <v>TSW-106-08-F-T-RA</v>
      </c>
      <c r="I74" s="18" t="str">
        <f>'Parsing des BOM'!$Z73</f>
        <v>Farnell</v>
      </c>
      <c r="J74" s="18" t="str">
        <f>'Parsing des BOM'!$AA73</f>
        <v>2053043</v>
      </c>
      <c r="M74" s="18" t="str">
        <f>'Parsing des BOM'!$T73</f>
        <v>TSW-106-08-F-T-RA</v>
      </c>
      <c r="N74" s="18">
        <f>'Parsing des BOM'!$W73</f>
        <v>0</v>
      </c>
      <c r="O74" s="51">
        <f>'Parsing des BOM'!$I73</f>
        <v>0</v>
      </c>
      <c r="P74" s="55">
        <v>0</v>
      </c>
      <c r="Q74" s="52">
        <f t="shared" si="77"/>
        <v>10</v>
      </c>
      <c r="R74" s="29">
        <v>0</v>
      </c>
      <c r="S74" s="51">
        <v>0</v>
      </c>
      <c r="T74" s="52">
        <f t="shared" si="78"/>
        <v>10</v>
      </c>
      <c r="U74" s="29">
        <v>0</v>
      </c>
      <c r="V74" s="51">
        <v>0</v>
      </c>
      <c r="W74" s="52">
        <f t="shared" si="79"/>
        <v>10</v>
      </c>
      <c r="X74" s="29">
        <v>0</v>
      </c>
      <c r="Y74" s="51">
        <v>0</v>
      </c>
      <c r="Z74" s="52">
        <f t="shared" si="80"/>
        <v>10</v>
      </c>
      <c r="AA74" s="29">
        <v>0</v>
      </c>
      <c r="AB74" s="29">
        <f t="shared" si="72"/>
        <v>0</v>
      </c>
      <c r="AC74" s="55">
        <f>'Parsing des BOM'!$J73</f>
        <v>1</v>
      </c>
      <c r="AD74" s="52">
        <f t="shared" si="81"/>
        <v>8</v>
      </c>
      <c r="AE74" s="29">
        <v>0</v>
      </c>
      <c r="AF74" s="55">
        <f>'Parsing des BOM'!$K73</f>
        <v>0</v>
      </c>
      <c r="AG74" s="52">
        <f t="shared" si="82"/>
        <v>8</v>
      </c>
      <c r="AH74" s="29">
        <v>0</v>
      </c>
      <c r="AI74" s="55">
        <f>'Parsing des BOM'!$L73</f>
        <v>0</v>
      </c>
      <c r="AJ74" s="52">
        <f t="shared" si="83"/>
        <v>8</v>
      </c>
      <c r="AK74" s="29">
        <v>0</v>
      </c>
      <c r="AL74" s="44">
        <f t="shared" si="73"/>
        <v>8</v>
      </c>
      <c r="AM74" s="29" t="str">
        <f t="shared" si="74"/>
        <v>non</v>
      </c>
      <c r="AN74" s="48" t="s">
        <v>2594</v>
      </c>
      <c r="AO74" s="29">
        <v>0</v>
      </c>
      <c r="AP74" s="29">
        <v>0</v>
      </c>
      <c r="AQ74" s="29">
        <v>0</v>
      </c>
      <c r="AR74" s="29">
        <v>0</v>
      </c>
      <c r="AS74" s="89">
        <f t="shared" si="84"/>
        <v>8</v>
      </c>
      <c r="AT74" s="19" t="s">
        <v>2529</v>
      </c>
    </row>
    <row r="75" spans="1:46" ht="14.25" hidden="1" x14ac:dyDescent="0.45">
      <c r="A75" s="17">
        <v>73</v>
      </c>
      <c r="B75" s="18" t="str">
        <f>'Parsing des BOM'!$V74</f>
        <v>ZLDO1117G33TA</v>
      </c>
      <c r="C75" s="19" t="str">
        <f>'Parsing des BOM'!$P74</f>
        <v>U202, U203</v>
      </c>
      <c r="D75" s="19" t="str">
        <f>'Parsing des BOM'!$Q74</f>
        <v>LDO 3.3V 1A SOT223-3</v>
      </c>
      <c r="E75" s="18" t="str">
        <f>'Parsing des BOM'!$R74</f>
        <v>ZLDO1117G33TA</v>
      </c>
      <c r="F75" s="18" t="str">
        <f>'Parsing des BOM'!$S74</f>
        <v>3.3V</v>
      </c>
      <c r="G75" s="19" t="str">
        <f>'Parsing des BOM'!$O74</f>
        <v>Diodes Inc.</v>
      </c>
      <c r="H75" s="18" t="str">
        <f>'Parsing des BOM'!$N74</f>
        <v>ZLDO1117G33TA</v>
      </c>
      <c r="I75" s="18" t="str">
        <f>'Parsing des BOM'!$Z74</f>
        <v>Farnell</v>
      </c>
      <c r="J75" s="18" t="str">
        <f>'Parsing des BOM'!$AA74</f>
        <v>1825376</v>
      </c>
      <c r="K75" s="18" t="str">
        <f>'Parsing des BOM'!$X74</f>
        <v>JLCPCB</v>
      </c>
      <c r="L75" s="18" t="str">
        <f>'Parsing des BOM'!$Y74</f>
        <v>C6186</v>
      </c>
      <c r="M75" s="18" t="str">
        <f>'Parsing des BOM'!$T74</f>
        <v>SOT223</v>
      </c>
      <c r="N75" s="18" t="str">
        <f>'Parsing des BOM'!$W74</f>
        <v>SOT-223</v>
      </c>
      <c r="O75" s="51">
        <f>'Parsing des BOM'!$I74</f>
        <v>0</v>
      </c>
      <c r="P75" s="55">
        <f>'Parsing des BOM'!$I74</f>
        <v>0</v>
      </c>
      <c r="Q75" s="52">
        <f>$AO$1</f>
        <v>10</v>
      </c>
      <c r="R75" s="29">
        <v>0</v>
      </c>
      <c r="S75" s="51"/>
      <c r="T75" s="52"/>
      <c r="V75" s="51"/>
      <c r="W75" s="52"/>
      <c r="Y75" s="51"/>
      <c r="Z75" s="52"/>
      <c r="AB75" s="29">
        <f t="shared" si="72"/>
        <v>0</v>
      </c>
      <c r="AC75" s="55">
        <f>'Parsing des BOM'!$J74</f>
        <v>2</v>
      </c>
      <c r="AD75" s="52">
        <f>$AO$1</f>
        <v>10</v>
      </c>
      <c r="AE75" s="29">
        <v>0</v>
      </c>
      <c r="AF75" s="55">
        <f>'Parsing des BOM'!$K74</f>
        <v>0</v>
      </c>
      <c r="AG75" s="52">
        <f>$AO$1*2</f>
        <v>20</v>
      </c>
      <c r="AH75" s="29">
        <v>0</v>
      </c>
      <c r="AI75" s="55">
        <f>'Parsing des BOM'!$L74</f>
        <v>0</v>
      </c>
      <c r="AJ75" s="52">
        <f>$AO$1*2</f>
        <v>20</v>
      </c>
      <c r="AK75" s="29">
        <v>0</v>
      </c>
      <c r="AL75" s="44">
        <f t="shared" si="73"/>
        <v>20</v>
      </c>
      <c r="AM75" s="29" t="str">
        <f t="shared" si="74"/>
        <v>oui</v>
      </c>
      <c r="AN75" s="29" t="str">
        <f t="shared" si="75"/>
        <v>non</v>
      </c>
      <c r="AO75" s="29">
        <v>221958</v>
      </c>
      <c r="AP75" s="29">
        <v>0</v>
      </c>
      <c r="AR75" s="29">
        <v>0</v>
      </c>
      <c r="AS75" s="29">
        <f t="shared" si="76"/>
        <v>0</v>
      </c>
      <c r="AT75" s="18"/>
    </row>
    <row r="76" spans="1:46" ht="28.5" x14ac:dyDescent="0.45">
      <c r="A76" s="17">
        <v>74</v>
      </c>
      <c r="B76" s="18" t="str">
        <f>'Parsing des BOM'!$V75</f>
        <v>61300811021</v>
      </c>
      <c r="C76" s="62" t="str">
        <f>'Parsing des BOM'!$P75</f>
        <v>J152</v>
      </c>
      <c r="D76" s="19" t="str">
        <f>'Parsing des BOM'!$Q75</f>
        <v>WR-PHD Header THT 2.54mm, Single Row, Angled, 8pin</v>
      </c>
      <c r="E76" s="18" t="str">
        <f>'Parsing des BOM'!$R75</f>
        <v>61300811021</v>
      </c>
      <c r="F76" s="18" t="str">
        <f>'Parsing des BOM'!$S75</f>
        <v>8</v>
      </c>
      <c r="G76" s="19" t="str">
        <f>'Parsing des BOM'!$O75</f>
        <v>Wurth Electronics Inc.</v>
      </c>
      <c r="H76" s="18" t="str">
        <f>'Parsing des BOM'!$N75</f>
        <v>61300811021</v>
      </c>
      <c r="I76" s="18" t="str">
        <f>'Parsing des BOM'!$Z75</f>
        <v>Farnell</v>
      </c>
      <c r="J76" s="18" t="str">
        <f>'Parsing des BOM'!$AA75</f>
        <v>2356183</v>
      </c>
      <c r="M76" s="18" t="str">
        <f>'Parsing des BOM'!$T75</f>
        <v>61300811021</v>
      </c>
      <c r="N76" s="18">
        <f>'Parsing des BOM'!$W75</f>
        <v>0</v>
      </c>
      <c r="O76" s="51">
        <f>'Parsing des BOM'!$I75</f>
        <v>0</v>
      </c>
      <c r="P76" s="55">
        <v>0</v>
      </c>
      <c r="Q76" s="52">
        <f t="shared" ref="Q76:Q79" si="85">$R$1</f>
        <v>10</v>
      </c>
      <c r="R76" s="29">
        <v>0</v>
      </c>
      <c r="S76" s="51">
        <v>0</v>
      </c>
      <c r="T76" s="52">
        <f t="shared" ref="T76:T79" si="86">$U$1</f>
        <v>10</v>
      </c>
      <c r="U76" s="29">
        <v>0</v>
      </c>
      <c r="V76" s="51">
        <v>0</v>
      </c>
      <c r="W76" s="52">
        <f t="shared" ref="W76:W79" si="87">$X$1</f>
        <v>10</v>
      </c>
      <c r="X76" s="29">
        <v>0</v>
      </c>
      <c r="Y76" s="51">
        <v>0</v>
      </c>
      <c r="Z76" s="52">
        <f t="shared" ref="Z76:Z79" si="88">$AA$1</f>
        <v>10</v>
      </c>
      <c r="AA76" s="29">
        <v>0</v>
      </c>
      <c r="AB76" s="29">
        <f t="shared" si="72"/>
        <v>0</v>
      </c>
      <c r="AC76" s="55">
        <f>'Parsing des BOM'!$J75</f>
        <v>0</v>
      </c>
      <c r="AD76" s="52">
        <f t="shared" ref="AD76:AD79" si="89">$AE$1</f>
        <v>8</v>
      </c>
      <c r="AE76" s="29">
        <v>0</v>
      </c>
      <c r="AF76" s="55">
        <f>'Parsing des BOM'!$K75</f>
        <v>1</v>
      </c>
      <c r="AG76" s="52">
        <f t="shared" ref="AG76:AG79" si="90">$AH$1</f>
        <v>8</v>
      </c>
      <c r="AH76" s="29">
        <v>0</v>
      </c>
      <c r="AI76" s="55">
        <f>'Parsing des BOM'!$L75</f>
        <v>0</v>
      </c>
      <c r="AJ76" s="52">
        <f t="shared" ref="AJ76:AJ79" si="91">$AK$1</f>
        <v>8</v>
      </c>
      <c r="AK76" s="29">
        <v>0</v>
      </c>
      <c r="AL76" s="44">
        <f t="shared" si="73"/>
        <v>8</v>
      </c>
      <c r="AM76" s="29" t="str">
        <f t="shared" si="74"/>
        <v>non</v>
      </c>
      <c r="AN76" s="48" t="s">
        <v>2594</v>
      </c>
      <c r="AO76" s="29">
        <v>0</v>
      </c>
      <c r="AP76" s="66">
        <v>6</v>
      </c>
      <c r="AQ76" s="29">
        <v>0</v>
      </c>
      <c r="AR76" s="29">
        <v>0</v>
      </c>
      <c r="AS76" s="65">
        <f t="shared" ref="AS76:AS79" si="92">MAX(AL76-AO76-AP76-AR76-AQ76,0)</f>
        <v>2</v>
      </c>
      <c r="AT76" s="19" t="s">
        <v>2635</v>
      </c>
    </row>
    <row r="77" spans="1:46" ht="28.5" x14ac:dyDescent="0.45">
      <c r="A77" s="17">
        <v>75</v>
      </c>
      <c r="B77" s="18" t="str">
        <f>'Parsing des BOM'!$V76</f>
        <v>68610814122</v>
      </c>
      <c r="C77" s="62" t="str">
        <f>'Parsing des BOM'!$P76</f>
        <v>J153</v>
      </c>
      <c r="D77" s="19" t="str">
        <f>'Parsing des BOM'!$Q76</f>
        <v>WR-FPC SMT ZIF Horizontal Top Contact, pitch 1mm, 8p</v>
      </c>
      <c r="E77" s="18" t="str">
        <f>'Parsing des BOM'!$R76</f>
        <v>68610814122</v>
      </c>
      <c r="F77" s="18" t="str">
        <f>'Parsing des BOM'!$S76</f>
        <v>8</v>
      </c>
      <c r="G77" s="19" t="str">
        <f>'Parsing des BOM'!$O76</f>
        <v>Wurth Electronics Inc.</v>
      </c>
      <c r="H77" s="18" t="str">
        <f>'Parsing des BOM'!$N76</f>
        <v>68610814122</v>
      </c>
      <c r="I77" s="18" t="str">
        <f>'Parsing des BOM'!$Z76</f>
        <v>Farnell</v>
      </c>
      <c r="J77" s="18" t="str">
        <f>'Parsing des BOM'!$AA76</f>
        <v>1641905</v>
      </c>
      <c r="M77" s="18" t="str">
        <f>'Parsing des BOM'!$T76</f>
        <v>68610814122</v>
      </c>
      <c r="N77" s="18">
        <f>'Parsing des BOM'!$W76</f>
        <v>0</v>
      </c>
      <c r="O77" s="51">
        <f>'Parsing des BOM'!$I76</f>
        <v>0</v>
      </c>
      <c r="P77" s="55">
        <v>0</v>
      </c>
      <c r="Q77" s="52">
        <f t="shared" si="85"/>
        <v>10</v>
      </c>
      <c r="R77" s="29">
        <v>0</v>
      </c>
      <c r="S77" s="51">
        <v>0</v>
      </c>
      <c r="T77" s="52">
        <f t="shared" si="86"/>
        <v>10</v>
      </c>
      <c r="U77" s="29">
        <v>0</v>
      </c>
      <c r="V77" s="51">
        <v>0</v>
      </c>
      <c r="W77" s="52">
        <f t="shared" si="87"/>
        <v>10</v>
      </c>
      <c r="X77" s="29">
        <v>0</v>
      </c>
      <c r="Y77" s="51">
        <v>0</v>
      </c>
      <c r="Z77" s="52">
        <f t="shared" si="88"/>
        <v>10</v>
      </c>
      <c r="AA77" s="29">
        <v>0</v>
      </c>
      <c r="AB77" s="29">
        <f t="shared" si="72"/>
        <v>0</v>
      </c>
      <c r="AC77" s="55">
        <f>'Parsing des BOM'!$J76</f>
        <v>0</v>
      </c>
      <c r="AD77" s="52">
        <f t="shared" si="89"/>
        <v>8</v>
      </c>
      <c r="AE77" s="29">
        <v>0</v>
      </c>
      <c r="AF77" s="55">
        <f>'Parsing des BOM'!$K76</f>
        <v>1</v>
      </c>
      <c r="AG77" s="52">
        <f t="shared" si="90"/>
        <v>8</v>
      </c>
      <c r="AH77" s="29">
        <v>0</v>
      </c>
      <c r="AI77" s="55">
        <f>'Parsing des BOM'!$L76</f>
        <v>0</v>
      </c>
      <c r="AJ77" s="52">
        <f t="shared" si="91"/>
        <v>8</v>
      </c>
      <c r="AK77" s="29">
        <v>0</v>
      </c>
      <c r="AL77" s="44">
        <f t="shared" si="73"/>
        <v>8</v>
      </c>
      <c r="AM77" s="29" t="str">
        <f t="shared" si="74"/>
        <v>non</v>
      </c>
      <c r="AN77" s="29" t="str">
        <f t="shared" si="75"/>
        <v>oui</v>
      </c>
      <c r="AO77" s="29">
        <v>6</v>
      </c>
      <c r="AP77" s="66">
        <v>6</v>
      </c>
      <c r="AQ77" s="29">
        <v>0</v>
      </c>
      <c r="AR77" s="29">
        <v>0</v>
      </c>
      <c r="AS77" s="29">
        <f t="shared" si="92"/>
        <v>0</v>
      </c>
    </row>
    <row r="78" spans="1:46" ht="30" x14ac:dyDescent="0.25">
      <c r="A78" s="17">
        <v>76</v>
      </c>
      <c r="B78" s="18" t="str">
        <f>'Parsing des BOM'!$V77</f>
        <v>WCAP-ATG8, 860010373010</v>
      </c>
      <c r="C78" s="62" t="str">
        <f>'Parsing des BOM'!$P77</f>
        <v>C152</v>
      </c>
      <c r="D78" s="19" t="str">
        <f>'Parsing des BOM'!$Q77</f>
        <v>CAP Alu 220 UF 20% 16 V</v>
      </c>
      <c r="E78" s="18" t="str">
        <f>'Parsing des BOM'!$R77</f>
        <v>220 uF</v>
      </c>
      <c r="F78" s="18" t="str">
        <f>'Parsing des BOM'!$S77</f>
        <v>220 uF</v>
      </c>
      <c r="G78" s="19" t="str">
        <f>'Parsing des BOM'!$O77</f>
        <v>Wurth Elektronik</v>
      </c>
      <c r="H78" s="18" t="str">
        <f>'Parsing des BOM'!$N77</f>
        <v>860010373010</v>
      </c>
      <c r="I78" s="18">
        <f>'Parsing des BOM'!$Z77</f>
        <v>0</v>
      </c>
      <c r="J78" s="18">
        <f>'Parsing des BOM'!$AA77</f>
        <v>0</v>
      </c>
      <c r="M78" s="18" t="str">
        <f>'Parsing des BOM'!$T77</f>
        <v>WCAP-ATG8_6.3x11x2.5x0.5</v>
      </c>
      <c r="N78" s="18">
        <f>'Parsing des BOM'!$W77</f>
        <v>0</v>
      </c>
      <c r="O78" s="51">
        <f>'Parsing des BOM'!$I77</f>
        <v>0</v>
      </c>
      <c r="P78" s="55">
        <v>0</v>
      </c>
      <c r="Q78" s="52">
        <f t="shared" si="85"/>
        <v>10</v>
      </c>
      <c r="R78" s="29">
        <v>0</v>
      </c>
      <c r="S78" s="51">
        <v>0</v>
      </c>
      <c r="T78" s="52">
        <f t="shared" si="86"/>
        <v>10</v>
      </c>
      <c r="U78" s="29">
        <v>0</v>
      </c>
      <c r="V78" s="51">
        <v>0</v>
      </c>
      <c r="W78" s="52">
        <f t="shared" si="87"/>
        <v>10</v>
      </c>
      <c r="X78" s="29">
        <v>0</v>
      </c>
      <c r="Y78" s="51">
        <v>0</v>
      </c>
      <c r="Z78" s="52">
        <f t="shared" si="88"/>
        <v>10</v>
      </c>
      <c r="AA78" s="29">
        <v>0</v>
      </c>
      <c r="AB78" s="29">
        <f t="shared" si="72"/>
        <v>0</v>
      </c>
      <c r="AC78" s="55">
        <f>'Parsing des BOM'!$J77</f>
        <v>0</v>
      </c>
      <c r="AD78" s="52">
        <f t="shared" si="89"/>
        <v>8</v>
      </c>
      <c r="AE78" s="29">
        <v>0</v>
      </c>
      <c r="AF78" s="55">
        <f>'Parsing des BOM'!$K77</f>
        <v>0</v>
      </c>
      <c r="AG78" s="52">
        <f t="shared" si="90"/>
        <v>8</v>
      </c>
      <c r="AH78" s="29">
        <v>0</v>
      </c>
      <c r="AI78" s="55">
        <f>'Parsing des BOM'!$L77</f>
        <v>1</v>
      </c>
      <c r="AJ78" s="52">
        <f t="shared" si="91"/>
        <v>8</v>
      </c>
      <c r="AK78" s="29">
        <v>0</v>
      </c>
      <c r="AL78" s="44">
        <f t="shared" si="73"/>
        <v>8</v>
      </c>
      <c r="AM78" s="29" t="str">
        <f t="shared" si="74"/>
        <v>non</v>
      </c>
      <c r="AN78" s="48" t="s">
        <v>2594</v>
      </c>
      <c r="AO78" s="29">
        <v>0</v>
      </c>
      <c r="AP78" s="66">
        <v>8</v>
      </c>
      <c r="AQ78" s="29">
        <v>0</v>
      </c>
      <c r="AR78" s="29">
        <v>0</v>
      </c>
      <c r="AS78" s="29">
        <f t="shared" si="92"/>
        <v>0</v>
      </c>
    </row>
    <row r="79" spans="1:46" ht="30" x14ac:dyDescent="0.25">
      <c r="A79" s="17">
        <v>77</v>
      </c>
      <c r="B79" s="18" t="str">
        <f>'Parsing des BOM'!$V78</f>
        <v>OPB620</v>
      </c>
      <c r="C79" s="62" t="str">
        <f>'Parsing des BOM'!$P78</f>
        <v>U152</v>
      </c>
      <c r="D79" s="19" t="str">
        <f>'Parsing des BOM'!$Q78</f>
        <v>SENSOR OPT SLOT TRANS W/RES PCB</v>
      </c>
      <c r="E79" s="18" t="str">
        <f>'Parsing des BOM'!$R78</f>
        <v>OPB620</v>
      </c>
      <c r="F79" s="18">
        <f>'Parsing des BOM'!$S78</f>
        <v>0</v>
      </c>
      <c r="G79" s="19" t="str">
        <f>'Parsing des BOM'!$O78</f>
        <v>TT ELECTRONICS</v>
      </c>
      <c r="H79" s="18" t="str">
        <f>'Parsing des BOM'!$N78</f>
        <v>OPB620</v>
      </c>
      <c r="I79" s="18" t="str">
        <f>'Parsing des BOM'!$Z78</f>
        <v>Farnell</v>
      </c>
      <c r="J79" s="18" t="str">
        <f>'Parsing des BOM'!$AA78</f>
        <v>491330</v>
      </c>
      <c r="M79" s="18" t="str">
        <f>'Parsing des BOM'!$T78</f>
        <v>OPB620</v>
      </c>
      <c r="N79" s="18">
        <f>'Parsing des BOM'!$W78</f>
        <v>0</v>
      </c>
      <c r="O79" s="51">
        <f>'Parsing des BOM'!$I78</f>
        <v>0</v>
      </c>
      <c r="P79" s="55">
        <v>0</v>
      </c>
      <c r="Q79" s="52">
        <f t="shared" si="85"/>
        <v>10</v>
      </c>
      <c r="R79" s="29">
        <v>0</v>
      </c>
      <c r="S79" s="51">
        <v>0</v>
      </c>
      <c r="T79" s="52">
        <f t="shared" si="86"/>
        <v>10</v>
      </c>
      <c r="U79" s="29">
        <v>0</v>
      </c>
      <c r="V79" s="51">
        <v>0</v>
      </c>
      <c r="W79" s="52">
        <f t="shared" si="87"/>
        <v>10</v>
      </c>
      <c r="X79" s="29">
        <v>0</v>
      </c>
      <c r="Y79" s="51">
        <v>0</v>
      </c>
      <c r="Z79" s="52">
        <f t="shared" si="88"/>
        <v>10</v>
      </c>
      <c r="AA79" s="29">
        <v>0</v>
      </c>
      <c r="AB79" s="29">
        <f t="shared" si="72"/>
        <v>0</v>
      </c>
      <c r="AC79" s="55">
        <f>'Parsing des BOM'!$J78</f>
        <v>0</v>
      </c>
      <c r="AD79" s="52">
        <f t="shared" si="89"/>
        <v>8</v>
      </c>
      <c r="AE79" s="29">
        <v>0</v>
      </c>
      <c r="AF79" s="55">
        <f>'Parsing des BOM'!$K78</f>
        <v>0</v>
      </c>
      <c r="AG79" s="52">
        <f t="shared" si="90"/>
        <v>8</v>
      </c>
      <c r="AH79" s="29">
        <v>0</v>
      </c>
      <c r="AI79" s="55">
        <f>'Parsing des BOM'!$L78</f>
        <v>1</v>
      </c>
      <c r="AJ79" s="52">
        <f t="shared" si="91"/>
        <v>8</v>
      </c>
      <c r="AK79" s="29">
        <v>0</v>
      </c>
      <c r="AL79" s="44">
        <f t="shared" si="73"/>
        <v>8</v>
      </c>
      <c r="AM79" s="29" t="str">
        <f t="shared" si="74"/>
        <v>non</v>
      </c>
      <c r="AN79" s="48" t="s">
        <v>2594</v>
      </c>
      <c r="AO79" s="29">
        <v>12</v>
      </c>
      <c r="AP79" s="29">
        <v>0</v>
      </c>
      <c r="AQ79" s="29">
        <v>0</v>
      </c>
      <c r="AR79" s="29">
        <v>0</v>
      </c>
      <c r="AS79" s="29">
        <f t="shared" si="92"/>
        <v>0</v>
      </c>
    </row>
    <row r="80" spans="1:46" ht="14.25" hidden="1" x14ac:dyDescent="0.45">
      <c r="A80" s="17">
        <v>78</v>
      </c>
      <c r="B80" s="18" t="str">
        <f>'Parsing des BOM'!$V79</f>
        <v>RC0402FR-07330RL</v>
      </c>
      <c r="C80" s="19" t="str">
        <f>'Parsing des BOM'!$P79</f>
        <v>R150</v>
      </c>
      <c r="D80" s="19" t="str">
        <f>'Parsing des BOM'!$Q79</f>
        <v>RES SMD 330 OHM 1% 1/16W 0402</v>
      </c>
      <c r="E80" s="18" t="str">
        <f>'Parsing des BOM'!$R79</f>
        <v>RC0402FR-07330RL</v>
      </c>
      <c r="F80" s="18" t="str">
        <f>'Parsing des BOM'!$S79</f>
        <v>330</v>
      </c>
      <c r="G80" s="19" t="str">
        <f>'Parsing des BOM'!$O79</f>
        <v>Yageo</v>
      </c>
      <c r="H80" s="18" t="str">
        <f>'Parsing des BOM'!$N79</f>
        <v>RC0402FR-07330RL</v>
      </c>
      <c r="I80" s="18" t="str">
        <f>'Parsing des BOM'!$Z79</f>
        <v>Farnell</v>
      </c>
      <c r="J80" s="18" t="str">
        <f>'Parsing des BOM'!$AA79</f>
        <v>9239170</v>
      </c>
      <c r="K80" s="18" t="str">
        <f>'Parsing des BOM'!$X79</f>
        <v>JLCPCB</v>
      </c>
      <c r="L80" s="18" t="str">
        <f>'Parsing des BOM'!$Y79</f>
        <v>C25104</v>
      </c>
      <c r="M80" s="18" t="str">
        <f>'Parsing des BOM'!$T79</f>
        <v>RESC1005X04N</v>
      </c>
      <c r="N80" s="18" t="str">
        <f>'Parsing des BOM'!$W79</f>
        <v>0402</v>
      </c>
      <c r="O80" s="51">
        <f>'Parsing des BOM'!$I79</f>
        <v>0</v>
      </c>
      <c r="P80" s="55">
        <f>'Parsing des BOM'!$I79</f>
        <v>0</v>
      </c>
      <c r="Q80" s="52">
        <f>$AO$1</f>
        <v>10</v>
      </c>
      <c r="R80" s="29">
        <v>0</v>
      </c>
      <c r="S80" s="51"/>
      <c r="T80" s="52"/>
      <c r="V80" s="51"/>
      <c r="W80" s="52"/>
      <c r="Y80" s="51"/>
      <c r="Z80" s="52"/>
      <c r="AB80" s="29">
        <f t="shared" si="72"/>
        <v>0</v>
      </c>
      <c r="AC80" s="55">
        <f>'Parsing des BOM'!$J79</f>
        <v>0</v>
      </c>
      <c r="AD80" s="52">
        <f>$AO$1</f>
        <v>10</v>
      </c>
      <c r="AE80" s="29">
        <v>0</v>
      </c>
      <c r="AF80" s="55">
        <f>'Parsing des BOM'!$K79</f>
        <v>0</v>
      </c>
      <c r="AG80" s="52">
        <f>$AO$1*2</f>
        <v>20</v>
      </c>
      <c r="AH80" s="29">
        <v>0</v>
      </c>
      <c r="AI80" s="55">
        <f>'Parsing des BOM'!$L79</f>
        <v>1</v>
      </c>
      <c r="AJ80" s="52">
        <f>$AO$1*2</f>
        <v>20</v>
      </c>
      <c r="AK80" s="29">
        <v>0</v>
      </c>
      <c r="AL80" s="44">
        <f t="shared" si="73"/>
        <v>20</v>
      </c>
      <c r="AM80" s="29" t="str">
        <f t="shared" si="74"/>
        <v>oui</v>
      </c>
      <c r="AN80" s="29" t="str">
        <f t="shared" si="75"/>
        <v>non</v>
      </c>
      <c r="AO80" s="29">
        <v>54900</v>
      </c>
      <c r="AP80" s="29">
        <v>0</v>
      </c>
      <c r="AR80" s="29">
        <v>0</v>
      </c>
      <c r="AS80" s="29">
        <f t="shared" si="76"/>
        <v>0</v>
      </c>
      <c r="AT80" s="18"/>
    </row>
    <row r="81" spans="1:45" ht="45" x14ac:dyDescent="0.25">
      <c r="A81" s="17">
        <v>79</v>
      </c>
      <c r="B81" s="18" t="str">
        <f>'Parsing des BOM'!$V80</f>
        <v>SN74LVC1G17DBVR</v>
      </c>
      <c r="C81" s="62" t="str">
        <f>'Parsing des BOM'!$P80</f>
        <v>U151</v>
      </c>
      <c r="D81" s="19" t="str">
        <f>'Parsing des BOM'!$Q80</f>
        <v>IC BUF NON-INVERT 5.5V SOT23-5</v>
      </c>
      <c r="E81" s="18" t="str">
        <f>'Parsing des BOM'!$R80</f>
        <v>SN74LVC1G17DBVR</v>
      </c>
      <c r="F81" s="18">
        <f>'Parsing des BOM'!$S80</f>
        <v>0</v>
      </c>
      <c r="G81" s="19" t="str">
        <f>'Parsing des BOM'!$O80</f>
        <v>TEXAS INSTRUMENTS</v>
      </c>
      <c r="H81" s="18" t="str">
        <f>'Parsing des BOM'!$N80</f>
        <v>SN74LVC1G17DBVR</v>
      </c>
      <c r="I81" s="18" t="str">
        <f>'Parsing des BOM'!$Z80</f>
        <v>Farnell</v>
      </c>
      <c r="J81" s="18" t="str">
        <f>'Parsing des BOM'!$AA80</f>
        <v>3119606</v>
      </c>
      <c r="M81" s="18" t="str">
        <f>'Parsing des BOM'!$T80</f>
        <v>SOT23_95P280X145-5N</v>
      </c>
      <c r="N81" s="18">
        <f>'Parsing des BOM'!$W80</f>
        <v>0</v>
      </c>
      <c r="O81" s="51">
        <f>'Parsing des BOM'!$I80</f>
        <v>0</v>
      </c>
      <c r="P81" s="55">
        <v>0</v>
      </c>
      <c r="Q81" s="52">
        <f>$R$1</f>
        <v>10</v>
      </c>
      <c r="R81" s="29">
        <v>0</v>
      </c>
      <c r="S81" s="51">
        <v>0</v>
      </c>
      <c r="T81" s="52">
        <f>$U$1</f>
        <v>10</v>
      </c>
      <c r="U81" s="29">
        <v>0</v>
      </c>
      <c r="V81" s="51">
        <v>0</v>
      </c>
      <c r="W81" s="52">
        <f>$X$1</f>
        <v>10</v>
      </c>
      <c r="X81" s="29">
        <v>0</v>
      </c>
      <c r="Y81" s="51">
        <v>0</v>
      </c>
      <c r="Z81" s="52">
        <f>$AA$1</f>
        <v>10</v>
      </c>
      <c r="AA81" s="29">
        <v>0</v>
      </c>
      <c r="AB81" s="29">
        <f t="shared" si="72"/>
        <v>0</v>
      </c>
      <c r="AC81" s="55">
        <f>'Parsing des BOM'!$J80</f>
        <v>0</v>
      </c>
      <c r="AD81" s="52">
        <f>$AE$1</f>
        <v>8</v>
      </c>
      <c r="AE81" s="29">
        <v>0</v>
      </c>
      <c r="AF81" s="55">
        <f>'Parsing des BOM'!$K80</f>
        <v>0</v>
      </c>
      <c r="AG81" s="52">
        <f>$AH$1</f>
        <v>8</v>
      </c>
      <c r="AH81" s="29">
        <v>0</v>
      </c>
      <c r="AI81" s="55">
        <f>'Parsing des BOM'!$L80</f>
        <v>1</v>
      </c>
      <c r="AJ81" s="52">
        <f>$AK$1</f>
        <v>8</v>
      </c>
      <c r="AK81" s="29">
        <v>0</v>
      </c>
      <c r="AL81" s="44">
        <f t="shared" si="73"/>
        <v>8</v>
      </c>
      <c r="AM81" s="29" t="str">
        <f t="shared" si="74"/>
        <v>non</v>
      </c>
      <c r="AN81" s="29" t="str">
        <f t="shared" si="75"/>
        <v>oui</v>
      </c>
      <c r="AO81" s="29">
        <v>5</v>
      </c>
      <c r="AP81" s="29">
        <v>0</v>
      </c>
      <c r="AQ81" s="29">
        <v>0</v>
      </c>
      <c r="AR81" s="66">
        <v>5</v>
      </c>
      <c r="AS81" s="29">
        <f>MAX(AL81-AO81-AP81-AR81-AQ81,0)</f>
        <v>0</v>
      </c>
    </row>
  </sheetData>
  <autoFilter ref="A2:AT81" xr:uid="{00000000-0009-0000-0000-000000000000}">
    <filterColumn colId="38">
      <filters>
        <filter val="non"/>
      </filters>
    </filterColumn>
  </autoFilter>
  <mergeCells count="8">
    <mergeCell ref="A1:N1"/>
    <mergeCell ref="P1:Q1"/>
    <mergeCell ref="AC1:AD1"/>
    <mergeCell ref="AF1:AG1"/>
    <mergeCell ref="AI1:AJ1"/>
    <mergeCell ref="S1:T1"/>
    <mergeCell ref="V1:W1"/>
    <mergeCell ref="Y1:Z1"/>
  </mergeCells>
  <phoneticPr fontId="1" type="noConversion"/>
  <conditionalFormatting sqref="AM1:AN1048576">
    <cfRule type="containsText" dxfId="16" priority="4" operator="containsText" text="oui">
      <formula>NOT(ISERROR(SEARCH("oui",AM1)))</formula>
    </cfRule>
  </conditionalFormatting>
  <conditionalFormatting sqref="AO3:AO1048576">
    <cfRule type="cellIs" dxfId="15" priority="3" operator="notEqual">
      <formula>0</formula>
    </cfRule>
  </conditionalFormatting>
  <conditionalFormatting sqref="AB1:AB1048576">
    <cfRule type="cellIs" dxfId="14" priority="2" operator="equal">
      <formula>0</formula>
    </cfRule>
  </conditionalFormatting>
  <conditionalFormatting sqref="AS3:AS47 AS49:AS81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N46"/>
  <sheetViews>
    <sheetView workbookViewId="0">
      <selection activeCell="S7" sqref="S7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42.75" x14ac:dyDescent="0.45">
      <c r="A2" s="3" t="s">
        <v>94</v>
      </c>
      <c r="B2" s="3" t="s">
        <v>95</v>
      </c>
      <c r="C2" s="3" t="s">
        <v>96</v>
      </c>
      <c r="D2" s="3" t="s">
        <v>97</v>
      </c>
      <c r="E2" s="3" t="s">
        <v>94</v>
      </c>
      <c r="F2" s="4"/>
      <c r="G2" s="3" t="s">
        <v>98</v>
      </c>
      <c r="H2" s="4">
        <v>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101</v>
      </c>
      <c r="B3" s="3" t="s">
        <v>13</v>
      </c>
      <c r="C3" s="3" t="s">
        <v>102</v>
      </c>
      <c r="D3" s="3" t="s">
        <v>103</v>
      </c>
      <c r="E3" s="3" t="s">
        <v>101</v>
      </c>
      <c r="F3" s="4"/>
      <c r="G3" s="3" t="s">
        <v>104</v>
      </c>
      <c r="H3" s="4">
        <v>1</v>
      </c>
      <c r="I3" s="3" t="s">
        <v>104</v>
      </c>
      <c r="J3" s="4"/>
      <c r="K3" s="4"/>
      <c r="L3" s="4"/>
      <c r="M3" s="3" t="s">
        <v>460</v>
      </c>
      <c r="N3" s="3" t="s">
        <v>465</v>
      </c>
    </row>
    <row r="4" spans="1:14" ht="71.25" x14ac:dyDescent="0.45">
      <c r="A4" s="3" t="s">
        <v>105</v>
      </c>
      <c r="B4" s="3" t="s">
        <v>20</v>
      </c>
      <c r="C4" s="3" t="s">
        <v>106</v>
      </c>
      <c r="D4" s="3" t="s">
        <v>107</v>
      </c>
      <c r="E4" s="3" t="s">
        <v>105</v>
      </c>
      <c r="F4" s="3" t="s">
        <v>108</v>
      </c>
      <c r="G4" s="3" t="s">
        <v>109</v>
      </c>
      <c r="H4" s="4">
        <v>2</v>
      </c>
      <c r="I4" s="3" t="s">
        <v>110</v>
      </c>
      <c r="J4" s="3" t="s">
        <v>111</v>
      </c>
      <c r="K4" s="3" t="s">
        <v>33</v>
      </c>
      <c r="L4" s="3" t="s">
        <v>112</v>
      </c>
      <c r="M4" s="3" t="s">
        <v>460</v>
      </c>
      <c r="N4" s="3" t="s">
        <v>499</v>
      </c>
    </row>
    <row r="5" spans="1:14" ht="42.75" x14ac:dyDescent="0.45">
      <c r="A5" s="3" t="s">
        <v>2401</v>
      </c>
      <c r="B5" s="3" t="s">
        <v>20</v>
      </c>
      <c r="C5" s="3" t="s">
        <v>113</v>
      </c>
      <c r="D5" s="3" t="s">
        <v>2402</v>
      </c>
      <c r="E5" s="3" t="s">
        <v>2401</v>
      </c>
      <c r="F5" s="3" t="s">
        <v>114</v>
      </c>
      <c r="G5" s="3" t="s">
        <v>115</v>
      </c>
      <c r="H5" s="4">
        <v>4</v>
      </c>
      <c r="I5" s="3" t="s">
        <v>2401</v>
      </c>
      <c r="J5" s="3" t="s">
        <v>115</v>
      </c>
      <c r="K5" s="3" t="s">
        <v>33</v>
      </c>
      <c r="L5" s="3" t="s">
        <v>116</v>
      </c>
      <c r="M5" s="3" t="s">
        <v>460</v>
      </c>
      <c r="N5" s="3" t="s">
        <v>2403</v>
      </c>
    </row>
    <row r="6" spans="1:14" ht="99.75" x14ac:dyDescent="0.45">
      <c r="A6" s="3" t="s">
        <v>117</v>
      </c>
      <c r="B6" s="3" t="s">
        <v>20</v>
      </c>
      <c r="C6" s="3" t="s">
        <v>118</v>
      </c>
      <c r="D6" s="3" t="s">
        <v>119</v>
      </c>
      <c r="E6" s="3" t="s">
        <v>117</v>
      </c>
      <c r="F6" s="3" t="s">
        <v>120</v>
      </c>
      <c r="G6" s="3" t="s">
        <v>121</v>
      </c>
      <c r="H6" s="4">
        <v>8</v>
      </c>
      <c r="I6" s="3" t="s">
        <v>122</v>
      </c>
      <c r="J6" s="3" t="s">
        <v>49</v>
      </c>
      <c r="K6" s="3" t="s">
        <v>33</v>
      </c>
      <c r="L6" s="3" t="s">
        <v>123</v>
      </c>
      <c r="M6" s="3" t="s">
        <v>460</v>
      </c>
      <c r="N6" s="3" t="s">
        <v>472</v>
      </c>
    </row>
    <row r="7" spans="1:14" ht="85.5" x14ac:dyDescent="0.45">
      <c r="A7" s="3" t="s">
        <v>124</v>
      </c>
      <c r="B7" s="3" t="s">
        <v>20</v>
      </c>
      <c r="C7" s="3" t="s">
        <v>125</v>
      </c>
      <c r="D7" s="3" t="s">
        <v>126</v>
      </c>
      <c r="E7" s="3" t="s">
        <v>124</v>
      </c>
      <c r="F7" s="3" t="s">
        <v>127</v>
      </c>
      <c r="G7" s="3" t="s">
        <v>124</v>
      </c>
      <c r="H7" s="4">
        <v>4</v>
      </c>
      <c r="I7" s="3" t="s">
        <v>124</v>
      </c>
      <c r="J7" s="4"/>
      <c r="K7" s="4"/>
      <c r="L7" s="4"/>
      <c r="M7" s="3" t="s">
        <v>460</v>
      </c>
      <c r="N7" s="3" t="s">
        <v>500</v>
      </c>
    </row>
    <row r="8" spans="1:14" ht="99.75" x14ac:dyDescent="0.45">
      <c r="A8" s="3" t="s">
        <v>128</v>
      </c>
      <c r="B8" s="3" t="s">
        <v>20</v>
      </c>
      <c r="C8" s="3" t="s">
        <v>129</v>
      </c>
      <c r="D8" s="3" t="s">
        <v>130</v>
      </c>
      <c r="E8" s="3" t="s">
        <v>128</v>
      </c>
      <c r="F8" s="3" t="s">
        <v>131</v>
      </c>
      <c r="G8" s="3" t="s">
        <v>128</v>
      </c>
      <c r="H8" s="4">
        <v>2</v>
      </c>
      <c r="I8" s="3" t="s">
        <v>128</v>
      </c>
      <c r="J8" s="4"/>
      <c r="K8" s="4"/>
      <c r="L8" s="4"/>
      <c r="M8" s="3" t="s">
        <v>460</v>
      </c>
      <c r="N8" s="3" t="s">
        <v>501</v>
      </c>
    </row>
    <row r="9" spans="1:14" ht="99.75" x14ac:dyDescent="0.45">
      <c r="A9" s="3" t="s">
        <v>132</v>
      </c>
      <c r="B9" s="3" t="s">
        <v>20</v>
      </c>
      <c r="C9" s="3" t="s">
        <v>133</v>
      </c>
      <c r="D9" s="3" t="s">
        <v>134</v>
      </c>
      <c r="E9" s="3" t="s">
        <v>132</v>
      </c>
      <c r="F9" s="3" t="s">
        <v>135</v>
      </c>
      <c r="G9" s="3" t="s">
        <v>132</v>
      </c>
      <c r="H9" s="4">
        <v>2</v>
      </c>
      <c r="I9" s="3" t="s">
        <v>132</v>
      </c>
      <c r="J9" s="4"/>
      <c r="K9" s="4"/>
      <c r="L9" s="4"/>
      <c r="M9" s="3" t="s">
        <v>460</v>
      </c>
      <c r="N9" s="3" t="s">
        <v>502</v>
      </c>
    </row>
    <row r="10" spans="1:14" ht="75" x14ac:dyDescent="0.25">
      <c r="A10" s="3" t="s">
        <v>136</v>
      </c>
      <c r="B10" s="3" t="s">
        <v>20</v>
      </c>
      <c r="C10" s="3" t="s">
        <v>137</v>
      </c>
      <c r="D10" s="3" t="s">
        <v>138</v>
      </c>
      <c r="E10" s="3" t="s">
        <v>136</v>
      </c>
      <c r="F10" s="3" t="s">
        <v>139</v>
      </c>
      <c r="G10" s="3" t="s">
        <v>136</v>
      </c>
      <c r="H10" s="4">
        <v>1</v>
      </c>
      <c r="I10" s="3" t="s">
        <v>136</v>
      </c>
      <c r="J10" s="4"/>
      <c r="K10" s="4"/>
      <c r="L10" s="4"/>
      <c r="M10" s="3" t="s">
        <v>460</v>
      </c>
      <c r="N10" s="3" t="s">
        <v>503</v>
      </c>
    </row>
    <row r="11" spans="1:14" ht="105" x14ac:dyDescent="0.25">
      <c r="A11" s="3" t="s">
        <v>140</v>
      </c>
      <c r="B11" s="3" t="s">
        <v>20</v>
      </c>
      <c r="C11" s="3" t="s">
        <v>141</v>
      </c>
      <c r="D11" s="3" t="s">
        <v>130</v>
      </c>
      <c r="E11" s="3" t="s">
        <v>140</v>
      </c>
      <c r="F11" s="3" t="s">
        <v>131</v>
      </c>
      <c r="G11" s="3" t="s">
        <v>142</v>
      </c>
      <c r="H11" s="4">
        <v>1</v>
      </c>
      <c r="I11" s="3" t="s">
        <v>140</v>
      </c>
      <c r="J11" s="4"/>
      <c r="K11" s="4"/>
      <c r="L11" s="4"/>
      <c r="M11" s="3" t="s">
        <v>460</v>
      </c>
      <c r="N11" s="3" t="s">
        <v>504</v>
      </c>
    </row>
    <row r="12" spans="1:14" ht="120" x14ac:dyDescent="0.25">
      <c r="A12" s="3" t="s">
        <v>143</v>
      </c>
      <c r="B12" s="3" t="s">
        <v>20</v>
      </c>
      <c r="C12" s="3" t="s">
        <v>144</v>
      </c>
      <c r="D12" s="3" t="s">
        <v>145</v>
      </c>
      <c r="E12" s="3" t="s">
        <v>143</v>
      </c>
      <c r="F12" s="3" t="s">
        <v>146</v>
      </c>
      <c r="G12" s="3" t="s">
        <v>147</v>
      </c>
      <c r="H12" s="4">
        <v>4</v>
      </c>
      <c r="I12" s="3" t="s">
        <v>143</v>
      </c>
      <c r="J12" s="4"/>
      <c r="K12" s="4"/>
      <c r="L12" s="4"/>
      <c r="M12" s="3" t="s">
        <v>460</v>
      </c>
      <c r="N12" s="3" t="s">
        <v>505</v>
      </c>
    </row>
    <row r="13" spans="1:14" ht="120" x14ac:dyDescent="0.25">
      <c r="A13" s="3" t="s">
        <v>148</v>
      </c>
      <c r="B13" s="3" t="s">
        <v>20</v>
      </c>
      <c r="C13" s="3" t="s">
        <v>149</v>
      </c>
      <c r="D13" s="3" t="s">
        <v>150</v>
      </c>
      <c r="E13" s="3" t="s">
        <v>148</v>
      </c>
      <c r="F13" s="3" t="s">
        <v>151</v>
      </c>
      <c r="G13" s="3" t="s">
        <v>152</v>
      </c>
      <c r="H13" s="4">
        <v>1</v>
      </c>
      <c r="I13" s="3" t="s">
        <v>148</v>
      </c>
      <c r="J13" s="4"/>
      <c r="K13" s="4"/>
      <c r="L13" s="4"/>
      <c r="M13" s="3" t="s">
        <v>460</v>
      </c>
      <c r="N13" s="3" t="s">
        <v>506</v>
      </c>
    </row>
    <row r="14" spans="1:14" ht="90" x14ac:dyDescent="0.25">
      <c r="A14" s="3" t="s">
        <v>153</v>
      </c>
      <c r="B14" s="3" t="s">
        <v>81</v>
      </c>
      <c r="C14" s="3" t="s">
        <v>154</v>
      </c>
      <c r="D14" s="3" t="s">
        <v>155</v>
      </c>
      <c r="E14" s="3" t="s">
        <v>153</v>
      </c>
      <c r="F14" s="3" t="s">
        <v>131</v>
      </c>
      <c r="G14" s="3" t="s">
        <v>153</v>
      </c>
      <c r="H14" s="4">
        <v>5</v>
      </c>
      <c r="I14" s="3" t="s">
        <v>153</v>
      </c>
      <c r="J14" s="4"/>
      <c r="K14" s="4"/>
      <c r="L14" s="4"/>
      <c r="M14" s="3" t="s">
        <v>460</v>
      </c>
      <c r="N14" s="3" t="s">
        <v>507</v>
      </c>
    </row>
    <row r="15" spans="1:14" ht="90" x14ac:dyDescent="0.25">
      <c r="A15" s="3" t="s">
        <v>156</v>
      </c>
      <c r="B15" s="3" t="s">
        <v>81</v>
      </c>
      <c r="C15" s="3" t="s">
        <v>157</v>
      </c>
      <c r="D15" s="3" t="s">
        <v>158</v>
      </c>
      <c r="E15" s="3" t="s">
        <v>156</v>
      </c>
      <c r="F15" s="3" t="s">
        <v>159</v>
      </c>
      <c r="G15" s="3" t="s">
        <v>156</v>
      </c>
      <c r="H15" s="4">
        <v>4</v>
      </c>
      <c r="I15" s="3" t="s">
        <v>156</v>
      </c>
      <c r="J15" s="4"/>
      <c r="K15" s="4"/>
      <c r="L15" s="4"/>
      <c r="M15" s="3" t="s">
        <v>460</v>
      </c>
      <c r="N15" s="3" t="s">
        <v>474</v>
      </c>
    </row>
    <row r="16" spans="1:14" ht="90" x14ac:dyDescent="0.25">
      <c r="A16" s="3" t="s">
        <v>160</v>
      </c>
      <c r="B16" s="3" t="s">
        <v>81</v>
      </c>
      <c r="C16" s="3" t="s">
        <v>161</v>
      </c>
      <c r="D16" s="3" t="s">
        <v>162</v>
      </c>
      <c r="E16" s="3" t="s">
        <v>160</v>
      </c>
      <c r="F16" s="3" t="s">
        <v>84</v>
      </c>
      <c r="G16" s="3" t="s">
        <v>160</v>
      </c>
      <c r="H16" s="4">
        <v>4</v>
      </c>
      <c r="I16" s="3" t="s">
        <v>160</v>
      </c>
      <c r="J16" s="4"/>
      <c r="K16" s="4"/>
      <c r="L16" s="4"/>
      <c r="M16" s="3" t="s">
        <v>460</v>
      </c>
      <c r="N16" s="3" t="s">
        <v>475</v>
      </c>
    </row>
    <row r="17" spans="1:14" ht="75" x14ac:dyDescent="0.25">
      <c r="A17" s="3" t="s">
        <v>163</v>
      </c>
      <c r="B17" s="3" t="s">
        <v>81</v>
      </c>
      <c r="C17" s="3" t="s">
        <v>164</v>
      </c>
      <c r="D17" s="3" t="s">
        <v>165</v>
      </c>
      <c r="E17" s="3" t="s">
        <v>163</v>
      </c>
      <c r="F17" s="3" t="s">
        <v>166</v>
      </c>
      <c r="G17" s="3" t="s">
        <v>163</v>
      </c>
      <c r="H17" s="4">
        <v>2</v>
      </c>
      <c r="I17" s="3" t="s">
        <v>163</v>
      </c>
      <c r="J17" s="4"/>
      <c r="K17" s="4"/>
      <c r="L17" s="4"/>
      <c r="M17" s="3" t="s">
        <v>460</v>
      </c>
      <c r="N17" s="3" t="s">
        <v>508</v>
      </c>
    </row>
    <row r="18" spans="1:14" ht="60" x14ac:dyDescent="0.25">
      <c r="A18" s="3" t="s">
        <v>167</v>
      </c>
      <c r="B18" s="3" t="s">
        <v>20</v>
      </c>
      <c r="C18" s="3" t="s">
        <v>168</v>
      </c>
      <c r="D18" s="3" t="s">
        <v>169</v>
      </c>
      <c r="E18" s="3" t="s">
        <v>170</v>
      </c>
      <c r="F18" s="3" t="s">
        <v>170</v>
      </c>
      <c r="G18" s="3" t="s">
        <v>171</v>
      </c>
      <c r="H18" s="4">
        <v>2</v>
      </c>
      <c r="I18" s="3" t="s">
        <v>172</v>
      </c>
      <c r="J18" s="4"/>
      <c r="K18" s="4"/>
      <c r="L18" s="4"/>
      <c r="M18" s="4"/>
      <c r="N18" s="4"/>
    </row>
    <row r="19" spans="1:14" ht="60" x14ac:dyDescent="0.25">
      <c r="A19" s="3" t="s">
        <v>173</v>
      </c>
      <c r="B19" s="3" t="s">
        <v>20</v>
      </c>
      <c r="C19" s="3" t="s">
        <v>174</v>
      </c>
      <c r="D19" s="3" t="s">
        <v>175</v>
      </c>
      <c r="E19" s="3" t="s">
        <v>176</v>
      </c>
      <c r="F19" s="3" t="s">
        <v>176</v>
      </c>
      <c r="G19" s="3" t="s">
        <v>177</v>
      </c>
      <c r="H19" s="4">
        <v>4</v>
      </c>
      <c r="I19" s="3" t="s">
        <v>178</v>
      </c>
      <c r="J19" s="4"/>
      <c r="K19" s="4"/>
      <c r="L19" s="4"/>
      <c r="M19" s="4"/>
      <c r="N19" s="4"/>
    </row>
    <row r="20" spans="1:14" ht="60" x14ac:dyDescent="0.25">
      <c r="A20" s="3" t="s">
        <v>179</v>
      </c>
      <c r="B20" s="3" t="s">
        <v>20</v>
      </c>
      <c r="C20" s="3" t="s">
        <v>180</v>
      </c>
      <c r="D20" s="3" t="s">
        <v>181</v>
      </c>
      <c r="E20" s="3" t="s">
        <v>182</v>
      </c>
      <c r="F20" s="3" t="s">
        <v>182</v>
      </c>
      <c r="G20" s="3" t="s">
        <v>171</v>
      </c>
      <c r="H20" s="4">
        <v>2</v>
      </c>
      <c r="I20" s="3" t="s">
        <v>183</v>
      </c>
      <c r="J20" s="4"/>
      <c r="K20" s="4"/>
      <c r="L20" s="4"/>
      <c r="M20" s="4"/>
      <c r="N20" s="4"/>
    </row>
    <row r="21" spans="1:14" ht="60" x14ac:dyDescent="0.25">
      <c r="A21" s="3" t="s">
        <v>184</v>
      </c>
      <c r="B21" s="3" t="s">
        <v>20</v>
      </c>
      <c r="C21" s="3" t="s">
        <v>185</v>
      </c>
      <c r="D21" s="3" t="s">
        <v>186</v>
      </c>
      <c r="E21" s="3" t="s">
        <v>91</v>
      </c>
      <c r="F21" s="3" t="s">
        <v>91</v>
      </c>
      <c r="G21" s="3" t="s">
        <v>39</v>
      </c>
      <c r="H21" s="4">
        <v>1</v>
      </c>
      <c r="I21" s="3" t="s">
        <v>187</v>
      </c>
      <c r="J21" s="3" t="s">
        <v>41</v>
      </c>
      <c r="K21" s="3" t="s">
        <v>33</v>
      </c>
      <c r="L21" s="3" t="s">
        <v>188</v>
      </c>
      <c r="M21" s="4"/>
      <c r="N21" s="4"/>
    </row>
    <row r="22" spans="1:14" ht="60" x14ac:dyDescent="0.25">
      <c r="A22" s="3" t="s">
        <v>26</v>
      </c>
      <c r="B22" s="3" t="s">
        <v>20</v>
      </c>
      <c r="C22" s="3" t="s">
        <v>189</v>
      </c>
      <c r="D22" s="3" t="s">
        <v>28</v>
      </c>
      <c r="E22" s="3" t="s">
        <v>29</v>
      </c>
      <c r="F22" s="3" t="s">
        <v>29</v>
      </c>
      <c r="G22" s="3" t="s">
        <v>30</v>
      </c>
      <c r="H22" s="4">
        <v>8</v>
      </c>
      <c r="I22" s="3" t="s">
        <v>31</v>
      </c>
      <c r="J22" s="3" t="s">
        <v>32</v>
      </c>
      <c r="K22" s="3" t="s">
        <v>33</v>
      </c>
      <c r="L22" s="3" t="s">
        <v>34</v>
      </c>
      <c r="M22" s="4"/>
      <c r="N22" s="4"/>
    </row>
    <row r="23" spans="1:14" ht="60" x14ac:dyDescent="0.25">
      <c r="A23" s="3" t="s">
        <v>190</v>
      </c>
      <c r="B23" s="3" t="s">
        <v>20</v>
      </c>
      <c r="C23" s="3" t="s">
        <v>191</v>
      </c>
      <c r="D23" s="3" t="s">
        <v>192</v>
      </c>
      <c r="E23" s="3" t="s">
        <v>91</v>
      </c>
      <c r="F23" s="3" t="s">
        <v>91</v>
      </c>
      <c r="G23" s="3" t="s">
        <v>30</v>
      </c>
      <c r="H23" s="4">
        <v>2</v>
      </c>
      <c r="I23" s="3" t="s">
        <v>193</v>
      </c>
      <c r="J23" s="3" t="s">
        <v>32</v>
      </c>
      <c r="K23" s="3" t="s">
        <v>33</v>
      </c>
      <c r="L23" s="3" t="s">
        <v>194</v>
      </c>
      <c r="M23" s="4"/>
      <c r="N23" s="4"/>
    </row>
    <row r="24" spans="1:14" ht="240" x14ac:dyDescent="0.25">
      <c r="A24" s="3" t="s">
        <v>35</v>
      </c>
      <c r="B24" s="3" t="s">
        <v>20</v>
      </c>
      <c r="C24" s="3" t="s">
        <v>195</v>
      </c>
      <c r="D24" s="3" t="s">
        <v>37</v>
      </c>
      <c r="E24" s="3" t="s">
        <v>38</v>
      </c>
      <c r="F24" s="3" t="s">
        <v>38</v>
      </c>
      <c r="G24" s="3" t="s">
        <v>39</v>
      </c>
      <c r="H24" s="4">
        <v>32</v>
      </c>
      <c r="I24" s="3" t="s">
        <v>40</v>
      </c>
      <c r="J24" s="3" t="s">
        <v>41</v>
      </c>
      <c r="K24" s="3" t="s">
        <v>33</v>
      </c>
      <c r="L24" s="3" t="s">
        <v>42</v>
      </c>
      <c r="M24" s="4"/>
      <c r="N24" s="4"/>
    </row>
    <row r="25" spans="1:14" ht="60" x14ac:dyDescent="0.25">
      <c r="A25" s="3" t="s">
        <v>196</v>
      </c>
      <c r="B25" s="3" t="s">
        <v>20</v>
      </c>
      <c r="C25" s="3" t="s">
        <v>197</v>
      </c>
      <c r="D25" s="3" t="s">
        <v>198</v>
      </c>
      <c r="E25" s="3" t="s">
        <v>199</v>
      </c>
      <c r="F25" s="3" t="s">
        <v>199</v>
      </c>
      <c r="G25" s="3" t="s">
        <v>39</v>
      </c>
      <c r="H25" s="4">
        <v>5</v>
      </c>
      <c r="I25" s="3" t="s">
        <v>200</v>
      </c>
      <c r="J25" s="3" t="s">
        <v>41</v>
      </c>
      <c r="K25" s="3" t="s">
        <v>33</v>
      </c>
      <c r="L25" s="3" t="s">
        <v>201</v>
      </c>
      <c r="M25" s="4"/>
      <c r="N25" s="4"/>
    </row>
    <row r="26" spans="1:14" ht="60" x14ac:dyDescent="0.25">
      <c r="A26" s="3" t="s">
        <v>202</v>
      </c>
      <c r="B26" s="3" t="s">
        <v>20</v>
      </c>
      <c r="C26" s="3" t="s">
        <v>203</v>
      </c>
      <c r="D26" s="3" t="s">
        <v>204</v>
      </c>
      <c r="E26" s="3" t="s">
        <v>38</v>
      </c>
      <c r="F26" s="3" t="s">
        <v>38</v>
      </c>
      <c r="G26" s="3" t="s">
        <v>30</v>
      </c>
      <c r="H26" s="4">
        <v>6</v>
      </c>
      <c r="I26" s="3" t="s">
        <v>205</v>
      </c>
      <c r="J26" s="3" t="s">
        <v>32</v>
      </c>
      <c r="K26" s="3" t="s">
        <v>33</v>
      </c>
      <c r="L26" s="3" t="s">
        <v>206</v>
      </c>
      <c r="M26" s="4"/>
      <c r="N26" s="4"/>
    </row>
    <row r="27" spans="1:14" ht="165" x14ac:dyDescent="0.25">
      <c r="A27" s="3" t="s">
        <v>43</v>
      </c>
      <c r="B27" s="3" t="s">
        <v>20</v>
      </c>
      <c r="C27" s="3" t="s">
        <v>207</v>
      </c>
      <c r="D27" s="3" t="s">
        <v>45</v>
      </c>
      <c r="E27" s="3" t="s">
        <v>46</v>
      </c>
      <c r="F27" s="3" t="s">
        <v>46</v>
      </c>
      <c r="G27" s="3" t="s">
        <v>47</v>
      </c>
      <c r="H27" s="4">
        <v>21</v>
      </c>
      <c r="I27" s="3" t="s">
        <v>48</v>
      </c>
      <c r="J27" s="3" t="s">
        <v>49</v>
      </c>
      <c r="K27" s="3" t="s">
        <v>33</v>
      </c>
      <c r="L27" s="3" t="s">
        <v>50</v>
      </c>
      <c r="M27" s="3" t="s">
        <v>460</v>
      </c>
      <c r="N27" s="3" t="s">
        <v>478</v>
      </c>
    </row>
    <row r="28" spans="1:14" ht="60" x14ac:dyDescent="0.25">
      <c r="A28" s="3" t="s">
        <v>88</v>
      </c>
      <c r="B28" s="3" t="s">
        <v>20</v>
      </c>
      <c r="C28" s="3" t="s">
        <v>208</v>
      </c>
      <c r="D28" s="3" t="s">
        <v>90</v>
      </c>
      <c r="E28" s="3" t="s">
        <v>91</v>
      </c>
      <c r="F28" s="3" t="s">
        <v>91</v>
      </c>
      <c r="G28" s="3" t="s">
        <v>47</v>
      </c>
      <c r="H28" s="4">
        <v>6</v>
      </c>
      <c r="I28" s="3" t="s">
        <v>92</v>
      </c>
      <c r="J28" s="3" t="s">
        <v>49</v>
      </c>
      <c r="K28" s="3" t="s">
        <v>33</v>
      </c>
      <c r="L28" s="3" t="s">
        <v>93</v>
      </c>
      <c r="M28" s="4"/>
      <c r="N28" s="4"/>
    </row>
    <row r="29" spans="1:14" ht="60" x14ac:dyDescent="0.25">
      <c r="A29" s="3" t="s">
        <v>209</v>
      </c>
      <c r="B29" s="3" t="s">
        <v>210</v>
      </c>
      <c r="C29" s="3" t="s">
        <v>211</v>
      </c>
      <c r="D29" s="3" t="s">
        <v>212</v>
      </c>
      <c r="E29" s="3" t="s">
        <v>209</v>
      </c>
      <c r="F29" s="3" t="s">
        <v>213</v>
      </c>
      <c r="G29" s="3" t="s">
        <v>214</v>
      </c>
      <c r="H29" s="4">
        <v>4</v>
      </c>
      <c r="I29" s="3" t="s">
        <v>209</v>
      </c>
      <c r="J29" s="4"/>
      <c r="K29" s="4"/>
      <c r="L29" s="4"/>
      <c r="M29" s="3" t="s">
        <v>460</v>
      </c>
      <c r="N29" s="3" t="s">
        <v>509</v>
      </c>
    </row>
    <row r="30" spans="1:14" ht="45" x14ac:dyDescent="0.25">
      <c r="A30" s="3" t="s">
        <v>215</v>
      </c>
      <c r="B30" s="3" t="s">
        <v>216</v>
      </c>
      <c r="C30" s="3" t="s">
        <v>217</v>
      </c>
      <c r="D30" s="3" t="s">
        <v>218</v>
      </c>
      <c r="E30" s="3" t="s">
        <v>215</v>
      </c>
      <c r="F30" s="4"/>
      <c r="G30" s="3" t="s">
        <v>219</v>
      </c>
      <c r="H30" s="4">
        <v>1</v>
      </c>
      <c r="I30" s="3" t="s">
        <v>215</v>
      </c>
      <c r="J30" s="3" t="s">
        <v>220</v>
      </c>
      <c r="K30" s="3" t="s">
        <v>33</v>
      </c>
      <c r="L30" s="3" t="s">
        <v>221</v>
      </c>
      <c r="M30" s="3" t="s">
        <v>460</v>
      </c>
      <c r="N30" s="3" t="s">
        <v>510</v>
      </c>
    </row>
    <row r="31" spans="1:14" ht="60" x14ac:dyDescent="0.25">
      <c r="A31" s="3" t="s">
        <v>222</v>
      </c>
      <c r="B31" s="3" t="s">
        <v>223</v>
      </c>
      <c r="C31" s="3" t="s">
        <v>224</v>
      </c>
      <c r="D31" s="3" t="s">
        <v>225</v>
      </c>
      <c r="E31" s="3" t="s">
        <v>222</v>
      </c>
      <c r="F31" s="4"/>
      <c r="G31" s="3" t="s">
        <v>79</v>
      </c>
      <c r="H31" s="4">
        <v>4</v>
      </c>
      <c r="I31" s="3" t="s">
        <v>222</v>
      </c>
      <c r="J31" s="4"/>
      <c r="K31" s="4"/>
      <c r="L31" s="4"/>
      <c r="M31" s="3" t="s">
        <v>460</v>
      </c>
      <c r="N31" s="3" t="s">
        <v>511</v>
      </c>
    </row>
    <row r="32" spans="1:14" ht="45" x14ac:dyDescent="0.25">
      <c r="A32" s="3" t="s">
        <v>226</v>
      </c>
      <c r="B32" s="3" t="s">
        <v>227</v>
      </c>
      <c r="C32" s="3" t="s">
        <v>228</v>
      </c>
      <c r="D32" s="3" t="s">
        <v>229</v>
      </c>
      <c r="E32" s="3" t="s">
        <v>226</v>
      </c>
      <c r="F32" s="4"/>
      <c r="G32" s="3" t="s">
        <v>230</v>
      </c>
      <c r="H32" s="4">
        <v>1</v>
      </c>
      <c r="I32" s="3" t="s">
        <v>226</v>
      </c>
      <c r="J32" s="4"/>
      <c r="K32" s="4"/>
      <c r="L32" s="4"/>
      <c r="M32" s="3" t="s">
        <v>460</v>
      </c>
      <c r="N32" s="3" t="s">
        <v>512</v>
      </c>
    </row>
    <row r="33" spans="1:14" ht="60" x14ac:dyDescent="0.25">
      <c r="A33" s="3" t="s">
        <v>231</v>
      </c>
      <c r="B33" s="3" t="s">
        <v>232</v>
      </c>
      <c r="C33" s="3" t="s">
        <v>233</v>
      </c>
      <c r="D33" s="3" t="s">
        <v>234</v>
      </c>
      <c r="E33" s="3" t="s">
        <v>231</v>
      </c>
      <c r="F33" s="4"/>
      <c r="G33" s="3" t="s">
        <v>235</v>
      </c>
      <c r="H33" s="4">
        <v>1</v>
      </c>
      <c r="I33" s="3" t="s">
        <v>231</v>
      </c>
      <c r="J33" s="3" t="s">
        <v>236</v>
      </c>
      <c r="K33" s="3" t="s">
        <v>33</v>
      </c>
      <c r="L33" s="3" t="s">
        <v>237</v>
      </c>
      <c r="M33" s="3" t="s">
        <v>460</v>
      </c>
      <c r="N33" s="3" t="s">
        <v>513</v>
      </c>
    </row>
    <row r="34" spans="1:14" ht="45" x14ac:dyDescent="0.25">
      <c r="A34" s="3" t="s">
        <v>238</v>
      </c>
      <c r="B34" s="3" t="s">
        <v>64</v>
      </c>
      <c r="C34" s="3" t="s">
        <v>239</v>
      </c>
      <c r="D34" s="3" t="s">
        <v>240</v>
      </c>
      <c r="E34" s="3" t="s">
        <v>238</v>
      </c>
      <c r="F34" s="3" t="s">
        <v>241</v>
      </c>
      <c r="G34" s="3" t="s">
        <v>68</v>
      </c>
      <c r="H34" s="4">
        <v>2</v>
      </c>
      <c r="I34" s="3" t="s">
        <v>238</v>
      </c>
      <c r="J34" s="3" t="s">
        <v>41</v>
      </c>
      <c r="K34" s="3" t="s">
        <v>33</v>
      </c>
      <c r="L34" s="3" t="s">
        <v>242</v>
      </c>
      <c r="M34" s="3" t="s">
        <v>460</v>
      </c>
      <c r="N34" s="3" t="s">
        <v>514</v>
      </c>
    </row>
    <row r="35" spans="1:14" ht="150" x14ac:dyDescent="0.25">
      <c r="A35" s="3" t="s">
        <v>243</v>
      </c>
      <c r="B35" s="3" t="s">
        <v>64</v>
      </c>
      <c r="C35" s="3" t="s">
        <v>244</v>
      </c>
      <c r="D35" s="3" t="s">
        <v>245</v>
      </c>
      <c r="E35" s="3" t="s">
        <v>243</v>
      </c>
      <c r="F35" s="3" t="s">
        <v>246</v>
      </c>
      <c r="G35" s="3" t="s">
        <v>68</v>
      </c>
      <c r="H35" s="4">
        <v>20</v>
      </c>
      <c r="I35" s="3" t="s">
        <v>243</v>
      </c>
      <c r="J35" s="3" t="s">
        <v>41</v>
      </c>
      <c r="K35" s="3" t="s">
        <v>33</v>
      </c>
      <c r="L35" s="3" t="s">
        <v>247</v>
      </c>
      <c r="M35" s="3" t="s">
        <v>460</v>
      </c>
      <c r="N35" s="3" t="s">
        <v>515</v>
      </c>
    </row>
    <row r="36" spans="1:14" ht="150" x14ac:dyDescent="0.25">
      <c r="A36" s="3" t="s">
        <v>248</v>
      </c>
      <c r="B36" s="3" t="s">
        <v>64</v>
      </c>
      <c r="C36" s="3" t="s">
        <v>249</v>
      </c>
      <c r="D36" s="3" t="s">
        <v>250</v>
      </c>
      <c r="E36" s="3" t="s">
        <v>248</v>
      </c>
      <c r="F36" s="3" t="s">
        <v>251</v>
      </c>
      <c r="G36" s="3" t="s">
        <v>68</v>
      </c>
      <c r="H36" s="4">
        <v>19</v>
      </c>
      <c r="I36" s="3" t="s">
        <v>248</v>
      </c>
      <c r="J36" s="3" t="s">
        <v>41</v>
      </c>
      <c r="K36" s="3" t="s">
        <v>33</v>
      </c>
      <c r="L36" s="3" t="s">
        <v>252</v>
      </c>
      <c r="M36" s="3" t="s">
        <v>460</v>
      </c>
      <c r="N36" s="3" t="s">
        <v>516</v>
      </c>
    </row>
    <row r="37" spans="1:14" ht="409.5" x14ac:dyDescent="0.25">
      <c r="A37" s="3" t="s">
        <v>253</v>
      </c>
      <c r="B37" s="3" t="s">
        <v>64</v>
      </c>
      <c r="C37" s="3" t="s">
        <v>254</v>
      </c>
      <c r="D37" s="3" t="s">
        <v>255</v>
      </c>
      <c r="E37" s="3" t="s">
        <v>253</v>
      </c>
      <c r="F37" s="3" t="s">
        <v>256</v>
      </c>
      <c r="G37" s="3" t="s">
        <v>68</v>
      </c>
      <c r="H37" s="4">
        <v>111</v>
      </c>
      <c r="I37" s="3" t="s">
        <v>253</v>
      </c>
      <c r="J37" s="3" t="s">
        <v>41</v>
      </c>
      <c r="K37" s="3" t="s">
        <v>33</v>
      </c>
      <c r="L37" s="3" t="s">
        <v>257</v>
      </c>
      <c r="M37" s="3" t="s">
        <v>460</v>
      </c>
      <c r="N37" s="3" t="s">
        <v>517</v>
      </c>
    </row>
    <row r="38" spans="1:14" ht="60" x14ac:dyDescent="0.25">
      <c r="A38" s="3" t="s">
        <v>63</v>
      </c>
      <c r="B38" s="3" t="s">
        <v>64</v>
      </c>
      <c r="C38" s="3" t="s">
        <v>258</v>
      </c>
      <c r="D38" s="3" t="s">
        <v>66</v>
      </c>
      <c r="E38" s="3" t="s">
        <v>63</v>
      </c>
      <c r="F38" s="3" t="s">
        <v>67</v>
      </c>
      <c r="G38" s="3" t="s">
        <v>68</v>
      </c>
      <c r="H38" s="4">
        <v>4</v>
      </c>
      <c r="I38" s="3" t="s">
        <v>63</v>
      </c>
      <c r="J38" s="3" t="s">
        <v>41</v>
      </c>
      <c r="K38" s="3" t="s">
        <v>33</v>
      </c>
      <c r="L38" s="3" t="s">
        <v>69</v>
      </c>
      <c r="M38" s="3" t="s">
        <v>460</v>
      </c>
      <c r="N38" s="3" t="s">
        <v>518</v>
      </c>
    </row>
    <row r="39" spans="1:14" ht="90" x14ac:dyDescent="0.25">
      <c r="A39" s="3" t="s">
        <v>259</v>
      </c>
      <c r="B39" s="3" t="s">
        <v>64</v>
      </c>
      <c r="C39" s="3" t="s">
        <v>260</v>
      </c>
      <c r="D39" s="3" t="s">
        <v>261</v>
      </c>
      <c r="E39" s="3" t="s">
        <v>259</v>
      </c>
      <c r="F39" s="3" t="s">
        <v>262</v>
      </c>
      <c r="G39" s="3" t="s">
        <v>263</v>
      </c>
      <c r="H39" s="4">
        <v>11</v>
      </c>
      <c r="I39" s="3" t="s">
        <v>259</v>
      </c>
      <c r="J39" s="3" t="s">
        <v>32</v>
      </c>
      <c r="K39" s="3" t="s">
        <v>33</v>
      </c>
      <c r="L39" s="3" t="s">
        <v>264</v>
      </c>
      <c r="M39" s="3" t="s">
        <v>460</v>
      </c>
      <c r="N39" s="3" t="s">
        <v>485</v>
      </c>
    </row>
    <row r="40" spans="1:14" ht="60" x14ac:dyDescent="0.25">
      <c r="A40" s="3" t="s">
        <v>265</v>
      </c>
      <c r="B40" s="3" t="s">
        <v>64</v>
      </c>
      <c r="C40" s="3" t="s">
        <v>266</v>
      </c>
      <c r="D40" s="3" t="s">
        <v>267</v>
      </c>
      <c r="E40" s="3" t="s">
        <v>265</v>
      </c>
      <c r="F40" s="3" t="s">
        <v>268</v>
      </c>
      <c r="G40" s="3" t="s">
        <v>263</v>
      </c>
      <c r="H40" s="4">
        <v>6</v>
      </c>
      <c r="I40" s="3" t="s">
        <v>265</v>
      </c>
      <c r="J40" s="3" t="s">
        <v>32</v>
      </c>
      <c r="K40" s="3" t="s">
        <v>33</v>
      </c>
      <c r="L40" s="3" t="s">
        <v>269</v>
      </c>
      <c r="M40" s="3" t="s">
        <v>460</v>
      </c>
      <c r="N40" s="3" t="s">
        <v>486</v>
      </c>
    </row>
    <row r="41" spans="1:14" ht="90" x14ac:dyDescent="0.25">
      <c r="A41" s="3" t="s">
        <v>270</v>
      </c>
      <c r="B41" s="3" t="s">
        <v>64</v>
      </c>
      <c r="C41" s="3" t="s">
        <v>271</v>
      </c>
      <c r="D41" s="3" t="s">
        <v>272</v>
      </c>
      <c r="E41" s="3" t="s">
        <v>270</v>
      </c>
      <c r="F41" s="3" t="s">
        <v>251</v>
      </c>
      <c r="G41" s="3" t="s">
        <v>263</v>
      </c>
      <c r="H41" s="4">
        <v>12</v>
      </c>
      <c r="I41" s="3" t="s">
        <v>270</v>
      </c>
      <c r="J41" s="3" t="s">
        <v>32</v>
      </c>
      <c r="K41" s="3" t="s">
        <v>33</v>
      </c>
      <c r="L41" s="3" t="s">
        <v>273</v>
      </c>
      <c r="M41" s="3" t="s">
        <v>460</v>
      </c>
      <c r="N41" s="3" t="s">
        <v>488</v>
      </c>
    </row>
    <row r="42" spans="1:14" ht="45" x14ac:dyDescent="0.25">
      <c r="A42" s="3" t="s">
        <v>274</v>
      </c>
      <c r="B42" s="3" t="s">
        <v>64</v>
      </c>
      <c r="C42" s="3" t="s">
        <v>275</v>
      </c>
      <c r="D42" s="3" t="s">
        <v>276</v>
      </c>
      <c r="E42" s="3" t="s">
        <v>274</v>
      </c>
      <c r="F42" s="3" t="s">
        <v>277</v>
      </c>
      <c r="G42" s="3" t="s">
        <v>263</v>
      </c>
      <c r="H42" s="4">
        <v>2</v>
      </c>
      <c r="I42" s="3" t="s">
        <v>274</v>
      </c>
      <c r="J42" s="3" t="s">
        <v>32</v>
      </c>
      <c r="K42" s="3" t="s">
        <v>33</v>
      </c>
      <c r="L42" s="3" t="s">
        <v>278</v>
      </c>
      <c r="M42" s="3" t="s">
        <v>460</v>
      </c>
      <c r="N42" s="3" t="s">
        <v>489</v>
      </c>
    </row>
    <row r="43" spans="1:14" ht="75" x14ac:dyDescent="0.25">
      <c r="A43" s="3" t="s">
        <v>279</v>
      </c>
      <c r="B43" s="3" t="s">
        <v>280</v>
      </c>
      <c r="C43" s="3" t="s">
        <v>281</v>
      </c>
      <c r="D43" s="3" t="s">
        <v>282</v>
      </c>
      <c r="E43" s="3" t="s">
        <v>279</v>
      </c>
      <c r="F43" s="4"/>
      <c r="G43" s="3" t="s">
        <v>279</v>
      </c>
      <c r="H43" s="4">
        <v>4</v>
      </c>
      <c r="I43" s="3" t="s">
        <v>279</v>
      </c>
      <c r="J43" s="4"/>
      <c r="K43" s="4"/>
      <c r="L43" s="4"/>
      <c r="M43" s="3" t="s">
        <v>460</v>
      </c>
      <c r="N43" s="3" t="s">
        <v>519</v>
      </c>
    </row>
    <row r="44" spans="1:14" ht="75" x14ac:dyDescent="0.25">
      <c r="A44" s="3" t="s">
        <v>279</v>
      </c>
      <c r="B44" s="3" t="s">
        <v>280</v>
      </c>
      <c r="C44" s="3" t="s">
        <v>283</v>
      </c>
      <c r="D44" s="3" t="s">
        <v>284</v>
      </c>
      <c r="E44" s="3" t="s">
        <v>279</v>
      </c>
      <c r="F44" s="4"/>
      <c r="G44" s="3" t="s">
        <v>285</v>
      </c>
      <c r="H44" s="4">
        <v>1</v>
      </c>
      <c r="I44" s="3" t="s">
        <v>285</v>
      </c>
      <c r="J44" s="4"/>
      <c r="K44" s="4"/>
      <c r="L44" s="4"/>
      <c r="M44" s="3" t="s">
        <v>460</v>
      </c>
      <c r="N44" s="3" t="s">
        <v>520</v>
      </c>
    </row>
    <row r="45" spans="1:14" ht="75" x14ac:dyDescent="0.25">
      <c r="A45" s="3" t="s">
        <v>286</v>
      </c>
      <c r="B45" s="3" t="s">
        <v>280</v>
      </c>
      <c r="C45" s="3" t="s">
        <v>287</v>
      </c>
      <c r="D45" s="3" t="s">
        <v>288</v>
      </c>
      <c r="E45" s="3" t="s">
        <v>286</v>
      </c>
      <c r="F45" s="4"/>
      <c r="G45" s="3" t="s">
        <v>286</v>
      </c>
      <c r="H45" s="4">
        <v>1</v>
      </c>
      <c r="I45" s="3" t="s">
        <v>286</v>
      </c>
      <c r="J45" s="4"/>
      <c r="K45" s="4"/>
      <c r="L45" s="4"/>
      <c r="M45" s="3" t="s">
        <v>460</v>
      </c>
      <c r="N45" s="3" t="s">
        <v>521</v>
      </c>
    </row>
    <row r="46" spans="1:14" ht="30" x14ac:dyDescent="0.25">
      <c r="A46" s="3" t="s">
        <v>289</v>
      </c>
      <c r="B46" s="3" t="s">
        <v>290</v>
      </c>
      <c r="C46" s="3" t="s">
        <v>291</v>
      </c>
      <c r="D46" s="3" t="s">
        <v>292</v>
      </c>
      <c r="E46" s="3" t="s">
        <v>289</v>
      </c>
      <c r="F46" s="3" t="s">
        <v>55</v>
      </c>
      <c r="G46" s="3" t="s">
        <v>293</v>
      </c>
      <c r="H46" s="4">
        <v>2</v>
      </c>
      <c r="I46" s="3" t="s">
        <v>289</v>
      </c>
      <c r="J46" s="3" t="s">
        <v>294</v>
      </c>
      <c r="K46" s="3" t="s">
        <v>33</v>
      </c>
      <c r="L46" s="3" t="s">
        <v>295</v>
      </c>
      <c r="M46" s="3" t="s">
        <v>460</v>
      </c>
      <c r="N46" s="3" t="s">
        <v>522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N4"/>
  <sheetViews>
    <sheetView workbookViewId="0">
      <selection activeCell="A2" sqref="A2:A4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71.25" x14ac:dyDescent="0.45">
      <c r="A2" s="3" t="s">
        <v>80</v>
      </c>
      <c r="B2" s="3" t="s">
        <v>81</v>
      </c>
      <c r="C2" s="3" t="s">
        <v>82</v>
      </c>
      <c r="D2" s="3" t="s">
        <v>83</v>
      </c>
      <c r="E2" s="3" t="s">
        <v>80</v>
      </c>
      <c r="F2" s="3" t="s">
        <v>84</v>
      </c>
      <c r="G2" s="3" t="s">
        <v>80</v>
      </c>
      <c r="H2" s="4">
        <v>1</v>
      </c>
      <c r="I2" s="3" t="s">
        <v>80</v>
      </c>
      <c r="J2" s="4"/>
      <c r="K2" s="4"/>
      <c r="L2" s="4"/>
      <c r="M2" s="3" t="s">
        <v>460</v>
      </c>
      <c r="N2" s="3" t="s">
        <v>523</v>
      </c>
    </row>
    <row r="3" spans="1:14" ht="71.25" x14ac:dyDescent="0.45">
      <c r="A3" s="3" t="s">
        <v>85</v>
      </c>
      <c r="B3" s="3" t="s">
        <v>81</v>
      </c>
      <c r="C3" s="3" t="s">
        <v>86</v>
      </c>
      <c r="D3" s="3" t="s">
        <v>87</v>
      </c>
      <c r="E3" s="3" t="s">
        <v>85</v>
      </c>
      <c r="F3" s="3" t="s">
        <v>84</v>
      </c>
      <c r="G3" s="3" t="s">
        <v>85</v>
      </c>
      <c r="H3" s="4">
        <v>1</v>
      </c>
      <c r="I3" s="3" t="s">
        <v>85</v>
      </c>
      <c r="J3" s="4"/>
      <c r="K3" s="4"/>
      <c r="L3" s="4"/>
      <c r="M3" s="3" t="s">
        <v>460</v>
      </c>
      <c r="N3" s="3" t="s">
        <v>524</v>
      </c>
    </row>
    <row r="4" spans="1:14" ht="42.75" x14ac:dyDescent="0.45">
      <c r="A4" s="3" t="s">
        <v>88</v>
      </c>
      <c r="B4" s="3" t="s">
        <v>20</v>
      </c>
      <c r="C4" s="3" t="s">
        <v>89</v>
      </c>
      <c r="D4" s="3" t="s">
        <v>90</v>
      </c>
      <c r="E4" s="3" t="s">
        <v>91</v>
      </c>
      <c r="F4" s="3" t="s">
        <v>91</v>
      </c>
      <c r="G4" s="3" t="s">
        <v>47</v>
      </c>
      <c r="H4" s="4">
        <v>2</v>
      </c>
      <c r="I4" s="3" t="s">
        <v>92</v>
      </c>
      <c r="J4" s="3" t="s">
        <v>49</v>
      </c>
      <c r="K4" s="3" t="s">
        <v>33</v>
      </c>
      <c r="L4" s="3" t="s">
        <v>93</v>
      </c>
      <c r="M4" s="4"/>
      <c r="N4" s="4"/>
    </row>
  </sheetData>
  <printOptions horizontalCentered="1" verticalCentered="1"/>
  <pageMargins left="0.30555555555555558" right="0.30555555555555558" top="0.30555555555555558" bottom="0.30555555555555558" header="0" footer="0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N12"/>
  <sheetViews>
    <sheetView workbookViewId="0">
      <selection activeCell="E18" sqref="E18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57" x14ac:dyDescent="0.45">
      <c r="A2" s="3" t="s">
        <v>12</v>
      </c>
      <c r="B2" s="3" t="s">
        <v>13</v>
      </c>
      <c r="C2" s="3" t="s">
        <v>14</v>
      </c>
      <c r="D2" s="3" t="s">
        <v>15</v>
      </c>
      <c r="E2" s="3" t="s">
        <v>12</v>
      </c>
      <c r="F2" s="4"/>
      <c r="G2" s="3" t="s">
        <v>12</v>
      </c>
      <c r="H2" s="4">
        <v>1</v>
      </c>
      <c r="I2" s="3" t="s">
        <v>12</v>
      </c>
      <c r="J2" s="4"/>
      <c r="K2" s="4"/>
      <c r="L2" s="4"/>
      <c r="M2" s="3" t="s">
        <v>460</v>
      </c>
      <c r="N2" s="3" t="s">
        <v>463</v>
      </c>
    </row>
    <row r="3" spans="1:14" ht="57" x14ac:dyDescent="0.45">
      <c r="A3" s="3" t="s">
        <v>16</v>
      </c>
      <c r="B3" s="3" t="s">
        <v>13</v>
      </c>
      <c r="C3" s="3" t="s">
        <v>17</v>
      </c>
      <c r="D3" s="3" t="s">
        <v>18</v>
      </c>
      <c r="E3" s="3" t="s">
        <v>16</v>
      </c>
      <c r="F3" s="4"/>
      <c r="G3" s="3" t="s">
        <v>16</v>
      </c>
      <c r="H3" s="4">
        <v>1</v>
      </c>
      <c r="I3" s="3" t="s">
        <v>16</v>
      </c>
      <c r="J3" s="4"/>
      <c r="K3" s="4"/>
      <c r="L3" s="4"/>
      <c r="M3" s="3" t="s">
        <v>460</v>
      </c>
      <c r="N3" s="3" t="s">
        <v>464</v>
      </c>
    </row>
    <row r="4" spans="1:14" ht="42.75" x14ac:dyDescent="0.45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23</v>
      </c>
      <c r="G4" s="3" t="s">
        <v>24</v>
      </c>
      <c r="H4" s="4">
        <v>1</v>
      </c>
      <c r="I4" s="3" t="s">
        <v>25</v>
      </c>
      <c r="J4" s="4"/>
      <c r="K4" s="4"/>
      <c r="L4" s="4"/>
      <c r="M4" s="4"/>
      <c r="N4" s="4"/>
    </row>
    <row r="5" spans="1:14" ht="42.75" x14ac:dyDescent="0.45">
      <c r="A5" s="3" t="s">
        <v>26</v>
      </c>
      <c r="B5" s="3" t="s">
        <v>20</v>
      </c>
      <c r="C5" s="3" t="s">
        <v>27</v>
      </c>
      <c r="D5" s="3" t="s">
        <v>28</v>
      </c>
      <c r="E5" s="3" t="s">
        <v>29</v>
      </c>
      <c r="F5" s="3" t="s">
        <v>29</v>
      </c>
      <c r="G5" s="3" t="s">
        <v>30</v>
      </c>
      <c r="H5" s="4">
        <v>1</v>
      </c>
      <c r="I5" s="3" t="s">
        <v>31</v>
      </c>
      <c r="J5" s="3" t="s">
        <v>32</v>
      </c>
      <c r="K5" s="3" t="s">
        <v>33</v>
      </c>
      <c r="L5" s="3" t="s">
        <v>34</v>
      </c>
      <c r="M5" s="4"/>
      <c r="N5" s="4"/>
    </row>
    <row r="6" spans="1:14" ht="42.75" x14ac:dyDescent="0.45">
      <c r="A6" s="3" t="s">
        <v>35</v>
      </c>
      <c r="B6" s="3" t="s">
        <v>20</v>
      </c>
      <c r="C6" s="3" t="s">
        <v>36</v>
      </c>
      <c r="D6" s="3" t="s">
        <v>37</v>
      </c>
      <c r="E6" s="3" t="s">
        <v>38</v>
      </c>
      <c r="F6" s="3" t="s">
        <v>38</v>
      </c>
      <c r="G6" s="3" t="s">
        <v>39</v>
      </c>
      <c r="H6" s="4">
        <v>1</v>
      </c>
      <c r="I6" s="3" t="s">
        <v>40</v>
      </c>
      <c r="J6" s="3" t="s">
        <v>41</v>
      </c>
      <c r="K6" s="3" t="s">
        <v>33</v>
      </c>
      <c r="L6" s="3" t="s">
        <v>42</v>
      </c>
      <c r="M6" s="4"/>
      <c r="N6" s="4"/>
    </row>
    <row r="7" spans="1:14" ht="42.75" x14ac:dyDescent="0.45">
      <c r="A7" s="3" t="s">
        <v>43</v>
      </c>
      <c r="B7" s="3" t="s">
        <v>20</v>
      </c>
      <c r="C7" s="3" t="s">
        <v>44</v>
      </c>
      <c r="D7" s="3" t="s">
        <v>45</v>
      </c>
      <c r="E7" s="3" t="s">
        <v>46</v>
      </c>
      <c r="F7" s="3" t="s">
        <v>46</v>
      </c>
      <c r="G7" s="3" t="s">
        <v>47</v>
      </c>
      <c r="H7" s="4">
        <v>1</v>
      </c>
      <c r="I7" s="3" t="s">
        <v>48</v>
      </c>
      <c r="J7" s="3" t="s">
        <v>49</v>
      </c>
      <c r="K7" s="3" t="s">
        <v>33</v>
      </c>
      <c r="L7" s="3" t="s">
        <v>50</v>
      </c>
      <c r="M7" s="3" t="s">
        <v>460</v>
      </c>
      <c r="N7" s="3" t="s">
        <v>478</v>
      </c>
    </row>
    <row r="8" spans="1:14" ht="42.75" x14ac:dyDescent="0.45">
      <c r="A8" s="3" t="s">
        <v>51</v>
      </c>
      <c r="B8" s="3" t="s">
        <v>52</v>
      </c>
      <c r="C8" s="3" t="s">
        <v>53</v>
      </c>
      <c r="D8" s="3" t="s">
        <v>54</v>
      </c>
      <c r="E8" s="3" t="s">
        <v>51</v>
      </c>
      <c r="F8" s="3" t="s">
        <v>55</v>
      </c>
      <c r="G8" s="3" t="s">
        <v>56</v>
      </c>
      <c r="H8" s="4">
        <v>1</v>
      </c>
      <c r="I8" s="3" t="s">
        <v>51</v>
      </c>
      <c r="J8" s="3" t="s">
        <v>57</v>
      </c>
      <c r="K8" s="3" t="s">
        <v>33</v>
      </c>
      <c r="L8" s="3" t="s">
        <v>58</v>
      </c>
      <c r="M8" s="3" t="s">
        <v>471</v>
      </c>
      <c r="N8" s="3" t="s">
        <v>479</v>
      </c>
    </row>
    <row r="9" spans="1:14" ht="42.75" x14ac:dyDescent="0.45">
      <c r="A9" s="3" t="s">
        <v>59</v>
      </c>
      <c r="B9" s="3" t="s">
        <v>60</v>
      </c>
      <c r="C9" s="3" t="s">
        <v>61</v>
      </c>
      <c r="D9" s="3" t="s">
        <v>62</v>
      </c>
      <c r="E9" s="3" t="s">
        <v>59</v>
      </c>
      <c r="F9" s="4"/>
      <c r="G9" s="3" t="s">
        <v>59</v>
      </c>
      <c r="H9" s="4">
        <v>1</v>
      </c>
      <c r="I9" s="3" t="s">
        <v>59</v>
      </c>
      <c r="J9" s="4"/>
      <c r="K9" s="4"/>
      <c r="L9" s="4"/>
      <c r="M9" s="3" t="s">
        <v>460</v>
      </c>
      <c r="N9" s="3" t="s">
        <v>525</v>
      </c>
    </row>
    <row r="10" spans="1:14" ht="57" x14ac:dyDescent="0.45">
      <c r="A10" s="3" t="s">
        <v>63</v>
      </c>
      <c r="B10" s="3" t="s">
        <v>64</v>
      </c>
      <c r="C10" s="3" t="s">
        <v>65</v>
      </c>
      <c r="D10" s="3" t="s">
        <v>66</v>
      </c>
      <c r="E10" s="3" t="s">
        <v>63</v>
      </c>
      <c r="F10" s="3" t="s">
        <v>67</v>
      </c>
      <c r="G10" s="3" t="s">
        <v>68</v>
      </c>
      <c r="H10" s="4">
        <v>1</v>
      </c>
      <c r="I10" s="3" t="s">
        <v>63</v>
      </c>
      <c r="J10" s="3" t="s">
        <v>41</v>
      </c>
      <c r="K10" s="3" t="s">
        <v>33</v>
      </c>
      <c r="L10" s="3" t="s">
        <v>69</v>
      </c>
      <c r="M10" s="3" t="s">
        <v>460</v>
      </c>
      <c r="N10" s="3" t="s">
        <v>518</v>
      </c>
    </row>
    <row r="11" spans="1:14" ht="42.75" x14ac:dyDescent="0.45">
      <c r="A11" s="3" t="s">
        <v>70</v>
      </c>
      <c r="B11" s="3" t="s">
        <v>64</v>
      </c>
      <c r="C11" s="3" t="s">
        <v>71</v>
      </c>
      <c r="D11" s="3" t="s">
        <v>72</v>
      </c>
      <c r="E11" s="3" t="s">
        <v>70</v>
      </c>
      <c r="F11" s="3" t="s">
        <v>73</v>
      </c>
      <c r="G11" s="3" t="s">
        <v>68</v>
      </c>
      <c r="H11" s="4">
        <v>1</v>
      </c>
      <c r="I11" s="3" t="s">
        <v>70</v>
      </c>
      <c r="J11" s="3" t="s">
        <v>41</v>
      </c>
      <c r="K11" s="3" t="s">
        <v>33</v>
      </c>
      <c r="L11" s="3" t="s">
        <v>74</v>
      </c>
      <c r="M11" s="3" t="s">
        <v>460</v>
      </c>
      <c r="N11" s="3" t="s">
        <v>526</v>
      </c>
    </row>
    <row r="12" spans="1:14" ht="42.75" x14ac:dyDescent="0.45">
      <c r="A12" s="3" t="s">
        <v>75</v>
      </c>
      <c r="B12" s="3" t="s">
        <v>76</v>
      </c>
      <c r="C12" s="3" t="s">
        <v>77</v>
      </c>
      <c r="D12" s="3" t="s">
        <v>78</v>
      </c>
      <c r="E12" s="3" t="s">
        <v>75</v>
      </c>
      <c r="F12" s="4"/>
      <c r="G12" s="3" t="s">
        <v>79</v>
      </c>
      <c r="H12" s="4">
        <v>1</v>
      </c>
      <c r="I12" s="3" t="s">
        <v>75</v>
      </c>
      <c r="J12" s="4"/>
      <c r="K12" s="4"/>
      <c r="L12" s="4"/>
      <c r="M12" s="3" t="s">
        <v>460</v>
      </c>
      <c r="N12" s="3" t="s">
        <v>527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7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645"/>
  <sheetViews>
    <sheetView zoomScale="70" zoomScaleNormal="70" workbookViewId="0">
      <selection activeCell="L11" sqref="L11"/>
    </sheetView>
  </sheetViews>
  <sheetFormatPr baseColWidth="10" defaultRowHeight="15" x14ac:dyDescent="0.25"/>
  <cols>
    <col min="2" max="2" width="28.85546875" style="20" bestFit="1" customWidth="1"/>
    <col min="3" max="3" width="13.7109375" style="20" customWidth="1"/>
    <col min="4" max="4" width="13.5703125" style="20" customWidth="1"/>
    <col min="5" max="6" width="11.42578125" style="20" customWidth="1"/>
    <col min="7" max="7" width="19.28515625" style="20" customWidth="1"/>
    <col min="8" max="8" width="6.28515625" style="20" customWidth="1"/>
    <col min="9" max="9" width="34.140625" style="20" customWidth="1"/>
    <col min="10" max="10" width="19.28515625" style="20" customWidth="1"/>
    <col min="11" max="12" width="30.140625" style="20" customWidth="1"/>
    <col min="13" max="13" width="5.140625" style="20" customWidth="1"/>
    <col min="14" max="14" width="18.7109375" customWidth="1"/>
    <col min="15" max="15" width="5" style="30" customWidth="1"/>
    <col min="17" max="17" width="11.42578125" style="9"/>
    <col min="18" max="19" width="11.42578125" style="17"/>
    <col min="20" max="20" width="11.42578125" style="9"/>
    <col min="21" max="21" width="11.42578125" style="17"/>
    <col min="22" max="22" width="21.5703125" style="9" customWidth="1"/>
    <col min="23" max="23" width="4.28515625" style="30" customWidth="1"/>
    <col min="24" max="24" width="14.85546875" customWidth="1"/>
    <col min="26" max="28" width="11.42578125" style="32"/>
    <col min="30" max="30" width="22.42578125" style="31" bestFit="1" customWidth="1"/>
  </cols>
  <sheetData>
    <row r="1" spans="1:30" s="36" customFormat="1" ht="28.9" thickBot="1" x14ac:dyDescent="0.5">
      <c r="A1" s="40" t="s">
        <v>2</v>
      </c>
      <c r="B1" s="39" t="s">
        <v>6</v>
      </c>
      <c r="C1" s="39" t="s">
        <v>1161</v>
      </c>
      <c r="D1" s="39" t="s">
        <v>1162</v>
      </c>
      <c r="E1" s="39" t="s">
        <v>1163</v>
      </c>
      <c r="F1" s="39" t="s">
        <v>1164</v>
      </c>
      <c r="G1" s="39" t="s">
        <v>4</v>
      </c>
      <c r="H1" s="26"/>
      <c r="I1" s="39" t="s">
        <v>6</v>
      </c>
      <c r="J1" s="28" t="s">
        <v>2400</v>
      </c>
      <c r="K1" s="25" t="s">
        <v>2411</v>
      </c>
      <c r="L1" s="39" t="s">
        <v>2412</v>
      </c>
      <c r="M1" s="26"/>
      <c r="N1" s="34" t="s">
        <v>2400</v>
      </c>
      <c r="O1" s="35"/>
      <c r="P1" s="36" t="s">
        <v>2416</v>
      </c>
      <c r="Q1" s="27" t="s">
        <v>2</v>
      </c>
      <c r="R1" s="37" t="s">
        <v>2413</v>
      </c>
      <c r="S1" s="37" t="s">
        <v>2414</v>
      </c>
      <c r="T1" s="38" t="s">
        <v>1163</v>
      </c>
      <c r="U1" s="37" t="s">
        <v>1164</v>
      </c>
      <c r="V1" s="28" t="s">
        <v>6</v>
      </c>
      <c r="W1" s="35"/>
      <c r="X1" s="36" t="s">
        <v>2415</v>
      </c>
      <c r="Y1" s="39" t="s">
        <v>2</v>
      </c>
      <c r="Z1" s="39" t="s">
        <v>2413</v>
      </c>
      <c r="AA1" s="39" t="s">
        <v>2414</v>
      </c>
      <c r="AB1" s="38" t="s">
        <v>1163</v>
      </c>
      <c r="AC1" s="37" t="s">
        <v>1164</v>
      </c>
      <c r="AD1" s="33" t="s">
        <v>6</v>
      </c>
    </row>
    <row r="2" spans="1:30" ht="14.25" x14ac:dyDescent="0.45">
      <c r="A2" t="s">
        <v>1165</v>
      </c>
      <c r="B2" s="20" t="s">
        <v>1166</v>
      </c>
      <c r="C2" s="20" t="s">
        <v>1167</v>
      </c>
      <c r="D2" s="20" t="s">
        <v>1168</v>
      </c>
      <c r="E2" s="20" t="s">
        <v>1169</v>
      </c>
      <c r="F2" s="20">
        <v>0</v>
      </c>
      <c r="G2" s="20" t="s">
        <v>4</v>
      </c>
      <c r="H2" s="22"/>
      <c r="I2" s="20" t="s">
        <v>98</v>
      </c>
      <c r="J2" s="20" t="str">
        <f>IF('Parsing des BOM'!$W2&lt;&gt;0,'Parsing des BOM'!$W2,"")</f>
        <v>SOT-23-3</v>
      </c>
      <c r="K2" s="20" t="str">
        <f t="shared" ref="K2:K16" si="0">VLOOKUP(I2,B:B,1,FALSE)</f>
        <v>SOT-23</v>
      </c>
      <c r="L2" s="20">
        <v>270</v>
      </c>
      <c r="M2" s="22"/>
      <c r="N2" t="str">
        <f t="shared" ref="N2:N65" si="1">IFERROR(VLOOKUP(B2,I:J,2,FALSE),"")</f>
        <v>Tooling_hole_JLCPCB</v>
      </c>
      <c r="Q2" s="9" t="str">
        <f>$A2</f>
        <v>H3</v>
      </c>
      <c r="R2" s="17" t="str">
        <f>$C2</f>
        <v>50.0000</v>
      </c>
      <c r="S2" s="17" t="str">
        <f>$D2</f>
        <v>188.0000</v>
      </c>
      <c r="T2" s="9" t="str">
        <f>$E2</f>
        <v>TopLayer</v>
      </c>
      <c r="U2" s="17">
        <f>F2+VLOOKUP($B2,$I:$L,4,FALSE)</f>
        <v>0</v>
      </c>
      <c r="V2" s="9" t="str">
        <f>VLOOKUP($B2,$I:$L,2,FALSE)</f>
        <v>Tooling_hole_JLCPCB</v>
      </c>
      <c r="Y2" s="9" t="s">
        <v>1165</v>
      </c>
      <c r="Z2" s="18" t="s">
        <v>1167</v>
      </c>
      <c r="AA2" s="18" t="s">
        <v>1168</v>
      </c>
      <c r="AB2" s="18" t="s">
        <v>2446</v>
      </c>
      <c r="AC2" s="17">
        <f t="shared" ref="AC2:AC65" si="2">VLOOKUP($Y2,$Q:$V,5,FALSE)</f>
        <v>0</v>
      </c>
      <c r="AD2" s="9" t="str">
        <f t="shared" ref="AD2:AD65" si="3">VLOOKUP($Y2,$Q:$V,6,FALSE)</f>
        <v>Tooling_hole_JLCPCB</v>
      </c>
    </row>
    <row r="3" spans="1:30" ht="14.25" x14ac:dyDescent="0.45">
      <c r="A3" t="s">
        <v>1170</v>
      </c>
      <c r="B3" s="20" t="s">
        <v>1171</v>
      </c>
      <c r="C3" s="20" t="s">
        <v>1172</v>
      </c>
      <c r="D3" s="20" t="s">
        <v>1173</v>
      </c>
      <c r="E3" s="20" t="s">
        <v>1169</v>
      </c>
      <c r="F3" s="20">
        <v>270</v>
      </c>
      <c r="G3" s="20" t="s">
        <v>91</v>
      </c>
      <c r="H3" s="22"/>
      <c r="I3" s="24" t="s">
        <v>115</v>
      </c>
      <c r="J3" s="20" t="str">
        <f>IF('Parsing des BOM'!$W10&lt;&gt;0,'Parsing des BOM'!$W10,"")</f>
        <v>SOT-23-6L</v>
      </c>
      <c r="K3" s="20" t="str">
        <f t="shared" si="0"/>
        <v>SOT-23-6L</v>
      </c>
      <c r="L3" s="20">
        <v>270</v>
      </c>
      <c r="M3" s="22"/>
      <c r="N3" t="str">
        <f t="shared" si="1"/>
        <v>0805</v>
      </c>
      <c r="Q3" s="9" t="str">
        <f t="shared" ref="Q3:Q66" si="4">$A3</f>
        <v>C151</v>
      </c>
      <c r="R3" s="17" t="str">
        <f t="shared" ref="R3:R66" si="5">$C3</f>
        <v>98.5000</v>
      </c>
      <c r="S3" s="17" t="str">
        <f t="shared" ref="S3:S66" si="6">$D3</f>
        <v>182.0000</v>
      </c>
      <c r="T3" s="9" t="str">
        <f t="shared" ref="T3:T66" si="7">$E3</f>
        <v>TopLayer</v>
      </c>
      <c r="U3" s="17">
        <f t="shared" ref="U3:U21" si="8">F3+VLOOKUP($B3,$I:$L,4,FALSE)</f>
        <v>270</v>
      </c>
      <c r="V3" s="9" t="str">
        <f t="shared" ref="V3:V66" si="9">VLOOKUP($B3,$I:$L,2,FALSE)</f>
        <v>0805</v>
      </c>
      <c r="Y3" s="9" t="s">
        <v>1170</v>
      </c>
      <c r="Z3" s="18" t="s">
        <v>1172</v>
      </c>
      <c r="AA3" s="18" t="s">
        <v>1173</v>
      </c>
      <c r="AB3" s="18" t="s">
        <v>2446</v>
      </c>
      <c r="AC3" s="17">
        <f t="shared" si="2"/>
        <v>270</v>
      </c>
      <c r="AD3" s="9" t="str">
        <f t="shared" si="3"/>
        <v>0805</v>
      </c>
    </row>
    <row r="4" spans="1:30" ht="14.25" x14ac:dyDescent="0.45">
      <c r="A4" t="s">
        <v>1174</v>
      </c>
      <c r="B4" s="20" t="s">
        <v>1171</v>
      </c>
      <c r="C4" s="20" t="s">
        <v>1175</v>
      </c>
      <c r="D4" s="20" t="s">
        <v>1173</v>
      </c>
      <c r="E4" s="20" t="s">
        <v>1169</v>
      </c>
      <c r="F4" s="20">
        <v>270</v>
      </c>
      <c r="G4" s="20" t="s">
        <v>91</v>
      </c>
      <c r="H4" s="22"/>
      <c r="I4" s="20" t="s">
        <v>293</v>
      </c>
      <c r="J4" s="20" t="str">
        <f>IF('Parsing des BOM'!$W74&lt;&gt;0,'Parsing des BOM'!$W74,"")</f>
        <v>SOT-223</v>
      </c>
      <c r="K4" s="20" t="str">
        <f t="shared" si="0"/>
        <v>SOT223</v>
      </c>
      <c r="L4" s="20">
        <v>180</v>
      </c>
      <c r="M4" s="22"/>
      <c r="N4" t="str">
        <f t="shared" si="1"/>
        <v>0805</v>
      </c>
      <c r="Q4" s="9" t="str">
        <f t="shared" si="4"/>
        <v>C150</v>
      </c>
      <c r="R4" s="17" t="str">
        <f t="shared" si="5"/>
        <v>75.5000</v>
      </c>
      <c r="S4" s="17" t="str">
        <f t="shared" si="6"/>
        <v>182.0000</v>
      </c>
      <c r="T4" s="9" t="str">
        <f t="shared" si="7"/>
        <v>TopLayer</v>
      </c>
      <c r="U4" s="17">
        <f t="shared" si="8"/>
        <v>270</v>
      </c>
      <c r="V4" s="9" t="str">
        <f t="shared" si="9"/>
        <v>0805</v>
      </c>
      <c r="Y4" s="9" t="s">
        <v>1174</v>
      </c>
      <c r="Z4" s="18" t="s">
        <v>1175</v>
      </c>
      <c r="AA4" s="18" t="s">
        <v>1173</v>
      </c>
      <c r="AB4" s="18" t="s">
        <v>2446</v>
      </c>
      <c r="AC4" s="17">
        <f t="shared" si="2"/>
        <v>270</v>
      </c>
      <c r="AD4" s="9" t="str">
        <f t="shared" si="3"/>
        <v>0805</v>
      </c>
    </row>
    <row r="5" spans="1:30" ht="14.25" x14ac:dyDescent="0.45">
      <c r="A5" t="s">
        <v>82</v>
      </c>
      <c r="B5" s="20">
        <v>61300811021</v>
      </c>
      <c r="C5" s="20" t="s">
        <v>1176</v>
      </c>
      <c r="D5" s="20" t="s">
        <v>1177</v>
      </c>
      <c r="E5" s="20" t="s">
        <v>1169</v>
      </c>
      <c r="F5" s="20">
        <v>0</v>
      </c>
      <c r="G5" s="20">
        <v>61300811021</v>
      </c>
      <c r="H5" s="22"/>
      <c r="I5" s="20" t="s">
        <v>395</v>
      </c>
      <c r="J5" s="20" t="str">
        <f>IF('Parsing des BOM'!$W32&lt;&gt;0,'Parsing des BOM'!$W32,"")</f>
        <v>SOD-123</v>
      </c>
      <c r="K5" s="20" t="str">
        <f t="shared" si="0"/>
        <v>SOD-123FL</v>
      </c>
      <c r="L5" s="20">
        <v>180</v>
      </c>
      <c r="M5" s="22"/>
      <c r="N5" t="str">
        <f t="shared" si="1"/>
        <v/>
      </c>
      <c r="Q5" s="9" t="str">
        <f t="shared" si="4"/>
        <v>J152</v>
      </c>
      <c r="R5" s="17" t="str">
        <f t="shared" si="5"/>
        <v>87.1000</v>
      </c>
      <c r="S5" s="17" t="str">
        <f t="shared" si="6"/>
        <v>188.0200</v>
      </c>
      <c r="T5" s="9" t="str">
        <f t="shared" si="7"/>
        <v>TopLayer</v>
      </c>
      <c r="U5" s="17" t="e">
        <f t="shared" si="8"/>
        <v>#N/A</v>
      </c>
      <c r="V5" s="9" t="e">
        <f t="shared" si="9"/>
        <v>#N/A</v>
      </c>
      <c r="Y5" s="9" t="s">
        <v>53</v>
      </c>
      <c r="Z5" s="18" t="s">
        <v>1182</v>
      </c>
      <c r="AA5" s="18" t="s">
        <v>1183</v>
      </c>
      <c r="AB5" s="18" t="s">
        <v>2446</v>
      </c>
      <c r="AC5" s="17">
        <f t="shared" si="2"/>
        <v>0</v>
      </c>
      <c r="AD5" s="9" t="str">
        <f t="shared" si="3"/>
        <v>SOT-89-3</v>
      </c>
    </row>
    <row r="6" spans="1:30" ht="14.25" x14ac:dyDescent="0.45">
      <c r="A6" t="s">
        <v>61</v>
      </c>
      <c r="B6" s="20" t="s">
        <v>59</v>
      </c>
      <c r="C6" s="20" t="s">
        <v>1178</v>
      </c>
      <c r="D6" s="20" t="s">
        <v>1179</v>
      </c>
      <c r="E6" s="20" t="s">
        <v>1169</v>
      </c>
      <c r="F6" s="20">
        <v>270</v>
      </c>
      <c r="G6" s="20" t="s">
        <v>59</v>
      </c>
      <c r="H6" s="22"/>
      <c r="I6" s="20" t="s">
        <v>235</v>
      </c>
      <c r="J6" s="20" t="str">
        <f>IF('Parsing des BOM'!$W66&lt;&gt;0,'Parsing des BOM'!$W66,"")</f>
        <v>SOIC-8_3.9x4.9x1.27P</v>
      </c>
      <c r="K6" s="20" t="str">
        <f t="shared" si="0"/>
        <v>SOIC127P600X175-8N</v>
      </c>
      <c r="L6" s="20">
        <v>270</v>
      </c>
      <c r="M6" s="22"/>
      <c r="N6" t="str">
        <f t="shared" si="1"/>
        <v/>
      </c>
      <c r="Q6" s="9" t="str">
        <f t="shared" si="4"/>
        <v>U152</v>
      </c>
      <c r="R6" s="17" t="str">
        <f t="shared" si="5"/>
        <v>69.2500</v>
      </c>
      <c r="S6" s="17" t="str">
        <f t="shared" si="6"/>
        <v>184.1500</v>
      </c>
      <c r="T6" s="9" t="str">
        <f t="shared" si="7"/>
        <v>TopLayer</v>
      </c>
      <c r="U6" s="17" t="e">
        <f t="shared" si="8"/>
        <v>#N/A</v>
      </c>
      <c r="V6" s="9" t="e">
        <f t="shared" si="9"/>
        <v>#N/A</v>
      </c>
      <c r="Y6" s="9" t="s">
        <v>65</v>
      </c>
      <c r="Z6" s="18" t="s">
        <v>1184</v>
      </c>
      <c r="AA6" s="18" t="s">
        <v>1185</v>
      </c>
      <c r="AB6" s="18" t="s">
        <v>2446</v>
      </c>
      <c r="AC6" s="17">
        <f t="shared" si="2"/>
        <v>180</v>
      </c>
      <c r="AD6" s="9" t="str">
        <f t="shared" si="3"/>
        <v>0402</v>
      </c>
    </row>
    <row r="7" spans="1:30" ht="14.25" x14ac:dyDescent="0.45">
      <c r="A7" t="s">
        <v>77</v>
      </c>
      <c r="B7" s="20" t="s">
        <v>79</v>
      </c>
      <c r="C7" s="20" t="s">
        <v>1180</v>
      </c>
      <c r="D7" s="20" t="s">
        <v>1181</v>
      </c>
      <c r="E7" s="20" t="s">
        <v>1169</v>
      </c>
      <c r="F7" s="20">
        <v>180</v>
      </c>
      <c r="G7" s="20" t="s">
        <v>75</v>
      </c>
      <c r="H7" s="22"/>
      <c r="I7" s="20" t="s">
        <v>219</v>
      </c>
      <c r="J7" s="20" t="str">
        <f>IF('Parsing des BOM'!$W63&lt;&gt;0,'Parsing des BOM'!$W63,"")</f>
        <v>SSOP-28_5.3x10.2x0.65P</v>
      </c>
      <c r="K7" s="20" t="str">
        <f t="shared" si="0"/>
        <v>SSOP28</v>
      </c>
      <c r="L7" s="20">
        <v>270</v>
      </c>
      <c r="M7" s="22"/>
      <c r="N7" t="str">
        <f t="shared" si="1"/>
        <v/>
      </c>
      <c r="Q7" s="9" t="str">
        <f t="shared" si="4"/>
        <v>U151</v>
      </c>
      <c r="R7" s="17" t="str">
        <f t="shared" si="5"/>
        <v>60.5001</v>
      </c>
      <c r="S7" s="17" t="str">
        <f t="shared" si="6"/>
        <v>180.6501</v>
      </c>
      <c r="T7" s="9" t="str">
        <f t="shared" si="7"/>
        <v>TopLayer</v>
      </c>
      <c r="U7" s="17" t="e">
        <f t="shared" si="8"/>
        <v>#N/A</v>
      </c>
      <c r="V7" s="9" t="e">
        <f t="shared" si="9"/>
        <v>#N/A</v>
      </c>
      <c r="Y7" s="9" t="s">
        <v>71</v>
      </c>
      <c r="Z7" s="18" t="s">
        <v>1184</v>
      </c>
      <c r="AA7" s="18" t="s">
        <v>1186</v>
      </c>
      <c r="AB7" s="18" t="s">
        <v>2446</v>
      </c>
      <c r="AC7" s="17">
        <f t="shared" si="2"/>
        <v>0</v>
      </c>
      <c r="AD7" s="9" t="str">
        <f t="shared" si="3"/>
        <v>0402</v>
      </c>
    </row>
    <row r="8" spans="1:30" ht="14.25" x14ac:dyDescent="0.45">
      <c r="A8" t="s">
        <v>53</v>
      </c>
      <c r="B8" s="20" t="s">
        <v>56</v>
      </c>
      <c r="C8" s="20" t="s">
        <v>1182</v>
      </c>
      <c r="D8" s="20" t="s">
        <v>1183</v>
      </c>
      <c r="E8" s="20" t="s">
        <v>1169</v>
      </c>
      <c r="F8" s="20">
        <v>0</v>
      </c>
      <c r="G8" s="20" t="s">
        <v>51</v>
      </c>
      <c r="H8" s="22"/>
      <c r="I8" s="20" t="s">
        <v>56</v>
      </c>
      <c r="J8" s="20" t="str">
        <f>IF('Parsing des BOM'!$W27&lt;&gt;0,'Parsing des BOM'!$W27,"")</f>
        <v>SOT-89-3</v>
      </c>
      <c r="K8" s="20" t="str">
        <f t="shared" si="0"/>
        <v>SOT89-150P350X160-3N</v>
      </c>
      <c r="L8" s="20">
        <v>0</v>
      </c>
      <c r="M8" s="22"/>
      <c r="N8" t="str">
        <f t="shared" si="1"/>
        <v>SOT-89-3</v>
      </c>
      <c r="Q8" s="9" t="str">
        <f t="shared" si="4"/>
        <v>U150</v>
      </c>
      <c r="R8" s="17" t="str">
        <f t="shared" si="5"/>
        <v>60.5498</v>
      </c>
      <c r="S8" s="17" t="str">
        <f t="shared" si="6"/>
        <v>184.6500</v>
      </c>
      <c r="T8" s="9" t="str">
        <f t="shared" si="7"/>
        <v>TopLayer</v>
      </c>
      <c r="U8" s="17">
        <f t="shared" si="8"/>
        <v>0</v>
      </c>
      <c r="V8" s="43" t="str">
        <f t="shared" si="9"/>
        <v>SOT-89-3</v>
      </c>
      <c r="Y8" s="9" t="s">
        <v>36</v>
      </c>
      <c r="Z8" s="18" t="s">
        <v>1191</v>
      </c>
      <c r="AA8" s="18" t="s">
        <v>1192</v>
      </c>
      <c r="AB8" s="18" t="s">
        <v>2446</v>
      </c>
      <c r="AC8" s="17">
        <f t="shared" si="2"/>
        <v>270</v>
      </c>
      <c r="AD8" s="9" t="str">
        <f t="shared" si="3"/>
        <v>0402</v>
      </c>
    </row>
    <row r="9" spans="1:30" ht="14.25" x14ac:dyDescent="0.45">
      <c r="A9" t="s">
        <v>65</v>
      </c>
      <c r="B9" s="20" t="s">
        <v>68</v>
      </c>
      <c r="C9" s="20" t="s">
        <v>1184</v>
      </c>
      <c r="D9" s="20" t="s">
        <v>1185</v>
      </c>
      <c r="E9" s="20" t="s">
        <v>1169</v>
      </c>
      <c r="F9" s="20">
        <v>180</v>
      </c>
      <c r="G9" s="20" t="s">
        <v>63</v>
      </c>
      <c r="H9" s="22"/>
      <c r="I9" s="20" t="s">
        <v>109</v>
      </c>
      <c r="J9" s="20" t="str">
        <f>IF('Parsing des BOM'!$W9&lt;&gt;0,'Parsing des BOM'!$W9,"")</f>
        <v>LED_0603</v>
      </c>
      <c r="K9" s="20" t="str">
        <f t="shared" si="0"/>
        <v>SMCW_0603</v>
      </c>
      <c r="L9" s="20">
        <v>0</v>
      </c>
      <c r="M9" s="22"/>
      <c r="N9" t="str">
        <f t="shared" si="1"/>
        <v>0402</v>
      </c>
      <c r="Q9" s="9" t="str">
        <f t="shared" si="4"/>
        <v>R151</v>
      </c>
      <c r="R9" s="17" t="str">
        <f t="shared" si="5"/>
        <v>64.7500</v>
      </c>
      <c r="S9" s="17" t="str">
        <f t="shared" si="6"/>
        <v>180.9000</v>
      </c>
      <c r="T9" s="9" t="str">
        <f t="shared" si="7"/>
        <v>TopLayer</v>
      </c>
      <c r="U9" s="17">
        <f t="shared" si="8"/>
        <v>180</v>
      </c>
      <c r="V9" s="9" t="str">
        <f t="shared" si="9"/>
        <v>0402</v>
      </c>
      <c r="Y9" s="9" t="s">
        <v>27</v>
      </c>
      <c r="Z9" s="18" t="s">
        <v>1191</v>
      </c>
      <c r="AA9" s="18" t="s">
        <v>1194</v>
      </c>
      <c r="AB9" s="18" t="s">
        <v>2446</v>
      </c>
      <c r="AC9" s="17">
        <f t="shared" si="2"/>
        <v>90</v>
      </c>
      <c r="AD9" s="9" t="str">
        <f t="shared" si="3"/>
        <v>0603</v>
      </c>
    </row>
    <row r="10" spans="1:30" ht="14.25" x14ac:dyDescent="0.45">
      <c r="A10" t="s">
        <v>71</v>
      </c>
      <c r="B10" s="20" t="s">
        <v>68</v>
      </c>
      <c r="C10" s="20" t="s">
        <v>1184</v>
      </c>
      <c r="D10" s="20" t="s">
        <v>1186</v>
      </c>
      <c r="E10" s="20" t="s">
        <v>1169</v>
      </c>
      <c r="F10" s="20">
        <v>0</v>
      </c>
      <c r="G10" s="20" t="s">
        <v>70</v>
      </c>
      <c r="H10" s="22"/>
      <c r="I10" s="20" t="s">
        <v>68</v>
      </c>
      <c r="J10" s="20" t="str">
        <f>IF('Parsing des BOM'!$W67&lt;&gt;0,'Parsing des BOM'!$W67,"")</f>
        <v>0402</v>
      </c>
      <c r="K10" s="20" t="str">
        <f t="shared" si="0"/>
        <v>RESC1005X04N</v>
      </c>
      <c r="L10" s="20">
        <v>0</v>
      </c>
      <c r="M10" s="22"/>
      <c r="N10" t="str">
        <f t="shared" si="1"/>
        <v>0402</v>
      </c>
      <c r="Q10" s="9" t="str">
        <f t="shared" si="4"/>
        <v>R150</v>
      </c>
      <c r="R10" s="17" t="str">
        <f t="shared" si="5"/>
        <v>64.7500</v>
      </c>
      <c r="S10" s="17" t="str">
        <f t="shared" si="6"/>
        <v>179.6500</v>
      </c>
      <c r="T10" s="9" t="str">
        <f t="shared" si="7"/>
        <v>TopLayer</v>
      </c>
      <c r="U10" s="17">
        <f t="shared" si="8"/>
        <v>0</v>
      </c>
      <c r="V10" s="9" t="str">
        <f t="shared" si="9"/>
        <v>0402</v>
      </c>
      <c r="Y10" s="9" t="s">
        <v>44</v>
      </c>
      <c r="Z10" s="18" t="s">
        <v>1195</v>
      </c>
      <c r="AA10" s="18" t="s">
        <v>1196</v>
      </c>
      <c r="AB10" s="18" t="s">
        <v>2446</v>
      </c>
      <c r="AC10" s="17">
        <f t="shared" si="2"/>
        <v>90</v>
      </c>
      <c r="AD10" s="9" t="str">
        <f t="shared" si="3"/>
        <v>0805</v>
      </c>
    </row>
    <row r="11" spans="1:30" ht="14.25" x14ac:dyDescent="0.45">
      <c r="A11" t="s">
        <v>17</v>
      </c>
      <c r="B11" s="21">
        <v>51582</v>
      </c>
      <c r="C11" s="20" t="s">
        <v>1187</v>
      </c>
      <c r="D11" s="20" t="s">
        <v>1179</v>
      </c>
      <c r="E11" s="20" t="s">
        <v>1169</v>
      </c>
      <c r="F11" s="20">
        <v>90</v>
      </c>
      <c r="G11" s="21">
        <v>51582</v>
      </c>
      <c r="H11" s="23"/>
      <c r="I11" s="20" t="s">
        <v>263</v>
      </c>
      <c r="J11" s="20" t="str">
        <f>IF('Parsing des BOM'!$W33&lt;&gt;0,'Parsing des BOM'!$W33,"")</f>
        <v>0603</v>
      </c>
      <c r="K11" s="20" t="str">
        <f t="shared" si="0"/>
        <v>RESC1608X06N</v>
      </c>
      <c r="L11" s="20">
        <v>0</v>
      </c>
      <c r="M11" s="22"/>
      <c r="N11" t="str">
        <f t="shared" si="1"/>
        <v/>
      </c>
      <c r="Q11" s="9" t="str">
        <f t="shared" si="4"/>
        <v>J151</v>
      </c>
      <c r="R11" s="17" t="str">
        <f t="shared" si="5"/>
        <v>55.0000</v>
      </c>
      <c r="S11" s="17" t="str">
        <f t="shared" si="6"/>
        <v>184.1500</v>
      </c>
      <c r="T11" s="9" t="str">
        <f t="shared" si="7"/>
        <v>TopLayer</v>
      </c>
      <c r="U11" s="17" t="e">
        <f t="shared" si="8"/>
        <v>#N/A</v>
      </c>
      <c r="V11" s="9" t="e">
        <f t="shared" si="9"/>
        <v>#N/A</v>
      </c>
      <c r="Y11" s="9" t="s">
        <v>53</v>
      </c>
      <c r="Z11" s="18" t="s">
        <v>1203</v>
      </c>
      <c r="AA11" s="18" t="s">
        <v>1204</v>
      </c>
      <c r="AB11" s="18" t="s">
        <v>2446</v>
      </c>
      <c r="AC11" s="17">
        <f t="shared" si="2"/>
        <v>0</v>
      </c>
      <c r="AD11" s="9" t="str">
        <f t="shared" si="3"/>
        <v>SOT-89-3</v>
      </c>
    </row>
    <row r="12" spans="1:30" ht="14.25" x14ac:dyDescent="0.45">
      <c r="A12" t="s">
        <v>14</v>
      </c>
      <c r="B12" s="21">
        <v>47929</v>
      </c>
      <c r="C12" s="20" t="s">
        <v>1188</v>
      </c>
      <c r="D12" s="20" t="s">
        <v>1189</v>
      </c>
      <c r="E12" s="20" t="s">
        <v>1169</v>
      </c>
      <c r="F12" s="20">
        <v>90</v>
      </c>
      <c r="G12" s="21">
        <v>47929</v>
      </c>
      <c r="H12" s="23"/>
      <c r="I12" s="20" t="s">
        <v>214</v>
      </c>
      <c r="J12" s="20" t="str">
        <f>IF('Parsing des BOM'!$W39&lt;&gt;0,'Parsing des BOM'!$W39,"")</f>
        <v>0805</v>
      </c>
      <c r="K12" s="20" t="str">
        <f t="shared" si="0"/>
        <v>RESC2012X06N</v>
      </c>
      <c r="L12" s="20">
        <v>0</v>
      </c>
      <c r="M12" s="22"/>
      <c r="N12" t="str">
        <f t="shared" si="1"/>
        <v/>
      </c>
      <c r="Q12" s="9" t="str">
        <f t="shared" si="4"/>
        <v>J150</v>
      </c>
      <c r="R12" s="17" t="str">
        <f t="shared" si="5"/>
        <v>65.0000</v>
      </c>
      <c r="S12" s="17" t="str">
        <f t="shared" si="6"/>
        <v>185.4000</v>
      </c>
      <c r="T12" s="9" t="str">
        <f t="shared" si="7"/>
        <v>TopLayer</v>
      </c>
      <c r="U12" s="17" t="e">
        <f t="shared" si="8"/>
        <v>#N/A</v>
      </c>
      <c r="V12" s="9" t="e">
        <f t="shared" si="9"/>
        <v>#N/A</v>
      </c>
      <c r="Y12" s="9" t="s">
        <v>65</v>
      </c>
      <c r="Z12" s="18" t="s">
        <v>1205</v>
      </c>
      <c r="AA12" s="18" t="s">
        <v>1206</v>
      </c>
      <c r="AB12" s="18" t="s">
        <v>2446</v>
      </c>
      <c r="AC12" s="17">
        <f t="shared" si="2"/>
        <v>180</v>
      </c>
      <c r="AD12" s="9" t="str">
        <f t="shared" si="3"/>
        <v>0402</v>
      </c>
    </row>
    <row r="13" spans="1:30" ht="14.25" x14ac:dyDescent="0.45">
      <c r="A13" t="s">
        <v>36</v>
      </c>
      <c r="B13" s="20" t="s">
        <v>1190</v>
      </c>
      <c r="C13" s="20" t="s">
        <v>1191</v>
      </c>
      <c r="D13" s="20" t="s">
        <v>1192</v>
      </c>
      <c r="E13" s="20" t="s">
        <v>1169</v>
      </c>
      <c r="F13" s="20">
        <v>270</v>
      </c>
      <c r="G13" s="20" t="s">
        <v>38</v>
      </c>
      <c r="H13" s="22"/>
      <c r="I13" s="24" t="s">
        <v>1190</v>
      </c>
      <c r="J13" s="20" t="str">
        <f>IF('Parsing des BOM'!$W23&lt;&gt;0,'Parsing des BOM'!$W23,"")</f>
        <v>0402</v>
      </c>
      <c r="K13" s="20" t="str">
        <f t="shared" si="0"/>
        <v>WCAP-CSGP_0402,_1x0.5x0.5</v>
      </c>
      <c r="L13" s="20">
        <v>0</v>
      </c>
      <c r="M13" s="22"/>
      <c r="N13" t="str">
        <f t="shared" si="1"/>
        <v>0402</v>
      </c>
      <c r="Q13" s="9" t="str">
        <f t="shared" si="4"/>
        <v>C155</v>
      </c>
      <c r="R13" s="17" t="str">
        <f t="shared" si="5"/>
        <v>57.2500</v>
      </c>
      <c r="S13" s="17" t="str">
        <f t="shared" si="6"/>
        <v>180.1500</v>
      </c>
      <c r="T13" s="9" t="str">
        <f t="shared" si="7"/>
        <v>TopLayer</v>
      </c>
      <c r="U13" s="17">
        <f t="shared" si="8"/>
        <v>270</v>
      </c>
      <c r="V13" s="9" t="str">
        <f t="shared" si="9"/>
        <v>0402</v>
      </c>
      <c r="Y13" s="9" t="s">
        <v>71</v>
      </c>
      <c r="Z13" s="18" t="s">
        <v>1205</v>
      </c>
      <c r="AA13" s="18" t="s">
        <v>1207</v>
      </c>
      <c r="AB13" s="18" t="s">
        <v>2446</v>
      </c>
      <c r="AC13" s="17">
        <f t="shared" si="2"/>
        <v>0</v>
      </c>
      <c r="AD13" s="9" t="str">
        <f t="shared" si="3"/>
        <v>0402</v>
      </c>
    </row>
    <row r="14" spans="1:30" ht="14.25" x14ac:dyDescent="0.45">
      <c r="A14" t="s">
        <v>27</v>
      </c>
      <c r="B14" s="20" t="s">
        <v>1193</v>
      </c>
      <c r="C14" s="20" t="s">
        <v>1191</v>
      </c>
      <c r="D14" s="20" t="s">
        <v>1194</v>
      </c>
      <c r="E14" s="20" t="s">
        <v>1169</v>
      </c>
      <c r="F14" s="20">
        <v>90</v>
      </c>
      <c r="G14" s="20" t="s">
        <v>29</v>
      </c>
      <c r="H14" s="22"/>
      <c r="I14" s="24" t="s">
        <v>1193</v>
      </c>
      <c r="J14" s="20" t="str">
        <f>IF('Parsing des BOM'!$W24&lt;&gt;0,'Parsing des BOM'!$W24,"")</f>
        <v>0603</v>
      </c>
      <c r="K14" s="20" t="str">
        <f t="shared" si="0"/>
        <v>WCAP-CSGP_0603,_1.6x0.8x0.8</v>
      </c>
      <c r="L14" s="20">
        <v>0</v>
      </c>
      <c r="M14" s="22"/>
      <c r="N14" t="str">
        <f t="shared" si="1"/>
        <v>0603</v>
      </c>
      <c r="Q14" s="9" t="str">
        <f t="shared" si="4"/>
        <v>C154</v>
      </c>
      <c r="R14" s="17" t="str">
        <f t="shared" si="5"/>
        <v>57.2500</v>
      </c>
      <c r="S14" s="17" t="str">
        <f t="shared" si="6"/>
        <v>182.6500</v>
      </c>
      <c r="T14" s="9" t="str">
        <f t="shared" si="7"/>
        <v>TopLayer</v>
      </c>
      <c r="U14" s="17">
        <f t="shared" si="8"/>
        <v>90</v>
      </c>
      <c r="V14" s="9" t="str">
        <f t="shared" si="9"/>
        <v>0603</v>
      </c>
      <c r="Y14" s="9" t="s">
        <v>36</v>
      </c>
      <c r="Z14" s="18" t="s">
        <v>1211</v>
      </c>
      <c r="AA14" s="18" t="s">
        <v>1212</v>
      </c>
      <c r="AB14" s="18" t="s">
        <v>2446</v>
      </c>
      <c r="AC14" s="17">
        <f t="shared" si="2"/>
        <v>270</v>
      </c>
      <c r="AD14" s="9" t="str">
        <f t="shared" si="3"/>
        <v>0402</v>
      </c>
    </row>
    <row r="15" spans="1:30" ht="14.25" x14ac:dyDescent="0.45">
      <c r="A15" t="s">
        <v>44</v>
      </c>
      <c r="B15" s="20" t="s">
        <v>1171</v>
      </c>
      <c r="C15" s="20" t="s">
        <v>1195</v>
      </c>
      <c r="D15" s="20" t="s">
        <v>1196</v>
      </c>
      <c r="E15" s="20" t="s">
        <v>1169</v>
      </c>
      <c r="F15" s="20">
        <v>90</v>
      </c>
      <c r="G15" s="20" t="s">
        <v>46</v>
      </c>
      <c r="H15" s="22"/>
      <c r="I15" s="24" t="s">
        <v>1171</v>
      </c>
      <c r="J15" s="20" t="str">
        <f>IF('Parsing des BOM'!$W25&lt;&gt;0,'Parsing des BOM'!$W25,"")</f>
        <v>0805</v>
      </c>
      <c r="K15" s="20" t="str">
        <f t="shared" si="0"/>
        <v>WCAP-CSGP_0805,_2x1.25x1.25</v>
      </c>
      <c r="L15" s="20">
        <v>0</v>
      </c>
      <c r="M15" s="22"/>
      <c r="N15" t="str">
        <f t="shared" si="1"/>
        <v>0805</v>
      </c>
      <c r="Q15" s="9" t="str">
        <f t="shared" si="4"/>
        <v>C153</v>
      </c>
      <c r="R15" s="17" t="str">
        <f t="shared" si="5"/>
        <v>57.5000</v>
      </c>
      <c r="S15" s="17" t="str">
        <f t="shared" si="6"/>
        <v>185.6500</v>
      </c>
      <c r="T15" s="9" t="str">
        <f t="shared" si="7"/>
        <v>TopLayer</v>
      </c>
      <c r="U15" s="17">
        <f t="shared" si="8"/>
        <v>90</v>
      </c>
      <c r="V15" s="9" t="str">
        <f t="shared" si="9"/>
        <v>0805</v>
      </c>
      <c r="Y15" s="9" t="s">
        <v>27</v>
      </c>
      <c r="Z15" s="18" t="s">
        <v>1211</v>
      </c>
      <c r="AA15" s="18" t="s">
        <v>1213</v>
      </c>
      <c r="AB15" s="18" t="s">
        <v>2446</v>
      </c>
      <c r="AC15" s="17">
        <f t="shared" si="2"/>
        <v>90</v>
      </c>
      <c r="AD15" s="9" t="str">
        <f t="shared" si="3"/>
        <v>0603</v>
      </c>
    </row>
    <row r="16" spans="1:30" ht="14.25" x14ac:dyDescent="0.45">
      <c r="A16" t="s">
        <v>21</v>
      </c>
      <c r="B16" s="20" t="s">
        <v>24</v>
      </c>
      <c r="C16" s="20" t="s">
        <v>1197</v>
      </c>
      <c r="D16" s="20" t="s">
        <v>1198</v>
      </c>
      <c r="E16" s="20" t="s">
        <v>1169</v>
      </c>
      <c r="F16" s="20">
        <v>0</v>
      </c>
      <c r="G16" s="20" t="s">
        <v>23</v>
      </c>
      <c r="H16" s="22"/>
      <c r="I16" s="24" t="s">
        <v>1446</v>
      </c>
      <c r="J16" s="20" t="str">
        <f>IF('Parsing des BOM'!$W12&lt;&gt;0,'Parsing des BOM'!$W12,"")</f>
        <v>0805</v>
      </c>
      <c r="K16" s="20" t="str">
        <f t="shared" si="0"/>
        <v>WE-CBF_0805_High_Current</v>
      </c>
      <c r="L16" s="20">
        <v>0</v>
      </c>
      <c r="M16" s="22"/>
      <c r="N16" t="str">
        <f t="shared" si="1"/>
        <v/>
      </c>
      <c r="Q16" s="9" t="str">
        <f t="shared" si="4"/>
        <v>C152</v>
      </c>
      <c r="R16" s="17" t="str">
        <f t="shared" si="5"/>
        <v>59.7500</v>
      </c>
      <c r="S16" s="17" t="str">
        <f t="shared" si="6"/>
        <v>188.4000</v>
      </c>
      <c r="T16" s="9" t="str">
        <f t="shared" si="7"/>
        <v>TopLayer</v>
      </c>
      <c r="U16" s="17" t="e">
        <f t="shared" si="8"/>
        <v>#N/A</v>
      </c>
      <c r="V16" s="9" t="e">
        <f t="shared" si="9"/>
        <v>#N/A</v>
      </c>
      <c r="Y16" s="9" t="s">
        <v>44</v>
      </c>
      <c r="Z16" s="18" t="s">
        <v>1214</v>
      </c>
      <c r="AA16" s="18" t="s">
        <v>1215</v>
      </c>
      <c r="AB16" s="18" t="s">
        <v>2446</v>
      </c>
      <c r="AC16" s="17">
        <f t="shared" si="2"/>
        <v>90</v>
      </c>
      <c r="AD16" s="9" t="str">
        <f t="shared" si="3"/>
        <v>0805</v>
      </c>
    </row>
    <row r="17" spans="1:30" ht="14.25" x14ac:dyDescent="0.45">
      <c r="A17" t="s">
        <v>61</v>
      </c>
      <c r="B17" s="20" t="s">
        <v>59</v>
      </c>
      <c r="C17" s="20" t="s">
        <v>1199</v>
      </c>
      <c r="D17" s="20" t="s">
        <v>1200</v>
      </c>
      <c r="E17" s="20" t="s">
        <v>1169</v>
      </c>
      <c r="F17" s="20">
        <v>270</v>
      </c>
      <c r="G17" s="20" t="s">
        <v>59</v>
      </c>
      <c r="H17" s="22"/>
      <c r="I17" s="20" t="s">
        <v>1166</v>
      </c>
      <c r="J17" s="20" t="s">
        <v>1166</v>
      </c>
      <c r="L17" s="20">
        <v>0</v>
      </c>
      <c r="M17" s="22"/>
      <c r="N17" t="str">
        <f t="shared" si="1"/>
        <v/>
      </c>
      <c r="Q17" s="9" t="str">
        <f t="shared" si="4"/>
        <v>U152</v>
      </c>
      <c r="R17" s="17" t="str">
        <f t="shared" si="5"/>
        <v>43.7500</v>
      </c>
      <c r="S17" s="17" t="str">
        <f t="shared" si="6"/>
        <v>179.2500</v>
      </c>
      <c r="T17" s="9" t="str">
        <f t="shared" si="7"/>
        <v>TopLayer</v>
      </c>
      <c r="U17" s="17" t="e">
        <f t="shared" si="8"/>
        <v>#N/A</v>
      </c>
      <c r="V17" s="9" t="e">
        <f t="shared" si="9"/>
        <v>#N/A</v>
      </c>
      <c r="Y17" s="9" t="s">
        <v>1170</v>
      </c>
      <c r="Z17" s="18" t="s">
        <v>1218</v>
      </c>
      <c r="AA17" s="18" t="s">
        <v>1173</v>
      </c>
      <c r="AB17" s="18" t="s">
        <v>2446</v>
      </c>
      <c r="AC17" s="17">
        <f t="shared" si="2"/>
        <v>270</v>
      </c>
      <c r="AD17" s="9" t="str">
        <f t="shared" si="3"/>
        <v>0805</v>
      </c>
    </row>
    <row r="18" spans="1:30" ht="14.25" x14ac:dyDescent="0.45">
      <c r="A18" t="s">
        <v>77</v>
      </c>
      <c r="B18" s="20" t="s">
        <v>79</v>
      </c>
      <c r="C18" s="20" t="s">
        <v>1201</v>
      </c>
      <c r="D18" s="20" t="s">
        <v>1202</v>
      </c>
      <c r="E18" s="20" t="s">
        <v>1169</v>
      </c>
      <c r="F18" s="20">
        <v>180</v>
      </c>
      <c r="G18" s="20" t="s">
        <v>75</v>
      </c>
      <c r="N18" t="str">
        <f t="shared" si="1"/>
        <v/>
      </c>
      <c r="Q18" s="9" t="str">
        <f t="shared" si="4"/>
        <v>U151</v>
      </c>
      <c r="R18" s="17" t="str">
        <f t="shared" si="5"/>
        <v>35.0001</v>
      </c>
      <c r="S18" s="17" t="str">
        <f t="shared" si="6"/>
        <v>175.7501</v>
      </c>
      <c r="T18" s="9" t="str">
        <f t="shared" si="7"/>
        <v>TopLayer</v>
      </c>
      <c r="U18" s="17" t="e">
        <f t="shared" si="8"/>
        <v>#N/A</v>
      </c>
      <c r="V18" s="9" t="e">
        <f t="shared" si="9"/>
        <v>#N/A</v>
      </c>
      <c r="Y18" s="9" t="s">
        <v>1174</v>
      </c>
      <c r="Z18" s="18" t="s">
        <v>1219</v>
      </c>
      <c r="AA18" s="18" t="s">
        <v>1173</v>
      </c>
      <c r="AB18" s="18" t="s">
        <v>2446</v>
      </c>
      <c r="AC18" s="17">
        <f t="shared" si="2"/>
        <v>270</v>
      </c>
      <c r="AD18" s="9" t="str">
        <f t="shared" si="3"/>
        <v>0805</v>
      </c>
    </row>
    <row r="19" spans="1:30" ht="14.25" x14ac:dyDescent="0.45">
      <c r="A19" t="s">
        <v>53</v>
      </c>
      <c r="B19" s="20" t="s">
        <v>56</v>
      </c>
      <c r="C19" s="20" t="s">
        <v>1203</v>
      </c>
      <c r="D19" s="20" t="s">
        <v>1204</v>
      </c>
      <c r="E19" s="20" t="s">
        <v>1169</v>
      </c>
      <c r="F19" s="20">
        <v>0</v>
      </c>
      <c r="G19" s="20" t="s">
        <v>51</v>
      </c>
      <c r="N19" t="str">
        <f t="shared" si="1"/>
        <v>SOT-89-3</v>
      </c>
      <c r="Q19" s="9" t="str">
        <f t="shared" si="4"/>
        <v>U150</v>
      </c>
      <c r="R19" s="17" t="str">
        <f t="shared" si="5"/>
        <v>35.0498</v>
      </c>
      <c r="S19" s="17" t="str">
        <f t="shared" si="6"/>
        <v>179.7500</v>
      </c>
      <c r="T19" s="9" t="str">
        <f t="shared" si="7"/>
        <v>TopLayer</v>
      </c>
      <c r="U19" s="17">
        <f t="shared" si="8"/>
        <v>0</v>
      </c>
      <c r="V19" s="43" t="str">
        <f t="shared" si="9"/>
        <v>SOT-89-3</v>
      </c>
      <c r="Y19" s="9" t="s">
        <v>1221</v>
      </c>
      <c r="Z19" s="18" t="s">
        <v>1222</v>
      </c>
      <c r="AA19" s="18" t="s">
        <v>1223</v>
      </c>
      <c r="AB19" s="18" t="s">
        <v>2446</v>
      </c>
      <c r="AC19" s="17">
        <f t="shared" si="2"/>
        <v>90</v>
      </c>
      <c r="AD19" s="9" t="str">
        <f t="shared" si="3"/>
        <v>0402</v>
      </c>
    </row>
    <row r="20" spans="1:30" ht="14.25" x14ac:dyDescent="0.45">
      <c r="A20" t="s">
        <v>65</v>
      </c>
      <c r="B20" s="20" t="s">
        <v>68</v>
      </c>
      <c r="C20" s="20" t="s">
        <v>1205</v>
      </c>
      <c r="D20" s="20" t="s">
        <v>1206</v>
      </c>
      <c r="E20" s="20" t="s">
        <v>1169</v>
      </c>
      <c r="F20" s="20">
        <v>180</v>
      </c>
      <c r="G20" s="20" t="s">
        <v>63</v>
      </c>
      <c r="N20" t="str">
        <f t="shared" si="1"/>
        <v>0402</v>
      </c>
      <c r="Q20" s="9" t="str">
        <f t="shared" si="4"/>
        <v>R151</v>
      </c>
      <c r="R20" s="17" t="str">
        <f t="shared" si="5"/>
        <v>39.2500</v>
      </c>
      <c r="S20" s="17" t="str">
        <f t="shared" si="6"/>
        <v>176.0000</v>
      </c>
      <c r="T20" s="9" t="str">
        <f t="shared" si="7"/>
        <v>TopLayer</v>
      </c>
      <c r="U20" s="17">
        <f t="shared" si="8"/>
        <v>180</v>
      </c>
      <c r="V20" s="9" t="str">
        <f t="shared" si="9"/>
        <v>0402</v>
      </c>
      <c r="Y20" s="9" t="s">
        <v>1224</v>
      </c>
      <c r="Z20" s="18" t="s">
        <v>1222</v>
      </c>
      <c r="AA20" s="18" t="s">
        <v>1225</v>
      </c>
      <c r="AB20" s="18" t="s">
        <v>2446</v>
      </c>
      <c r="AC20" s="17">
        <f t="shared" si="2"/>
        <v>270</v>
      </c>
      <c r="AD20" s="9" t="str">
        <f t="shared" si="3"/>
        <v>0402</v>
      </c>
    </row>
    <row r="21" spans="1:30" ht="14.25" x14ac:dyDescent="0.45">
      <c r="A21" t="s">
        <v>71</v>
      </c>
      <c r="B21" s="20" t="s">
        <v>68</v>
      </c>
      <c r="C21" s="20" t="s">
        <v>1205</v>
      </c>
      <c r="D21" s="20" t="s">
        <v>1207</v>
      </c>
      <c r="E21" s="20" t="s">
        <v>1169</v>
      </c>
      <c r="F21" s="20">
        <v>0</v>
      </c>
      <c r="G21" s="20" t="s">
        <v>70</v>
      </c>
      <c r="N21" t="str">
        <f t="shared" si="1"/>
        <v>0402</v>
      </c>
      <c r="Q21" s="9" t="str">
        <f t="shared" si="4"/>
        <v>R150</v>
      </c>
      <c r="R21" s="17" t="str">
        <f t="shared" si="5"/>
        <v>39.2500</v>
      </c>
      <c r="S21" s="17" t="str">
        <f t="shared" si="6"/>
        <v>174.7500</v>
      </c>
      <c r="T21" s="9" t="str">
        <f t="shared" si="7"/>
        <v>TopLayer</v>
      </c>
      <c r="U21" s="17">
        <f t="shared" si="8"/>
        <v>0</v>
      </c>
      <c r="V21" s="9" t="str">
        <f t="shared" si="9"/>
        <v>0402</v>
      </c>
      <c r="Y21" s="9" t="s">
        <v>1226</v>
      </c>
      <c r="Z21" s="18" t="s">
        <v>1227</v>
      </c>
      <c r="AA21" s="18" t="s">
        <v>1228</v>
      </c>
      <c r="AB21" s="18" t="s">
        <v>2446</v>
      </c>
      <c r="AC21" s="17">
        <f t="shared" si="2"/>
        <v>180</v>
      </c>
      <c r="AD21" s="9" t="str">
        <f t="shared" si="3"/>
        <v>0402</v>
      </c>
    </row>
    <row r="22" spans="1:30" ht="14.25" x14ac:dyDescent="0.45">
      <c r="A22" t="s">
        <v>17</v>
      </c>
      <c r="B22" s="21">
        <v>51582</v>
      </c>
      <c r="C22" s="20" t="s">
        <v>1208</v>
      </c>
      <c r="D22" s="20" t="s">
        <v>1200</v>
      </c>
      <c r="E22" s="20" t="s">
        <v>1169</v>
      </c>
      <c r="F22" s="20">
        <v>90</v>
      </c>
      <c r="G22" s="21">
        <v>51582</v>
      </c>
      <c r="N22" t="str">
        <f t="shared" si="1"/>
        <v/>
      </c>
      <c r="Q22" s="9" t="str">
        <f t="shared" si="4"/>
        <v>J151</v>
      </c>
      <c r="R22" s="17" t="str">
        <f t="shared" si="5"/>
        <v>29.5000</v>
      </c>
      <c r="S22" s="17" t="str">
        <f t="shared" si="6"/>
        <v>179.2500</v>
      </c>
      <c r="T22" s="9" t="str">
        <f t="shared" si="7"/>
        <v>TopLayer</v>
      </c>
      <c r="U22" s="17" t="e">
        <f t="shared" ref="U22:U85" si="10">F22+VLOOKUP($B22,$I:$L,4,FALSE)</f>
        <v>#N/A</v>
      </c>
      <c r="V22" s="9" t="e">
        <f t="shared" si="9"/>
        <v>#N/A</v>
      </c>
      <c r="Y22" s="9" t="s">
        <v>1229</v>
      </c>
      <c r="Z22" s="18" t="s">
        <v>1227</v>
      </c>
      <c r="AA22" s="18" t="s">
        <v>1230</v>
      </c>
      <c r="AB22" s="18" t="s">
        <v>2446</v>
      </c>
      <c r="AC22" s="17">
        <f t="shared" si="2"/>
        <v>180</v>
      </c>
      <c r="AD22" s="9" t="str">
        <f t="shared" si="3"/>
        <v>0402</v>
      </c>
    </row>
    <row r="23" spans="1:30" ht="14.25" x14ac:dyDescent="0.45">
      <c r="A23" t="s">
        <v>14</v>
      </c>
      <c r="B23" s="21">
        <v>47929</v>
      </c>
      <c r="C23" s="20" t="s">
        <v>1209</v>
      </c>
      <c r="D23" s="20" t="s">
        <v>1210</v>
      </c>
      <c r="E23" s="20" t="s">
        <v>1169</v>
      </c>
      <c r="F23" s="20">
        <v>90</v>
      </c>
      <c r="G23" s="21">
        <v>47929</v>
      </c>
      <c r="N23" t="str">
        <f t="shared" si="1"/>
        <v/>
      </c>
      <c r="Q23" s="9" t="str">
        <f t="shared" si="4"/>
        <v>J150</v>
      </c>
      <c r="R23" s="17" t="str">
        <f t="shared" si="5"/>
        <v>39.5000</v>
      </c>
      <c r="S23" s="17" t="str">
        <f t="shared" si="6"/>
        <v>180.5000</v>
      </c>
      <c r="T23" s="9" t="str">
        <f t="shared" si="7"/>
        <v>TopLayer</v>
      </c>
      <c r="U23" s="17" t="e">
        <f t="shared" si="10"/>
        <v>#N/A</v>
      </c>
      <c r="V23" s="9" t="e">
        <f t="shared" si="9"/>
        <v>#N/A</v>
      </c>
      <c r="Y23" s="9" t="s">
        <v>1231</v>
      </c>
      <c r="Z23" s="18" t="s">
        <v>1227</v>
      </c>
      <c r="AA23" s="18" t="s">
        <v>1232</v>
      </c>
      <c r="AB23" s="18" t="s">
        <v>2446</v>
      </c>
      <c r="AC23" s="17">
        <f t="shared" si="2"/>
        <v>360</v>
      </c>
      <c r="AD23" s="9" t="str">
        <f t="shared" si="3"/>
        <v>0402</v>
      </c>
    </row>
    <row r="24" spans="1:30" ht="14.25" x14ac:dyDescent="0.45">
      <c r="A24" t="s">
        <v>36</v>
      </c>
      <c r="B24" s="20" t="s">
        <v>1190</v>
      </c>
      <c r="C24" s="20" t="s">
        <v>1211</v>
      </c>
      <c r="D24" s="20" t="s">
        <v>1212</v>
      </c>
      <c r="E24" s="20" t="s">
        <v>1169</v>
      </c>
      <c r="F24" s="20">
        <v>270</v>
      </c>
      <c r="G24" s="20" t="s">
        <v>38</v>
      </c>
      <c r="N24" t="str">
        <f t="shared" si="1"/>
        <v>0402</v>
      </c>
      <c r="Q24" s="9" t="str">
        <f t="shared" si="4"/>
        <v>C155</v>
      </c>
      <c r="R24" s="17" t="str">
        <f t="shared" si="5"/>
        <v>31.7500</v>
      </c>
      <c r="S24" s="17" t="str">
        <f t="shared" si="6"/>
        <v>175.2500</v>
      </c>
      <c r="T24" s="9" t="str">
        <f t="shared" si="7"/>
        <v>TopLayer</v>
      </c>
      <c r="U24" s="17">
        <f t="shared" si="10"/>
        <v>270</v>
      </c>
      <c r="V24" s="9" t="str">
        <f t="shared" si="9"/>
        <v>0402</v>
      </c>
      <c r="Y24" s="9" t="s">
        <v>1233</v>
      </c>
      <c r="Z24" s="18" t="s">
        <v>1227</v>
      </c>
      <c r="AA24" s="18" t="s">
        <v>1234</v>
      </c>
      <c r="AB24" s="18" t="s">
        <v>2446</v>
      </c>
      <c r="AC24" s="17">
        <f t="shared" si="2"/>
        <v>360</v>
      </c>
      <c r="AD24" s="9" t="str">
        <f t="shared" si="3"/>
        <v>0402</v>
      </c>
    </row>
    <row r="25" spans="1:30" ht="14.25" x14ac:dyDescent="0.45">
      <c r="A25" t="s">
        <v>27</v>
      </c>
      <c r="B25" s="20" t="s">
        <v>1193</v>
      </c>
      <c r="C25" s="20" t="s">
        <v>1211</v>
      </c>
      <c r="D25" s="20" t="s">
        <v>1213</v>
      </c>
      <c r="E25" s="20" t="s">
        <v>1169</v>
      </c>
      <c r="F25" s="20">
        <v>90</v>
      </c>
      <c r="G25" s="20" t="s">
        <v>29</v>
      </c>
      <c r="N25" t="str">
        <f t="shared" si="1"/>
        <v>0603</v>
      </c>
      <c r="Q25" s="9" t="str">
        <f t="shared" si="4"/>
        <v>C154</v>
      </c>
      <c r="R25" s="17" t="str">
        <f t="shared" si="5"/>
        <v>31.7500</v>
      </c>
      <c r="S25" s="17" t="str">
        <f t="shared" si="6"/>
        <v>177.7500</v>
      </c>
      <c r="T25" s="9" t="str">
        <f t="shared" si="7"/>
        <v>TopLayer</v>
      </c>
      <c r="U25" s="17">
        <f t="shared" si="10"/>
        <v>90</v>
      </c>
      <c r="V25" s="9" t="str">
        <f t="shared" si="9"/>
        <v>0603</v>
      </c>
      <c r="Y25" s="9" t="s">
        <v>1235</v>
      </c>
      <c r="Z25" s="18" t="s">
        <v>1236</v>
      </c>
      <c r="AA25" s="18" t="s">
        <v>1237</v>
      </c>
      <c r="AB25" s="18" t="s">
        <v>2446</v>
      </c>
      <c r="AC25" s="17">
        <f t="shared" si="2"/>
        <v>90</v>
      </c>
      <c r="AD25" s="9" t="str">
        <f t="shared" si="3"/>
        <v>0402</v>
      </c>
    </row>
    <row r="26" spans="1:30" ht="14.25" x14ac:dyDescent="0.45">
      <c r="A26" t="s">
        <v>44</v>
      </c>
      <c r="B26" s="20" t="s">
        <v>1171</v>
      </c>
      <c r="C26" s="20" t="s">
        <v>1214</v>
      </c>
      <c r="D26" s="20" t="s">
        <v>1215</v>
      </c>
      <c r="E26" s="20" t="s">
        <v>1169</v>
      </c>
      <c r="F26" s="20">
        <v>90</v>
      </c>
      <c r="G26" s="20" t="s">
        <v>46</v>
      </c>
      <c r="N26" t="str">
        <f t="shared" si="1"/>
        <v>0805</v>
      </c>
      <c r="Q26" s="9" t="str">
        <f t="shared" si="4"/>
        <v>C153</v>
      </c>
      <c r="R26" s="17" t="str">
        <f t="shared" si="5"/>
        <v>32.0000</v>
      </c>
      <c r="S26" s="17" t="str">
        <f t="shared" si="6"/>
        <v>180.7500</v>
      </c>
      <c r="T26" s="9" t="str">
        <f t="shared" si="7"/>
        <v>TopLayer</v>
      </c>
      <c r="U26" s="17">
        <f t="shared" si="10"/>
        <v>90</v>
      </c>
      <c r="V26" s="9" t="str">
        <f t="shared" si="9"/>
        <v>0805</v>
      </c>
      <c r="Y26" s="9" t="s">
        <v>1238</v>
      </c>
      <c r="Z26" s="18" t="s">
        <v>1239</v>
      </c>
      <c r="AA26" s="18" t="s">
        <v>1240</v>
      </c>
      <c r="AB26" s="18" t="s">
        <v>2446</v>
      </c>
      <c r="AC26" s="17">
        <f t="shared" si="2"/>
        <v>90</v>
      </c>
      <c r="AD26" s="9" t="str">
        <f t="shared" si="3"/>
        <v>0402</v>
      </c>
    </row>
    <row r="27" spans="1:30" ht="14.25" x14ac:dyDescent="0.45">
      <c r="A27" t="s">
        <v>21</v>
      </c>
      <c r="B27" s="20" t="s">
        <v>24</v>
      </c>
      <c r="C27" s="20" t="s">
        <v>1216</v>
      </c>
      <c r="D27" s="20" t="s">
        <v>1217</v>
      </c>
      <c r="E27" s="20" t="s">
        <v>1169</v>
      </c>
      <c r="F27" s="20">
        <v>0</v>
      </c>
      <c r="G27" s="20" t="s">
        <v>23</v>
      </c>
      <c r="N27" t="str">
        <f t="shared" si="1"/>
        <v/>
      </c>
      <c r="Q27" s="9" t="str">
        <f t="shared" si="4"/>
        <v>C152</v>
      </c>
      <c r="R27" s="17" t="str">
        <f t="shared" si="5"/>
        <v>34.2500</v>
      </c>
      <c r="S27" s="17" t="str">
        <f t="shared" si="6"/>
        <v>183.5000</v>
      </c>
      <c r="T27" s="9" t="str">
        <f t="shared" si="7"/>
        <v>TopLayer</v>
      </c>
      <c r="U27" s="17" t="e">
        <f t="shared" si="10"/>
        <v>#N/A</v>
      </c>
      <c r="V27" s="9" t="e">
        <f t="shared" si="9"/>
        <v>#N/A</v>
      </c>
      <c r="Y27" s="9" t="s">
        <v>1241</v>
      </c>
      <c r="Z27" s="18" t="s">
        <v>1239</v>
      </c>
      <c r="AA27" s="18" t="s">
        <v>1237</v>
      </c>
      <c r="AB27" s="18" t="s">
        <v>2446</v>
      </c>
      <c r="AC27" s="17">
        <f t="shared" si="2"/>
        <v>90</v>
      </c>
      <c r="AD27" s="9" t="str">
        <f t="shared" si="3"/>
        <v>0402</v>
      </c>
    </row>
    <row r="28" spans="1:30" ht="14.25" x14ac:dyDescent="0.45">
      <c r="A28" t="s">
        <v>1170</v>
      </c>
      <c r="B28" s="20" t="s">
        <v>1171</v>
      </c>
      <c r="C28" s="20" t="s">
        <v>1218</v>
      </c>
      <c r="D28" s="20" t="s">
        <v>1173</v>
      </c>
      <c r="E28" s="20" t="s">
        <v>1169</v>
      </c>
      <c r="F28" s="20">
        <v>270</v>
      </c>
      <c r="G28" s="20" t="s">
        <v>91</v>
      </c>
      <c r="N28" t="str">
        <f t="shared" si="1"/>
        <v>0805</v>
      </c>
      <c r="Q28" s="9" t="str">
        <f t="shared" si="4"/>
        <v>C151</v>
      </c>
      <c r="R28" s="17" t="str">
        <f t="shared" si="5"/>
        <v>24.5000</v>
      </c>
      <c r="S28" s="17" t="str">
        <f t="shared" si="6"/>
        <v>182.0000</v>
      </c>
      <c r="T28" s="9" t="str">
        <f t="shared" si="7"/>
        <v>TopLayer</v>
      </c>
      <c r="U28" s="17">
        <f t="shared" si="10"/>
        <v>270</v>
      </c>
      <c r="V28" s="9" t="str">
        <f t="shared" si="9"/>
        <v>0805</v>
      </c>
      <c r="Y28" s="9" t="s">
        <v>1242</v>
      </c>
      <c r="Z28" s="18" t="s">
        <v>1236</v>
      </c>
      <c r="AA28" s="18" t="s">
        <v>1240</v>
      </c>
      <c r="AB28" s="18" t="s">
        <v>2446</v>
      </c>
      <c r="AC28" s="17">
        <f t="shared" si="2"/>
        <v>270</v>
      </c>
      <c r="AD28" s="9" t="str">
        <f t="shared" si="3"/>
        <v>0402</v>
      </c>
    </row>
    <row r="29" spans="1:30" ht="14.25" x14ac:dyDescent="0.45">
      <c r="A29" t="s">
        <v>1174</v>
      </c>
      <c r="B29" s="20" t="s">
        <v>1171</v>
      </c>
      <c r="C29" s="20" t="s">
        <v>1219</v>
      </c>
      <c r="D29" s="20" t="s">
        <v>1173</v>
      </c>
      <c r="E29" s="20" t="s">
        <v>1169</v>
      </c>
      <c r="F29" s="20">
        <v>270</v>
      </c>
      <c r="G29" s="20" t="s">
        <v>91</v>
      </c>
      <c r="N29" t="str">
        <f t="shared" si="1"/>
        <v>0805</v>
      </c>
      <c r="Q29" s="9" t="str">
        <f t="shared" si="4"/>
        <v>C150</v>
      </c>
      <c r="R29" s="17" t="str">
        <f t="shared" si="5"/>
        <v>1.5000</v>
      </c>
      <c r="S29" s="17" t="str">
        <f t="shared" si="6"/>
        <v>182.0000</v>
      </c>
      <c r="T29" s="9" t="str">
        <f t="shared" si="7"/>
        <v>TopLayer</v>
      </c>
      <c r="U29" s="17">
        <f t="shared" si="10"/>
        <v>270</v>
      </c>
      <c r="V29" s="9" t="str">
        <f t="shared" si="9"/>
        <v>0805</v>
      </c>
      <c r="Y29" s="9" t="s">
        <v>1243</v>
      </c>
      <c r="Z29" s="18" t="s">
        <v>1244</v>
      </c>
      <c r="AA29" s="18" t="s">
        <v>1240</v>
      </c>
      <c r="AB29" s="18" t="s">
        <v>2446</v>
      </c>
      <c r="AC29" s="17">
        <f t="shared" si="2"/>
        <v>270</v>
      </c>
      <c r="AD29" s="9" t="str">
        <f t="shared" si="3"/>
        <v>0402</v>
      </c>
    </row>
    <row r="30" spans="1:30" ht="14.25" x14ac:dyDescent="0.45">
      <c r="A30" t="s">
        <v>82</v>
      </c>
      <c r="B30" s="20">
        <v>61300811021</v>
      </c>
      <c r="C30" s="20" t="s">
        <v>1220</v>
      </c>
      <c r="D30" s="20" t="s">
        <v>1177</v>
      </c>
      <c r="E30" s="20" t="s">
        <v>1169</v>
      </c>
      <c r="F30" s="20">
        <v>0</v>
      </c>
      <c r="G30" s="20">
        <v>61300811021</v>
      </c>
      <c r="N30" t="str">
        <f t="shared" si="1"/>
        <v/>
      </c>
      <c r="Q30" s="9" t="str">
        <f t="shared" si="4"/>
        <v>J152</v>
      </c>
      <c r="R30" s="17" t="str">
        <f t="shared" si="5"/>
        <v>13.1000</v>
      </c>
      <c r="S30" s="17" t="str">
        <f t="shared" si="6"/>
        <v>188.0200</v>
      </c>
      <c r="T30" s="9" t="str">
        <f t="shared" si="7"/>
        <v>TopLayer</v>
      </c>
      <c r="U30" s="17" t="e">
        <f t="shared" si="10"/>
        <v>#N/A</v>
      </c>
      <c r="V30" s="9" t="e">
        <f t="shared" si="9"/>
        <v>#N/A</v>
      </c>
      <c r="Y30" s="9" t="s">
        <v>1245</v>
      </c>
      <c r="Z30" s="18" t="s">
        <v>1244</v>
      </c>
      <c r="AA30" s="18" t="s">
        <v>1237</v>
      </c>
      <c r="AB30" s="18" t="s">
        <v>2446</v>
      </c>
      <c r="AC30" s="17">
        <f t="shared" si="2"/>
        <v>270</v>
      </c>
      <c r="AD30" s="9" t="str">
        <f t="shared" si="3"/>
        <v>0402</v>
      </c>
    </row>
    <row r="31" spans="1:30" ht="14.25" x14ac:dyDescent="0.45">
      <c r="A31" t="s">
        <v>2432</v>
      </c>
      <c r="B31" s="20" t="s">
        <v>1675</v>
      </c>
      <c r="C31" s="20" t="s">
        <v>1370</v>
      </c>
      <c r="D31" s="20" t="s">
        <v>1232</v>
      </c>
      <c r="E31" s="20" t="s">
        <v>1169</v>
      </c>
      <c r="F31" s="20">
        <v>90</v>
      </c>
      <c r="G31" s="20" t="s">
        <v>1676</v>
      </c>
      <c r="N31" t="str">
        <f t="shared" si="1"/>
        <v/>
      </c>
      <c r="Q31" s="9" t="str">
        <f t="shared" si="4"/>
        <v>J255</v>
      </c>
      <c r="R31" s="17" t="str">
        <f t="shared" si="5"/>
        <v>71.2000</v>
      </c>
      <c r="S31" s="17" t="str">
        <f t="shared" si="6"/>
        <v>135.9400</v>
      </c>
      <c r="T31" s="9" t="str">
        <f t="shared" si="7"/>
        <v>TopLayer</v>
      </c>
      <c r="U31" s="17" t="e">
        <f t="shared" si="10"/>
        <v>#N/A</v>
      </c>
      <c r="V31" s="9" t="e">
        <f t="shared" si="9"/>
        <v>#N/A</v>
      </c>
      <c r="Y31" s="9" t="s">
        <v>1246</v>
      </c>
      <c r="Z31" s="18" t="s">
        <v>1247</v>
      </c>
      <c r="AA31" s="18" t="s">
        <v>1240</v>
      </c>
      <c r="AB31" s="18" t="s">
        <v>2446</v>
      </c>
      <c r="AC31" s="17">
        <f t="shared" si="2"/>
        <v>90</v>
      </c>
      <c r="AD31" s="9" t="str">
        <f t="shared" si="3"/>
        <v>0402</v>
      </c>
    </row>
    <row r="32" spans="1:30" ht="14.25" x14ac:dyDescent="0.45">
      <c r="A32" t="s">
        <v>2433</v>
      </c>
      <c r="B32" s="20" t="s">
        <v>1675</v>
      </c>
      <c r="C32" s="20" t="s">
        <v>2434</v>
      </c>
      <c r="D32" s="20" t="s">
        <v>1232</v>
      </c>
      <c r="E32" s="20" t="s">
        <v>1169</v>
      </c>
      <c r="F32" s="20">
        <v>90</v>
      </c>
      <c r="G32" s="20" t="s">
        <v>1676</v>
      </c>
      <c r="N32" t="str">
        <f t="shared" si="1"/>
        <v/>
      </c>
      <c r="Q32" s="9" t="str">
        <f t="shared" si="4"/>
        <v>J254</v>
      </c>
      <c r="R32" s="17" t="str">
        <f t="shared" si="5"/>
        <v>73.3000</v>
      </c>
      <c r="S32" s="17" t="str">
        <f t="shared" si="6"/>
        <v>135.9400</v>
      </c>
      <c r="T32" s="9" t="str">
        <f t="shared" si="7"/>
        <v>TopLayer</v>
      </c>
      <c r="U32" s="17" t="e">
        <f t="shared" si="10"/>
        <v>#N/A</v>
      </c>
      <c r="V32" s="9" t="e">
        <f t="shared" si="9"/>
        <v>#N/A</v>
      </c>
      <c r="Y32" s="9" t="s">
        <v>1248</v>
      </c>
      <c r="Z32" s="18" t="s">
        <v>1249</v>
      </c>
      <c r="AA32" s="18" t="s">
        <v>1240</v>
      </c>
      <c r="AB32" s="18" t="s">
        <v>2446</v>
      </c>
      <c r="AC32" s="17">
        <f t="shared" si="2"/>
        <v>270</v>
      </c>
      <c r="AD32" s="9" t="str">
        <f t="shared" si="3"/>
        <v>0402</v>
      </c>
    </row>
    <row r="33" spans="1:30" ht="14.25" x14ac:dyDescent="0.45">
      <c r="A33" t="s">
        <v>2435</v>
      </c>
      <c r="B33" s="20" t="s">
        <v>1675</v>
      </c>
      <c r="C33" s="20" t="s">
        <v>1376</v>
      </c>
      <c r="D33" s="20" t="s">
        <v>1223</v>
      </c>
      <c r="E33" s="20" t="s">
        <v>1169</v>
      </c>
      <c r="F33" s="20">
        <v>90</v>
      </c>
      <c r="G33" s="20" t="s">
        <v>1676</v>
      </c>
      <c r="N33" t="str">
        <f t="shared" si="1"/>
        <v/>
      </c>
      <c r="Q33" s="9" t="str">
        <f t="shared" si="4"/>
        <v>J252</v>
      </c>
      <c r="R33" s="17" t="str">
        <f t="shared" si="5"/>
        <v>66.7000</v>
      </c>
      <c r="S33" s="17" t="str">
        <f t="shared" si="6"/>
        <v>119.4400</v>
      </c>
      <c r="T33" s="9" t="str">
        <f t="shared" si="7"/>
        <v>TopLayer</v>
      </c>
      <c r="U33" s="17" t="e">
        <f t="shared" si="10"/>
        <v>#N/A</v>
      </c>
      <c r="V33" s="9" t="e">
        <f t="shared" si="9"/>
        <v>#N/A</v>
      </c>
      <c r="Y33" s="9" t="s">
        <v>1250</v>
      </c>
      <c r="Z33" s="18" t="s">
        <v>1251</v>
      </c>
      <c r="AA33" s="18" t="s">
        <v>1237</v>
      </c>
      <c r="AB33" s="18" t="s">
        <v>2446</v>
      </c>
      <c r="AC33" s="17">
        <f t="shared" si="2"/>
        <v>270</v>
      </c>
      <c r="AD33" s="9" t="str">
        <f t="shared" si="3"/>
        <v>0402</v>
      </c>
    </row>
    <row r="34" spans="1:30" ht="14.25" x14ac:dyDescent="0.45">
      <c r="A34" t="s">
        <v>2436</v>
      </c>
      <c r="B34" s="20" t="s">
        <v>1675</v>
      </c>
      <c r="C34" s="20" t="s">
        <v>2437</v>
      </c>
      <c r="D34" s="20" t="s">
        <v>1223</v>
      </c>
      <c r="E34" s="20" t="s">
        <v>1169</v>
      </c>
      <c r="F34" s="20">
        <v>90</v>
      </c>
      <c r="G34" s="20" t="s">
        <v>1676</v>
      </c>
      <c r="N34" t="str">
        <f t="shared" si="1"/>
        <v/>
      </c>
      <c r="Q34" s="9" t="str">
        <f t="shared" si="4"/>
        <v>J251</v>
      </c>
      <c r="R34" s="17" t="str">
        <f t="shared" si="5"/>
        <v>69.2000</v>
      </c>
      <c r="S34" s="17" t="str">
        <f t="shared" si="6"/>
        <v>119.4400</v>
      </c>
      <c r="T34" s="9" t="str">
        <f t="shared" si="7"/>
        <v>TopLayer</v>
      </c>
      <c r="U34" s="17" t="e">
        <f t="shared" si="10"/>
        <v>#N/A</v>
      </c>
      <c r="V34" s="9" t="e">
        <f t="shared" si="9"/>
        <v>#N/A</v>
      </c>
      <c r="Y34" s="9" t="s">
        <v>1252</v>
      </c>
      <c r="Z34" s="18" t="s">
        <v>1253</v>
      </c>
      <c r="AA34" s="18" t="s">
        <v>1240</v>
      </c>
      <c r="AB34" s="18" t="s">
        <v>2446</v>
      </c>
      <c r="AC34" s="17">
        <f t="shared" si="2"/>
        <v>90</v>
      </c>
      <c r="AD34" s="9" t="str">
        <f t="shared" si="3"/>
        <v>0402</v>
      </c>
    </row>
    <row r="35" spans="1:30" ht="14.25" x14ac:dyDescent="0.45">
      <c r="A35" t="s">
        <v>2438</v>
      </c>
      <c r="B35" s="20" t="s">
        <v>1675</v>
      </c>
      <c r="C35" s="20" t="s">
        <v>1370</v>
      </c>
      <c r="D35" s="20" t="s">
        <v>2439</v>
      </c>
      <c r="E35" s="20" t="s">
        <v>1169</v>
      </c>
      <c r="F35" s="20">
        <v>90</v>
      </c>
      <c r="G35" s="20" t="s">
        <v>1676</v>
      </c>
      <c r="N35" t="str">
        <f t="shared" si="1"/>
        <v/>
      </c>
      <c r="Q35" s="9" t="str">
        <f t="shared" si="4"/>
        <v>J250</v>
      </c>
      <c r="R35" s="17" t="str">
        <f t="shared" si="5"/>
        <v>71.2000</v>
      </c>
      <c r="S35" s="17" t="str">
        <f t="shared" si="6"/>
        <v>140.8400</v>
      </c>
      <c r="T35" s="9" t="str">
        <f t="shared" si="7"/>
        <v>TopLayer</v>
      </c>
      <c r="U35" s="17" t="e">
        <f t="shared" si="10"/>
        <v>#N/A</v>
      </c>
      <c r="V35" s="9" t="e">
        <f t="shared" si="9"/>
        <v>#N/A</v>
      </c>
      <c r="Y35" s="9" t="s">
        <v>1254</v>
      </c>
      <c r="Z35" s="18" t="s">
        <v>1247</v>
      </c>
      <c r="AA35" s="18" t="s">
        <v>1237</v>
      </c>
      <c r="AB35" s="18" t="s">
        <v>2446</v>
      </c>
      <c r="AC35" s="17">
        <f t="shared" si="2"/>
        <v>270</v>
      </c>
      <c r="AD35" s="9" t="str">
        <f t="shared" si="3"/>
        <v>0402</v>
      </c>
    </row>
    <row r="36" spans="1:30" ht="14.25" x14ac:dyDescent="0.45">
      <c r="A36" t="s">
        <v>2440</v>
      </c>
      <c r="B36" s="20" t="s">
        <v>1675</v>
      </c>
      <c r="C36" s="20" t="s">
        <v>1370</v>
      </c>
      <c r="D36" s="20" t="s">
        <v>2441</v>
      </c>
      <c r="E36" s="20" t="s">
        <v>1169</v>
      </c>
      <c r="F36" s="20">
        <v>90</v>
      </c>
      <c r="G36" s="20" t="s">
        <v>1676</v>
      </c>
      <c r="N36" t="str">
        <f t="shared" si="1"/>
        <v/>
      </c>
      <c r="Q36" s="9" t="str">
        <f t="shared" si="4"/>
        <v>J249</v>
      </c>
      <c r="R36" s="17" t="str">
        <f t="shared" si="5"/>
        <v>71.2000</v>
      </c>
      <c r="S36" s="17" t="str">
        <f t="shared" si="6"/>
        <v>138.5400</v>
      </c>
      <c r="T36" s="9" t="str">
        <f t="shared" si="7"/>
        <v>TopLayer</v>
      </c>
      <c r="U36" s="17" t="e">
        <f t="shared" si="10"/>
        <v>#N/A</v>
      </c>
      <c r="V36" s="9" t="e">
        <f t="shared" si="9"/>
        <v>#N/A</v>
      </c>
      <c r="Y36" s="9" t="s">
        <v>1255</v>
      </c>
      <c r="Z36" s="18" t="s">
        <v>1251</v>
      </c>
      <c r="AA36" s="18" t="s">
        <v>1240</v>
      </c>
      <c r="AB36" s="18" t="s">
        <v>2446</v>
      </c>
      <c r="AC36" s="17">
        <f t="shared" si="2"/>
        <v>270</v>
      </c>
      <c r="AD36" s="9" t="str">
        <f t="shared" si="3"/>
        <v>0402</v>
      </c>
    </row>
    <row r="37" spans="1:30" ht="14.25" x14ac:dyDescent="0.45">
      <c r="A37" t="s">
        <v>1221</v>
      </c>
      <c r="B37" s="20" t="s">
        <v>68</v>
      </c>
      <c r="C37" s="20" t="s">
        <v>1222</v>
      </c>
      <c r="D37" s="20" t="s">
        <v>1223</v>
      </c>
      <c r="E37" s="20" t="s">
        <v>1169</v>
      </c>
      <c r="F37" s="20">
        <v>90</v>
      </c>
      <c r="G37" s="20" t="s">
        <v>253</v>
      </c>
      <c r="N37" t="str">
        <f t="shared" si="1"/>
        <v>0402</v>
      </c>
      <c r="Q37" s="9" t="str">
        <f t="shared" si="4"/>
        <v>R425</v>
      </c>
      <c r="R37" s="17" t="str">
        <f t="shared" si="5"/>
        <v>84.7000</v>
      </c>
      <c r="S37" s="17" t="str">
        <f t="shared" si="6"/>
        <v>119.4400</v>
      </c>
      <c r="T37" s="9" t="str">
        <f t="shared" si="7"/>
        <v>TopLayer</v>
      </c>
      <c r="U37" s="17">
        <f t="shared" si="10"/>
        <v>90</v>
      </c>
      <c r="V37" s="9" t="str">
        <f t="shared" si="9"/>
        <v>0402</v>
      </c>
      <c r="Y37" s="9" t="s">
        <v>1256</v>
      </c>
      <c r="Z37" s="18" t="s">
        <v>1253</v>
      </c>
      <c r="AA37" s="18" t="s">
        <v>1257</v>
      </c>
      <c r="AB37" s="18" t="s">
        <v>2446</v>
      </c>
      <c r="AC37" s="17">
        <f t="shared" si="2"/>
        <v>270</v>
      </c>
      <c r="AD37" s="9" t="str">
        <f t="shared" si="3"/>
        <v>0402</v>
      </c>
    </row>
    <row r="38" spans="1:30" ht="14.25" x14ac:dyDescent="0.45">
      <c r="A38" t="s">
        <v>1224</v>
      </c>
      <c r="B38" s="20" t="s">
        <v>68</v>
      </c>
      <c r="C38" s="20" t="s">
        <v>1222</v>
      </c>
      <c r="D38" s="20" t="s">
        <v>1225</v>
      </c>
      <c r="E38" s="20" t="s">
        <v>1169</v>
      </c>
      <c r="F38" s="20">
        <v>270</v>
      </c>
      <c r="G38" s="20" t="s">
        <v>253</v>
      </c>
      <c r="N38" t="str">
        <f t="shared" si="1"/>
        <v>0402</v>
      </c>
      <c r="Q38" s="9" t="str">
        <f t="shared" si="4"/>
        <v>R424</v>
      </c>
      <c r="R38" s="17" t="str">
        <f t="shared" si="5"/>
        <v>84.7000</v>
      </c>
      <c r="S38" s="17" t="str">
        <f t="shared" si="6"/>
        <v>116.4400</v>
      </c>
      <c r="T38" s="9" t="str">
        <f t="shared" si="7"/>
        <v>TopLayer</v>
      </c>
      <c r="U38" s="17">
        <f t="shared" si="10"/>
        <v>270</v>
      </c>
      <c r="V38" s="9" t="str">
        <f t="shared" si="9"/>
        <v>0402</v>
      </c>
      <c r="Y38" s="9" t="s">
        <v>1258</v>
      </c>
      <c r="Z38" s="18" t="s">
        <v>1259</v>
      </c>
      <c r="AA38" s="18" t="s">
        <v>1240</v>
      </c>
      <c r="AB38" s="18" t="s">
        <v>2446</v>
      </c>
      <c r="AC38" s="17">
        <f t="shared" si="2"/>
        <v>270</v>
      </c>
      <c r="AD38" s="9" t="str">
        <f t="shared" si="3"/>
        <v>0402</v>
      </c>
    </row>
    <row r="39" spans="1:30" ht="14.25" x14ac:dyDescent="0.45">
      <c r="A39" t="s">
        <v>1226</v>
      </c>
      <c r="B39" s="20" t="s">
        <v>68</v>
      </c>
      <c r="C39" s="20" t="s">
        <v>1227</v>
      </c>
      <c r="D39" s="20" t="s">
        <v>1228</v>
      </c>
      <c r="E39" s="20" t="s">
        <v>1169</v>
      </c>
      <c r="F39" s="20">
        <v>180</v>
      </c>
      <c r="G39" s="20" t="s">
        <v>253</v>
      </c>
      <c r="N39" t="str">
        <f t="shared" si="1"/>
        <v>0402</v>
      </c>
      <c r="Q39" s="9" t="str">
        <f t="shared" si="4"/>
        <v>R423</v>
      </c>
      <c r="R39" s="17" t="str">
        <f t="shared" si="5"/>
        <v>28.2000</v>
      </c>
      <c r="S39" s="17" t="str">
        <f t="shared" si="6"/>
        <v>137.9400</v>
      </c>
      <c r="T39" s="9" t="str">
        <f t="shared" si="7"/>
        <v>TopLayer</v>
      </c>
      <c r="U39" s="17">
        <f t="shared" si="10"/>
        <v>180</v>
      </c>
      <c r="V39" s="9" t="str">
        <f t="shared" si="9"/>
        <v>0402</v>
      </c>
      <c r="Y39" s="9" t="s">
        <v>1260</v>
      </c>
      <c r="Z39" s="18" t="s">
        <v>1261</v>
      </c>
      <c r="AA39" s="18" t="s">
        <v>1237</v>
      </c>
      <c r="AB39" s="18" t="s">
        <v>2446</v>
      </c>
      <c r="AC39" s="17">
        <f t="shared" si="2"/>
        <v>90</v>
      </c>
      <c r="AD39" s="9" t="str">
        <f t="shared" si="3"/>
        <v>0402</v>
      </c>
    </row>
    <row r="40" spans="1:30" ht="14.25" x14ac:dyDescent="0.45">
      <c r="A40" t="s">
        <v>1229</v>
      </c>
      <c r="B40" s="20" t="s">
        <v>68</v>
      </c>
      <c r="C40" s="20" t="s">
        <v>1227</v>
      </c>
      <c r="D40" s="20" t="s">
        <v>1230</v>
      </c>
      <c r="E40" s="20" t="s">
        <v>1169</v>
      </c>
      <c r="F40" s="20">
        <v>180</v>
      </c>
      <c r="G40" s="20" t="s">
        <v>253</v>
      </c>
      <c r="N40" t="str">
        <f t="shared" si="1"/>
        <v>0402</v>
      </c>
      <c r="Q40" s="9" t="str">
        <f t="shared" si="4"/>
        <v>R422</v>
      </c>
      <c r="R40" s="17" t="str">
        <f t="shared" si="5"/>
        <v>28.2000</v>
      </c>
      <c r="S40" s="17" t="str">
        <f t="shared" si="6"/>
        <v>139.9400</v>
      </c>
      <c r="T40" s="9" t="str">
        <f t="shared" si="7"/>
        <v>TopLayer</v>
      </c>
      <c r="U40" s="17">
        <f t="shared" si="10"/>
        <v>180</v>
      </c>
      <c r="V40" s="9" t="str">
        <f t="shared" si="9"/>
        <v>0402</v>
      </c>
      <c r="Y40" s="9" t="s">
        <v>1262</v>
      </c>
      <c r="Z40" s="18" t="s">
        <v>1261</v>
      </c>
      <c r="AA40" s="18" t="s">
        <v>1240</v>
      </c>
      <c r="AB40" s="18" t="s">
        <v>2446</v>
      </c>
      <c r="AC40" s="17">
        <f t="shared" si="2"/>
        <v>270</v>
      </c>
      <c r="AD40" s="9" t="str">
        <f t="shared" si="3"/>
        <v>0402</v>
      </c>
    </row>
    <row r="41" spans="1:30" ht="14.25" x14ac:dyDescent="0.45">
      <c r="A41" t="s">
        <v>1231</v>
      </c>
      <c r="B41" s="20" t="s">
        <v>68</v>
      </c>
      <c r="C41" s="20" t="s">
        <v>1227</v>
      </c>
      <c r="D41" s="20" t="s">
        <v>1232</v>
      </c>
      <c r="E41" s="20" t="s">
        <v>1169</v>
      </c>
      <c r="F41" s="20">
        <v>360</v>
      </c>
      <c r="G41" s="20" t="s">
        <v>253</v>
      </c>
      <c r="N41" t="str">
        <f t="shared" si="1"/>
        <v>0402</v>
      </c>
      <c r="Q41" s="9" t="str">
        <f t="shared" si="4"/>
        <v>R421</v>
      </c>
      <c r="R41" s="17" t="str">
        <f t="shared" si="5"/>
        <v>28.2000</v>
      </c>
      <c r="S41" s="17" t="str">
        <f t="shared" si="6"/>
        <v>135.9400</v>
      </c>
      <c r="T41" s="9" t="str">
        <f t="shared" si="7"/>
        <v>TopLayer</v>
      </c>
      <c r="U41" s="17">
        <f t="shared" si="10"/>
        <v>360</v>
      </c>
      <c r="V41" s="9" t="str">
        <f t="shared" si="9"/>
        <v>0402</v>
      </c>
      <c r="Y41" s="9" t="s">
        <v>1263</v>
      </c>
      <c r="Z41" s="18" t="s">
        <v>1259</v>
      </c>
      <c r="AA41" s="18" t="s">
        <v>1237</v>
      </c>
      <c r="AB41" s="18" t="s">
        <v>2446</v>
      </c>
      <c r="AC41" s="17">
        <f t="shared" si="2"/>
        <v>90</v>
      </c>
      <c r="AD41" s="9" t="str">
        <f t="shared" si="3"/>
        <v>0402</v>
      </c>
    </row>
    <row r="42" spans="1:30" ht="14.25" x14ac:dyDescent="0.45">
      <c r="A42" t="s">
        <v>1233</v>
      </c>
      <c r="B42" s="20" t="s">
        <v>68</v>
      </c>
      <c r="C42" s="20" t="s">
        <v>1227</v>
      </c>
      <c r="D42" s="20" t="s">
        <v>1234</v>
      </c>
      <c r="E42" s="20" t="s">
        <v>1169</v>
      </c>
      <c r="F42" s="20">
        <v>360</v>
      </c>
      <c r="G42" s="20" t="s">
        <v>253</v>
      </c>
      <c r="N42" t="str">
        <f t="shared" si="1"/>
        <v>0402</v>
      </c>
      <c r="Q42" s="9" t="str">
        <f t="shared" si="4"/>
        <v>R420</v>
      </c>
      <c r="R42" s="17" t="str">
        <f t="shared" si="5"/>
        <v>28.2000</v>
      </c>
      <c r="S42" s="17" t="str">
        <f t="shared" si="6"/>
        <v>141.9400</v>
      </c>
      <c r="T42" s="9" t="str">
        <f t="shared" si="7"/>
        <v>TopLayer</v>
      </c>
      <c r="U42" s="17">
        <f t="shared" si="10"/>
        <v>360</v>
      </c>
      <c r="V42" s="9" t="str">
        <f t="shared" si="9"/>
        <v>0402</v>
      </c>
      <c r="Y42" s="9" t="s">
        <v>1264</v>
      </c>
      <c r="Z42" s="18" t="s">
        <v>1265</v>
      </c>
      <c r="AA42" s="18" t="s">
        <v>1240</v>
      </c>
      <c r="AB42" s="18" t="s">
        <v>2446</v>
      </c>
      <c r="AC42" s="17">
        <f t="shared" si="2"/>
        <v>270</v>
      </c>
      <c r="AD42" s="9" t="str">
        <f t="shared" si="3"/>
        <v>0402</v>
      </c>
    </row>
    <row r="43" spans="1:30" ht="14.25" x14ac:dyDescent="0.45">
      <c r="A43" t="s">
        <v>1235</v>
      </c>
      <c r="B43" s="20" t="s">
        <v>68</v>
      </c>
      <c r="C43" s="20" t="s">
        <v>1236</v>
      </c>
      <c r="D43" s="20" t="s">
        <v>1237</v>
      </c>
      <c r="E43" s="20" t="s">
        <v>1169</v>
      </c>
      <c r="F43" s="20">
        <v>90</v>
      </c>
      <c r="G43" s="20" t="s">
        <v>253</v>
      </c>
      <c r="N43" t="str">
        <f t="shared" si="1"/>
        <v>0402</v>
      </c>
      <c r="Q43" s="9" t="str">
        <f t="shared" si="4"/>
        <v>R419</v>
      </c>
      <c r="R43" s="17" t="str">
        <f t="shared" si="5"/>
        <v>34.9500</v>
      </c>
      <c r="S43" s="17" t="str">
        <f t="shared" si="6"/>
        <v>168.6900</v>
      </c>
      <c r="T43" s="9" t="str">
        <f t="shared" si="7"/>
        <v>TopLayer</v>
      </c>
      <c r="U43" s="17">
        <f t="shared" si="10"/>
        <v>90</v>
      </c>
      <c r="V43" s="9" t="str">
        <f t="shared" si="9"/>
        <v>0402</v>
      </c>
      <c r="Y43" s="9" t="s">
        <v>1266</v>
      </c>
      <c r="Z43" s="18" t="s">
        <v>1267</v>
      </c>
      <c r="AA43" s="18" t="s">
        <v>1240</v>
      </c>
      <c r="AB43" s="18" t="s">
        <v>2446</v>
      </c>
      <c r="AC43" s="17">
        <f t="shared" si="2"/>
        <v>90</v>
      </c>
      <c r="AD43" s="9" t="str">
        <f t="shared" si="3"/>
        <v>0402</v>
      </c>
    </row>
    <row r="44" spans="1:30" ht="14.25" x14ac:dyDescent="0.45">
      <c r="A44" t="s">
        <v>1238</v>
      </c>
      <c r="B44" s="20" t="s">
        <v>68</v>
      </c>
      <c r="C44" s="20" t="s">
        <v>1239</v>
      </c>
      <c r="D44" s="20" t="s">
        <v>1240</v>
      </c>
      <c r="E44" s="20" t="s">
        <v>1169</v>
      </c>
      <c r="F44" s="20">
        <v>90</v>
      </c>
      <c r="G44" s="20" t="s">
        <v>253</v>
      </c>
      <c r="N44" t="str">
        <f t="shared" si="1"/>
        <v>0402</v>
      </c>
      <c r="Q44" s="9" t="str">
        <f t="shared" si="4"/>
        <v>R418</v>
      </c>
      <c r="R44" s="17" t="str">
        <f t="shared" si="5"/>
        <v>36.9500</v>
      </c>
      <c r="S44" s="17" t="str">
        <f t="shared" si="6"/>
        <v>165.1900</v>
      </c>
      <c r="T44" s="9" t="str">
        <f t="shared" si="7"/>
        <v>TopLayer</v>
      </c>
      <c r="U44" s="17">
        <f t="shared" si="10"/>
        <v>90</v>
      </c>
      <c r="V44" s="9" t="str">
        <f t="shared" si="9"/>
        <v>0402</v>
      </c>
      <c r="Y44" s="9" t="s">
        <v>1268</v>
      </c>
      <c r="Z44" s="18" t="s">
        <v>1265</v>
      </c>
      <c r="AA44" s="18" t="s">
        <v>1237</v>
      </c>
      <c r="AB44" s="18" t="s">
        <v>2446</v>
      </c>
      <c r="AC44" s="17">
        <f t="shared" si="2"/>
        <v>90</v>
      </c>
      <c r="AD44" s="9" t="str">
        <f t="shared" si="3"/>
        <v>0402</v>
      </c>
    </row>
    <row r="45" spans="1:30" ht="14.25" x14ac:dyDescent="0.45">
      <c r="A45" t="s">
        <v>1241</v>
      </c>
      <c r="B45" s="20" t="s">
        <v>68</v>
      </c>
      <c r="C45" s="20" t="s">
        <v>1239</v>
      </c>
      <c r="D45" s="20" t="s">
        <v>1237</v>
      </c>
      <c r="E45" s="20" t="s">
        <v>1169</v>
      </c>
      <c r="F45" s="20">
        <v>90</v>
      </c>
      <c r="G45" s="20" t="s">
        <v>253</v>
      </c>
      <c r="N45" t="str">
        <f t="shared" si="1"/>
        <v>0402</v>
      </c>
      <c r="Q45" s="9" t="str">
        <f t="shared" si="4"/>
        <v>R417</v>
      </c>
      <c r="R45" s="17" t="str">
        <f t="shared" si="5"/>
        <v>36.9500</v>
      </c>
      <c r="S45" s="17" t="str">
        <f t="shared" si="6"/>
        <v>168.6900</v>
      </c>
      <c r="T45" s="9" t="str">
        <f t="shared" si="7"/>
        <v>TopLayer</v>
      </c>
      <c r="U45" s="17">
        <f t="shared" si="10"/>
        <v>90</v>
      </c>
      <c r="V45" s="9" t="str">
        <f t="shared" si="9"/>
        <v>0402</v>
      </c>
      <c r="Y45" s="9" t="s">
        <v>1269</v>
      </c>
      <c r="Z45" s="18" t="s">
        <v>1270</v>
      </c>
      <c r="AA45" s="18" t="s">
        <v>1271</v>
      </c>
      <c r="AB45" s="18" t="s">
        <v>2446</v>
      </c>
      <c r="AC45" s="17">
        <f t="shared" si="2"/>
        <v>180</v>
      </c>
      <c r="AD45" s="9" t="str">
        <f t="shared" si="3"/>
        <v>0402</v>
      </c>
    </row>
    <row r="46" spans="1:30" ht="14.25" x14ac:dyDescent="0.45">
      <c r="A46" t="s">
        <v>1242</v>
      </c>
      <c r="B46" s="20" t="s">
        <v>68</v>
      </c>
      <c r="C46" s="20" t="s">
        <v>1236</v>
      </c>
      <c r="D46" s="20" t="s">
        <v>1240</v>
      </c>
      <c r="E46" s="20" t="s">
        <v>1169</v>
      </c>
      <c r="F46" s="20">
        <v>270</v>
      </c>
      <c r="G46" s="20" t="s">
        <v>253</v>
      </c>
      <c r="N46" t="str">
        <f t="shared" si="1"/>
        <v>0402</v>
      </c>
      <c r="Q46" s="9" t="str">
        <f t="shared" si="4"/>
        <v>R416</v>
      </c>
      <c r="R46" s="17" t="str">
        <f t="shared" si="5"/>
        <v>34.9500</v>
      </c>
      <c r="S46" s="17" t="str">
        <f t="shared" si="6"/>
        <v>165.1900</v>
      </c>
      <c r="T46" s="9" t="str">
        <f t="shared" si="7"/>
        <v>TopLayer</v>
      </c>
      <c r="U46" s="17">
        <f t="shared" si="10"/>
        <v>270</v>
      </c>
      <c r="V46" s="9" t="str">
        <f t="shared" si="9"/>
        <v>0402</v>
      </c>
      <c r="Y46" s="9" t="s">
        <v>1272</v>
      </c>
      <c r="Z46" s="18" t="s">
        <v>1270</v>
      </c>
      <c r="AA46" s="18" t="s">
        <v>1230</v>
      </c>
      <c r="AB46" s="18" t="s">
        <v>2446</v>
      </c>
      <c r="AC46" s="17">
        <f t="shared" si="2"/>
        <v>360</v>
      </c>
      <c r="AD46" s="9" t="str">
        <f t="shared" si="3"/>
        <v>0402</v>
      </c>
    </row>
    <row r="47" spans="1:30" ht="14.25" x14ac:dyDescent="0.45">
      <c r="A47" t="s">
        <v>1243</v>
      </c>
      <c r="B47" s="20" t="s">
        <v>68</v>
      </c>
      <c r="C47" s="20" t="s">
        <v>1244</v>
      </c>
      <c r="D47" s="20" t="s">
        <v>1240</v>
      </c>
      <c r="E47" s="20" t="s">
        <v>1169</v>
      </c>
      <c r="F47" s="20">
        <v>270</v>
      </c>
      <c r="G47" s="20" t="s">
        <v>253</v>
      </c>
      <c r="N47" t="str">
        <f t="shared" si="1"/>
        <v>0402</v>
      </c>
      <c r="Q47" s="9" t="str">
        <f t="shared" si="4"/>
        <v>R415</v>
      </c>
      <c r="R47" s="17" t="str">
        <f t="shared" si="5"/>
        <v>38.9500</v>
      </c>
      <c r="S47" s="17" t="str">
        <f t="shared" si="6"/>
        <v>165.1900</v>
      </c>
      <c r="T47" s="9" t="str">
        <f t="shared" si="7"/>
        <v>TopLayer</v>
      </c>
      <c r="U47" s="17">
        <f t="shared" si="10"/>
        <v>270</v>
      </c>
      <c r="V47" s="9" t="str">
        <f t="shared" si="9"/>
        <v>0402</v>
      </c>
      <c r="Y47" s="9" t="s">
        <v>1273</v>
      </c>
      <c r="Z47" s="18" t="s">
        <v>1270</v>
      </c>
      <c r="AA47" s="18" t="s">
        <v>1274</v>
      </c>
      <c r="AB47" s="18" t="s">
        <v>2446</v>
      </c>
      <c r="AC47" s="17">
        <f t="shared" si="2"/>
        <v>360</v>
      </c>
      <c r="AD47" s="9" t="str">
        <f t="shared" si="3"/>
        <v>0402</v>
      </c>
    </row>
    <row r="48" spans="1:30" ht="14.25" x14ac:dyDescent="0.45">
      <c r="A48" t="s">
        <v>1245</v>
      </c>
      <c r="B48" s="20" t="s">
        <v>68</v>
      </c>
      <c r="C48" s="20" t="s">
        <v>1244</v>
      </c>
      <c r="D48" s="20" t="s">
        <v>1237</v>
      </c>
      <c r="E48" s="20" t="s">
        <v>1169</v>
      </c>
      <c r="F48" s="20">
        <v>270</v>
      </c>
      <c r="G48" s="20" t="s">
        <v>253</v>
      </c>
      <c r="N48" t="str">
        <f t="shared" si="1"/>
        <v>0402</v>
      </c>
      <c r="Q48" s="9" t="str">
        <f t="shared" si="4"/>
        <v>R414</v>
      </c>
      <c r="R48" s="17" t="str">
        <f t="shared" si="5"/>
        <v>38.9500</v>
      </c>
      <c r="S48" s="17" t="str">
        <f t="shared" si="6"/>
        <v>168.6900</v>
      </c>
      <c r="T48" s="9" t="str">
        <f t="shared" si="7"/>
        <v>TopLayer</v>
      </c>
      <c r="U48" s="17">
        <f t="shared" si="10"/>
        <v>270</v>
      </c>
      <c r="V48" s="9" t="str">
        <f t="shared" si="9"/>
        <v>0402</v>
      </c>
      <c r="Y48" s="9" t="s">
        <v>1275</v>
      </c>
      <c r="Z48" s="18" t="s">
        <v>1270</v>
      </c>
      <c r="AA48" s="18" t="s">
        <v>1234</v>
      </c>
      <c r="AB48" s="18" t="s">
        <v>2446</v>
      </c>
      <c r="AC48" s="17">
        <f t="shared" si="2"/>
        <v>180</v>
      </c>
      <c r="AD48" s="9" t="str">
        <f t="shared" si="3"/>
        <v>0402</v>
      </c>
    </row>
    <row r="49" spans="1:30" ht="14.25" x14ac:dyDescent="0.45">
      <c r="A49" t="s">
        <v>1246</v>
      </c>
      <c r="B49" s="20" t="s">
        <v>68</v>
      </c>
      <c r="C49" s="20" t="s">
        <v>1247</v>
      </c>
      <c r="D49" s="20" t="s">
        <v>1240</v>
      </c>
      <c r="E49" s="20" t="s">
        <v>1169</v>
      </c>
      <c r="F49" s="20">
        <v>90</v>
      </c>
      <c r="G49" s="20" t="s">
        <v>253</v>
      </c>
      <c r="N49" t="str">
        <f t="shared" si="1"/>
        <v>0402</v>
      </c>
      <c r="Q49" s="9" t="str">
        <f t="shared" si="4"/>
        <v>R413</v>
      </c>
      <c r="R49" s="17" t="str">
        <f t="shared" si="5"/>
        <v>40.9500</v>
      </c>
      <c r="S49" s="17" t="str">
        <f t="shared" si="6"/>
        <v>165.1900</v>
      </c>
      <c r="T49" s="9" t="str">
        <f t="shared" si="7"/>
        <v>TopLayer</v>
      </c>
      <c r="U49" s="17">
        <f t="shared" si="10"/>
        <v>90</v>
      </c>
      <c r="V49" s="9" t="str">
        <f t="shared" si="9"/>
        <v>0402</v>
      </c>
      <c r="Y49" s="9" t="s">
        <v>1276</v>
      </c>
      <c r="Z49" s="18" t="s">
        <v>1277</v>
      </c>
      <c r="AA49" s="18" t="s">
        <v>1278</v>
      </c>
      <c r="AB49" s="18" t="s">
        <v>2446</v>
      </c>
      <c r="AC49" s="17">
        <f t="shared" si="2"/>
        <v>90</v>
      </c>
      <c r="AD49" s="9" t="str">
        <f t="shared" si="3"/>
        <v>0402</v>
      </c>
    </row>
    <row r="50" spans="1:30" ht="14.25" x14ac:dyDescent="0.45">
      <c r="A50" t="s">
        <v>1248</v>
      </c>
      <c r="B50" s="20" t="s">
        <v>68</v>
      </c>
      <c r="C50" s="20" t="s">
        <v>1249</v>
      </c>
      <c r="D50" s="20" t="s">
        <v>1240</v>
      </c>
      <c r="E50" s="20" t="s">
        <v>1169</v>
      </c>
      <c r="F50" s="20">
        <v>270</v>
      </c>
      <c r="G50" s="20" t="s">
        <v>253</v>
      </c>
      <c r="N50" t="str">
        <f t="shared" si="1"/>
        <v>0402</v>
      </c>
      <c r="Q50" s="9" t="str">
        <f t="shared" si="4"/>
        <v>R412</v>
      </c>
      <c r="R50" s="17" t="str">
        <f t="shared" si="5"/>
        <v>42.9500</v>
      </c>
      <c r="S50" s="17" t="str">
        <f t="shared" si="6"/>
        <v>165.1900</v>
      </c>
      <c r="T50" s="9" t="str">
        <f t="shared" si="7"/>
        <v>TopLayer</v>
      </c>
      <c r="U50" s="17">
        <f t="shared" si="10"/>
        <v>270</v>
      </c>
      <c r="V50" s="9" t="str">
        <f t="shared" si="9"/>
        <v>0402</v>
      </c>
      <c r="Y50" s="9" t="s">
        <v>1279</v>
      </c>
      <c r="Z50" s="18" t="s">
        <v>1280</v>
      </c>
      <c r="AA50" s="18" t="s">
        <v>1278</v>
      </c>
      <c r="AB50" s="18" t="s">
        <v>2446</v>
      </c>
      <c r="AC50" s="17">
        <f t="shared" si="2"/>
        <v>90</v>
      </c>
      <c r="AD50" s="9" t="str">
        <f t="shared" si="3"/>
        <v>0402</v>
      </c>
    </row>
    <row r="51" spans="1:30" ht="14.25" x14ac:dyDescent="0.45">
      <c r="A51" t="s">
        <v>1250</v>
      </c>
      <c r="B51" s="20" t="s">
        <v>68</v>
      </c>
      <c r="C51" s="20" t="s">
        <v>1251</v>
      </c>
      <c r="D51" s="20" t="s">
        <v>1237</v>
      </c>
      <c r="E51" s="20" t="s">
        <v>1169</v>
      </c>
      <c r="F51" s="20">
        <v>270</v>
      </c>
      <c r="G51" s="20" t="s">
        <v>253</v>
      </c>
      <c r="N51" t="str">
        <f t="shared" si="1"/>
        <v>0402</v>
      </c>
      <c r="Q51" s="9" t="str">
        <f t="shared" si="4"/>
        <v>R411</v>
      </c>
      <c r="R51" s="17" t="str">
        <f t="shared" si="5"/>
        <v>44.9000</v>
      </c>
      <c r="S51" s="17" t="str">
        <f t="shared" si="6"/>
        <v>168.6900</v>
      </c>
      <c r="T51" s="9" t="str">
        <f t="shared" si="7"/>
        <v>TopLayer</v>
      </c>
      <c r="U51" s="17">
        <f t="shared" si="10"/>
        <v>270</v>
      </c>
      <c r="V51" s="9" t="str">
        <f t="shared" si="9"/>
        <v>0402</v>
      </c>
      <c r="Y51" s="9" t="s">
        <v>1281</v>
      </c>
      <c r="Z51" s="18" t="s">
        <v>1270</v>
      </c>
      <c r="AA51" s="18" t="s">
        <v>1282</v>
      </c>
      <c r="AB51" s="18" t="s">
        <v>2446</v>
      </c>
      <c r="AC51" s="17">
        <f t="shared" si="2"/>
        <v>360</v>
      </c>
      <c r="AD51" s="9" t="str">
        <f t="shared" si="3"/>
        <v>0402</v>
      </c>
    </row>
    <row r="52" spans="1:30" ht="14.25" x14ac:dyDescent="0.45">
      <c r="A52" t="s">
        <v>1252</v>
      </c>
      <c r="B52" s="20" t="s">
        <v>68</v>
      </c>
      <c r="C52" s="20" t="s">
        <v>1253</v>
      </c>
      <c r="D52" s="20" t="s">
        <v>1240</v>
      </c>
      <c r="E52" s="20" t="s">
        <v>1169</v>
      </c>
      <c r="F52" s="20">
        <v>90</v>
      </c>
      <c r="G52" s="20" t="s">
        <v>253</v>
      </c>
      <c r="N52" t="str">
        <f t="shared" si="1"/>
        <v>0402</v>
      </c>
      <c r="Q52" s="9" t="str">
        <f t="shared" si="4"/>
        <v>R410</v>
      </c>
      <c r="R52" s="17" t="str">
        <f t="shared" si="5"/>
        <v>46.9500</v>
      </c>
      <c r="S52" s="17" t="str">
        <f t="shared" si="6"/>
        <v>165.1900</v>
      </c>
      <c r="T52" s="9" t="str">
        <f t="shared" si="7"/>
        <v>TopLayer</v>
      </c>
      <c r="U52" s="17">
        <f t="shared" si="10"/>
        <v>90</v>
      </c>
      <c r="V52" s="9" t="str">
        <f t="shared" si="9"/>
        <v>0402</v>
      </c>
      <c r="Y52" s="9" t="s">
        <v>1283</v>
      </c>
      <c r="Z52" s="18" t="s">
        <v>1284</v>
      </c>
      <c r="AA52" s="18" t="s">
        <v>1278</v>
      </c>
      <c r="AB52" s="18" t="s">
        <v>2446</v>
      </c>
      <c r="AC52" s="17">
        <f t="shared" si="2"/>
        <v>270</v>
      </c>
      <c r="AD52" s="9" t="str">
        <f t="shared" si="3"/>
        <v>0402</v>
      </c>
    </row>
    <row r="53" spans="1:30" ht="14.25" x14ac:dyDescent="0.45">
      <c r="A53" t="s">
        <v>1254</v>
      </c>
      <c r="B53" s="20" t="s">
        <v>68</v>
      </c>
      <c r="C53" s="20" t="s">
        <v>1247</v>
      </c>
      <c r="D53" s="20" t="s">
        <v>1237</v>
      </c>
      <c r="E53" s="20" t="s">
        <v>1169</v>
      </c>
      <c r="F53" s="20">
        <v>270</v>
      </c>
      <c r="G53" s="20" t="s">
        <v>253</v>
      </c>
      <c r="N53" t="str">
        <f t="shared" si="1"/>
        <v>0402</v>
      </c>
      <c r="Q53" s="9" t="str">
        <f t="shared" si="4"/>
        <v>R409</v>
      </c>
      <c r="R53" s="17" t="str">
        <f t="shared" si="5"/>
        <v>40.9500</v>
      </c>
      <c r="S53" s="17" t="str">
        <f t="shared" si="6"/>
        <v>168.6900</v>
      </c>
      <c r="T53" s="9" t="str">
        <f t="shared" si="7"/>
        <v>TopLayer</v>
      </c>
      <c r="U53" s="17">
        <f t="shared" si="10"/>
        <v>270</v>
      </c>
      <c r="V53" s="9" t="str">
        <f t="shared" si="9"/>
        <v>0402</v>
      </c>
      <c r="Y53" s="9" t="s">
        <v>1285</v>
      </c>
      <c r="Z53" s="18" t="s">
        <v>1286</v>
      </c>
      <c r="AA53" s="18" t="s">
        <v>1278</v>
      </c>
      <c r="AB53" s="18" t="s">
        <v>2446</v>
      </c>
      <c r="AC53" s="17">
        <f t="shared" si="2"/>
        <v>270</v>
      </c>
      <c r="AD53" s="9" t="str">
        <f t="shared" si="3"/>
        <v>0402</v>
      </c>
    </row>
    <row r="54" spans="1:30" ht="14.25" x14ac:dyDescent="0.45">
      <c r="A54" t="s">
        <v>1255</v>
      </c>
      <c r="B54" s="20" t="s">
        <v>68</v>
      </c>
      <c r="C54" s="20" t="s">
        <v>1251</v>
      </c>
      <c r="D54" s="20" t="s">
        <v>1240</v>
      </c>
      <c r="E54" s="20" t="s">
        <v>1169</v>
      </c>
      <c r="F54" s="20">
        <v>270</v>
      </c>
      <c r="G54" s="20" t="s">
        <v>253</v>
      </c>
      <c r="N54" t="str">
        <f t="shared" si="1"/>
        <v>0402</v>
      </c>
      <c r="Q54" s="9" t="str">
        <f t="shared" si="4"/>
        <v>R408</v>
      </c>
      <c r="R54" s="17" t="str">
        <f t="shared" si="5"/>
        <v>44.9000</v>
      </c>
      <c r="S54" s="17" t="str">
        <f t="shared" si="6"/>
        <v>165.1900</v>
      </c>
      <c r="T54" s="9" t="str">
        <f t="shared" si="7"/>
        <v>TopLayer</v>
      </c>
      <c r="U54" s="17">
        <f t="shared" si="10"/>
        <v>270</v>
      </c>
      <c r="V54" s="9" t="str">
        <f t="shared" si="9"/>
        <v>0402</v>
      </c>
      <c r="Y54" s="9" t="s">
        <v>1287</v>
      </c>
      <c r="Z54" s="18" t="s">
        <v>1227</v>
      </c>
      <c r="AA54" s="18" t="s">
        <v>1282</v>
      </c>
      <c r="AB54" s="18" t="s">
        <v>2446</v>
      </c>
      <c r="AC54" s="17">
        <f t="shared" si="2"/>
        <v>360</v>
      </c>
      <c r="AD54" s="9" t="str">
        <f t="shared" si="3"/>
        <v>0402</v>
      </c>
    </row>
    <row r="55" spans="1:30" ht="14.25" x14ac:dyDescent="0.45">
      <c r="A55" t="s">
        <v>1256</v>
      </c>
      <c r="B55" s="20" t="s">
        <v>68</v>
      </c>
      <c r="C55" s="20" t="s">
        <v>1253</v>
      </c>
      <c r="D55" s="20" t="s">
        <v>1257</v>
      </c>
      <c r="E55" s="20" t="s">
        <v>1169</v>
      </c>
      <c r="F55" s="20">
        <v>270</v>
      </c>
      <c r="G55" s="20" t="s">
        <v>253</v>
      </c>
      <c r="N55" t="str">
        <f t="shared" si="1"/>
        <v>0402</v>
      </c>
      <c r="Q55" s="9" t="str">
        <f t="shared" si="4"/>
        <v>R407</v>
      </c>
      <c r="R55" s="17" t="str">
        <f t="shared" si="5"/>
        <v>46.9500</v>
      </c>
      <c r="S55" s="17" t="str">
        <f t="shared" si="6"/>
        <v>168.6899</v>
      </c>
      <c r="T55" s="9" t="str">
        <f t="shared" si="7"/>
        <v>TopLayer</v>
      </c>
      <c r="U55" s="17">
        <f t="shared" si="10"/>
        <v>270</v>
      </c>
      <c r="V55" s="9" t="str">
        <f t="shared" si="9"/>
        <v>0402</v>
      </c>
      <c r="Y55" s="9" t="s">
        <v>1288</v>
      </c>
      <c r="Z55" s="18" t="s">
        <v>1227</v>
      </c>
      <c r="AA55" s="18" t="s">
        <v>1289</v>
      </c>
      <c r="AB55" s="18" t="s">
        <v>2446</v>
      </c>
      <c r="AC55" s="17">
        <f t="shared" si="2"/>
        <v>360</v>
      </c>
      <c r="AD55" s="9" t="str">
        <f t="shared" si="3"/>
        <v>0402</v>
      </c>
    </row>
    <row r="56" spans="1:30" ht="14.25" x14ac:dyDescent="0.45">
      <c r="A56" t="s">
        <v>1258</v>
      </c>
      <c r="B56" s="20" t="s">
        <v>68</v>
      </c>
      <c r="C56" s="20" t="s">
        <v>1259</v>
      </c>
      <c r="D56" s="20" t="s">
        <v>1240</v>
      </c>
      <c r="E56" s="20" t="s">
        <v>1169</v>
      </c>
      <c r="F56" s="20">
        <v>270</v>
      </c>
      <c r="G56" s="20" t="s">
        <v>253</v>
      </c>
      <c r="N56" t="str">
        <f t="shared" si="1"/>
        <v>0402</v>
      </c>
      <c r="Q56" s="9" t="str">
        <f t="shared" si="4"/>
        <v>R406</v>
      </c>
      <c r="R56" s="17" t="str">
        <f t="shared" si="5"/>
        <v>48.9500</v>
      </c>
      <c r="S56" s="17" t="str">
        <f t="shared" si="6"/>
        <v>165.1900</v>
      </c>
      <c r="T56" s="9" t="str">
        <f t="shared" si="7"/>
        <v>TopLayer</v>
      </c>
      <c r="U56" s="17">
        <f t="shared" si="10"/>
        <v>270</v>
      </c>
      <c r="V56" s="9" t="str">
        <f t="shared" si="9"/>
        <v>0402</v>
      </c>
      <c r="Y56" s="9" t="s">
        <v>1290</v>
      </c>
      <c r="Z56" s="18" t="s">
        <v>1291</v>
      </c>
      <c r="AA56" s="18" t="s">
        <v>1240</v>
      </c>
      <c r="AB56" s="18" t="s">
        <v>2446</v>
      </c>
      <c r="AC56" s="17">
        <f t="shared" si="2"/>
        <v>270</v>
      </c>
      <c r="AD56" s="9" t="str">
        <f t="shared" si="3"/>
        <v>0402</v>
      </c>
    </row>
    <row r="57" spans="1:30" ht="14.25" x14ac:dyDescent="0.45">
      <c r="A57" t="s">
        <v>1260</v>
      </c>
      <c r="B57" s="20" t="s">
        <v>68</v>
      </c>
      <c r="C57" s="20" t="s">
        <v>1261</v>
      </c>
      <c r="D57" s="20" t="s">
        <v>1237</v>
      </c>
      <c r="E57" s="20" t="s">
        <v>1169</v>
      </c>
      <c r="F57" s="20">
        <v>90</v>
      </c>
      <c r="G57" s="20" t="s">
        <v>253</v>
      </c>
      <c r="N57" t="str">
        <f t="shared" si="1"/>
        <v>0402</v>
      </c>
      <c r="Q57" s="9" t="str">
        <f t="shared" si="4"/>
        <v>R405</v>
      </c>
      <c r="R57" s="17" t="str">
        <f t="shared" si="5"/>
        <v>30.9500</v>
      </c>
      <c r="S57" s="17" t="str">
        <f t="shared" si="6"/>
        <v>168.6900</v>
      </c>
      <c r="T57" s="9" t="str">
        <f t="shared" si="7"/>
        <v>TopLayer</v>
      </c>
      <c r="U57" s="17">
        <f t="shared" si="10"/>
        <v>90</v>
      </c>
      <c r="V57" s="9" t="str">
        <f t="shared" si="9"/>
        <v>0402</v>
      </c>
      <c r="Y57" s="9" t="s">
        <v>1292</v>
      </c>
      <c r="Z57" s="18" t="s">
        <v>1293</v>
      </c>
      <c r="AA57" s="18" t="s">
        <v>1237</v>
      </c>
      <c r="AB57" s="18" t="s">
        <v>2446</v>
      </c>
      <c r="AC57" s="17">
        <f t="shared" si="2"/>
        <v>270</v>
      </c>
      <c r="AD57" s="9" t="str">
        <f t="shared" si="3"/>
        <v>0402</v>
      </c>
    </row>
    <row r="58" spans="1:30" ht="14.25" x14ac:dyDescent="0.45">
      <c r="A58" t="s">
        <v>1262</v>
      </c>
      <c r="B58" s="20" t="s">
        <v>68</v>
      </c>
      <c r="C58" s="20" t="s">
        <v>1261</v>
      </c>
      <c r="D58" s="20" t="s">
        <v>1240</v>
      </c>
      <c r="E58" s="20" t="s">
        <v>1169</v>
      </c>
      <c r="F58" s="20">
        <v>270</v>
      </c>
      <c r="G58" s="20" t="s">
        <v>253</v>
      </c>
      <c r="N58" t="str">
        <f t="shared" si="1"/>
        <v>0402</v>
      </c>
      <c r="Q58" s="9" t="str">
        <f t="shared" si="4"/>
        <v>R404</v>
      </c>
      <c r="R58" s="17" t="str">
        <f t="shared" si="5"/>
        <v>30.9500</v>
      </c>
      <c r="S58" s="17" t="str">
        <f t="shared" si="6"/>
        <v>165.1900</v>
      </c>
      <c r="T58" s="9" t="str">
        <f t="shared" si="7"/>
        <v>TopLayer</v>
      </c>
      <c r="U58" s="17">
        <f t="shared" si="10"/>
        <v>270</v>
      </c>
      <c r="V58" s="9" t="str">
        <f t="shared" si="9"/>
        <v>0402</v>
      </c>
      <c r="Y58" s="9" t="s">
        <v>1294</v>
      </c>
      <c r="Z58" s="18" t="s">
        <v>1295</v>
      </c>
      <c r="AA58" s="18" t="s">
        <v>1240</v>
      </c>
      <c r="AB58" s="18" t="s">
        <v>2446</v>
      </c>
      <c r="AC58" s="17">
        <f t="shared" si="2"/>
        <v>90</v>
      </c>
      <c r="AD58" s="9" t="str">
        <f t="shared" si="3"/>
        <v>0402</v>
      </c>
    </row>
    <row r="59" spans="1:30" ht="14.25" x14ac:dyDescent="0.45">
      <c r="A59" t="s">
        <v>1263</v>
      </c>
      <c r="B59" s="20" t="s">
        <v>68</v>
      </c>
      <c r="C59" s="20" t="s">
        <v>1259</v>
      </c>
      <c r="D59" s="20" t="s">
        <v>1237</v>
      </c>
      <c r="E59" s="20" t="s">
        <v>1169</v>
      </c>
      <c r="F59" s="20">
        <v>90</v>
      </c>
      <c r="G59" s="20" t="s">
        <v>253</v>
      </c>
      <c r="N59" t="str">
        <f t="shared" si="1"/>
        <v>0402</v>
      </c>
      <c r="Q59" s="9" t="str">
        <f t="shared" si="4"/>
        <v>R403</v>
      </c>
      <c r="R59" s="17" t="str">
        <f t="shared" si="5"/>
        <v>48.9500</v>
      </c>
      <c r="S59" s="17" t="str">
        <f t="shared" si="6"/>
        <v>168.6900</v>
      </c>
      <c r="T59" s="9" t="str">
        <f t="shared" si="7"/>
        <v>TopLayer</v>
      </c>
      <c r="U59" s="17">
        <f t="shared" si="10"/>
        <v>90</v>
      </c>
      <c r="V59" s="9" t="str">
        <f t="shared" si="9"/>
        <v>0402</v>
      </c>
      <c r="Y59" s="9" t="s">
        <v>1296</v>
      </c>
      <c r="Z59" s="18" t="s">
        <v>1297</v>
      </c>
      <c r="AA59" s="18" t="s">
        <v>1237</v>
      </c>
      <c r="AB59" s="18" t="s">
        <v>2446</v>
      </c>
      <c r="AC59" s="17">
        <f t="shared" si="2"/>
        <v>90</v>
      </c>
      <c r="AD59" s="9" t="str">
        <f t="shared" si="3"/>
        <v>0402</v>
      </c>
    </row>
    <row r="60" spans="1:30" ht="14.25" x14ac:dyDescent="0.45">
      <c r="A60" t="s">
        <v>1264</v>
      </c>
      <c r="B60" s="20" t="s">
        <v>68</v>
      </c>
      <c r="C60" s="20" t="s">
        <v>1265</v>
      </c>
      <c r="D60" s="20" t="s">
        <v>1240</v>
      </c>
      <c r="E60" s="20" t="s">
        <v>1169</v>
      </c>
      <c r="F60" s="20">
        <v>270</v>
      </c>
      <c r="G60" s="20" t="s">
        <v>253</v>
      </c>
      <c r="N60" t="str">
        <f t="shared" si="1"/>
        <v>0402</v>
      </c>
      <c r="Q60" s="9" t="str">
        <f t="shared" si="4"/>
        <v>R402</v>
      </c>
      <c r="R60" s="17" t="str">
        <f t="shared" si="5"/>
        <v>32.9500</v>
      </c>
      <c r="S60" s="17" t="str">
        <f t="shared" si="6"/>
        <v>165.1900</v>
      </c>
      <c r="T60" s="9" t="str">
        <f t="shared" si="7"/>
        <v>TopLayer</v>
      </c>
      <c r="U60" s="17">
        <f t="shared" si="10"/>
        <v>270</v>
      </c>
      <c r="V60" s="9" t="str">
        <f t="shared" si="9"/>
        <v>0402</v>
      </c>
      <c r="Y60" s="9" t="s">
        <v>1298</v>
      </c>
      <c r="Z60" s="18" t="s">
        <v>1295</v>
      </c>
      <c r="AA60" s="18" t="s">
        <v>1237</v>
      </c>
      <c r="AB60" s="18" t="s">
        <v>2446</v>
      </c>
      <c r="AC60" s="17">
        <f t="shared" si="2"/>
        <v>90</v>
      </c>
      <c r="AD60" s="9" t="str">
        <f t="shared" si="3"/>
        <v>0402</v>
      </c>
    </row>
    <row r="61" spans="1:30" x14ac:dyDescent="0.25">
      <c r="A61" t="s">
        <v>1266</v>
      </c>
      <c r="B61" s="20" t="s">
        <v>68</v>
      </c>
      <c r="C61" s="20" t="s">
        <v>1267</v>
      </c>
      <c r="D61" s="20" t="s">
        <v>1240</v>
      </c>
      <c r="E61" s="20" t="s">
        <v>1169</v>
      </c>
      <c r="F61" s="20">
        <v>90</v>
      </c>
      <c r="G61" s="20" t="s">
        <v>253</v>
      </c>
      <c r="N61" t="str">
        <f t="shared" si="1"/>
        <v>0402</v>
      </c>
      <c r="Q61" s="9" t="str">
        <f t="shared" si="4"/>
        <v>R401</v>
      </c>
      <c r="R61" s="17" t="str">
        <f t="shared" si="5"/>
        <v>52.9500</v>
      </c>
      <c r="S61" s="17" t="str">
        <f t="shared" si="6"/>
        <v>165.1900</v>
      </c>
      <c r="T61" s="9" t="str">
        <f t="shared" si="7"/>
        <v>TopLayer</v>
      </c>
      <c r="U61" s="17">
        <f t="shared" si="10"/>
        <v>90</v>
      </c>
      <c r="V61" s="9" t="str">
        <f t="shared" si="9"/>
        <v>0402</v>
      </c>
      <c r="Y61" s="9" t="s">
        <v>1299</v>
      </c>
      <c r="Z61" s="18" t="s">
        <v>1297</v>
      </c>
      <c r="AA61" s="18" t="s">
        <v>1240</v>
      </c>
      <c r="AB61" s="18" t="s">
        <v>2446</v>
      </c>
      <c r="AC61" s="17">
        <f t="shared" si="2"/>
        <v>90</v>
      </c>
      <c r="AD61" s="9" t="str">
        <f t="shared" si="3"/>
        <v>0402</v>
      </c>
    </row>
    <row r="62" spans="1:30" x14ac:dyDescent="0.25">
      <c r="A62" t="s">
        <v>1268</v>
      </c>
      <c r="B62" s="20" t="s">
        <v>68</v>
      </c>
      <c r="C62" s="20" t="s">
        <v>1265</v>
      </c>
      <c r="D62" s="20" t="s">
        <v>1237</v>
      </c>
      <c r="E62" s="20" t="s">
        <v>1169</v>
      </c>
      <c r="F62" s="20">
        <v>90</v>
      </c>
      <c r="G62" s="20" t="s">
        <v>253</v>
      </c>
      <c r="N62" t="str">
        <f t="shared" si="1"/>
        <v>0402</v>
      </c>
      <c r="Q62" s="9" t="str">
        <f t="shared" si="4"/>
        <v>R400</v>
      </c>
      <c r="R62" s="17" t="str">
        <f t="shared" si="5"/>
        <v>32.9500</v>
      </c>
      <c r="S62" s="17" t="str">
        <f t="shared" si="6"/>
        <v>168.6900</v>
      </c>
      <c r="T62" s="9" t="str">
        <f t="shared" si="7"/>
        <v>TopLayer</v>
      </c>
      <c r="U62" s="17">
        <f t="shared" si="10"/>
        <v>90</v>
      </c>
      <c r="V62" s="9" t="str">
        <f t="shared" si="9"/>
        <v>0402</v>
      </c>
      <c r="Y62" s="9" t="s">
        <v>1300</v>
      </c>
      <c r="Z62" s="18" t="s">
        <v>1301</v>
      </c>
      <c r="AA62" s="18" t="s">
        <v>1278</v>
      </c>
      <c r="AB62" s="18" t="s">
        <v>2446</v>
      </c>
      <c r="AC62" s="17">
        <f t="shared" si="2"/>
        <v>90</v>
      </c>
      <c r="AD62" s="9" t="str">
        <f t="shared" si="3"/>
        <v>0402</v>
      </c>
    </row>
    <row r="63" spans="1:30" x14ac:dyDescent="0.25">
      <c r="A63" t="s">
        <v>1269</v>
      </c>
      <c r="B63" s="20" t="s">
        <v>68</v>
      </c>
      <c r="C63" s="20" t="s">
        <v>1270</v>
      </c>
      <c r="D63" s="20" t="s">
        <v>1271</v>
      </c>
      <c r="E63" s="20" t="s">
        <v>1169</v>
      </c>
      <c r="F63" s="20">
        <v>180</v>
      </c>
      <c r="G63" s="20" t="s">
        <v>253</v>
      </c>
      <c r="N63" t="str">
        <f t="shared" si="1"/>
        <v>0402</v>
      </c>
      <c r="Q63" s="9" t="str">
        <f t="shared" si="4"/>
        <v>R399</v>
      </c>
      <c r="R63" s="17" t="str">
        <f t="shared" si="5"/>
        <v>23.9500</v>
      </c>
      <c r="S63" s="17" t="str">
        <f t="shared" si="6"/>
        <v>145.9400</v>
      </c>
      <c r="T63" s="9" t="str">
        <f t="shared" si="7"/>
        <v>TopLayer</v>
      </c>
      <c r="U63" s="17">
        <f t="shared" si="10"/>
        <v>180</v>
      </c>
      <c r="V63" s="9" t="str">
        <f t="shared" si="9"/>
        <v>0402</v>
      </c>
      <c r="Y63" s="9" t="s">
        <v>1302</v>
      </c>
      <c r="Z63" s="18" t="s">
        <v>1303</v>
      </c>
      <c r="AA63" s="18" t="s">
        <v>1304</v>
      </c>
      <c r="AB63" s="18" t="s">
        <v>2446</v>
      </c>
      <c r="AC63" s="17">
        <f t="shared" si="2"/>
        <v>90</v>
      </c>
      <c r="AD63" s="9" t="str">
        <f t="shared" si="3"/>
        <v>0402</v>
      </c>
    </row>
    <row r="64" spans="1:30" x14ac:dyDescent="0.25">
      <c r="A64" t="s">
        <v>1272</v>
      </c>
      <c r="B64" s="20" t="s">
        <v>68</v>
      </c>
      <c r="C64" s="20" t="s">
        <v>1270</v>
      </c>
      <c r="D64" s="20" t="s">
        <v>1230</v>
      </c>
      <c r="E64" s="20" t="s">
        <v>1169</v>
      </c>
      <c r="F64" s="20">
        <v>360</v>
      </c>
      <c r="G64" s="20" t="s">
        <v>253</v>
      </c>
      <c r="N64" t="str">
        <f t="shared" si="1"/>
        <v>0402</v>
      </c>
      <c r="Q64" s="9" t="str">
        <f t="shared" si="4"/>
        <v>R398</v>
      </c>
      <c r="R64" s="17" t="str">
        <f t="shared" si="5"/>
        <v>23.9500</v>
      </c>
      <c r="S64" s="17" t="str">
        <f t="shared" si="6"/>
        <v>139.9400</v>
      </c>
      <c r="T64" s="9" t="str">
        <f t="shared" si="7"/>
        <v>TopLayer</v>
      </c>
      <c r="U64" s="17">
        <f t="shared" si="10"/>
        <v>360</v>
      </c>
      <c r="V64" s="9" t="str">
        <f t="shared" si="9"/>
        <v>0402</v>
      </c>
      <c r="Y64" s="9" t="s">
        <v>1305</v>
      </c>
      <c r="Z64" s="18" t="s">
        <v>1303</v>
      </c>
      <c r="AA64" s="18" t="s">
        <v>1278</v>
      </c>
      <c r="AB64" s="18" t="s">
        <v>2446</v>
      </c>
      <c r="AC64" s="17">
        <f t="shared" si="2"/>
        <v>90</v>
      </c>
      <c r="AD64" s="9" t="str">
        <f t="shared" si="3"/>
        <v>0402</v>
      </c>
    </row>
    <row r="65" spans="1:30" x14ac:dyDescent="0.25">
      <c r="A65" t="s">
        <v>1273</v>
      </c>
      <c r="B65" s="20" t="s">
        <v>68</v>
      </c>
      <c r="C65" s="20" t="s">
        <v>1270</v>
      </c>
      <c r="D65" s="20" t="s">
        <v>1274</v>
      </c>
      <c r="E65" s="20" t="s">
        <v>1169</v>
      </c>
      <c r="F65" s="20">
        <v>360</v>
      </c>
      <c r="G65" s="20" t="s">
        <v>253</v>
      </c>
      <c r="N65" t="str">
        <f t="shared" si="1"/>
        <v>0402</v>
      </c>
      <c r="Q65" s="9" t="str">
        <f t="shared" si="4"/>
        <v>R397</v>
      </c>
      <c r="R65" s="17" t="str">
        <f t="shared" si="5"/>
        <v>23.9500</v>
      </c>
      <c r="S65" s="17" t="str">
        <f t="shared" si="6"/>
        <v>143.9400</v>
      </c>
      <c r="T65" s="9" t="str">
        <f t="shared" si="7"/>
        <v>TopLayer</v>
      </c>
      <c r="U65" s="17">
        <f t="shared" si="10"/>
        <v>360</v>
      </c>
      <c r="V65" s="9" t="str">
        <f t="shared" si="9"/>
        <v>0402</v>
      </c>
      <c r="Y65" s="9" t="s">
        <v>1306</v>
      </c>
      <c r="Z65" s="18" t="s">
        <v>1301</v>
      </c>
      <c r="AA65" s="18" t="s">
        <v>1304</v>
      </c>
      <c r="AB65" s="18" t="s">
        <v>2446</v>
      </c>
      <c r="AC65" s="17">
        <f t="shared" si="2"/>
        <v>270</v>
      </c>
      <c r="AD65" s="9" t="str">
        <f t="shared" si="3"/>
        <v>0402</v>
      </c>
    </row>
    <row r="66" spans="1:30" x14ac:dyDescent="0.25">
      <c r="A66" t="s">
        <v>1275</v>
      </c>
      <c r="B66" s="20" t="s">
        <v>68</v>
      </c>
      <c r="C66" s="20" t="s">
        <v>1270</v>
      </c>
      <c r="D66" s="20" t="s">
        <v>1234</v>
      </c>
      <c r="E66" s="20" t="s">
        <v>1169</v>
      </c>
      <c r="F66" s="20">
        <v>180</v>
      </c>
      <c r="G66" s="20" t="s">
        <v>253</v>
      </c>
      <c r="N66" t="str">
        <f t="shared" ref="N66:N129" si="11">IFERROR(VLOOKUP(B66,I:J,2,FALSE),"")</f>
        <v>0402</v>
      </c>
      <c r="Q66" s="9" t="str">
        <f t="shared" si="4"/>
        <v>R396</v>
      </c>
      <c r="R66" s="17" t="str">
        <f t="shared" si="5"/>
        <v>23.9500</v>
      </c>
      <c r="S66" s="17" t="str">
        <f t="shared" si="6"/>
        <v>141.9400</v>
      </c>
      <c r="T66" s="9" t="str">
        <f t="shared" si="7"/>
        <v>TopLayer</v>
      </c>
      <c r="U66" s="17">
        <f t="shared" si="10"/>
        <v>180</v>
      </c>
      <c r="V66" s="9" t="str">
        <f t="shared" si="9"/>
        <v>0402</v>
      </c>
      <c r="Y66" s="9" t="s">
        <v>1307</v>
      </c>
      <c r="Z66" s="18" t="s">
        <v>1308</v>
      </c>
      <c r="AA66" s="18" t="s">
        <v>1240</v>
      </c>
      <c r="AB66" s="18" t="s">
        <v>2446</v>
      </c>
      <c r="AC66" s="17">
        <f t="shared" ref="AC66:AC129" si="12">VLOOKUP($Y66,$Q:$V,5,FALSE)</f>
        <v>90</v>
      </c>
      <c r="AD66" s="9" t="str">
        <f t="shared" ref="AD66:AD129" si="13">VLOOKUP($Y66,$Q:$V,6,FALSE)</f>
        <v>0402</v>
      </c>
    </row>
    <row r="67" spans="1:30" x14ac:dyDescent="0.25">
      <c r="A67" t="s">
        <v>1276</v>
      </c>
      <c r="B67" s="20" t="s">
        <v>68</v>
      </c>
      <c r="C67" s="20" t="s">
        <v>1277</v>
      </c>
      <c r="D67" s="20" t="s">
        <v>1278</v>
      </c>
      <c r="E67" s="20" t="s">
        <v>1169</v>
      </c>
      <c r="F67" s="20">
        <v>90</v>
      </c>
      <c r="G67" s="20" t="s">
        <v>253</v>
      </c>
      <c r="N67" t="str">
        <f t="shared" si="11"/>
        <v>0402</v>
      </c>
      <c r="Q67" s="9" t="str">
        <f t="shared" ref="Q67:Q130" si="14">$A67</f>
        <v>R395</v>
      </c>
      <c r="R67" s="17" t="str">
        <f t="shared" ref="R67:R130" si="15">$C67</f>
        <v>37.9500</v>
      </c>
      <c r="S67" s="17" t="str">
        <f t="shared" ref="S67:S130" si="16">$D67</f>
        <v>132.6900</v>
      </c>
      <c r="T67" s="9" t="str">
        <f t="shared" ref="T67:T130" si="17">$E67</f>
        <v>TopLayer</v>
      </c>
      <c r="U67" s="17">
        <f t="shared" si="10"/>
        <v>90</v>
      </c>
      <c r="V67" s="9" t="str">
        <f t="shared" ref="V67:V130" si="18">VLOOKUP($B67,$I:$L,2,FALSE)</f>
        <v>0402</v>
      </c>
      <c r="Y67" s="9" t="s">
        <v>1309</v>
      </c>
      <c r="Z67" s="18" t="s">
        <v>1310</v>
      </c>
      <c r="AA67" s="18" t="s">
        <v>1240</v>
      </c>
      <c r="AB67" s="18" t="s">
        <v>2446</v>
      </c>
      <c r="AC67" s="17">
        <f t="shared" si="12"/>
        <v>90</v>
      </c>
      <c r="AD67" s="9" t="str">
        <f t="shared" si="13"/>
        <v>0402</v>
      </c>
    </row>
    <row r="68" spans="1:30" x14ac:dyDescent="0.25">
      <c r="A68" t="s">
        <v>1279</v>
      </c>
      <c r="B68" s="20" t="s">
        <v>68</v>
      </c>
      <c r="C68" s="20" t="s">
        <v>1280</v>
      </c>
      <c r="D68" s="20" t="s">
        <v>1278</v>
      </c>
      <c r="E68" s="20" t="s">
        <v>1169</v>
      </c>
      <c r="F68" s="20">
        <v>90</v>
      </c>
      <c r="G68" s="20" t="s">
        <v>253</v>
      </c>
      <c r="N68" t="str">
        <f t="shared" si="11"/>
        <v>0402</v>
      </c>
      <c r="Q68" s="9" t="str">
        <f t="shared" si="14"/>
        <v>R394</v>
      </c>
      <c r="R68" s="17" t="str">
        <f t="shared" si="15"/>
        <v>35.9500</v>
      </c>
      <c r="S68" s="17" t="str">
        <f t="shared" si="16"/>
        <v>132.6900</v>
      </c>
      <c r="T68" s="9" t="str">
        <f t="shared" si="17"/>
        <v>TopLayer</v>
      </c>
      <c r="U68" s="17">
        <f t="shared" si="10"/>
        <v>90</v>
      </c>
      <c r="V68" s="9" t="str">
        <f t="shared" si="18"/>
        <v>0402</v>
      </c>
      <c r="Y68" s="9" t="s">
        <v>1311</v>
      </c>
      <c r="Z68" s="18" t="s">
        <v>1312</v>
      </c>
      <c r="AA68" s="18" t="s">
        <v>1237</v>
      </c>
      <c r="AB68" s="18" t="s">
        <v>2446</v>
      </c>
      <c r="AC68" s="17">
        <f t="shared" si="12"/>
        <v>90</v>
      </c>
      <c r="AD68" s="9" t="str">
        <f t="shared" si="13"/>
        <v>0402</v>
      </c>
    </row>
    <row r="69" spans="1:30" x14ac:dyDescent="0.25">
      <c r="A69" t="s">
        <v>1281</v>
      </c>
      <c r="B69" s="20" t="s">
        <v>68</v>
      </c>
      <c r="C69" s="20" t="s">
        <v>1270</v>
      </c>
      <c r="D69" s="20" t="s">
        <v>1282</v>
      </c>
      <c r="E69" s="20" t="s">
        <v>1169</v>
      </c>
      <c r="F69" s="20">
        <v>360</v>
      </c>
      <c r="G69" s="20" t="s">
        <v>253</v>
      </c>
      <c r="N69" t="str">
        <f t="shared" si="11"/>
        <v>0402</v>
      </c>
      <c r="Q69" s="9" t="str">
        <f t="shared" si="14"/>
        <v>R393</v>
      </c>
      <c r="R69" s="17" t="str">
        <f t="shared" si="15"/>
        <v>23.9500</v>
      </c>
      <c r="S69" s="17" t="str">
        <f t="shared" si="16"/>
        <v>129.9500</v>
      </c>
      <c r="T69" s="9" t="str">
        <f t="shared" si="17"/>
        <v>TopLayer</v>
      </c>
      <c r="U69" s="17">
        <f t="shared" si="10"/>
        <v>360</v>
      </c>
      <c r="V69" s="9" t="str">
        <f t="shared" si="18"/>
        <v>0402</v>
      </c>
      <c r="Y69" s="9" t="s">
        <v>1313</v>
      </c>
      <c r="Z69" s="18" t="s">
        <v>1308</v>
      </c>
      <c r="AA69" s="18" t="s">
        <v>1237</v>
      </c>
      <c r="AB69" s="18" t="s">
        <v>2446</v>
      </c>
      <c r="AC69" s="17">
        <f t="shared" si="12"/>
        <v>90</v>
      </c>
      <c r="AD69" s="9" t="str">
        <f t="shared" si="13"/>
        <v>0402</v>
      </c>
    </row>
    <row r="70" spans="1:30" x14ac:dyDescent="0.25">
      <c r="A70" t="s">
        <v>1283</v>
      </c>
      <c r="B70" s="20" t="s">
        <v>68</v>
      </c>
      <c r="C70" s="20" t="s">
        <v>1284</v>
      </c>
      <c r="D70" s="20" t="s">
        <v>1278</v>
      </c>
      <c r="E70" s="20" t="s">
        <v>1169</v>
      </c>
      <c r="F70" s="20">
        <v>270</v>
      </c>
      <c r="G70" s="20" t="s">
        <v>253</v>
      </c>
      <c r="N70" t="str">
        <f t="shared" si="11"/>
        <v>0402</v>
      </c>
      <c r="Q70" s="9" t="str">
        <f t="shared" si="14"/>
        <v>R392</v>
      </c>
      <c r="R70" s="17" t="str">
        <f t="shared" si="15"/>
        <v>41.9500</v>
      </c>
      <c r="S70" s="17" t="str">
        <f t="shared" si="16"/>
        <v>132.6900</v>
      </c>
      <c r="T70" s="9" t="str">
        <f t="shared" si="17"/>
        <v>TopLayer</v>
      </c>
      <c r="U70" s="17">
        <f t="shared" si="10"/>
        <v>270</v>
      </c>
      <c r="V70" s="9" t="str">
        <f t="shared" si="18"/>
        <v>0402</v>
      </c>
      <c r="Y70" s="9" t="s">
        <v>1314</v>
      </c>
      <c r="Z70" s="18" t="s">
        <v>1310</v>
      </c>
      <c r="AA70" s="18" t="s">
        <v>1237</v>
      </c>
      <c r="AB70" s="18" t="s">
        <v>2446</v>
      </c>
      <c r="AC70" s="17">
        <f t="shared" si="12"/>
        <v>90</v>
      </c>
      <c r="AD70" s="9" t="str">
        <f t="shared" si="13"/>
        <v>0402</v>
      </c>
    </row>
    <row r="71" spans="1:30" x14ac:dyDescent="0.25">
      <c r="A71" t="s">
        <v>1285</v>
      </c>
      <c r="B71" s="20" t="s">
        <v>68</v>
      </c>
      <c r="C71" s="20" t="s">
        <v>1286</v>
      </c>
      <c r="D71" s="20" t="s">
        <v>1278</v>
      </c>
      <c r="E71" s="20" t="s">
        <v>1169</v>
      </c>
      <c r="F71" s="20">
        <v>270</v>
      </c>
      <c r="G71" s="20" t="s">
        <v>253</v>
      </c>
      <c r="N71" t="str">
        <f t="shared" si="11"/>
        <v>0402</v>
      </c>
      <c r="Q71" s="9" t="str">
        <f t="shared" si="14"/>
        <v>R391</v>
      </c>
      <c r="R71" s="17" t="str">
        <f t="shared" si="15"/>
        <v>39.9500</v>
      </c>
      <c r="S71" s="17" t="str">
        <f t="shared" si="16"/>
        <v>132.6900</v>
      </c>
      <c r="T71" s="9" t="str">
        <f t="shared" si="17"/>
        <v>TopLayer</v>
      </c>
      <c r="U71" s="17">
        <f t="shared" si="10"/>
        <v>270</v>
      </c>
      <c r="V71" s="9" t="str">
        <f t="shared" si="18"/>
        <v>0402</v>
      </c>
      <c r="Y71" s="9" t="s">
        <v>1315</v>
      </c>
      <c r="Z71" s="18" t="s">
        <v>1316</v>
      </c>
      <c r="AA71" s="18" t="s">
        <v>1237</v>
      </c>
      <c r="AB71" s="18" t="s">
        <v>2446</v>
      </c>
      <c r="AC71" s="17">
        <f t="shared" si="12"/>
        <v>90</v>
      </c>
      <c r="AD71" s="9" t="str">
        <f t="shared" si="13"/>
        <v>0402</v>
      </c>
    </row>
    <row r="72" spans="1:30" x14ac:dyDescent="0.25">
      <c r="A72" t="s">
        <v>1287</v>
      </c>
      <c r="B72" s="20" t="s">
        <v>68</v>
      </c>
      <c r="C72" s="20" t="s">
        <v>1227</v>
      </c>
      <c r="D72" s="20" t="s">
        <v>1282</v>
      </c>
      <c r="E72" s="20" t="s">
        <v>1169</v>
      </c>
      <c r="F72" s="20">
        <v>360</v>
      </c>
      <c r="G72" s="20" t="s">
        <v>253</v>
      </c>
      <c r="N72" t="str">
        <f t="shared" si="11"/>
        <v>0402</v>
      </c>
      <c r="Q72" s="9" t="str">
        <f t="shared" si="14"/>
        <v>R390</v>
      </c>
      <c r="R72" s="17" t="str">
        <f t="shared" si="15"/>
        <v>28.2000</v>
      </c>
      <c r="S72" s="17" t="str">
        <f t="shared" si="16"/>
        <v>129.9500</v>
      </c>
      <c r="T72" s="9" t="str">
        <f t="shared" si="17"/>
        <v>TopLayer</v>
      </c>
      <c r="U72" s="17">
        <f t="shared" si="10"/>
        <v>360</v>
      </c>
      <c r="V72" s="9" t="str">
        <f t="shared" si="18"/>
        <v>0402</v>
      </c>
      <c r="Y72" s="9" t="s">
        <v>1317</v>
      </c>
      <c r="Z72" s="18" t="s">
        <v>1318</v>
      </c>
      <c r="AA72" s="18" t="s">
        <v>1237</v>
      </c>
      <c r="AB72" s="18" t="s">
        <v>2446</v>
      </c>
      <c r="AC72" s="17">
        <f t="shared" si="12"/>
        <v>90</v>
      </c>
      <c r="AD72" s="9" t="str">
        <f t="shared" si="13"/>
        <v>0402</v>
      </c>
    </row>
    <row r="73" spans="1:30" x14ac:dyDescent="0.25">
      <c r="A73" t="s">
        <v>1288</v>
      </c>
      <c r="B73" s="20" t="s">
        <v>68</v>
      </c>
      <c r="C73" s="20" t="s">
        <v>1227</v>
      </c>
      <c r="D73" s="20" t="s">
        <v>1289</v>
      </c>
      <c r="E73" s="20" t="s">
        <v>1169</v>
      </c>
      <c r="F73" s="20">
        <v>360</v>
      </c>
      <c r="G73" s="20" t="s">
        <v>253</v>
      </c>
      <c r="N73" t="str">
        <f t="shared" si="11"/>
        <v>0402</v>
      </c>
      <c r="Q73" s="9" t="str">
        <f t="shared" si="14"/>
        <v>R389</v>
      </c>
      <c r="R73" s="17" t="str">
        <f t="shared" si="15"/>
        <v>28.2000</v>
      </c>
      <c r="S73" s="17" t="str">
        <f t="shared" si="16"/>
        <v>131.9400</v>
      </c>
      <c r="T73" s="9" t="str">
        <f t="shared" si="17"/>
        <v>TopLayer</v>
      </c>
      <c r="U73" s="17">
        <f t="shared" si="10"/>
        <v>360</v>
      </c>
      <c r="V73" s="9" t="str">
        <f t="shared" si="18"/>
        <v>0402</v>
      </c>
      <c r="Y73" s="9" t="s">
        <v>1319</v>
      </c>
      <c r="Z73" s="18" t="s">
        <v>1320</v>
      </c>
      <c r="AA73" s="18" t="s">
        <v>1240</v>
      </c>
      <c r="AB73" s="18" t="s">
        <v>2446</v>
      </c>
      <c r="AC73" s="17">
        <f t="shared" si="12"/>
        <v>90</v>
      </c>
      <c r="AD73" s="9" t="str">
        <f t="shared" si="13"/>
        <v>0402</v>
      </c>
    </row>
    <row r="74" spans="1:30" x14ac:dyDescent="0.25">
      <c r="A74" t="s">
        <v>1290</v>
      </c>
      <c r="B74" s="20" t="s">
        <v>68</v>
      </c>
      <c r="C74" s="20" t="s">
        <v>1291</v>
      </c>
      <c r="D74" s="20" t="s">
        <v>1240</v>
      </c>
      <c r="E74" s="20" t="s">
        <v>1169</v>
      </c>
      <c r="F74" s="20">
        <v>270</v>
      </c>
      <c r="G74" s="20" t="s">
        <v>253</v>
      </c>
      <c r="N74" t="str">
        <f t="shared" si="11"/>
        <v>0402</v>
      </c>
      <c r="Q74" s="9" t="str">
        <f t="shared" si="14"/>
        <v>R388</v>
      </c>
      <c r="R74" s="17" t="str">
        <f t="shared" si="15"/>
        <v>50.9500</v>
      </c>
      <c r="S74" s="17" t="str">
        <f t="shared" si="16"/>
        <v>165.1900</v>
      </c>
      <c r="T74" s="9" t="str">
        <f t="shared" si="17"/>
        <v>TopLayer</v>
      </c>
      <c r="U74" s="17">
        <f t="shared" si="10"/>
        <v>270</v>
      </c>
      <c r="V74" s="9" t="str">
        <f t="shared" si="18"/>
        <v>0402</v>
      </c>
      <c r="Y74" s="9" t="s">
        <v>1321</v>
      </c>
      <c r="Z74" s="18" t="s">
        <v>1322</v>
      </c>
      <c r="AA74" s="18" t="s">
        <v>1240</v>
      </c>
      <c r="AB74" s="18" t="s">
        <v>2446</v>
      </c>
      <c r="AC74" s="17">
        <f t="shared" si="12"/>
        <v>90</v>
      </c>
      <c r="AD74" s="9" t="str">
        <f t="shared" si="13"/>
        <v>0402</v>
      </c>
    </row>
    <row r="75" spans="1:30" x14ac:dyDescent="0.25">
      <c r="A75" t="s">
        <v>1292</v>
      </c>
      <c r="B75" s="20" t="s">
        <v>68</v>
      </c>
      <c r="C75" s="20" t="s">
        <v>1293</v>
      </c>
      <c r="D75" s="20" t="s">
        <v>1237</v>
      </c>
      <c r="E75" s="20" t="s">
        <v>1169</v>
      </c>
      <c r="F75" s="20">
        <v>270</v>
      </c>
      <c r="G75" s="20" t="s">
        <v>253</v>
      </c>
      <c r="N75" t="str">
        <f t="shared" si="11"/>
        <v>0402</v>
      </c>
      <c r="Q75" s="9" t="str">
        <f t="shared" si="14"/>
        <v>R387</v>
      </c>
      <c r="R75" s="17" t="str">
        <f t="shared" si="15"/>
        <v>52.9380</v>
      </c>
      <c r="S75" s="17" t="str">
        <f t="shared" si="16"/>
        <v>168.6900</v>
      </c>
      <c r="T75" s="9" t="str">
        <f t="shared" si="17"/>
        <v>TopLayer</v>
      </c>
      <c r="U75" s="17">
        <f t="shared" si="10"/>
        <v>270</v>
      </c>
      <c r="V75" s="9" t="str">
        <f t="shared" si="18"/>
        <v>0402</v>
      </c>
      <c r="Y75" s="9" t="s">
        <v>1323</v>
      </c>
      <c r="Z75" s="18" t="s">
        <v>1316</v>
      </c>
      <c r="AA75" s="18" t="s">
        <v>1240</v>
      </c>
      <c r="AB75" s="18" t="s">
        <v>2446</v>
      </c>
      <c r="AC75" s="17">
        <f t="shared" si="12"/>
        <v>270</v>
      </c>
      <c r="AD75" s="9" t="str">
        <f t="shared" si="13"/>
        <v>0402</v>
      </c>
    </row>
    <row r="76" spans="1:30" x14ac:dyDescent="0.25">
      <c r="A76" t="s">
        <v>1294</v>
      </c>
      <c r="B76" s="20" t="s">
        <v>68</v>
      </c>
      <c r="C76" s="20" t="s">
        <v>1295</v>
      </c>
      <c r="D76" s="20" t="s">
        <v>1240</v>
      </c>
      <c r="E76" s="20" t="s">
        <v>1169</v>
      </c>
      <c r="F76" s="20">
        <v>90</v>
      </c>
      <c r="G76" s="20" t="s">
        <v>253</v>
      </c>
      <c r="N76" t="str">
        <f t="shared" si="11"/>
        <v>0402</v>
      </c>
      <c r="Q76" s="9" t="str">
        <f t="shared" si="14"/>
        <v>R386</v>
      </c>
      <c r="R76" s="17" t="str">
        <f t="shared" si="15"/>
        <v>58.9500</v>
      </c>
      <c r="S76" s="17" t="str">
        <f t="shared" si="16"/>
        <v>165.1900</v>
      </c>
      <c r="T76" s="9" t="str">
        <f t="shared" si="17"/>
        <v>TopLayer</v>
      </c>
      <c r="U76" s="17">
        <f t="shared" si="10"/>
        <v>90</v>
      </c>
      <c r="V76" s="9" t="str">
        <f t="shared" si="18"/>
        <v>0402</v>
      </c>
      <c r="Y76" s="9" t="s">
        <v>1324</v>
      </c>
      <c r="Z76" s="18" t="s">
        <v>1325</v>
      </c>
      <c r="AA76" s="18" t="s">
        <v>1240</v>
      </c>
      <c r="AB76" s="18" t="s">
        <v>2446</v>
      </c>
      <c r="AC76" s="17">
        <f t="shared" si="12"/>
        <v>270</v>
      </c>
      <c r="AD76" s="9" t="str">
        <f t="shared" si="13"/>
        <v>0402</v>
      </c>
    </row>
    <row r="77" spans="1:30" x14ac:dyDescent="0.25">
      <c r="A77" t="s">
        <v>1296</v>
      </c>
      <c r="B77" s="20" t="s">
        <v>68</v>
      </c>
      <c r="C77" s="20" t="s">
        <v>1297</v>
      </c>
      <c r="D77" s="20" t="s">
        <v>1237</v>
      </c>
      <c r="E77" s="20" t="s">
        <v>1169</v>
      </c>
      <c r="F77" s="20">
        <v>90</v>
      </c>
      <c r="G77" s="20" t="s">
        <v>253</v>
      </c>
      <c r="N77" t="str">
        <f t="shared" si="11"/>
        <v>0402</v>
      </c>
      <c r="Q77" s="9" t="str">
        <f t="shared" si="14"/>
        <v>R385</v>
      </c>
      <c r="R77" s="17" t="str">
        <f t="shared" si="15"/>
        <v>60.9500</v>
      </c>
      <c r="S77" s="17" t="str">
        <f t="shared" si="16"/>
        <v>168.6900</v>
      </c>
      <c r="T77" s="9" t="str">
        <f t="shared" si="17"/>
        <v>TopLayer</v>
      </c>
      <c r="U77" s="17">
        <f t="shared" si="10"/>
        <v>90</v>
      </c>
      <c r="V77" s="9" t="str">
        <f t="shared" si="18"/>
        <v>0402</v>
      </c>
      <c r="Y77" s="9" t="s">
        <v>1326</v>
      </c>
      <c r="Z77" s="18" t="s">
        <v>1327</v>
      </c>
      <c r="AA77" s="18" t="s">
        <v>1240</v>
      </c>
      <c r="AB77" s="18" t="s">
        <v>2446</v>
      </c>
      <c r="AC77" s="17">
        <f t="shared" si="12"/>
        <v>270</v>
      </c>
      <c r="AD77" s="9" t="str">
        <f t="shared" si="13"/>
        <v>0402</v>
      </c>
    </row>
    <row r="78" spans="1:30" x14ac:dyDescent="0.25">
      <c r="A78" t="s">
        <v>1298</v>
      </c>
      <c r="B78" s="20" t="s">
        <v>68</v>
      </c>
      <c r="C78" s="20" t="s">
        <v>1295</v>
      </c>
      <c r="D78" s="20" t="s">
        <v>1237</v>
      </c>
      <c r="E78" s="20" t="s">
        <v>1169</v>
      </c>
      <c r="F78" s="20">
        <v>90</v>
      </c>
      <c r="G78" s="20" t="s">
        <v>253</v>
      </c>
      <c r="N78" t="str">
        <f t="shared" si="11"/>
        <v>0402</v>
      </c>
      <c r="Q78" s="9" t="str">
        <f t="shared" si="14"/>
        <v>R384</v>
      </c>
      <c r="R78" s="17" t="str">
        <f t="shared" si="15"/>
        <v>58.9500</v>
      </c>
      <c r="S78" s="17" t="str">
        <f t="shared" si="16"/>
        <v>168.6900</v>
      </c>
      <c r="T78" s="9" t="str">
        <f t="shared" si="17"/>
        <v>TopLayer</v>
      </c>
      <c r="U78" s="17">
        <f t="shared" si="10"/>
        <v>90</v>
      </c>
      <c r="V78" s="9" t="str">
        <f t="shared" si="18"/>
        <v>0402</v>
      </c>
      <c r="Y78" s="9" t="s">
        <v>1328</v>
      </c>
      <c r="Z78" s="18" t="s">
        <v>1329</v>
      </c>
      <c r="AA78" s="18" t="s">
        <v>1240</v>
      </c>
      <c r="AB78" s="18" t="s">
        <v>2446</v>
      </c>
      <c r="AC78" s="17">
        <f t="shared" si="12"/>
        <v>270</v>
      </c>
      <c r="AD78" s="9" t="str">
        <f t="shared" si="13"/>
        <v>0402</v>
      </c>
    </row>
    <row r="79" spans="1:30" x14ac:dyDescent="0.25">
      <c r="A79" t="s">
        <v>1299</v>
      </c>
      <c r="B79" s="20" t="s">
        <v>68</v>
      </c>
      <c r="C79" s="20" t="s">
        <v>1297</v>
      </c>
      <c r="D79" s="20" t="s">
        <v>1240</v>
      </c>
      <c r="E79" s="20" t="s">
        <v>1169</v>
      </c>
      <c r="F79" s="20">
        <v>90</v>
      </c>
      <c r="G79" s="20" t="s">
        <v>253</v>
      </c>
      <c r="N79" t="str">
        <f t="shared" si="11"/>
        <v>0402</v>
      </c>
      <c r="Q79" s="9" t="str">
        <f t="shared" si="14"/>
        <v>R383</v>
      </c>
      <c r="R79" s="17" t="str">
        <f t="shared" si="15"/>
        <v>60.9500</v>
      </c>
      <c r="S79" s="17" t="str">
        <f t="shared" si="16"/>
        <v>165.1900</v>
      </c>
      <c r="T79" s="9" t="str">
        <f t="shared" si="17"/>
        <v>TopLayer</v>
      </c>
      <c r="U79" s="17">
        <f t="shared" si="10"/>
        <v>90</v>
      </c>
      <c r="V79" s="9" t="str">
        <f t="shared" si="18"/>
        <v>0402</v>
      </c>
      <c r="Y79" s="9" t="s">
        <v>1330</v>
      </c>
      <c r="Z79" s="18" t="s">
        <v>1318</v>
      </c>
      <c r="AA79" s="18" t="s">
        <v>1240</v>
      </c>
      <c r="AB79" s="18" t="s">
        <v>2446</v>
      </c>
      <c r="AC79" s="17">
        <f t="shared" si="12"/>
        <v>90</v>
      </c>
      <c r="AD79" s="9" t="str">
        <f t="shared" si="13"/>
        <v>0402</v>
      </c>
    </row>
    <row r="80" spans="1:30" x14ac:dyDescent="0.25">
      <c r="A80" t="s">
        <v>1300</v>
      </c>
      <c r="B80" s="20" t="s">
        <v>68</v>
      </c>
      <c r="C80" s="20" t="s">
        <v>1301</v>
      </c>
      <c r="D80" s="20" t="s">
        <v>1278</v>
      </c>
      <c r="E80" s="20" t="s">
        <v>1169</v>
      </c>
      <c r="F80" s="20">
        <v>90</v>
      </c>
      <c r="G80" s="20" t="s">
        <v>253</v>
      </c>
      <c r="N80" t="str">
        <f t="shared" si="11"/>
        <v>0402</v>
      </c>
      <c r="Q80" s="9" t="str">
        <f t="shared" si="14"/>
        <v>R382</v>
      </c>
      <c r="R80" s="17" t="str">
        <f t="shared" si="15"/>
        <v>63.4500</v>
      </c>
      <c r="S80" s="17" t="str">
        <f t="shared" si="16"/>
        <v>132.6900</v>
      </c>
      <c r="T80" s="9" t="str">
        <f t="shared" si="17"/>
        <v>TopLayer</v>
      </c>
      <c r="U80" s="17">
        <f t="shared" si="10"/>
        <v>90</v>
      </c>
      <c r="V80" s="9" t="str">
        <f t="shared" si="18"/>
        <v>0402</v>
      </c>
      <c r="Y80" s="9" t="s">
        <v>1331</v>
      </c>
      <c r="Z80" s="18" t="s">
        <v>1332</v>
      </c>
      <c r="AA80" s="18" t="s">
        <v>1240</v>
      </c>
      <c r="AB80" s="18" t="s">
        <v>2446</v>
      </c>
      <c r="AC80" s="17">
        <f t="shared" si="12"/>
        <v>90</v>
      </c>
      <c r="AD80" s="9" t="str">
        <f t="shared" si="13"/>
        <v>0402</v>
      </c>
    </row>
    <row r="81" spans="1:30" x14ac:dyDescent="0.25">
      <c r="A81" t="s">
        <v>1302</v>
      </c>
      <c r="B81" s="20" t="s">
        <v>68</v>
      </c>
      <c r="C81" s="20" t="s">
        <v>1303</v>
      </c>
      <c r="D81" s="20" t="s">
        <v>1304</v>
      </c>
      <c r="E81" s="20" t="s">
        <v>1169</v>
      </c>
      <c r="F81" s="20">
        <v>90</v>
      </c>
      <c r="G81" s="20" t="s">
        <v>253</v>
      </c>
      <c r="N81" t="str">
        <f t="shared" si="11"/>
        <v>0402</v>
      </c>
      <c r="Q81" s="9" t="str">
        <f t="shared" si="14"/>
        <v>R381</v>
      </c>
      <c r="R81" s="17" t="str">
        <f t="shared" si="15"/>
        <v>65.4500</v>
      </c>
      <c r="S81" s="17" t="str">
        <f t="shared" si="16"/>
        <v>135.6900</v>
      </c>
      <c r="T81" s="9" t="str">
        <f t="shared" si="17"/>
        <v>TopLayer</v>
      </c>
      <c r="U81" s="17">
        <f t="shared" si="10"/>
        <v>90</v>
      </c>
      <c r="V81" s="9" t="str">
        <f t="shared" si="18"/>
        <v>0402</v>
      </c>
      <c r="Y81" s="9" t="s">
        <v>1333</v>
      </c>
      <c r="Z81" s="18" t="s">
        <v>1332</v>
      </c>
      <c r="AA81" s="18" t="s">
        <v>1237</v>
      </c>
      <c r="AB81" s="18" t="s">
        <v>2446</v>
      </c>
      <c r="AC81" s="17">
        <f t="shared" si="12"/>
        <v>90</v>
      </c>
      <c r="AD81" s="9" t="str">
        <f t="shared" si="13"/>
        <v>0402</v>
      </c>
    </row>
    <row r="82" spans="1:30" x14ac:dyDescent="0.25">
      <c r="A82" t="s">
        <v>1305</v>
      </c>
      <c r="B82" s="20" t="s">
        <v>68</v>
      </c>
      <c r="C82" s="20" t="s">
        <v>1303</v>
      </c>
      <c r="D82" s="20" t="s">
        <v>1278</v>
      </c>
      <c r="E82" s="20" t="s">
        <v>1169</v>
      </c>
      <c r="F82" s="20">
        <v>90</v>
      </c>
      <c r="G82" s="20" t="s">
        <v>253</v>
      </c>
      <c r="N82" t="str">
        <f t="shared" si="11"/>
        <v>0402</v>
      </c>
      <c r="Q82" s="9" t="str">
        <f t="shared" si="14"/>
        <v>R380</v>
      </c>
      <c r="R82" s="17" t="str">
        <f t="shared" si="15"/>
        <v>65.4500</v>
      </c>
      <c r="S82" s="17" t="str">
        <f t="shared" si="16"/>
        <v>132.6900</v>
      </c>
      <c r="T82" s="9" t="str">
        <f t="shared" si="17"/>
        <v>TopLayer</v>
      </c>
      <c r="U82" s="17">
        <f t="shared" si="10"/>
        <v>90</v>
      </c>
      <c r="V82" s="9" t="str">
        <f t="shared" si="18"/>
        <v>0402</v>
      </c>
      <c r="Y82" s="9" t="s">
        <v>1334</v>
      </c>
      <c r="Z82" s="18" t="s">
        <v>1335</v>
      </c>
      <c r="AA82" s="18" t="s">
        <v>1240</v>
      </c>
      <c r="AB82" s="18" t="s">
        <v>2446</v>
      </c>
      <c r="AC82" s="17">
        <f t="shared" si="12"/>
        <v>90</v>
      </c>
      <c r="AD82" s="9" t="str">
        <f t="shared" si="13"/>
        <v>0402</v>
      </c>
    </row>
    <row r="83" spans="1:30" x14ac:dyDescent="0.25">
      <c r="A83" t="s">
        <v>1306</v>
      </c>
      <c r="B83" s="20" t="s">
        <v>68</v>
      </c>
      <c r="C83" s="20" t="s">
        <v>1301</v>
      </c>
      <c r="D83" s="20" t="s">
        <v>1304</v>
      </c>
      <c r="E83" s="20" t="s">
        <v>1169</v>
      </c>
      <c r="F83" s="20">
        <v>270</v>
      </c>
      <c r="G83" s="20" t="s">
        <v>253</v>
      </c>
      <c r="N83" t="str">
        <f t="shared" si="11"/>
        <v>0402</v>
      </c>
      <c r="Q83" s="9" t="str">
        <f t="shared" si="14"/>
        <v>R379</v>
      </c>
      <c r="R83" s="17" t="str">
        <f t="shared" si="15"/>
        <v>63.4500</v>
      </c>
      <c r="S83" s="17" t="str">
        <f t="shared" si="16"/>
        <v>135.6900</v>
      </c>
      <c r="T83" s="9" t="str">
        <f t="shared" si="17"/>
        <v>TopLayer</v>
      </c>
      <c r="U83" s="17">
        <f t="shared" si="10"/>
        <v>270</v>
      </c>
      <c r="V83" s="9" t="str">
        <f t="shared" si="18"/>
        <v>0402</v>
      </c>
      <c r="Y83" s="9" t="s">
        <v>1336</v>
      </c>
      <c r="Z83" s="18" t="s">
        <v>1337</v>
      </c>
      <c r="AA83" s="18" t="s">
        <v>1240</v>
      </c>
      <c r="AB83" s="18" t="s">
        <v>2446</v>
      </c>
      <c r="AC83" s="17">
        <f t="shared" si="12"/>
        <v>90</v>
      </c>
      <c r="AD83" s="9" t="str">
        <f t="shared" si="13"/>
        <v>0402</v>
      </c>
    </row>
    <row r="84" spans="1:30" x14ac:dyDescent="0.25">
      <c r="A84" t="s">
        <v>1307</v>
      </c>
      <c r="B84" s="20" t="s">
        <v>68</v>
      </c>
      <c r="C84" s="20" t="s">
        <v>1308</v>
      </c>
      <c r="D84" s="20" t="s">
        <v>1240</v>
      </c>
      <c r="E84" s="20" t="s">
        <v>1169</v>
      </c>
      <c r="F84" s="20">
        <v>90</v>
      </c>
      <c r="G84" s="20" t="s">
        <v>253</v>
      </c>
      <c r="N84" t="str">
        <f t="shared" si="11"/>
        <v>0402</v>
      </c>
      <c r="Q84" s="9" t="str">
        <f t="shared" si="14"/>
        <v>R378</v>
      </c>
      <c r="R84" s="17" t="str">
        <f t="shared" si="15"/>
        <v>62.9500</v>
      </c>
      <c r="S84" s="17" t="str">
        <f t="shared" si="16"/>
        <v>165.1900</v>
      </c>
      <c r="T84" s="9" t="str">
        <f t="shared" si="17"/>
        <v>TopLayer</v>
      </c>
      <c r="U84" s="17">
        <f t="shared" si="10"/>
        <v>90</v>
      </c>
      <c r="V84" s="9" t="str">
        <f t="shared" si="18"/>
        <v>0402</v>
      </c>
      <c r="Y84" s="9" t="s">
        <v>1338</v>
      </c>
      <c r="Z84" s="18" t="s">
        <v>1322</v>
      </c>
      <c r="AA84" s="18" t="s">
        <v>1237</v>
      </c>
      <c r="AB84" s="18" t="s">
        <v>2446</v>
      </c>
      <c r="AC84" s="17">
        <f t="shared" si="12"/>
        <v>90</v>
      </c>
      <c r="AD84" s="9" t="str">
        <f t="shared" si="13"/>
        <v>0402</v>
      </c>
    </row>
    <row r="85" spans="1:30" x14ac:dyDescent="0.25">
      <c r="A85" t="s">
        <v>1309</v>
      </c>
      <c r="B85" s="20" t="s">
        <v>68</v>
      </c>
      <c r="C85" s="20" t="s">
        <v>1310</v>
      </c>
      <c r="D85" s="20" t="s">
        <v>1240</v>
      </c>
      <c r="E85" s="20" t="s">
        <v>1169</v>
      </c>
      <c r="F85" s="20">
        <v>90</v>
      </c>
      <c r="G85" s="20" t="s">
        <v>253</v>
      </c>
      <c r="N85" t="str">
        <f t="shared" si="11"/>
        <v>0402</v>
      </c>
      <c r="Q85" s="9" t="str">
        <f t="shared" si="14"/>
        <v>R377</v>
      </c>
      <c r="R85" s="17" t="str">
        <f t="shared" si="15"/>
        <v>64.9500</v>
      </c>
      <c r="S85" s="17" t="str">
        <f t="shared" si="16"/>
        <v>165.1900</v>
      </c>
      <c r="T85" s="9" t="str">
        <f t="shared" si="17"/>
        <v>TopLayer</v>
      </c>
      <c r="U85" s="17">
        <f t="shared" si="10"/>
        <v>90</v>
      </c>
      <c r="V85" s="9" t="str">
        <f t="shared" si="18"/>
        <v>0402</v>
      </c>
      <c r="Y85" s="9" t="s">
        <v>1339</v>
      </c>
      <c r="Z85" s="18" t="s">
        <v>1337</v>
      </c>
      <c r="AA85" s="18" t="s">
        <v>1237</v>
      </c>
      <c r="AB85" s="18" t="s">
        <v>2446</v>
      </c>
      <c r="AC85" s="17">
        <f t="shared" si="12"/>
        <v>90</v>
      </c>
      <c r="AD85" s="9" t="str">
        <f t="shared" si="13"/>
        <v>0402</v>
      </c>
    </row>
    <row r="86" spans="1:30" x14ac:dyDescent="0.25">
      <c r="A86" t="s">
        <v>1311</v>
      </c>
      <c r="B86" s="20" t="s">
        <v>68</v>
      </c>
      <c r="C86" s="20" t="s">
        <v>1312</v>
      </c>
      <c r="D86" s="20" t="s">
        <v>1237</v>
      </c>
      <c r="E86" s="20" t="s">
        <v>1169</v>
      </c>
      <c r="F86" s="20">
        <v>90</v>
      </c>
      <c r="G86" s="20" t="s">
        <v>253</v>
      </c>
      <c r="N86" t="str">
        <f t="shared" si="11"/>
        <v>0402</v>
      </c>
      <c r="Q86" s="9" t="str">
        <f t="shared" si="14"/>
        <v>R376</v>
      </c>
      <c r="R86" s="17" t="str">
        <f t="shared" si="15"/>
        <v>50.9380</v>
      </c>
      <c r="S86" s="17" t="str">
        <f t="shared" si="16"/>
        <v>168.6900</v>
      </c>
      <c r="T86" s="9" t="str">
        <f t="shared" si="17"/>
        <v>TopLayer</v>
      </c>
      <c r="U86" s="17">
        <f t="shared" ref="U86:U149" si="19">F86+VLOOKUP($B86,$I:$L,4,FALSE)</f>
        <v>90</v>
      </c>
      <c r="V86" s="9" t="str">
        <f t="shared" si="18"/>
        <v>0402</v>
      </c>
      <c r="Y86" s="9" t="s">
        <v>1340</v>
      </c>
      <c r="Z86" s="18" t="s">
        <v>1341</v>
      </c>
      <c r="AA86" s="18" t="s">
        <v>1237</v>
      </c>
      <c r="AB86" s="18" t="s">
        <v>2446</v>
      </c>
      <c r="AC86" s="17">
        <f t="shared" si="12"/>
        <v>90</v>
      </c>
      <c r="AD86" s="9" t="str">
        <f t="shared" si="13"/>
        <v>0402</v>
      </c>
    </row>
    <row r="87" spans="1:30" x14ac:dyDescent="0.25">
      <c r="A87" t="s">
        <v>1313</v>
      </c>
      <c r="B87" s="20" t="s">
        <v>68</v>
      </c>
      <c r="C87" s="20" t="s">
        <v>1308</v>
      </c>
      <c r="D87" s="20" t="s">
        <v>1237</v>
      </c>
      <c r="E87" s="20" t="s">
        <v>1169</v>
      </c>
      <c r="F87" s="20">
        <v>90</v>
      </c>
      <c r="G87" s="20" t="s">
        <v>253</v>
      </c>
      <c r="N87" t="str">
        <f t="shared" si="11"/>
        <v>0402</v>
      </c>
      <c r="Q87" s="9" t="str">
        <f t="shared" si="14"/>
        <v>R375</v>
      </c>
      <c r="R87" s="17" t="str">
        <f t="shared" si="15"/>
        <v>62.9500</v>
      </c>
      <c r="S87" s="17" t="str">
        <f t="shared" si="16"/>
        <v>168.6900</v>
      </c>
      <c r="T87" s="9" t="str">
        <f t="shared" si="17"/>
        <v>TopLayer</v>
      </c>
      <c r="U87" s="17">
        <f t="shared" si="19"/>
        <v>90</v>
      </c>
      <c r="V87" s="9" t="str">
        <f t="shared" si="18"/>
        <v>0402</v>
      </c>
      <c r="Y87" s="9" t="s">
        <v>1342</v>
      </c>
      <c r="Z87" s="18" t="s">
        <v>1343</v>
      </c>
      <c r="AA87" s="18" t="s">
        <v>1237</v>
      </c>
      <c r="AB87" s="18" t="s">
        <v>2446</v>
      </c>
      <c r="AC87" s="17">
        <f t="shared" si="12"/>
        <v>90</v>
      </c>
      <c r="AD87" s="9" t="str">
        <f t="shared" si="13"/>
        <v>0402</v>
      </c>
    </row>
    <row r="88" spans="1:30" x14ac:dyDescent="0.25">
      <c r="A88" t="s">
        <v>1314</v>
      </c>
      <c r="B88" s="20" t="s">
        <v>68</v>
      </c>
      <c r="C88" s="20" t="s">
        <v>1310</v>
      </c>
      <c r="D88" s="20" t="s">
        <v>1237</v>
      </c>
      <c r="E88" s="20" t="s">
        <v>1169</v>
      </c>
      <c r="F88" s="20">
        <v>90</v>
      </c>
      <c r="G88" s="20" t="s">
        <v>253</v>
      </c>
      <c r="N88" t="str">
        <f t="shared" si="11"/>
        <v>0402</v>
      </c>
      <c r="Q88" s="9" t="str">
        <f t="shared" si="14"/>
        <v>R374</v>
      </c>
      <c r="R88" s="17" t="str">
        <f t="shared" si="15"/>
        <v>64.9500</v>
      </c>
      <c r="S88" s="17" t="str">
        <f t="shared" si="16"/>
        <v>168.6900</v>
      </c>
      <c r="T88" s="9" t="str">
        <f t="shared" si="17"/>
        <v>TopLayer</v>
      </c>
      <c r="U88" s="17">
        <f t="shared" si="19"/>
        <v>90</v>
      </c>
      <c r="V88" s="9" t="str">
        <f t="shared" si="18"/>
        <v>0402</v>
      </c>
      <c r="Y88" s="9" t="s">
        <v>1344</v>
      </c>
      <c r="Z88" s="18" t="s">
        <v>1335</v>
      </c>
      <c r="AA88" s="18" t="s">
        <v>1237</v>
      </c>
      <c r="AB88" s="18" t="s">
        <v>2446</v>
      </c>
      <c r="AC88" s="17">
        <f t="shared" si="12"/>
        <v>270</v>
      </c>
      <c r="AD88" s="9" t="str">
        <f t="shared" si="13"/>
        <v>0402</v>
      </c>
    </row>
    <row r="89" spans="1:30" x14ac:dyDescent="0.25">
      <c r="A89" t="s">
        <v>1315</v>
      </c>
      <c r="B89" s="20" t="s">
        <v>68</v>
      </c>
      <c r="C89" s="20" t="s">
        <v>1316</v>
      </c>
      <c r="D89" s="20" t="s">
        <v>1237</v>
      </c>
      <c r="E89" s="20" t="s">
        <v>1169</v>
      </c>
      <c r="F89" s="20">
        <v>90</v>
      </c>
      <c r="G89" s="20" t="s">
        <v>253</v>
      </c>
      <c r="N89" t="str">
        <f t="shared" si="11"/>
        <v>0402</v>
      </c>
      <c r="Q89" s="9" t="str">
        <f t="shared" si="14"/>
        <v>R373</v>
      </c>
      <c r="R89" s="17" t="str">
        <f t="shared" si="15"/>
        <v>68.9500</v>
      </c>
      <c r="S89" s="17" t="str">
        <f t="shared" si="16"/>
        <v>168.6900</v>
      </c>
      <c r="T89" s="9" t="str">
        <f t="shared" si="17"/>
        <v>TopLayer</v>
      </c>
      <c r="U89" s="17">
        <f t="shared" si="19"/>
        <v>90</v>
      </c>
      <c r="V89" s="9" t="str">
        <f t="shared" si="18"/>
        <v>0402</v>
      </c>
      <c r="Y89" s="9" t="s">
        <v>1345</v>
      </c>
      <c r="Z89" s="18" t="s">
        <v>1329</v>
      </c>
      <c r="AA89" s="18" t="s">
        <v>1237</v>
      </c>
      <c r="AB89" s="18" t="s">
        <v>2446</v>
      </c>
      <c r="AC89" s="17">
        <f t="shared" si="12"/>
        <v>270</v>
      </c>
      <c r="AD89" s="9" t="str">
        <f t="shared" si="13"/>
        <v>0402</v>
      </c>
    </row>
    <row r="90" spans="1:30" x14ac:dyDescent="0.25">
      <c r="A90" t="s">
        <v>1317</v>
      </c>
      <c r="B90" s="20" t="s">
        <v>68</v>
      </c>
      <c r="C90" s="20" t="s">
        <v>1318</v>
      </c>
      <c r="D90" s="20" t="s">
        <v>1237</v>
      </c>
      <c r="E90" s="20" t="s">
        <v>1169</v>
      </c>
      <c r="F90" s="20">
        <v>90</v>
      </c>
      <c r="G90" s="20" t="s">
        <v>253</v>
      </c>
      <c r="N90" t="str">
        <f t="shared" si="11"/>
        <v>0402</v>
      </c>
      <c r="Q90" s="9" t="str">
        <f t="shared" si="14"/>
        <v>R372</v>
      </c>
      <c r="R90" s="17" t="str">
        <f t="shared" si="15"/>
        <v>66.9500</v>
      </c>
      <c r="S90" s="17" t="str">
        <f t="shared" si="16"/>
        <v>168.6900</v>
      </c>
      <c r="T90" s="9" t="str">
        <f t="shared" si="17"/>
        <v>TopLayer</v>
      </c>
      <c r="U90" s="17">
        <f t="shared" si="19"/>
        <v>90</v>
      </c>
      <c r="V90" s="9" t="str">
        <f t="shared" si="18"/>
        <v>0402</v>
      </c>
      <c r="Y90" s="9" t="s">
        <v>1346</v>
      </c>
      <c r="Z90" s="18" t="s">
        <v>1327</v>
      </c>
      <c r="AA90" s="18" t="s">
        <v>1237</v>
      </c>
      <c r="AB90" s="18" t="s">
        <v>2446</v>
      </c>
      <c r="AC90" s="17">
        <f t="shared" si="12"/>
        <v>90</v>
      </c>
      <c r="AD90" s="9" t="str">
        <f t="shared" si="13"/>
        <v>0402</v>
      </c>
    </row>
    <row r="91" spans="1:30" x14ac:dyDescent="0.25">
      <c r="A91" t="s">
        <v>1319</v>
      </c>
      <c r="B91" s="20" t="s">
        <v>68</v>
      </c>
      <c r="C91" s="20" t="s">
        <v>1320</v>
      </c>
      <c r="D91" s="20" t="s">
        <v>1240</v>
      </c>
      <c r="E91" s="20" t="s">
        <v>1169</v>
      </c>
      <c r="F91" s="20">
        <v>90</v>
      </c>
      <c r="G91" s="20" t="s">
        <v>253</v>
      </c>
      <c r="N91" t="str">
        <f t="shared" si="11"/>
        <v>0402</v>
      </c>
      <c r="Q91" s="9" t="str">
        <f t="shared" si="14"/>
        <v>R371</v>
      </c>
      <c r="R91" s="17" t="str">
        <f t="shared" si="15"/>
        <v>86.9200</v>
      </c>
      <c r="S91" s="17" t="str">
        <f t="shared" si="16"/>
        <v>165.1900</v>
      </c>
      <c r="T91" s="9" t="str">
        <f t="shared" si="17"/>
        <v>TopLayer</v>
      </c>
      <c r="U91" s="17">
        <f t="shared" si="19"/>
        <v>90</v>
      </c>
      <c r="V91" s="9" t="str">
        <f t="shared" si="18"/>
        <v>0402</v>
      </c>
      <c r="Y91" s="9" t="s">
        <v>1347</v>
      </c>
      <c r="Z91" s="18" t="s">
        <v>1348</v>
      </c>
      <c r="AA91" s="18" t="s">
        <v>1225</v>
      </c>
      <c r="AB91" s="18" t="s">
        <v>2446</v>
      </c>
      <c r="AC91" s="17">
        <f t="shared" si="12"/>
        <v>90</v>
      </c>
      <c r="AD91" s="9" t="str">
        <f t="shared" si="13"/>
        <v>0402</v>
      </c>
    </row>
    <row r="92" spans="1:30" x14ac:dyDescent="0.25">
      <c r="A92" t="s">
        <v>1321</v>
      </c>
      <c r="B92" s="20" t="s">
        <v>68</v>
      </c>
      <c r="C92" s="20" t="s">
        <v>1322</v>
      </c>
      <c r="D92" s="20" t="s">
        <v>1240</v>
      </c>
      <c r="E92" s="20" t="s">
        <v>1169</v>
      </c>
      <c r="F92" s="20">
        <v>90</v>
      </c>
      <c r="G92" s="20" t="s">
        <v>253</v>
      </c>
      <c r="N92" t="str">
        <f t="shared" si="11"/>
        <v>0402</v>
      </c>
      <c r="Q92" s="9" t="str">
        <f t="shared" si="14"/>
        <v>R370</v>
      </c>
      <c r="R92" s="17" t="str">
        <f t="shared" si="15"/>
        <v>88.9500</v>
      </c>
      <c r="S92" s="17" t="str">
        <f t="shared" si="16"/>
        <v>165.1900</v>
      </c>
      <c r="T92" s="9" t="str">
        <f t="shared" si="17"/>
        <v>TopLayer</v>
      </c>
      <c r="U92" s="17">
        <f t="shared" si="19"/>
        <v>90</v>
      </c>
      <c r="V92" s="9" t="str">
        <f t="shared" si="18"/>
        <v>0402</v>
      </c>
      <c r="Y92" s="9" t="s">
        <v>1349</v>
      </c>
      <c r="Z92" s="18" t="s">
        <v>1350</v>
      </c>
      <c r="AA92" s="18" t="s">
        <v>1225</v>
      </c>
      <c r="AB92" s="18" t="s">
        <v>2446</v>
      </c>
      <c r="AC92" s="17">
        <f t="shared" si="12"/>
        <v>90</v>
      </c>
      <c r="AD92" s="9" t="str">
        <f t="shared" si="13"/>
        <v>0402</v>
      </c>
    </row>
    <row r="93" spans="1:30" x14ac:dyDescent="0.25">
      <c r="A93" t="s">
        <v>1323</v>
      </c>
      <c r="B93" s="20" t="s">
        <v>68</v>
      </c>
      <c r="C93" s="20" t="s">
        <v>1316</v>
      </c>
      <c r="D93" s="20" t="s">
        <v>1240</v>
      </c>
      <c r="E93" s="20" t="s">
        <v>1169</v>
      </c>
      <c r="F93" s="20">
        <v>270</v>
      </c>
      <c r="G93" s="20" t="s">
        <v>253</v>
      </c>
      <c r="N93" t="str">
        <f t="shared" si="11"/>
        <v>0402</v>
      </c>
      <c r="Q93" s="9" t="str">
        <f t="shared" si="14"/>
        <v>R369</v>
      </c>
      <c r="R93" s="17" t="str">
        <f t="shared" si="15"/>
        <v>68.9500</v>
      </c>
      <c r="S93" s="17" t="str">
        <f t="shared" si="16"/>
        <v>165.1900</v>
      </c>
      <c r="T93" s="9" t="str">
        <f t="shared" si="17"/>
        <v>TopLayer</v>
      </c>
      <c r="U93" s="17">
        <f t="shared" si="19"/>
        <v>270</v>
      </c>
      <c r="V93" s="9" t="str">
        <f t="shared" si="18"/>
        <v>0402</v>
      </c>
      <c r="Y93" s="9" t="s">
        <v>1351</v>
      </c>
      <c r="Z93" s="18" t="s">
        <v>1352</v>
      </c>
      <c r="AA93" s="18" t="s">
        <v>1223</v>
      </c>
      <c r="AB93" s="18" t="s">
        <v>2446</v>
      </c>
      <c r="AC93" s="17">
        <f t="shared" si="12"/>
        <v>90</v>
      </c>
      <c r="AD93" s="9" t="str">
        <f t="shared" si="13"/>
        <v>0402</v>
      </c>
    </row>
    <row r="94" spans="1:30" x14ac:dyDescent="0.25">
      <c r="A94" t="s">
        <v>1324</v>
      </c>
      <c r="B94" s="20" t="s">
        <v>68</v>
      </c>
      <c r="C94" s="20" t="s">
        <v>1325</v>
      </c>
      <c r="D94" s="20" t="s">
        <v>1240</v>
      </c>
      <c r="E94" s="20" t="s">
        <v>1169</v>
      </c>
      <c r="F94" s="20">
        <v>270</v>
      </c>
      <c r="G94" s="20" t="s">
        <v>253</v>
      </c>
      <c r="N94" t="str">
        <f t="shared" si="11"/>
        <v>0402</v>
      </c>
      <c r="Q94" s="9" t="str">
        <f t="shared" si="14"/>
        <v>R368</v>
      </c>
      <c r="R94" s="17" t="str">
        <f t="shared" si="15"/>
        <v>72.9500</v>
      </c>
      <c r="S94" s="17" t="str">
        <f t="shared" si="16"/>
        <v>165.1900</v>
      </c>
      <c r="T94" s="9" t="str">
        <f t="shared" si="17"/>
        <v>TopLayer</v>
      </c>
      <c r="U94" s="17">
        <f t="shared" si="19"/>
        <v>270</v>
      </c>
      <c r="V94" s="9" t="str">
        <f t="shared" si="18"/>
        <v>0402</v>
      </c>
      <c r="Y94" s="9" t="s">
        <v>1353</v>
      </c>
      <c r="Z94" s="18" t="s">
        <v>1270</v>
      </c>
      <c r="AA94" s="18" t="s">
        <v>1354</v>
      </c>
      <c r="AB94" s="18" t="s">
        <v>2446</v>
      </c>
      <c r="AC94" s="17">
        <f t="shared" si="12"/>
        <v>180</v>
      </c>
      <c r="AD94" s="9" t="str">
        <f t="shared" si="13"/>
        <v>0402</v>
      </c>
    </row>
    <row r="95" spans="1:30" x14ac:dyDescent="0.25">
      <c r="A95" t="s">
        <v>1326</v>
      </c>
      <c r="B95" s="20" t="s">
        <v>68</v>
      </c>
      <c r="C95" s="20" t="s">
        <v>1327</v>
      </c>
      <c r="D95" s="20" t="s">
        <v>1240</v>
      </c>
      <c r="E95" s="20" t="s">
        <v>1169</v>
      </c>
      <c r="F95" s="20">
        <v>270</v>
      </c>
      <c r="G95" s="20" t="s">
        <v>253</v>
      </c>
      <c r="N95" t="str">
        <f t="shared" si="11"/>
        <v>0402</v>
      </c>
      <c r="Q95" s="9" t="str">
        <f t="shared" si="14"/>
        <v>R367</v>
      </c>
      <c r="R95" s="17" t="str">
        <f t="shared" si="15"/>
        <v>76.9500</v>
      </c>
      <c r="S95" s="17" t="str">
        <f t="shared" si="16"/>
        <v>165.1900</v>
      </c>
      <c r="T95" s="9" t="str">
        <f t="shared" si="17"/>
        <v>TopLayer</v>
      </c>
      <c r="U95" s="17">
        <f t="shared" si="19"/>
        <v>270</v>
      </c>
      <c r="V95" s="9" t="str">
        <f t="shared" si="18"/>
        <v>0402</v>
      </c>
      <c r="Y95" s="9" t="s">
        <v>1355</v>
      </c>
      <c r="Z95" s="18" t="s">
        <v>1227</v>
      </c>
      <c r="AA95" s="18" t="s">
        <v>1354</v>
      </c>
      <c r="AB95" s="18" t="s">
        <v>2446</v>
      </c>
      <c r="AC95" s="17">
        <f t="shared" si="12"/>
        <v>360</v>
      </c>
      <c r="AD95" s="9" t="str">
        <f t="shared" si="13"/>
        <v>0402</v>
      </c>
    </row>
    <row r="96" spans="1:30" x14ac:dyDescent="0.25">
      <c r="A96" t="s">
        <v>1328</v>
      </c>
      <c r="B96" s="20" t="s">
        <v>68</v>
      </c>
      <c r="C96" s="20" t="s">
        <v>1329</v>
      </c>
      <c r="D96" s="20" t="s">
        <v>1240</v>
      </c>
      <c r="E96" s="20" t="s">
        <v>1169</v>
      </c>
      <c r="F96" s="20">
        <v>270</v>
      </c>
      <c r="G96" s="20" t="s">
        <v>253</v>
      </c>
      <c r="N96" t="str">
        <f t="shared" si="11"/>
        <v>0402</v>
      </c>
      <c r="Q96" s="9" t="str">
        <f t="shared" si="14"/>
        <v>R366</v>
      </c>
      <c r="R96" s="17" t="str">
        <f t="shared" si="15"/>
        <v>80.9300</v>
      </c>
      <c r="S96" s="17" t="str">
        <f t="shared" si="16"/>
        <v>165.1900</v>
      </c>
      <c r="T96" s="9" t="str">
        <f t="shared" si="17"/>
        <v>TopLayer</v>
      </c>
      <c r="U96" s="17">
        <f t="shared" si="19"/>
        <v>270</v>
      </c>
      <c r="V96" s="9" t="str">
        <f t="shared" si="18"/>
        <v>0402</v>
      </c>
      <c r="Y96" s="9" t="s">
        <v>1356</v>
      </c>
      <c r="Z96" s="18" t="s">
        <v>1348</v>
      </c>
      <c r="AA96" s="18" t="s">
        <v>1223</v>
      </c>
      <c r="AB96" s="18" t="s">
        <v>2446</v>
      </c>
      <c r="AC96" s="17">
        <f t="shared" si="12"/>
        <v>270</v>
      </c>
      <c r="AD96" s="9" t="str">
        <f t="shared" si="13"/>
        <v>0402</v>
      </c>
    </row>
    <row r="97" spans="1:30" x14ac:dyDescent="0.25">
      <c r="A97" t="s">
        <v>1330</v>
      </c>
      <c r="B97" s="20" t="s">
        <v>68</v>
      </c>
      <c r="C97" s="20" t="s">
        <v>1318</v>
      </c>
      <c r="D97" s="20" t="s">
        <v>1240</v>
      </c>
      <c r="E97" s="20" t="s">
        <v>1169</v>
      </c>
      <c r="F97" s="20">
        <v>90</v>
      </c>
      <c r="G97" s="20" t="s">
        <v>253</v>
      </c>
      <c r="N97" t="str">
        <f t="shared" si="11"/>
        <v>0402</v>
      </c>
      <c r="Q97" s="9" t="str">
        <f t="shared" si="14"/>
        <v>R365</v>
      </c>
      <c r="R97" s="17" t="str">
        <f t="shared" si="15"/>
        <v>66.9500</v>
      </c>
      <c r="S97" s="17" t="str">
        <f t="shared" si="16"/>
        <v>165.1900</v>
      </c>
      <c r="T97" s="9" t="str">
        <f t="shared" si="17"/>
        <v>TopLayer</v>
      </c>
      <c r="U97" s="17">
        <f t="shared" si="19"/>
        <v>90</v>
      </c>
      <c r="V97" s="9" t="str">
        <f t="shared" si="18"/>
        <v>0402</v>
      </c>
      <c r="Y97" s="9" t="s">
        <v>1357</v>
      </c>
      <c r="Z97" s="18" t="s">
        <v>1350</v>
      </c>
      <c r="AA97" s="18" t="s">
        <v>1223</v>
      </c>
      <c r="AB97" s="18" t="s">
        <v>2446</v>
      </c>
      <c r="AC97" s="17">
        <f t="shared" si="12"/>
        <v>270</v>
      </c>
      <c r="AD97" s="9" t="str">
        <f t="shared" si="13"/>
        <v>0402</v>
      </c>
    </row>
    <row r="98" spans="1:30" x14ac:dyDescent="0.25">
      <c r="A98" t="s">
        <v>1331</v>
      </c>
      <c r="B98" s="20" t="s">
        <v>68</v>
      </c>
      <c r="C98" s="20" t="s">
        <v>1332</v>
      </c>
      <c r="D98" s="20" t="s">
        <v>1240</v>
      </c>
      <c r="E98" s="20" t="s">
        <v>1169</v>
      </c>
      <c r="F98" s="20">
        <v>90</v>
      </c>
      <c r="G98" s="20" t="s">
        <v>253</v>
      </c>
      <c r="N98" t="str">
        <f t="shared" si="11"/>
        <v>0402</v>
      </c>
      <c r="Q98" s="9" t="str">
        <f t="shared" si="14"/>
        <v>R364</v>
      </c>
      <c r="R98" s="17" t="str">
        <f t="shared" si="15"/>
        <v>74.9500</v>
      </c>
      <c r="S98" s="17" t="str">
        <f t="shared" si="16"/>
        <v>165.1900</v>
      </c>
      <c r="T98" s="9" t="str">
        <f t="shared" si="17"/>
        <v>TopLayer</v>
      </c>
      <c r="U98" s="17">
        <f t="shared" si="19"/>
        <v>90</v>
      </c>
      <c r="V98" s="9" t="str">
        <f t="shared" si="18"/>
        <v>0402</v>
      </c>
      <c r="Y98" s="9" t="s">
        <v>1358</v>
      </c>
      <c r="Z98" s="18" t="s">
        <v>1359</v>
      </c>
      <c r="AA98" s="18" t="s">
        <v>1223</v>
      </c>
      <c r="AB98" s="18" t="s">
        <v>2446</v>
      </c>
      <c r="AC98" s="17">
        <f t="shared" si="12"/>
        <v>90</v>
      </c>
      <c r="AD98" s="9" t="str">
        <f t="shared" si="13"/>
        <v>0402</v>
      </c>
    </row>
    <row r="99" spans="1:30" x14ac:dyDescent="0.25">
      <c r="A99" t="s">
        <v>1333</v>
      </c>
      <c r="B99" s="20" t="s">
        <v>68</v>
      </c>
      <c r="C99" s="20" t="s">
        <v>1332</v>
      </c>
      <c r="D99" s="20" t="s">
        <v>1237</v>
      </c>
      <c r="E99" s="20" t="s">
        <v>1169</v>
      </c>
      <c r="F99" s="20">
        <v>90</v>
      </c>
      <c r="G99" s="20" t="s">
        <v>253</v>
      </c>
      <c r="N99" t="str">
        <f t="shared" si="11"/>
        <v>0402</v>
      </c>
      <c r="Q99" s="9" t="str">
        <f t="shared" si="14"/>
        <v>R363</v>
      </c>
      <c r="R99" s="17" t="str">
        <f t="shared" si="15"/>
        <v>74.9500</v>
      </c>
      <c r="S99" s="17" t="str">
        <f t="shared" si="16"/>
        <v>168.6900</v>
      </c>
      <c r="T99" s="9" t="str">
        <f t="shared" si="17"/>
        <v>TopLayer</v>
      </c>
      <c r="U99" s="17">
        <f t="shared" si="19"/>
        <v>90</v>
      </c>
      <c r="V99" s="9" t="str">
        <f t="shared" si="18"/>
        <v>0402</v>
      </c>
      <c r="Y99" s="9" t="s">
        <v>1360</v>
      </c>
      <c r="Z99" s="18" t="s">
        <v>1361</v>
      </c>
      <c r="AA99" s="18" t="s">
        <v>1225</v>
      </c>
      <c r="AB99" s="18" t="s">
        <v>2446</v>
      </c>
      <c r="AC99" s="17">
        <f t="shared" si="12"/>
        <v>270</v>
      </c>
      <c r="AD99" s="9" t="str">
        <f t="shared" si="13"/>
        <v>0402</v>
      </c>
    </row>
    <row r="100" spans="1:30" x14ac:dyDescent="0.25">
      <c r="A100" t="s">
        <v>1334</v>
      </c>
      <c r="B100" s="20" t="s">
        <v>68</v>
      </c>
      <c r="C100" s="20" t="s">
        <v>1335</v>
      </c>
      <c r="D100" s="20" t="s">
        <v>1240</v>
      </c>
      <c r="E100" s="20" t="s">
        <v>1169</v>
      </c>
      <c r="F100" s="20">
        <v>90</v>
      </c>
      <c r="G100" s="20" t="s">
        <v>253</v>
      </c>
      <c r="N100" t="str">
        <f t="shared" si="11"/>
        <v>0402</v>
      </c>
      <c r="Q100" s="9" t="str">
        <f t="shared" si="14"/>
        <v>R362</v>
      </c>
      <c r="R100" s="17" t="str">
        <f t="shared" si="15"/>
        <v>82.9500</v>
      </c>
      <c r="S100" s="17" t="str">
        <f t="shared" si="16"/>
        <v>165.1900</v>
      </c>
      <c r="T100" s="9" t="str">
        <f t="shared" si="17"/>
        <v>TopLayer</v>
      </c>
      <c r="U100" s="17">
        <f t="shared" si="19"/>
        <v>90</v>
      </c>
      <c r="V100" s="9" t="str">
        <f t="shared" si="18"/>
        <v>0402</v>
      </c>
      <c r="Y100" s="9" t="s">
        <v>1362</v>
      </c>
      <c r="Z100" s="18" t="s">
        <v>1363</v>
      </c>
      <c r="AA100" s="18" t="s">
        <v>1364</v>
      </c>
      <c r="AB100" s="18" t="s">
        <v>2446</v>
      </c>
      <c r="AC100" s="17">
        <f t="shared" si="12"/>
        <v>90</v>
      </c>
      <c r="AD100" s="9" t="str">
        <f t="shared" si="13"/>
        <v>0402</v>
      </c>
    </row>
    <row r="101" spans="1:30" x14ac:dyDescent="0.25">
      <c r="A101" t="s">
        <v>1336</v>
      </c>
      <c r="B101" s="20" t="s">
        <v>68</v>
      </c>
      <c r="C101" s="20" t="s">
        <v>1337</v>
      </c>
      <c r="D101" s="20" t="s">
        <v>1240</v>
      </c>
      <c r="E101" s="20" t="s">
        <v>1169</v>
      </c>
      <c r="F101" s="20">
        <v>90</v>
      </c>
      <c r="G101" s="20" t="s">
        <v>253</v>
      </c>
      <c r="N101" t="str">
        <f t="shared" si="11"/>
        <v>0402</v>
      </c>
      <c r="Q101" s="9" t="str">
        <f t="shared" si="14"/>
        <v>R361</v>
      </c>
      <c r="R101" s="17" t="str">
        <f t="shared" si="15"/>
        <v>84.9500</v>
      </c>
      <c r="S101" s="17" t="str">
        <f t="shared" si="16"/>
        <v>165.1900</v>
      </c>
      <c r="T101" s="9" t="str">
        <f t="shared" si="17"/>
        <v>TopLayer</v>
      </c>
      <c r="U101" s="17">
        <f t="shared" si="19"/>
        <v>90</v>
      </c>
      <c r="V101" s="9" t="str">
        <f t="shared" si="18"/>
        <v>0402</v>
      </c>
      <c r="Y101" s="9" t="s">
        <v>1365</v>
      </c>
      <c r="Z101" s="18" t="s">
        <v>1366</v>
      </c>
      <c r="AA101" s="18" t="s">
        <v>1364</v>
      </c>
      <c r="AB101" s="18" t="s">
        <v>2446</v>
      </c>
      <c r="AC101" s="17">
        <f t="shared" si="12"/>
        <v>90</v>
      </c>
      <c r="AD101" s="9" t="str">
        <f t="shared" si="13"/>
        <v>0402</v>
      </c>
    </row>
    <row r="102" spans="1:30" x14ac:dyDescent="0.25">
      <c r="A102" t="s">
        <v>1338</v>
      </c>
      <c r="B102" s="20" t="s">
        <v>68</v>
      </c>
      <c r="C102" s="20" t="s">
        <v>1322</v>
      </c>
      <c r="D102" s="20" t="s">
        <v>1237</v>
      </c>
      <c r="E102" s="20" t="s">
        <v>1169</v>
      </c>
      <c r="F102" s="20">
        <v>90</v>
      </c>
      <c r="G102" s="20" t="s">
        <v>253</v>
      </c>
      <c r="N102" t="str">
        <f t="shared" si="11"/>
        <v>0402</v>
      </c>
      <c r="Q102" s="9" t="str">
        <f t="shared" si="14"/>
        <v>R360</v>
      </c>
      <c r="R102" s="17" t="str">
        <f t="shared" si="15"/>
        <v>88.9500</v>
      </c>
      <c r="S102" s="17" t="str">
        <f t="shared" si="16"/>
        <v>168.6900</v>
      </c>
      <c r="T102" s="9" t="str">
        <f t="shared" si="17"/>
        <v>TopLayer</v>
      </c>
      <c r="U102" s="17">
        <f t="shared" si="19"/>
        <v>90</v>
      </c>
      <c r="V102" s="9" t="str">
        <f t="shared" si="18"/>
        <v>0402</v>
      </c>
      <c r="Y102" s="9" t="s">
        <v>1367</v>
      </c>
      <c r="Z102" s="18" t="s">
        <v>1368</v>
      </c>
      <c r="AA102" s="18" t="s">
        <v>1364</v>
      </c>
      <c r="AB102" s="18" t="s">
        <v>2446</v>
      </c>
      <c r="AC102" s="17">
        <f t="shared" si="12"/>
        <v>90</v>
      </c>
      <c r="AD102" s="9" t="str">
        <f t="shared" si="13"/>
        <v>0402</v>
      </c>
    </row>
    <row r="103" spans="1:30" x14ac:dyDescent="0.25">
      <c r="A103" t="s">
        <v>1339</v>
      </c>
      <c r="B103" s="20" t="s">
        <v>68</v>
      </c>
      <c r="C103" s="20" t="s">
        <v>1337</v>
      </c>
      <c r="D103" s="20" t="s">
        <v>1237</v>
      </c>
      <c r="E103" s="20" t="s">
        <v>1169</v>
      </c>
      <c r="F103" s="20">
        <v>90</v>
      </c>
      <c r="G103" s="20" t="s">
        <v>253</v>
      </c>
      <c r="N103" t="str">
        <f t="shared" si="11"/>
        <v>0402</v>
      </c>
      <c r="Q103" s="9" t="str">
        <f t="shared" si="14"/>
        <v>R359</v>
      </c>
      <c r="R103" s="17" t="str">
        <f t="shared" si="15"/>
        <v>84.9500</v>
      </c>
      <c r="S103" s="17" t="str">
        <f t="shared" si="16"/>
        <v>168.6900</v>
      </c>
      <c r="T103" s="9" t="str">
        <f t="shared" si="17"/>
        <v>TopLayer</v>
      </c>
      <c r="U103" s="17">
        <f t="shared" si="19"/>
        <v>90</v>
      </c>
      <c r="V103" s="9" t="str">
        <f t="shared" si="18"/>
        <v>0402</v>
      </c>
      <c r="Y103" s="9" t="s">
        <v>1369</v>
      </c>
      <c r="Z103" s="18" t="s">
        <v>1370</v>
      </c>
      <c r="AA103" s="18" t="s">
        <v>1223</v>
      </c>
      <c r="AB103" s="18" t="s">
        <v>2446</v>
      </c>
      <c r="AC103" s="17">
        <f t="shared" si="12"/>
        <v>270</v>
      </c>
      <c r="AD103" s="9" t="str">
        <f t="shared" si="13"/>
        <v>0402</v>
      </c>
    </row>
    <row r="104" spans="1:30" x14ac:dyDescent="0.25">
      <c r="A104" t="s">
        <v>1340</v>
      </c>
      <c r="B104" s="20" t="s">
        <v>68</v>
      </c>
      <c r="C104" s="20" t="s">
        <v>1341</v>
      </c>
      <c r="D104" s="20" t="s">
        <v>1237</v>
      </c>
      <c r="E104" s="20" t="s">
        <v>1169</v>
      </c>
      <c r="F104" s="20">
        <v>90</v>
      </c>
      <c r="G104" s="20" t="s">
        <v>253</v>
      </c>
      <c r="N104" t="str">
        <f t="shared" si="11"/>
        <v>0402</v>
      </c>
      <c r="Q104" s="9" t="str">
        <f t="shared" si="14"/>
        <v>R358</v>
      </c>
      <c r="R104" s="17" t="str">
        <f t="shared" si="15"/>
        <v>72.9210</v>
      </c>
      <c r="S104" s="17" t="str">
        <f t="shared" si="16"/>
        <v>168.6900</v>
      </c>
      <c r="T104" s="9" t="str">
        <f t="shared" si="17"/>
        <v>TopLayer</v>
      </c>
      <c r="U104" s="17">
        <f t="shared" si="19"/>
        <v>90</v>
      </c>
      <c r="V104" s="9" t="str">
        <f t="shared" si="18"/>
        <v>0402</v>
      </c>
      <c r="Y104" s="9" t="s">
        <v>1371</v>
      </c>
      <c r="Z104" s="18" t="s">
        <v>1372</v>
      </c>
      <c r="AA104" s="18" t="s">
        <v>1364</v>
      </c>
      <c r="AB104" s="18" t="s">
        <v>2446</v>
      </c>
      <c r="AC104" s="17">
        <f t="shared" si="12"/>
        <v>270</v>
      </c>
      <c r="AD104" s="9" t="str">
        <f t="shared" si="13"/>
        <v>0402</v>
      </c>
    </row>
    <row r="105" spans="1:30" x14ac:dyDescent="0.25">
      <c r="A105" t="s">
        <v>1342</v>
      </c>
      <c r="B105" s="20" t="s">
        <v>68</v>
      </c>
      <c r="C105" s="20" t="s">
        <v>1343</v>
      </c>
      <c r="D105" s="20" t="s">
        <v>1237</v>
      </c>
      <c r="E105" s="20" t="s">
        <v>1169</v>
      </c>
      <c r="F105" s="20">
        <v>90</v>
      </c>
      <c r="G105" s="20" t="s">
        <v>253</v>
      </c>
      <c r="N105" t="str">
        <f t="shared" si="11"/>
        <v>0402</v>
      </c>
      <c r="Q105" s="9" t="str">
        <f t="shared" si="14"/>
        <v>R357</v>
      </c>
      <c r="R105" s="17" t="str">
        <f t="shared" si="15"/>
        <v>86.9500</v>
      </c>
      <c r="S105" s="17" t="str">
        <f t="shared" si="16"/>
        <v>168.6900</v>
      </c>
      <c r="T105" s="9" t="str">
        <f t="shared" si="17"/>
        <v>TopLayer</v>
      </c>
      <c r="U105" s="17">
        <f t="shared" si="19"/>
        <v>90</v>
      </c>
      <c r="V105" s="9" t="str">
        <f t="shared" si="18"/>
        <v>0402</v>
      </c>
      <c r="Y105" s="9" t="s">
        <v>1373</v>
      </c>
      <c r="Z105" s="18" t="s">
        <v>1370</v>
      </c>
      <c r="AA105" s="18" t="s">
        <v>1225</v>
      </c>
      <c r="AB105" s="18" t="s">
        <v>2446</v>
      </c>
      <c r="AC105" s="17">
        <f t="shared" si="12"/>
        <v>270</v>
      </c>
      <c r="AD105" s="9" t="str">
        <f t="shared" si="13"/>
        <v>0402</v>
      </c>
    </row>
    <row r="106" spans="1:30" x14ac:dyDescent="0.25">
      <c r="A106" t="s">
        <v>1344</v>
      </c>
      <c r="B106" s="20" t="s">
        <v>68</v>
      </c>
      <c r="C106" s="20" t="s">
        <v>1335</v>
      </c>
      <c r="D106" s="20" t="s">
        <v>1237</v>
      </c>
      <c r="E106" s="20" t="s">
        <v>1169</v>
      </c>
      <c r="F106" s="20">
        <v>270</v>
      </c>
      <c r="G106" s="20" t="s">
        <v>253</v>
      </c>
      <c r="N106" t="str">
        <f t="shared" si="11"/>
        <v>0402</v>
      </c>
      <c r="Q106" s="9" t="str">
        <f t="shared" si="14"/>
        <v>R356</v>
      </c>
      <c r="R106" s="17" t="str">
        <f t="shared" si="15"/>
        <v>82.9500</v>
      </c>
      <c r="S106" s="17" t="str">
        <f t="shared" si="16"/>
        <v>168.6900</v>
      </c>
      <c r="T106" s="9" t="str">
        <f t="shared" si="17"/>
        <v>TopLayer</v>
      </c>
      <c r="U106" s="17">
        <f t="shared" si="19"/>
        <v>270</v>
      </c>
      <c r="V106" s="9" t="str">
        <f t="shared" si="18"/>
        <v>0402</v>
      </c>
      <c r="Y106" s="9" t="s">
        <v>1374</v>
      </c>
      <c r="Z106" s="18" t="s">
        <v>1352</v>
      </c>
      <c r="AA106" s="18" t="s">
        <v>1364</v>
      </c>
      <c r="AB106" s="18" t="s">
        <v>2446</v>
      </c>
      <c r="AC106" s="17">
        <f t="shared" si="12"/>
        <v>90</v>
      </c>
      <c r="AD106" s="9" t="str">
        <f t="shared" si="13"/>
        <v>0402</v>
      </c>
    </row>
    <row r="107" spans="1:30" x14ac:dyDescent="0.25">
      <c r="A107" t="s">
        <v>1345</v>
      </c>
      <c r="B107" s="20" t="s">
        <v>68</v>
      </c>
      <c r="C107" s="20" t="s">
        <v>1329</v>
      </c>
      <c r="D107" s="20" t="s">
        <v>1237</v>
      </c>
      <c r="E107" s="20" t="s">
        <v>1169</v>
      </c>
      <c r="F107" s="20">
        <v>270</v>
      </c>
      <c r="G107" s="20" t="s">
        <v>253</v>
      </c>
      <c r="N107" t="str">
        <f t="shared" si="11"/>
        <v>0402</v>
      </c>
      <c r="Q107" s="9" t="str">
        <f t="shared" si="14"/>
        <v>R355</v>
      </c>
      <c r="R107" s="17" t="str">
        <f t="shared" si="15"/>
        <v>80.9300</v>
      </c>
      <c r="S107" s="17" t="str">
        <f t="shared" si="16"/>
        <v>168.6900</v>
      </c>
      <c r="T107" s="9" t="str">
        <f t="shared" si="17"/>
        <v>TopLayer</v>
      </c>
      <c r="U107" s="17">
        <f t="shared" si="19"/>
        <v>270</v>
      </c>
      <c r="V107" s="9" t="str">
        <f t="shared" si="18"/>
        <v>0402</v>
      </c>
      <c r="Y107" s="9" t="s">
        <v>1375</v>
      </c>
      <c r="Z107" s="18" t="s">
        <v>1376</v>
      </c>
      <c r="AA107" s="18" t="s">
        <v>1364</v>
      </c>
      <c r="AB107" s="18" t="s">
        <v>2446</v>
      </c>
      <c r="AC107" s="17">
        <f t="shared" si="12"/>
        <v>90</v>
      </c>
      <c r="AD107" s="9" t="str">
        <f t="shared" si="13"/>
        <v>0402</v>
      </c>
    </row>
    <row r="108" spans="1:30" x14ac:dyDescent="0.25">
      <c r="A108" t="s">
        <v>1346</v>
      </c>
      <c r="B108" s="20" t="s">
        <v>68</v>
      </c>
      <c r="C108" s="20" t="s">
        <v>1327</v>
      </c>
      <c r="D108" s="20" t="s">
        <v>1237</v>
      </c>
      <c r="E108" s="20" t="s">
        <v>1169</v>
      </c>
      <c r="F108" s="20">
        <v>90</v>
      </c>
      <c r="G108" s="20" t="s">
        <v>253</v>
      </c>
      <c r="N108" t="str">
        <f t="shared" si="11"/>
        <v>0402</v>
      </c>
      <c r="Q108" s="9" t="str">
        <f t="shared" si="14"/>
        <v>R354</v>
      </c>
      <c r="R108" s="17" t="str">
        <f t="shared" si="15"/>
        <v>76.9500</v>
      </c>
      <c r="S108" s="17" t="str">
        <f t="shared" si="16"/>
        <v>168.6900</v>
      </c>
      <c r="T108" s="9" t="str">
        <f t="shared" si="17"/>
        <v>TopLayer</v>
      </c>
      <c r="U108" s="17">
        <f t="shared" si="19"/>
        <v>90</v>
      </c>
      <c r="V108" s="9" t="str">
        <f t="shared" si="18"/>
        <v>0402</v>
      </c>
      <c r="Y108" s="9" t="s">
        <v>1377</v>
      </c>
      <c r="Z108" s="18" t="s">
        <v>1350</v>
      </c>
      <c r="AA108" s="18" t="s">
        <v>1364</v>
      </c>
      <c r="AB108" s="18" t="s">
        <v>2446</v>
      </c>
      <c r="AC108" s="17">
        <f t="shared" si="12"/>
        <v>90</v>
      </c>
      <c r="AD108" s="9" t="str">
        <f t="shared" si="13"/>
        <v>0402</v>
      </c>
    </row>
    <row r="109" spans="1:30" x14ac:dyDescent="0.25">
      <c r="A109" t="s">
        <v>1347</v>
      </c>
      <c r="B109" s="20" t="s">
        <v>68</v>
      </c>
      <c r="C109" s="20" t="s">
        <v>1348</v>
      </c>
      <c r="D109" s="20" t="s">
        <v>1225</v>
      </c>
      <c r="E109" s="20" t="s">
        <v>1169</v>
      </c>
      <c r="F109" s="20">
        <v>90</v>
      </c>
      <c r="G109" s="20" t="s">
        <v>253</v>
      </c>
      <c r="N109" t="str">
        <f t="shared" si="11"/>
        <v>0402</v>
      </c>
      <c r="Q109" s="9" t="str">
        <f t="shared" si="14"/>
        <v>R346</v>
      </c>
      <c r="R109" s="17" t="str">
        <f t="shared" si="15"/>
        <v>62.7000</v>
      </c>
      <c r="S109" s="17" t="str">
        <f t="shared" si="16"/>
        <v>116.4400</v>
      </c>
      <c r="T109" s="9" t="str">
        <f t="shared" si="17"/>
        <v>TopLayer</v>
      </c>
      <c r="U109" s="17">
        <f t="shared" si="19"/>
        <v>90</v>
      </c>
      <c r="V109" s="9" t="str">
        <f t="shared" si="18"/>
        <v>0402</v>
      </c>
      <c r="Y109" s="9" t="s">
        <v>1378</v>
      </c>
      <c r="Z109" s="18" t="s">
        <v>1348</v>
      </c>
      <c r="AA109" s="18" t="s">
        <v>1364</v>
      </c>
      <c r="AB109" s="18" t="s">
        <v>2446</v>
      </c>
      <c r="AC109" s="17">
        <f t="shared" si="12"/>
        <v>90</v>
      </c>
      <c r="AD109" s="9" t="str">
        <f t="shared" si="13"/>
        <v>0402</v>
      </c>
    </row>
    <row r="110" spans="1:30" x14ac:dyDescent="0.25">
      <c r="A110" t="s">
        <v>1349</v>
      </c>
      <c r="B110" s="20" t="s">
        <v>68</v>
      </c>
      <c r="C110" s="20" t="s">
        <v>1350</v>
      </c>
      <c r="D110" s="20" t="s">
        <v>1225</v>
      </c>
      <c r="E110" s="20" t="s">
        <v>1169</v>
      </c>
      <c r="F110" s="20">
        <v>90</v>
      </c>
      <c r="G110" s="20" t="s">
        <v>253</v>
      </c>
      <c r="N110" t="str">
        <f t="shared" si="11"/>
        <v>0402</v>
      </c>
      <c r="Q110" s="9" t="str">
        <f t="shared" si="14"/>
        <v>R345</v>
      </c>
      <c r="R110" s="17" t="str">
        <f t="shared" si="15"/>
        <v>64.7000</v>
      </c>
      <c r="S110" s="17" t="str">
        <f t="shared" si="16"/>
        <v>116.4400</v>
      </c>
      <c r="T110" s="9" t="str">
        <f t="shared" si="17"/>
        <v>TopLayer</v>
      </c>
      <c r="U110" s="17">
        <f t="shared" si="19"/>
        <v>90</v>
      </c>
      <c r="V110" s="9" t="str">
        <f t="shared" si="18"/>
        <v>0402</v>
      </c>
      <c r="Y110" s="9" t="s">
        <v>1379</v>
      </c>
      <c r="Z110" s="18" t="s">
        <v>1380</v>
      </c>
      <c r="AA110" s="18" t="s">
        <v>1223</v>
      </c>
      <c r="AB110" s="18" t="s">
        <v>2446</v>
      </c>
      <c r="AC110" s="17">
        <f t="shared" si="12"/>
        <v>270</v>
      </c>
      <c r="AD110" s="9" t="str">
        <f t="shared" si="13"/>
        <v>0402</v>
      </c>
    </row>
    <row r="111" spans="1:30" x14ac:dyDescent="0.25">
      <c r="A111" t="s">
        <v>1351</v>
      </c>
      <c r="B111" s="20" t="s">
        <v>68</v>
      </c>
      <c r="C111" s="20" t="s">
        <v>1352</v>
      </c>
      <c r="D111" s="20" t="s">
        <v>1223</v>
      </c>
      <c r="E111" s="20" t="s">
        <v>1169</v>
      </c>
      <c r="F111" s="20">
        <v>90</v>
      </c>
      <c r="G111" s="20" t="s">
        <v>253</v>
      </c>
      <c r="N111" t="str">
        <f t="shared" si="11"/>
        <v>0402</v>
      </c>
      <c r="Q111" s="9" t="str">
        <f t="shared" si="14"/>
        <v>R353</v>
      </c>
      <c r="R111" s="17" t="str">
        <f t="shared" si="15"/>
        <v>60.7000</v>
      </c>
      <c r="S111" s="17" t="str">
        <f t="shared" si="16"/>
        <v>119.4400</v>
      </c>
      <c r="T111" s="9" t="str">
        <f t="shared" si="17"/>
        <v>TopLayer</v>
      </c>
      <c r="U111" s="17">
        <f t="shared" si="19"/>
        <v>90</v>
      </c>
      <c r="V111" s="9" t="str">
        <f t="shared" si="18"/>
        <v>0402</v>
      </c>
      <c r="Y111" s="9" t="s">
        <v>1381</v>
      </c>
      <c r="Z111" s="18" t="s">
        <v>1382</v>
      </c>
      <c r="AA111" s="18" t="s">
        <v>1223</v>
      </c>
      <c r="AB111" s="18" t="s">
        <v>2446</v>
      </c>
      <c r="AC111" s="17">
        <f t="shared" si="12"/>
        <v>270</v>
      </c>
      <c r="AD111" s="9" t="str">
        <f t="shared" si="13"/>
        <v>0402</v>
      </c>
    </row>
    <row r="112" spans="1:30" x14ac:dyDescent="0.25">
      <c r="A112" t="s">
        <v>1353</v>
      </c>
      <c r="B112" s="20" t="s">
        <v>68</v>
      </c>
      <c r="C112" s="20" t="s">
        <v>1270</v>
      </c>
      <c r="D112" s="20" t="s">
        <v>1354</v>
      </c>
      <c r="E112" s="20" t="s">
        <v>1169</v>
      </c>
      <c r="F112" s="20">
        <v>180</v>
      </c>
      <c r="G112" s="20" t="s">
        <v>253</v>
      </c>
      <c r="N112" t="str">
        <f t="shared" si="11"/>
        <v>0402</v>
      </c>
      <c r="Q112" s="9" t="str">
        <f t="shared" si="14"/>
        <v>R352</v>
      </c>
      <c r="R112" s="17" t="str">
        <f t="shared" si="15"/>
        <v>23.9500</v>
      </c>
      <c r="S112" s="17" t="str">
        <f t="shared" si="16"/>
        <v>125.6900</v>
      </c>
      <c r="T112" s="9" t="str">
        <f t="shared" si="17"/>
        <v>TopLayer</v>
      </c>
      <c r="U112" s="17">
        <f t="shared" si="19"/>
        <v>180</v>
      </c>
      <c r="V112" s="9" t="str">
        <f t="shared" si="18"/>
        <v>0402</v>
      </c>
      <c r="Y112" s="9" t="s">
        <v>1383</v>
      </c>
      <c r="Z112" s="18" t="s">
        <v>1384</v>
      </c>
      <c r="AA112" s="18" t="s">
        <v>1223</v>
      </c>
      <c r="AB112" s="18" t="s">
        <v>2446</v>
      </c>
      <c r="AC112" s="17">
        <f t="shared" si="12"/>
        <v>90</v>
      </c>
      <c r="AD112" s="9" t="str">
        <f t="shared" si="13"/>
        <v>0402</v>
      </c>
    </row>
    <row r="113" spans="1:30" x14ac:dyDescent="0.25">
      <c r="A113" t="s">
        <v>1355</v>
      </c>
      <c r="B113" s="20" t="s">
        <v>68</v>
      </c>
      <c r="C113" s="20" t="s">
        <v>1227</v>
      </c>
      <c r="D113" s="20" t="s">
        <v>1354</v>
      </c>
      <c r="E113" s="20" t="s">
        <v>1169</v>
      </c>
      <c r="F113" s="20">
        <v>360</v>
      </c>
      <c r="G113" s="20" t="s">
        <v>253</v>
      </c>
      <c r="N113" t="str">
        <f t="shared" si="11"/>
        <v>0402</v>
      </c>
      <c r="Q113" s="9" t="str">
        <f t="shared" si="14"/>
        <v>R351</v>
      </c>
      <c r="R113" s="17" t="str">
        <f t="shared" si="15"/>
        <v>28.2000</v>
      </c>
      <c r="S113" s="17" t="str">
        <f t="shared" si="16"/>
        <v>125.6900</v>
      </c>
      <c r="T113" s="9" t="str">
        <f t="shared" si="17"/>
        <v>TopLayer</v>
      </c>
      <c r="U113" s="17">
        <f t="shared" si="19"/>
        <v>360</v>
      </c>
      <c r="V113" s="9" t="str">
        <f t="shared" si="18"/>
        <v>0402</v>
      </c>
      <c r="Y113" s="9" t="s">
        <v>1385</v>
      </c>
      <c r="Z113" s="18" t="s">
        <v>1386</v>
      </c>
      <c r="AA113" s="18" t="s">
        <v>1223</v>
      </c>
      <c r="AB113" s="18" t="s">
        <v>2446</v>
      </c>
      <c r="AC113" s="17">
        <f t="shared" si="12"/>
        <v>90</v>
      </c>
      <c r="AD113" s="9" t="str">
        <f t="shared" si="13"/>
        <v>0402</v>
      </c>
    </row>
    <row r="114" spans="1:30" x14ac:dyDescent="0.25">
      <c r="A114" t="s">
        <v>1356</v>
      </c>
      <c r="B114" s="20" t="s">
        <v>68</v>
      </c>
      <c r="C114" s="20" t="s">
        <v>1348</v>
      </c>
      <c r="D114" s="20" t="s">
        <v>1223</v>
      </c>
      <c r="E114" s="20" t="s">
        <v>1169</v>
      </c>
      <c r="F114" s="20">
        <v>270</v>
      </c>
      <c r="G114" s="20" t="s">
        <v>253</v>
      </c>
      <c r="N114" t="str">
        <f t="shared" si="11"/>
        <v>0402</v>
      </c>
      <c r="Q114" s="9" t="str">
        <f t="shared" si="14"/>
        <v>R350</v>
      </c>
      <c r="R114" s="17" t="str">
        <f t="shared" si="15"/>
        <v>62.7000</v>
      </c>
      <c r="S114" s="17" t="str">
        <f t="shared" si="16"/>
        <v>119.4400</v>
      </c>
      <c r="T114" s="9" t="str">
        <f t="shared" si="17"/>
        <v>TopLayer</v>
      </c>
      <c r="U114" s="17">
        <f t="shared" si="19"/>
        <v>270</v>
      </c>
      <c r="V114" s="9" t="str">
        <f t="shared" si="18"/>
        <v>0402</v>
      </c>
      <c r="Y114" s="9" t="s">
        <v>1387</v>
      </c>
      <c r="Z114" s="18" t="s">
        <v>1388</v>
      </c>
      <c r="AA114" s="18" t="s">
        <v>1223</v>
      </c>
      <c r="AB114" s="18" t="s">
        <v>2446</v>
      </c>
      <c r="AC114" s="17">
        <f t="shared" si="12"/>
        <v>270</v>
      </c>
      <c r="AD114" s="9" t="str">
        <f t="shared" si="13"/>
        <v>0402</v>
      </c>
    </row>
    <row r="115" spans="1:30" x14ac:dyDescent="0.25">
      <c r="A115" t="s">
        <v>1357</v>
      </c>
      <c r="B115" s="20" t="s">
        <v>68</v>
      </c>
      <c r="C115" s="20" t="s">
        <v>1350</v>
      </c>
      <c r="D115" s="20" t="s">
        <v>1223</v>
      </c>
      <c r="E115" s="20" t="s">
        <v>1169</v>
      </c>
      <c r="F115" s="20">
        <v>270</v>
      </c>
      <c r="G115" s="20" t="s">
        <v>253</v>
      </c>
      <c r="N115" t="str">
        <f t="shared" si="11"/>
        <v>0402</v>
      </c>
      <c r="Q115" s="9" t="str">
        <f t="shared" si="14"/>
        <v>R349</v>
      </c>
      <c r="R115" s="17" t="str">
        <f t="shared" si="15"/>
        <v>64.7000</v>
      </c>
      <c r="S115" s="17" t="str">
        <f t="shared" si="16"/>
        <v>119.4400</v>
      </c>
      <c r="T115" s="9" t="str">
        <f t="shared" si="17"/>
        <v>TopLayer</v>
      </c>
      <c r="U115" s="17">
        <f t="shared" si="19"/>
        <v>270</v>
      </c>
      <c r="V115" s="9" t="str">
        <f t="shared" si="18"/>
        <v>0402</v>
      </c>
      <c r="Y115" s="9" t="s">
        <v>1389</v>
      </c>
      <c r="Z115" s="18" t="s">
        <v>1388</v>
      </c>
      <c r="AA115" s="18" t="s">
        <v>1225</v>
      </c>
      <c r="AB115" s="18" t="s">
        <v>2446</v>
      </c>
      <c r="AC115" s="17">
        <f t="shared" si="12"/>
        <v>270</v>
      </c>
      <c r="AD115" s="9" t="str">
        <f t="shared" si="13"/>
        <v>0402</v>
      </c>
    </row>
    <row r="116" spans="1:30" x14ac:dyDescent="0.25">
      <c r="A116" t="s">
        <v>1358</v>
      </c>
      <c r="B116" s="20" t="s">
        <v>68</v>
      </c>
      <c r="C116" s="20" t="s">
        <v>1359</v>
      </c>
      <c r="D116" s="20" t="s">
        <v>1223</v>
      </c>
      <c r="E116" s="20" t="s">
        <v>1169</v>
      </c>
      <c r="F116" s="20">
        <v>90</v>
      </c>
      <c r="G116" s="20" t="s">
        <v>253</v>
      </c>
      <c r="N116" t="str">
        <f t="shared" si="11"/>
        <v>0402</v>
      </c>
      <c r="Q116" s="9" t="str">
        <f t="shared" si="14"/>
        <v>R348</v>
      </c>
      <c r="R116" s="17" t="str">
        <f t="shared" si="15"/>
        <v>73.1500</v>
      </c>
      <c r="S116" s="17" t="str">
        <f t="shared" si="16"/>
        <v>119.4400</v>
      </c>
      <c r="T116" s="9" t="str">
        <f t="shared" si="17"/>
        <v>TopLayer</v>
      </c>
      <c r="U116" s="17">
        <f t="shared" si="19"/>
        <v>90</v>
      </c>
      <c r="V116" s="9" t="str">
        <f t="shared" si="18"/>
        <v>0402</v>
      </c>
      <c r="Y116" s="9" t="s">
        <v>1390</v>
      </c>
      <c r="Z116" s="18" t="s">
        <v>1352</v>
      </c>
      <c r="AA116" s="18" t="s">
        <v>1225</v>
      </c>
      <c r="AB116" s="18" t="s">
        <v>2446</v>
      </c>
      <c r="AC116" s="17">
        <f t="shared" si="12"/>
        <v>270</v>
      </c>
      <c r="AD116" s="9" t="str">
        <f t="shared" si="13"/>
        <v>0402</v>
      </c>
    </row>
    <row r="117" spans="1:30" x14ac:dyDescent="0.25">
      <c r="A117" t="s">
        <v>1360</v>
      </c>
      <c r="B117" s="20" t="s">
        <v>68</v>
      </c>
      <c r="C117" s="20" t="s">
        <v>1361</v>
      </c>
      <c r="D117" s="20" t="s">
        <v>1225</v>
      </c>
      <c r="E117" s="20" t="s">
        <v>1169</v>
      </c>
      <c r="F117" s="20">
        <v>270</v>
      </c>
      <c r="G117" s="20" t="s">
        <v>253</v>
      </c>
      <c r="N117" t="str">
        <f t="shared" si="11"/>
        <v>0402</v>
      </c>
      <c r="Q117" s="9" t="str">
        <f t="shared" si="14"/>
        <v>R347</v>
      </c>
      <c r="R117" s="17" t="str">
        <f t="shared" si="15"/>
        <v>77.2000</v>
      </c>
      <c r="S117" s="17" t="str">
        <f t="shared" si="16"/>
        <v>116.4400</v>
      </c>
      <c r="T117" s="9" t="str">
        <f t="shared" si="17"/>
        <v>TopLayer</v>
      </c>
      <c r="U117" s="17">
        <f t="shared" si="19"/>
        <v>270</v>
      </c>
      <c r="V117" s="9" t="str">
        <f t="shared" si="18"/>
        <v>0402</v>
      </c>
      <c r="Y117" s="9" t="s">
        <v>1391</v>
      </c>
      <c r="Z117" s="18" t="s">
        <v>1386</v>
      </c>
      <c r="AA117" s="18" t="s">
        <v>1225</v>
      </c>
      <c r="AB117" s="18" t="s">
        <v>2446</v>
      </c>
      <c r="AC117" s="17">
        <f t="shared" si="12"/>
        <v>270</v>
      </c>
      <c r="AD117" s="9" t="str">
        <f t="shared" si="13"/>
        <v>0402</v>
      </c>
    </row>
    <row r="118" spans="1:30" x14ac:dyDescent="0.25">
      <c r="A118" t="s">
        <v>1362</v>
      </c>
      <c r="B118" s="20" t="s">
        <v>68</v>
      </c>
      <c r="C118" s="20" t="s">
        <v>1363</v>
      </c>
      <c r="D118" s="20" t="s">
        <v>1364</v>
      </c>
      <c r="E118" s="20" t="s">
        <v>1169</v>
      </c>
      <c r="F118" s="20">
        <v>90</v>
      </c>
      <c r="G118" s="20" t="s">
        <v>253</v>
      </c>
      <c r="N118" t="str">
        <f t="shared" si="11"/>
        <v>0402</v>
      </c>
      <c r="Q118" s="9" t="str">
        <f t="shared" si="14"/>
        <v>R344</v>
      </c>
      <c r="R118" s="17" t="str">
        <f t="shared" si="15"/>
        <v>74.7000</v>
      </c>
      <c r="S118" s="17" t="str">
        <f t="shared" si="16"/>
        <v>104.9400</v>
      </c>
      <c r="T118" s="9" t="str">
        <f t="shared" si="17"/>
        <v>TopLayer</v>
      </c>
      <c r="U118" s="17">
        <f t="shared" si="19"/>
        <v>90</v>
      </c>
      <c r="V118" s="9" t="str">
        <f t="shared" si="18"/>
        <v>0402</v>
      </c>
      <c r="Y118" s="9" t="s">
        <v>1392</v>
      </c>
      <c r="Z118" s="18" t="s">
        <v>1384</v>
      </c>
      <c r="AA118" s="18" t="s">
        <v>1225</v>
      </c>
      <c r="AB118" s="18" t="s">
        <v>2446</v>
      </c>
      <c r="AC118" s="17">
        <f t="shared" si="12"/>
        <v>90</v>
      </c>
      <c r="AD118" s="9" t="str">
        <f t="shared" si="13"/>
        <v>0402</v>
      </c>
    </row>
    <row r="119" spans="1:30" x14ac:dyDescent="0.25">
      <c r="A119" t="s">
        <v>1365</v>
      </c>
      <c r="B119" s="20" t="s">
        <v>68</v>
      </c>
      <c r="C119" s="20" t="s">
        <v>1366</v>
      </c>
      <c r="D119" s="20" t="s">
        <v>1364</v>
      </c>
      <c r="E119" s="20" t="s">
        <v>1169</v>
      </c>
      <c r="F119" s="20">
        <v>90</v>
      </c>
      <c r="G119" s="20" t="s">
        <v>253</v>
      </c>
      <c r="N119" t="str">
        <f t="shared" si="11"/>
        <v>0402</v>
      </c>
      <c r="Q119" s="9" t="str">
        <f t="shared" si="14"/>
        <v>R343</v>
      </c>
      <c r="R119" s="17" t="str">
        <f t="shared" si="15"/>
        <v>78.7000</v>
      </c>
      <c r="S119" s="17" t="str">
        <f t="shared" si="16"/>
        <v>104.9400</v>
      </c>
      <c r="T119" s="9" t="str">
        <f t="shared" si="17"/>
        <v>TopLayer</v>
      </c>
      <c r="U119" s="17">
        <f t="shared" si="19"/>
        <v>90</v>
      </c>
      <c r="V119" s="9" t="str">
        <f t="shared" si="18"/>
        <v>0402</v>
      </c>
      <c r="Y119" s="9" t="s">
        <v>1393</v>
      </c>
      <c r="Z119" s="18" t="s">
        <v>1386</v>
      </c>
      <c r="AA119" s="18" t="s">
        <v>1364</v>
      </c>
      <c r="AB119" s="18" t="s">
        <v>2446</v>
      </c>
      <c r="AC119" s="17">
        <f t="shared" si="12"/>
        <v>90</v>
      </c>
      <c r="AD119" s="9" t="str">
        <f t="shared" si="13"/>
        <v>0402</v>
      </c>
    </row>
    <row r="120" spans="1:30" x14ac:dyDescent="0.25">
      <c r="A120" t="s">
        <v>1367</v>
      </c>
      <c r="B120" s="20" t="s">
        <v>68</v>
      </c>
      <c r="C120" s="20" t="s">
        <v>1368</v>
      </c>
      <c r="D120" s="20" t="s">
        <v>1364</v>
      </c>
      <c r="E120" s="20" t="s">
        <v>1169</v>
      </c>
      <c r="F120" s="20">
        <v>90</v>
      </c>
      <c r="G120" s="20" t="s">
        <v>253</v>
      </c>
      <c r="N120" t="str">
        <f t="shared" si="11"/>
        <v>0402</v>
      </c>
      <c r="Q120" s="9" t="str">
        <f t="shared" si="14"/>
        <v>R342</v>
      </c>
      <c r="R120" s="17" t="str">
        <f t="shared" si="15"/>
        <v>76.7000</v>
      </c>
      <c r="S120" s="17" t="str">
        <f t="shared" si="16"/>
        <v>104.9400</v>
      </c>
      <c r="T120" s="9" t="str">
        <f t="shared" si="17"/>
        <v>TopLayer</v>
      </c>
      <c r="U120" s="17">
        <f t="shared" si="19"/>
        <v>90</v>
      </c>
      <c r="V120" s="9" t="str">
        <f t="shared" si="18"/>
        <v>0402</v>
      </c>
      <c r="Y120" s="9" t="s">
        <v>1394</v>
      </c>
      <c r="Z120" s="18" t="s">
        <v>1395</v>
      </c>
      <c r="AA120" s="18" t="s">
        <v>1223</v>
      </c>
      <c r="AB120" s="18" t="s">
        <v>2446</v>
      </c>
      <c r="AC120" s="17">
        <f t="shared" si="12"/>
        <v>270</v>
      </c>
      <c r="AD120" s="9" t="str">
        <f t="shared" si="13"/>
        <v>0402</v>
      </c>
    </row>
    <row r="121" spans="1:30" x14ac:dyDescent="0.25">
      <c r="A121" t="s">
        <v>1369</v>
      </c>
      <c r="B121" s="20" t="s">
        <v>68</v>
      </c>
      <c r="C121" s="20" t="s">
        <v>1370</v>
      </c>
      <c r="D121" s="20" t="s">
        <v>1223</v>
      </c>
      <c r="E121" s="20" t="s">
        <v>1169</v>
      </c>
      <c r="F121" s="20">
        <v>270</v>
      </c>
      <c r="G121" s="20" t="s">
        <v>253</v>
      </c>
      <c r="N121" t="str">
        <f t="shared" si="11"/>
        <v>0402</v>
      </c>
      <c r="Q121" s="9" t="str">
        <f t="shared" si="14"/>
        <v>R341</v>
      </c>
      <c r="R121" s="17" t="str">
        <f t="shared" si="15"/>
        <v>71.2000</v>
      </c>
      <c r="S121" s="17" t="str">
        <f t="shared" si="16"/>
        <v>119.4400</v>
      </c>
      <c r="T121" s="9" t="str">
        <f t="shared" si="17"/>
        <v>TopLayer</v>
      </c>
      <c r="U121" s="17">
        <f t="shared" si="19"/>
        <v>270</v>
      </c>
      <c r="V121" s="9" t="str">
        <f t="shared" si="18"/>
        <v>0402</v>
      </c>
      <c r="Y121" s="9" t="s">
        <v>1396</v>
      </c>
      <c r="Z121" s="18" t="s">
        <v>1395</v>
      </c>
      <c r="AA121" s="18" t="s">
        <v>1225</v>
      </c>
      <c r="AB121" s="18" t="s">
        <v>2446</v>
      </c>
      <c r="AC121" s="17">
        <f t="shared" si="12"/>
        <v>90</v>
      </c>
      <c r="AD121" s="9" t="str">
        <f t="shared" si="13"/>
        <v>0402</v>
      </c>
    </row>
    <row r="122" spans="1:30" x14ac:dyDescent="0.25">
      <c r="A122" t="s">
        <v>1371</v>
      </c>
      <c r="B122" s="20" t="s">
        <v>68</v>
      </c>
      <c r="C122" s="20" t="s">
        <v>1372</v>
      </c>
      <c r="D122" s="20" t="s">
        <v>1364</v>
      </c>
      <c r="E122" s="20" t="s">
        <v>1169</v>
      </c>
      <c r="F122" s="20">
        <v>270</v>
      </c>
      <c r="G122" s="20" t="s">
        <v>253</v>
      </c>
      <c r="N122" t="str">
        <f t="shared" si="11"/>
        <v>0402</v>
      </c>
      <c r="Q122" s="9" t="str">
        <f t="shared" si="14"/>
        <v>R340</v>
      </c>
      <c r="R122" s="17" t="str">
        <f t="shared" si="15"/>
        <v>68.7000</v>
      </c>
      <c r="S122" s="17" t="str">
        <f t="shared" si="16"/>
        <v>104.9400</v>
      </c>
      <c r="T122" s="9" t="str">
        <f t="shared" si="17"/>
        <v>TopLayer</v>
      </c>
      <c r="U122" s="17">
        <f t="shared" si="19"/>
        <v>270</v>
      </c>
      <c r="V122" s="9" t="str">
        <f t="shared" si="18"/>
        <v>0402</v>
      </c>
      <c r="Y122" s="9" t="s">
        <v>1397</v>
      </c>
      <c r="Z122" s="18" t="s">
        <v>1384</v>
      </c>
      <c r="AA122" s="18" t="s">
        <v>1364</v>
      </c>
      <c r="AB122" s="18" t="s">
        <v>2446</v>
      </c>
      <c r="AC122" s="17">
        <f t="shared" si="12"/>
        <v>270</v>
      </c>
      <c r="AD122" s="9" t="str">
        <f t="shared" si="13"/>
        <v>0402</v>
      </c>
    </row>
    <row r="123" spans="1:30" x14ac:dyDescent="0.25">
      <c r="A123" t="s">
        <v>1373</v>
      </c>
      <c r="B123" s="20" t="s">
        <v>68</v>
      </c>
      <c r="C123" s="20" t="s">
        <v>1370</v>
      </c>
      <c r="D123" s="20" t="s">
        <v>1225</v>
      </c>
      <c r="E123" s="20" t="s">
        <v>1169</v>
      </c>
      <c r="F123" s="20">
        <v>270</v>
      </c>
      <c r="G123" s="20" t="s">
        <v>253</v>
      </c>
      <c r="N123" t="str">
        <f t="shared" si="11"/>
        <v>0402</v>
      </c>
      <c r="Q123" s="9" t="str">
        <f t="shared" si="14"/>
        <v>R339</v>
      </c>
      <c r="R123" s="17" t="str">
        <f t="shared" si="15"/>
        <v>71.2000</v>
      </c>
      <c r="S123" s="17" t="str">
        <f t="shared" si="16"/>
        <v>116.4400</v>
      </c>
      <c r="T123" s="9" t="str">
        <f t="shared" si="17"/>
        <v>TopLayer</v>
      </c>
      <c r="U123" s="17">
        <f t="shared" si="19"/>
        <v>270</v>
      </c>
      <c r="V123" s="9" t="str">
        <f t="shared" si="18"/>
        <v>0402</v>
      </c>
      <c r="Y123" s="9" t="s">
        <v>1398</v>
      </c>
      <c r="Z123" s="18" t="s">
        <v>1382</v>
      </c>
      <c r="AA123" s="18" t="s">
        <v>1225</v>
      </c>
      <c r="AB123" s="18" t="s">
        <v>2446</v>
      </c>
      <c r="AC123" s="17">
        <f t="shared" si="12"/>
        <v>90</v>
      </c>
      <c r="AD123" s="9" t="str">
        <f t="shared" si="13"/>
        <v>0402</v>
      </c>
    </row>
    <row r="124" spans="1:30" x14ac:dyDescent="0.25">
      <c r="A124" t="s">
        <v>1374</v>
      </c>
      <c r="B124" s="20" t="s">
        <v>68</v>
      </c>
      <c r="C124" s="20" t="s">
        <v>1352</v>
      </c>
      <c r="D124" s="20" t="s">
        <v>1364</v>
      </c>
      <c r="E124" s="20" t="s">
        <v>1169</v>
      </c>
      <c r="F124" s="20">
        <v>90</v>
      </c>
      <c r="G124" s="20" t="s">
        <v>253</v>
      </c>
      <c r="N124" t="str">
        <f t="shared" si="11"/>
        <v>0402</v>
      </c>
      <c r="Q124" s="9" t="str">
        <f t="shared" si="14"/>
        <v>R338</v>
      </c>
      <c r="R124" s="17" t="str">
        <f t="shared" si="15"/>
        <v>60.7000</v>
      </c>
      <c r="S124" s="17" t="str">
        <f t="shared" si="16"/>
        <v>104.9400</v>
      </c>
      <c r="T124" s="9" t="str">
        <f t="shared" si="17"/>
        <v>TopLayer</v>
      </c>
      <c r="U124" s="17">
        <f t="shared" si="19"/>
        <v>90</v>
      </c>
      <c r="V124" s="9" t="str">
        <f t="shared" si="18"/>
        <v>0402</v>
      </c>
      <c r="Y124" s="9" t="s">
        <v>1399</v>
      </c>
      <c r="Z124" s="18" t="s">
        <v>1395</v>
      </c>
      <c r="AA124" s="18" t="s">
        <v>1364</v>
      </c>
      <c r="AB124" s="18" t="s">
        <v>2446</v>
      </c>
      <c r="AC124" s="17">
        <f t="shared" si="12"/>
        <v>90</v>
      </c>
      <c r="AD124" s="9" t="str">
        <f t="shared" si="13"/>
        <v>0402</v>
      </c>
    </row>
    <row r="125" spans="1:30" x14ac:dyDescent="0.25">
      <c r="A125" t="s">
        <v>1375</v>
      </c>
      <c r="B125" s="20" t="s">
        <v>68</v>
      </c>
      <c r="C125" s="20" t="s">
        <v>1376</v>
      </c>
      <c r="D125" s="20" t="s">
        <v>1364</v>
      </c>
      <c r="E125" s="20" t="s">
        <v>1169</v>
      </c>
      <c r="F125" s="20">
        <v>90</v>
      </c>
      <c r="G125" s="20" t="s">
        <v>253</v>
      </c>
      <c r="N125" t="str">
        <f t="shared" si="11"/>
        <v>0402</v>
      </c>
      <c r="Q125" s="9" t="str">
        <f t="shared" si="14"/>
        <v>R337</v>
      </c>
      <c r="R125" s="17" t="str">
        <f t="shared" si="15"/>
        <v>66.7000</v>
      </c>
      <c r="S125" s="17" t="str">
        <f t="shared" si="16"/>
        <v>104.9400</v>
      </c>
      <c r="T125" s="9" t="str">
        <f t="shared" si="17"/>
        <v>TopLayer</v>
      </c>
      <c r="U125" s="17">
        <f t="shared" si="19"/>
        <v>90</v>
      </c>
      <c r="V125" s="9" t="str">
        <f t="shared" si="18"/>
        <v>0402</v>
      </c>
      <c r="Y125" s="9" t="s">
        <v>1400</v>
      </c>
      <c r="Z125" s="18" t="s">
        <v>1401</v>
      </c>
      <c r="AA125" s="18" t="s">
        <v>1364</v>
      </c>
      <c r="AB125" s="18" t="s">
        <v>2446</v>
      </c>
      <c r="AC125" s="17">
        <f t="shared" si="12"/>
        <v>90</v>
      </c>
      <c r="AD125" s="9" t="str">
        <f t="shared" si="13"/>
        <v>0402</v>
      </c>
    </row>
    <row r="126" spans="1:30" x14ac:dyDescent="0.25">
      <c r="A126" t="s">
        <v>1377</v>
      </c>
      <c r="B126" s="20" t="s">
        <v>68</v>
      </c>
      <c r="C126" s="20" t="s">
        <v>1350</v>
      </c>
      <c r="D126" s="20" t="s">
        <v>1364</v>
      </c>
      <c r="E126" s="20" t="s">
        <v>1169</v>
      </c>
      <c r="F126" s="20">
        <v>90</v>
      </c>
      <c r="G126" s="20" t="s">
        <v>253</v>
      </c>
      <c r="N126" t="str">
        <f t="shared" si="11"/>
        <v>0402</v>
      </c>
      <c r="Q126" s="9" t="str">
        <f t="shared" si="14"/>
        <v>R336</v>
      </c>
      <c r="R126" s="17" t="str">
        <f t="shared" si="15"/>
        <v>64.7000</v>
      </c>
      <c r="S126" s="17" t="str">
        <f t="shared" si="16"/>
        <v>104.9400</v>
      </c>
      <c r="T126" s="9" t="str">
        <f t="shared" si="17"/>
        <v>TopLayer</v>
      </c>
      <c r="U126" s="17">
        <f t="shared" si="19"/>
        <v>90</v>
      </c>
      <c r="V126" s="9" t="str">
        <f t="shared" si="18"/>
        <v>0402</v>
      </c>
      <c r="Y126" s="9" t="s">
        <v>1402</v>
      </c>
      <c r="Z126" s="18" t="s">
        <v>1382</v>
      </c>
      <c r="AA126" s="18" t="s">
        <v>1364</v>
      </c>
      <c r="AB126" s="18" t="s">
        <v>2446</v>
      </c>
      <c r="AC126" s="17">
        <f t="shared" si="12"/>
        <v>90</v>
      </c>
      <c r="AD126" s="9" t="str">
        <f t="shared" si="13"/>
        <v>0402</v>
      </c>
    </row>
    <row r="127" spans="1:30" x14ac:dyDescent="0.25">
      <c r="A127" t="s">
        <v>1378</v>
      </c>
      <c r="B127" s="20" t="s">
        <v>68</v>
      </c>
      <c r="C127" s="20" t="s">
        <v>1348</v>
      </c>
      <c r="D127" s="20" t="s">
        <v>1364</v>
      </c>
      <c r="E127" s="20" t="s">
        <v>1169</v>
      </c>
      <c r="F127" s="20">
        <v>90</v>
      </c>
      <c r="G127" s="20" t="s">
        <v>253</v>
      </c>
      <c r="N127" t="str">
        <f t="shared" si="11"/>
        <v>0402</v>
      </c>
      <c r="Q127" s="9" t="str">
        <f t="shared" si="14"/>
        <v>R335</v>
      </c>
      <c r="R127" s="17" t="str">
        <f t="shared" si="15"/>
        <v>62.7000</v>
      </c>
      <c r="S127" s="17" t="str">
        <f t="shared" si="16"/>
        <v>104.9400</v>
      </c>
      <c r="T127" s="9" t="str">
        <f t="shared" si="17"/>
        <v>TopLayer</v>
      </c>
      <c r="U127" s="17">
        <f t="shared" si="19"/>
        <v>90</v>
      </c>
      <c r="V127" s="9" t="str">
        <f t="shared" si="18"/>
        <v>0402</v>
      </c>
      <c r="Y127" s="9" t="s">
        <v>1403</v>
      </c>
      <c r="Z127" s="18" t="s">
        <v>1404</v>
      </c>
      <c r="AA127" s="18" t="s">
        <v>1405</v>
      </c>
      <c r="AB127" s="18" t="s">
        <v>2446</v>
      </c>
      <c r="AC127" s="17">
        <f t="shared" si="12"/>
        <v>90</v>
      </c>
      <c r="AD127" s="9" t="str">
        <f t="shared" si="13"/>
        <v>0402</v>
      </c>
    </row>
    <row r="128" spans="1:30" x14ac:dyDescent="0.25">
      <c r="A128" t="s">
        <v>1379</v>
      </c>
      <c r="B128" s="20" t="s">
        <v>68</v>
      </c>
      <c r="C128" s="20" t="s">
        <v>1380</v>
      </c>
      <c r="D128" s="20" t="s">
        <v>1223</v>
      </c>
      <c r="E128" s="20" t="s">
        <v>1169</v>
      </c>
      <c r="F128" s="20">
        <v>270</v>
      </c>
      <c r="G128" s="20" t="s">
        <v>253</v>
      </c>
      <c r="N128" t="str">
        <f t="shared" si="11"/>
        <v>0402</v>
      </c>
      <c r="Q128" s="9" t="str">
        <f t="shared" si="14"/>
        <v>R334</v>
      </c>
      <c r="R128" s="17" t="str">
        <f t="shared" si="15"/>
        <v>48.7000</v>
      </c>
      <c r="S128" s="17" t="str">
        <f t="shared" si="16"/>
        <v>119.4400</v>
      </c>
      <c r="T128" s="9" t="str">
        <f t="shared" si="17"/>
        <v>TopLayer</v>
      </c>
      <c r="U128" s="17">
        <f t="shared" si="19"/>
        <v>270</v>
      </c>
      <c r="V128" s="9" t="str">
        <f t="shared" si="18"/>
        <v>0402</v>
      </c>
      <c r="Y128" s="9" t="s">
        <v>1406</v>
      </c>
      <c r="Z128" s="18" t="s">
        <v>1404</v>
      </c>
      <c r="AA128" s="18" t="s">
        <v>1364</v>
      </c>
      <c r="AB128" s="18" t="s">
        <v>2446</v>
      </c>
      <c r="AC128" s="17">
        <f t="shared" si="12"/>
        <v>90</v>
      </c>
      <c r="AD128" s="9" t="str">
        <f t="shared" si="13"/>
        <v>0402</v>
      </c>
    </row>
    <row r="129" spans="1:30" x14ac:dyDescent="0.25">
      <c r="A129" t="s">
        <v>1381</v>
      </c>
      <c r="B129" s="20" t="s">
        <v>68</v>
      </c>
      <c r="C129" s="20" t="s">
        <v>1382</v>
      </c>
      <c r="D129" s="20" t="s">
        <v>1223</v>
      </c>
      <c r="E129" s="20" t="s">
        <v>1169</v>
      </c>
      <c r="F129" s="20">
        <v>270</v>
      </c>
      <c r="G129" s="20" t="s">
        <v>253</v>
      </c>
      <c r="N129" t="str">
        <f t="shared" si="11"/>
        <v>0402</v>
      </c>
      <c r="Q129" s="9" t="str">
        <f t="shared" si="14"/>
        <v>R333</v>
      </c>
      <c r="R129" s="17" t="str">
        <f t="shared" si="15"/>
        <v>50.7000</v>
      </c>
      <c r="S129" s="17" t="str">
        <f t="shared" si="16"/>
        <v>119.4400</v>
      </c>
      <c r="T129" s="9" t="str">
        <f t="shared" si="17"/>
        <v>TopLayer</v>
      </c>
      <c r="U129" s="17">
        <f t="shared" si="19"/>
        <v>270</v>
      </c>
      <c r="V129" s="9" t="str">
        <f t="shared" si="18"/>
        <v>0402</v>
      </c>
      <c r="Y129" s="9" t="s">
        <v>1407</v>
      </c>
      <c r="Z129" s="18" t="s">
        <v>1408</v>
      </c>
      <c r="AA129" s="18" t="s">
        <v>1223</v>
      </c>
      <c r="AB129" s="18" t="s">
        <v>2446</v>
      </c>
      <c r="AC129" s="17">
        <f t="shared" si="12"/>
        <v>90</v>
      </c>
      <c r="AD129" s="9" t="str">
        <f t="shared" si="13"/>
        <v>0402</v>
      </c>
    </row>
    <row r="130" spans="1:30" x14ac:dyDescent="0.25">
      <c r="A130" t="s">
        <v>1383</v>
      </c>
      <c r="B130" s="20" t="s">
        <v>68</v>
      </c>
      <c r="C130" s="20" t="s">
        <v>1384</v>
      </c>
      <c r="D130" s="20" t="s">
        <v>1223</v>
      </c>
      <c r="E130" s="20" t="s">
        <v>1169</v>
      </c>
      <c r="F130" s="20">
        <v>90</v>
      </c>
      <c r="G130" s="20" t="s">
        <v>253</v>
      </c>
      <c r="N130" t="str">
        <f t="shared" ref="N130:N193" si="20">IFERROR(VLOOKUP(B130,I:J,2,FALSE),"")</f>
        <v>0402</v>
      </c>
      <c r="Q130" s="9" t="str">
        <f t="shared" si="14"/>
        <v>R332</v>
      </c>
      <c r="R130" s="17" t="str">
        <f t="shared" si="15"/>
        <v>52.7000</v>
      </c>
      <c r="S130" s="17" t="str">
        <f t="shared" si="16"/>
        <v>119.4400</v>
      </c>
      <c r="T130" s="9" t="str">
        <f t="shared" si="17"/>
        <v>TopLayer</v>
      </c>
      <c r="U130" s="17">
        <f t="shared" si="19"/>
        <v>90</v>
      </c>
      <c r="V130" s="9" t="str">
        <f t="shared" si="18"/>
        <v>0402</v>
      </c>
      <c r="Y130" s="9" t="s">
        <v>1409</v>
      </c>
      <c r="Z130" s="18" t="s">
        <v>1410</v>
      </c>
      <c r="AA130" s="18" t="s">
        <v>1223</v>
      </c>
      <c r="AB130" s="18" t="s">
        <v>2446</v>
      </c>
      <c r="AC130" s="17">
        <f t="shared" ref="AC130:AC193" si="21">VLOOKUP($Y130,$Q:$V,5,FALSE)</f>
        <v>90</v>
      </c>
      <c r="AD130" s="9" t="str">
        <f t="shared" ref="AD130:AD193" si="22">VLOOKUP($Y130,$Q:$V,6,FALSE)</f>
        <v>0402</v>
      </c>
    </row>
    <row r="131" spans="1:30" x14ac:dyDescent="0.25">
      <c r="A131" t="s">
        <v>1385</v>
      </c>
      <c r="B131" s="20" t="s">
        <v>68</v>
      </c>
      <c r="C131" s="20" t="s">
        <v>1386</v>
      </c>
      <c r="D131" s="20" t="s">
        <v>1223</v>
      </c>
      <c r="E131" s="20" t="s">
        <v>1169</v>
      </c>
      <c r="F131" s="20">
        <v>90</v>
      </c>
      <c r="G131" s="20" t="s">
        <v>253</v>
      </c>
      <c r="N131" t="str">
        <f t="shared" si="20"/>
        <v>0402</v>
      </c>
      <c r="Q131" s="9" t="str">
        <f t="shared" ref="Q131:Q194" si="23">$A131</f>
        <v>R331</v>
      </c>
      <c r="R131" s="17" t="str">
        <f t="shared" ref="R131:R194" si="24">$C131</f>
        <v>54.7000</v>
      </c>
      <c r="S131" s="17" t="str">
        <f t="shared" ref="S131:S194" si="25">$D131</f>
        <v>119.4400</v>
      </c>
      <c r="T131" s="9" t="str">
        <f t="shared" ref="T131:T194" si="26">$E131</f>
        <v>TopLayer</v>
      </c>
      <c r="U131" s="17">
        <f t="shared" si="19"/>
        <v>90</v>
      </c>
      <c r="V131" s="9" t="str">
        <f t="shared" ref="V131:V194" si="27">VLOOKUP($B131,$I:$L,2,FALSE)</f>
        <v>0402</v>
      </c>
      <c r="Y131" s="9" t="s">
        <v>1411</v>
      </c>
      <c r="Z131" s="18" t="s">
        <v>1412</v>
      </c>
      <c r="AA131" s="18" t="s">
        <v>1223</v>
      </c>
      <c r="AB131" s="18" t="s">
        <v>2446</v>
      </c>
      <c r="AC131" s="17">
        <f t="shared" si="21"/>
        <v>90</v>
      </c>
      <c r="AD131" s="9" t="str">
        <f t="shared" si="22"/>
        <v>0402</v>
      </c>
    </row>
    <row r="132" spans="1:30" x14ac:dyDescent="0.25">
      <c r="A132" t="s">
        <v>1387</v>
      </c>
      <c r="B132" s="20" t="s">
        <v>68</v>
      </c>
      <c r="C132" s="20" t="s">
        <v>1388</v>
      </c>
      <c r="D132" s="20" t="s">
        <v>1223</v>
      </c>
      <c r="E132" s="20" t="s">
        <v>1169</v>
      </c>
      <c r="F132" s="20">
        <v>270</v>
      </c>
      <c r="G132" s="20" t="s">
        <v>253</v>
      </c>
      <c r="N132" t="str">
        <f t="shared" si="20"/>
        <v>0402</v>
      </c>
      <c r="Q132" s="9" t="str">
        <f t="shared" si="23"/>
        <v>R330</v>
      </c>
      <c r="R132" s="17" t="str">
        <f t="shared" si="24"/>
        <v>58.6600</v>
      </c>
      <c r="S132" s="17" t="str">
        <f t="shared" si="25"/>
        <v>119.4400</v>
      </c>
      <c r="T132" s="9" t="str">
        <f t="shared" si="26"/>
        <v>TopLayer</v>
      </c>
      <c r="U132" s="17">
        <f t="shared" si="19"/>
        <v>270</v>
      </c>
      <c r="V132" s="9" t="str">
        <f t="shared" si="27"/>
        <v>0402</v>
      </c>
      <c r="Y132" s="9" t="s">
        <v>1413</v>
      </c>
      <c r="Z132" s="18" t="s">
        <v>1414</v>
      </c>
      <c r="AA132" s="18" t="s">
        <v>1223</v>
      </c>
      <c r="AB132" s="18" t="s">
        <v>2446</v>
      </c>
      <c r="AC132" s="17">
        <f t="shared" si="21"/>
        <v>270</v>
      </c>
      <c r="AD132" s="9" t="str">
        <f t="shared" si="22"/>
        <v>0402</v>
      </c>
    </row>
    <row r="133" spans="1:30" x14ac:dyDescent="0.25">
      <c r="A133" t="s">
        <v>1389</v>
      </c>
      <c r="B133" s="20" t="s">
        <v>68</v>
      </c>
      <c r="C133" s="20" t="s">
        <v>1388</v>
      </c>
      <c r="D133" s="20" t="s">
        <v>1225</v>
      </c>
      <c r="E133" s="20" t="s">
        <v>1169</v>
      </c>
      <c r="F133" s="20">
        <v>270</v>
      </c>
      <c r="G133" s="20" t="s">
        <v>253</v>
      </c>
      <c r="N133" t="str">
        <f t="shared" si="20"/>
        <v>0402</v>
      </c>
      <c r="Q133" s="9" t="str">
        <f t="shared" si="23"/>
        <v>R329</v>
      </c>
      <c r="R133" s="17" t="str">
        <f t="shared" si="24"/>
        <v>58.6600</v>
      </c>
      <c r="S133" s="17" t="str">
        <f t="shared" si="25"/>
        <v>116.4400</v>
      </c>
      <c r="T133" s="9" t="str">
        <f t="shared" si="26"/>
        <v>TopLayer</v>
      </c>
      <c r="U133" s="17">
        <f t="shared" si="19"/>
        <v>270</v>
      </c>
      <c r="V133" s="9" t="str">
        <f t="shared" si="27"/>
        <v>0402</v>
      </c>
      <c r="Y133" s="9" t="s">
        <v>1415</v>
      </c>
      <c r="Z133" s="18" t="s">
        <v>1416</v>
      </c>
      <c r="AA133" s="18" t="s">
        <v>1223</v>
      </c>
      <c r="AB133" s="18" t="s">
        <v>2446</v>
      </c>
      <c r="AC133" s="17">
        <f t="shared" si="21"/>
        <v>270</v>
      </c>
      <c r="AD133" s="9" t="str">
        <f t="shared" si="22"/>
        <v>0402</v>
      </c>
    </row>
    <row r="134" spans="1:30" x14ac:dyDescent="0.25">
      <c r="A134" t="s">
        <v>1390</v>
      </c>
      <c r="B134" s="20" t="s">
        <v>68</v>
      </c>
      <c r="C134" s="20" t="s">
        <v>1352</v>
      </c>
      <c r="D134" s="20" t="s">
        <v>1225</v>
      </c>
      <c r="E134" s="20" t="s">
        <v>1169</v>
      </c>
      <c r="F134" s="20">
        <v>270</v>
      </c>
      <c r="G134" s="20" t="s">
        <v>253</v>
      </c>
      <c r="N134" t="str">
        <f t="shared" si="20"/>
        <v>0402</v>
      </c>
      <c r="Q134" s="9" t="str">
        <f t="shared" si="23"/>
        <v>R328</v>
      </c>
      <c r="R134" s="17" t="str">
        <f t="shared" si="24"/>
        <v>60.7000</v>
      </c>
      <c r="S134" s="17" t="str">
        <f t="shared" si="25"/>
        <v>116.4400</v>
      </c>
      <c r="T134" s="9" t="str">
        <f t="shared" si="26"/>
        <v>TopLayer</v>
      </c>
      <c r="U134" s="17">
        <f t="shared" si="19"/>
        <v>270</v>
      </c>
      <c r="V134" s="9" t="str">
        <f t="shared" si="27"/>
        <v>0402</v>
      </c>
      <c r="Y134" s="9" t="s">
        <v>1417</v>
      </c>
      <c r="Z134" s="18" t="s">
        <v>1412</v>
      </c>
      <c r="AA134" s="18" t="s">
        <v>1225</v>
      </c>
      <c r="AB134" s="18" t="s">
        <v>2446</v>
      </c>
      <c r="AC134" s="17">
        <f t="shared" si="21"/>
        <v>270</v>
      </c>
      <c r="AD134" s="9" t="str">
        <f t="shared" si="22"/>
        <v>0402</v>
      </c>
    </row>
    <row r="135" spans="1:30" x14ac:dyDescent="0.25">
      <c r="A135" t="s">
        <v>1391</v>
      </c>
      <c r="B135" s="20" t="s">
        <v>68</v>
      </c>
      <c r="C135" s="20" t="s">
        <v>1386</v>
      </c>
      <c r="D135" s="20" t="s">
        <v>1225</v>
      </c>
      <c r="E135" s="20" t="s">
        <v>1169</v>
      </c>
      <c r="F135" s="20">
        <v>270</v>
      </c>
      <c r="G135" s="20" t="s">
        <v>253</v>
      </c>
      <c r="N135" t="str">
        <f t="shared" si="20"/>
        <v>0402</v>
      </c>
      <c r="Q135" s="9" t="str">
        <f t="shared" si="23"/>
        <v>R327</v>
      </c>
      <c r="R135" s="17" t="str">
        <f t="shared" si="24"/>
        <v>54.7000</v>
      </c>
      <c r="S135" s="17" t="str">
        <f t="shared" si="25"/>
        <v>116.4400</v>
      </c>
      <c r="T135" s="9" t="str">
        <f t="shared" si="26"/>
        <v>TopLayer</v>
      </c>
      <c r="U135" s="17">
        <f t="shared" si="19"/>
        <v>270</v>
      </c>
      <c r="V135" s="9" t="str">
        <f t="shared" si="27"/>
        <v>0402</v>
      </c>
      <c r="Y135" s="9" t="s">
        <v>1418</v>
      </c>
      <c r="Z135" s="18" t="s">
        <v>1419</v>
      </c>
      <c r="AA135" s="18" t="s">
        <v>1223</v>
      </c>
      <c r="AB135" s="18" t="s">
        <v>2446</v>
      </c>
      <c r="AC135" s="17">
        <f t="shared" si="21"/>
        <v>270</v>
      </c>
      <c r="AD135" s="9" t="str">
        <f t="shared" si="22"/>
        <v>0402</v>
      </c>
    </row>
    <row r="136" spans="1:30" x14ac:dyDescent="0.25">
      <c r="A136" t="s">
        <v>1392</v>
      </c>
      <c r="B136" s="20" t="s">
        <v>68</v>
      </c>
      <c r="C136" s="20" t="s">
        <v>1384</v>
      </c>
      <c r="D136" s="20" t="s">
        <v>1225</v>
      </c>
      <c r="E136" s="20" t="s">
        <v>1169</v>
      </c>
      <c r="F136" s="20">
        <v>90</v>
      </c>
      <c r="G136" s="20" t="s">
        <v>253</v>
      </c>
      <c r="N136" t="str">
        <f t="shared" si="20"/>
        <v>0402</v>
      </c>
      <c r="Q136" s="9" t="str">
        <f t="shared" si="23"/>
        <v>R326</v>
      </c>
      <c r="R136" s="17" t="str">
        <f t="shared" si="24"/>
        <v>52.7000</v>
      </c>
      <c r="S136" s="17" t="str">
        <f t="shared" si="25"/>
        <v>116.4400</v>
      </c>
      <c r="T136" s="9" t="str">
        <f t="shared" si="26"/>
        <v>TopLayer</v>
      </c>
      <c r="U136" s="17">
        <f t="shared" si="19"/>
        <v>90</v>
      </c>
      <c r="V136" s="9" t="str">
        <f t="shared" si="27"/>
        <v>0402</v>
      </c>
      <c r="Y136" s="9" t="s">
        <v>1420</v>
      </c>
      <c r="Z136" s="18" t="s">
        <v>1419</v>
      </c>
      <c r="AA136" s="18" t="s">
        <v>1225</v>
      </c>
      <c r="AB136" s="18" t="s">
        <v>2446</v>
      </c>
      <c r="AC136" s="17">
        <f t="shared" si="21"/>
        <v>270</v>
      </c>
      <c r="AD136" s="9" t="str">
        <f t="shared" si="22"/>
        <v>0402</v>
      </c>
    </row>
    <row r="137" spans="1:30" x14ac:dyDescent="0.25">
      <c r="A137" t="s">
        <v>1393</v>
      </c>
      <c r="B137" s="20" t="s">
        <v>68</v>
      </c>
      <c r="C137" s="20" t="s">
        <v>1386</v>
      </c>
      <c r="D137" s="20" t="s">
        <v>1364</v>
      </c>
      <c r="E137" s="20" t="s">
        <v>1169</v>
      </c>
      <c r="F137" s="20">
        <v>90</v>
      </c>
      <c r="G137" s="20" t="s">
        <v>253</v>
      </c>
      <c r="N137" t="str">
        <f t="shared" si="20"/>
        <v>0402</v>
      </c>
      <c r="Q137" s="9" t="str">
        <f t="shared" si="23"/>
        <v>R325</v>
      </c>
      <c r="R137" s="17" t="str">
        <f t="shared" si="24"/>
        <v>54.7000</v>
      </c>
      <c r="S137" s="17" t="str">
        <f t="shared" si="25"/>
        <v>104.9400</v>
      </c>
      <c r="T137" s="9" t="str">
        <f t="shared" si="26"/>
        <v>TopLayer</v>
      </c>
      <c r="U137" s="17">
        <f t="shared" si="19"/>
        <v>90</v>
      </c>
      <c r="V137" s="9" t="str">
        <f t="shared" si="27"/>
        <v>0402</v>
      </c>
      <c r="Y137" s="9" t="s">
        <v>1421</v>
      </c>
      <c r="Z137" s="18" t="s">
        <v>1380</v>
      </c>
      <c r="AA137" s="18" t="s">
        <v>1225</v>
      </c>
      <c r="AB137" s="18" t="s">
        <v>2446</v>
      </c>
      <c r="AC137" s="17">
        <f t="shared" si="21"/>
        <v>270</v>
      </c>
      <c r="AD137" s="9" t="str">
        <f t="shared" si="22"/>
        <v>0402</v>
      </c>
    </row>
    <row r="138" spans="1:30" x14ac:dyDescent="0.25">
      <c r="A138" t="s">
        <v>1394</v>
      </c>
      <c r="B138" s="20" t="s">
        <v>68</v>
      </c>
      <c r="C138" s="20" t="s">
        <v>1395</v>
      </c>
      <c r="D138" s="20" t="s">
        <v>1223</v>
      </c>
      <c r="E138" s="20" t="s">
        <v>1169</v>
      </c>
      <c r="F138" s="20">
        <v>270</v>
      </c>
      <c r="G138" s="20" t="s">
        <v>253</v>
      </c>
      <c r="N138" t="str">
        <f t="shared" si="20"/>
        <v>0402</v>
      </c>
      <c r="Q138" s="9" t="str">
        <f t="shared" si="23"/>
        <v>R324</v>
      </c>
      <c r="R138" s="17" t="str">
        <f t="shared" si="24"/>
        <v>56.7000</v>
      </c>
      <c r="S138" s="17" t="str">
        <f t="shared" si="25"/>
        <v>119.4400</v>
      </c>
      <c r="T138" s="9" t="str">
        <f t="shared" si="26"/>
        <v>TopLayer</v>
      </c>
      <c r="U138" s="17">
        <f t="shared" si="19"/>
        <v>270</v>
      </c>
      <c r="V138" s="9" t="str">
        <f t="shared" si="27"/>
        <v>0402</v>
      </c>
      <c r="Y138" s="9" t="s">
        <v>1422</v>
      </c>
      <c r="Z138" s="18" t="s">
        <v>1423</v>
      </c>
      <c r="AA138" s="18" t="s">
        <v>1304</v>
      </c>
      <c r="AB138" s="18" t="s">
        <v>2446</v>
      </c>
      <c r="AC138" s="17">
        <f t="shared" si="21"/>
        <v>90</v>
      </c>
      <c r="AD138" s="9" t="str">
        <f t="shared" si="22"/>
        <v>0402</v>
      </c>
    </row>
    <row r="139" spans="1:30" x14ac:dyDescent="0.25">
      <c r="A139" t="s">
        <v>1396</v>
      </c>
      <c r="B139" s="20" t="s">
        <v>68</v>
      </c>
      <c r="C139" s="20" t="s">
        <v>1395</v>
      </c>
      <c r="D139" s="20" t="s">
        <v>1225</v>
      </c>
      <c r="E139" s="20" t="s">
        <v>1169</v>
      </c>
      <c r="F139" s="20">
        <v>90</v>
      </c>
      <c r="G139" s="20" t="s">
        <v>253</v>
      </c>
      <c r="N139" t="str">
        <f t="shared" si="20"/>
        <v>0402</v>
      </c>
      <c r="Q139" s="9" t="str">
        <f t="shared" si="23"/>
        <v>R323</v>
      </c>
      <c r="R139" s="17" t="str">
        <f t="shared" si="24"/>
        <v>56.7000</v>
      </c>
      <c r="S139" s="17" t="str">
        <f t="shared" si="25"/>
        <v>116.4400</v>
      </c>
      <c r="T139" s="9" t="str">
        <f t="shared" si="26"/>
        <v>TopLayer</v>
      </c>
      <c r="U139" s="17">
        <f t="shared" si="19"/>
        <v>90</v>
      </c>
      <c r="V139" s="9" t="str">
        <f t="shared" si="27"/>
        <v>0402</v>
      </c>
      <c r="Y139" s="9" t="s">
        <v>1424</v>
      </c>
      <c r="Z139" s="18" t="s">
        <v>1425</v>
      </c>
      <c r="AA139" s="18" t="s">
        <v>1405</v>
      </c>
      <c r="AB139" s="18" t="s">
        <v>2446</v>
      </c>
      <c r="AC139" s="17">
        <f t="shared" si="21"/>
        <v>270</v>
      </c>
      <c r="AD139" s="9" t="str">
        <f t="shared" si="22"/>
        <v>0402</v>
      </c>
    </row>
    <row r="140" spans="1:30" x14ac:dyDescent="0.25">
      <c r="A140" t="s">
        <v>1397</v>
      </c>
      <c r="B140" s="20" t="s">
        <v>68</v>
      </c>
      <c r="C140" s="20" t="s">
        <v>1384</v>
      </c>
      <c r="D140" s="20" t="s">
        <v>1364</v>
      </c>
      <c r="E140" s="20" t="s">
        <v>1169</v>
      </c>
      <c r="F140" s="20">
        <v>270</v>
      </c>
      <c r="G140" s="20" t="s">
        <v>253</v>
      </c>
      <c r="N140" t="str">
        <f t="shared" si="20"/>
        <v>0402</v>
      </c>
      <c r="Q140" s="9" t="str">
        <f t="shared" si="23"/>
        <v>R322</v>
      </c>
      <c r="R140" s="17" t="str">
        <f t="shared" si="24"/>
        <v>52.7000</v>
      </c>
      <c r="S140" s="17" t="str">
        <f t="shared" si="25"/>
        <v>104.9400</v>
      </c>
      <c r="T140" s="9" t="str">
        <f t="shared" si="26"/>
        <v>TopLayer</v>
      </c>
      <c r="U140" s="17">
        <f t="shared" si="19"/>
        <v>270</v>
      </c>
      <c r="V140" s="9" t="str">
        <f t="shared" si="27"/>
        <v>0402</v>
      </c>
      <c r="Y140" s="9" t="s">
        <v>1426</v>
      </c>
      <c r="Z140" s="18" t="s">
        <v>1427</v>
      </c>
      <c r="AA140" s="18" t="s">
        <v>1405</v>
      </c>
      <c r="AB140" s="18" t="s">
        <v>2446</v>
      </c>
      <c r="AC140" s="17">
        <f t="shared" si="21"/>
        <v>90</v>
      </c>
      <c r="AD140" s="9" t="str">
        <f t="shared" si="22"/>
        <v>0402</v>
      </c>
    </row>
    <row r="141" spans="1:30" x14ac:dyDescent="0.25">
      <c r="A141" t="s">
        <v>1398</v>
      </c>
      <c r="B141" s="20" t="s">
        <v>68</v>
      </c>
      <c r="C141" s="20" t="s">
        <v>1382</v>
      </c>
      <c r="D141" s="20" t="s">
        <v>1225</v>
      </c>
      <c r="E141" s="20" t="s">
        <v>1169</v>
      </c>
      <c r="F141" s="20">
        <v>90</v>
      </c>
      <c r="G141" s="20" t="s">
        <v>253</v>
      </c>
      <c r="N141" t="str">
        <f t="shared" si="20"/>
        <v>0402</v>
      </c>
      <c r="Q141" s="9" t="str">
        <f t="shared" si="23"/>
        <v>R321</v>
      </c>
      <c r="R141" s="17" t="str">
        <f t="shared" si="24"/>
        <v>50.7000</v>
      </c>
      <c r="S141" s="17" t="str">
        <f t="shared" si="25"/>
        <v>116.4400</v>
      </c>
      <c r="T141" s="9" t="str">
        <f t="shared" si="26"/>
        <v>TopLayer</v>
      </c>
      <c r="U141" s="17">
        <f t="shared" si="19"/>
        <v>90</v>
      </c>
      <c r="V141" s="9" t="str">
        <f t="shared" si="27"/>
        <v>0402</v>
      </c>
      <c r="Y141" s="9" t="s">
        <v>1428</v>
      </c>
      <c r="Z141" s="18" t="s">
        <v>1380</v>
      </c>
      <c r="AA141" s="18" t="s">
        <v>1364</v>
      </c>
      <c r="AB141" s="18" t="s">
        <v>2446</v>
      </c>
      <c r="AC141" s="17">
        <f t="shared" si="21"/>
        <v>90</v>
      </c>
      <c r="AD141" s="9" t="str">
        <f t="shared" si="22"/>
        <v>0402</v>
      </c>
    </row>
    <row r="142" spans="1:30" x14ac:dyDescent="0.25">
      <c r="A142" t="s">
        <v>1399</v>
      </c>
      <c r="B142" s="20" t="s">
        <v>68</v>
      </c>
      <c r="C142" s="20" t="s">
        <v>1395</v>
      </c>
      <c r="D142" s="20" t="s">
        <v>1364</v>
      </c>
      <c r="E142" s="20" t="s">
        <v>1169</v>
      </c>
      <c r="F142" s="20">
        <v>90</v>
      </c>
      <c r="G142" s="20" t="s">
        <v>253</v>
      </c>
      <c r="N142" t="str">
        <f t="shared" si="20"/>
        <v>0402</v>
      </c>
      <c r="Q142" s="9" t="str">
        <f t="shared" si="23"/>
        <v>R320</v>
      </c>
      <c r="R142" s="17" t="str">
        <f t="shared" si="24"/>
        <v>56.7000</v>
      </c>
      <c r="S142" s="17" t="str">
        <f t="shared" si="25"/>
        <v>104.9400</v>
      </c>
      <c r="T142" s="9" t="str">
        <f t="shared" si="26"/>
        <v>TopLayer</v>
      </c>
      <c r="U142" s="17">
        <f t="shared" si="19"/>
        <v>90</v>
      </c>
      <c r="V142" s="9" t="str">
        <f t="shared" si="27"/>
        <v>0402</v>
      </c>
      <c r="Y142" s="9" t="s">
        <v>1429</v>
      </c>
      <c r="Z142" s="18" t="s">
        <v>1408</v>
      </c>
      <c r="AA142" s="18" t="s">
        <v>1364</v>
      </c>
      <c r="AB142" s="18" t="s">
        <v>2446</v>
      </c>
      <c r="AC142" s="17">
        <f t="shared" si="21"/>
        <v>270</v>
      </c>
      <c r="AD142" s="9" t="str">
        <f t="shared" si="22"/>
        <v>0402</v>
      </c>
    </row>
    <row r="143" spans="1:30" x14ac:dyDescent="0.25">
      <c r="A143" t="s">
        <v>1400</v>
      </c>
      <c r="B143" s="20" t="s">
        <v>68</v>
      </c>
      <c r="C143" s="20" t="s">
        <v>1401</v>
      </c>
      <c r="D143" s="20" t="s">
        <v>1364</v>
      </c>
      <c r="E143" s="20" t="s">
        <v>1169</v>
      </c>
      <c r="F143" s="20">
        <v>90</v>
      </c>
      <c r="G143" s="20" t="s">
        <v>253</v>
      </c>
      <c r="N143" t="str">
        <f t="shared" si="20"/>
        <v>0402</v>
      </c>
      <c r="Q143" s="9" t="str">
        <f t="shared" si="23"/>
        <v>R319</v>
      </c>
      <c r="R143" s="17" t="str">
        <f t="shared" si="24"/>
        <v>58.7000</v>
      </c>
      <c r="S143" s="17" t="str">
        <f t="shared" si="25"/>
        <v>104.9400</v>
      </c>
      <c r="T143" s="9" t="str">
        <f t="shared" si="26"/>
        <v>TopLayer</v>
      </c>
      <c r="U143" s="17">
        <f t="shared" si="19"/>
        <v>90</v>
      </c>
      <c r="V143" s="9" t="str">
        <f t="shared" si="27"/>
        <v>0402</v>
      </c>
      <c r="Y143" s="9" t="s">
        <v>1430</v>
      </c>
      <c r="Z143" s="18" t="s">
        <v>1431</v>
      </c>
      <c r="AA143" s="18" t="s">
        <v>1364</v>
      </c>
      <c r="AB143" s="18" t="s">
        <v>2446</v>
      </c>
      <c r="AC143" s="17">
        <f t="shared" si="21"/>
        <v>270</v>
      </c>
      <c r="AD143" s="9" t="str">
        <f t="shared" si="22"/>
        <v>0402</v>
      </c>
    </row>
    <row r="144" spans="1:30" x14ac:dyDescent="0.25">
      <c r="A144" t="s">
        <v>1402</v>
      </c>
      <c r="B144" s="20" t="s">
        <v>68</v>
      </c>
      <c r="C144" s="20" t="s">
        <v>1382</v>
      </c>
      <c r="D144" s="20" t="s">
        <v>1364</v>
      </c>
      <c r="E144" s="20" t="s">
        <v>1169</v>
      </c>
      <c r="F144" s="20">
        <v>90</v>
      </c>
      <c r="G144" s="20" t="s">
        <v>253</v>
      </c>
      <c r="N144" t="str">
        <f t="shared" si="20"/>
        <v>0402</v>
      </c>
      <c r="Q144" s="9" t="str">
        <f t="shared" si="23"/>
        <v>R318</v>
      </c>
      <c r="R144" s="17" t="str">
        <f t="shared" si="24"/>
        <v>50.7000</v>
      </c>
      <c r="S144" s="17" t="str">
        <f t="shared" si="25"/>
        <v>104.9400</v>
      </c>
      <c r="T144" s="9" t="str">
        <f t="shared" si="26"/>
        <v>TopLayer</v>
      </c>
      <c r="U144" s="17">
        <f t="shared" si="19"/>
        <v>90</v>
      </c>
      <c r="V144" s="9" t="str">
        <f t="shared" si="27"/>
        <v>0402</v>
      </c>
      <c r="Y144" s="9" t="s">
        <v>1432</v>
      </c>
      <c r="Z144" s="18" t="s">
        <v>1408</v>
      </c>
      <c r="AA144" s="18" t="s">
        <v>1225</v>
      </c>
      <c r="AB144" s="18" t="s">
        <v>2446</v>
      </c>
      <c r="AC144" s="17">
        <f t="shared" si="21"/>
        <v>270</v>
      </c>
      <c r="AD144" s="9" t="str">
        <f t="shared" si="22"/>
        <v>0402</v>
      </c>
    </row>
    <row r="145" spans="1:30" x14ac:dyDescent="0.25">
      <c r="A145" t="s">
        <v>1403</v>
      </c>
      <c r="B145" s="20" t="s">
        <v>68</v>
      </c>
      <c r="C145" s="20" t="s">
        <v>1404</v>
      </c>
      <c r="D145" s="20" t="s">
        <v>1405</v>
      </c>
      <c r="E145" s="20" t="s">
        <v>1169</v>
      </c>
      <c r="F145" s="20">
        <v>90</v>
      </c>
      <c r="G145" s="20" t="s">
        <v>253</v>
      </c>
      <c r="N145" t="str">
        <f t="shared" si="20"/>
        <v>0402</v>
      </c>
      <c r="Q145" s="9" t="str">
        <f t="shared" si="23"/>
        <v>R317</v>
      </c>
      <c r="R145" s="17" t="str">
        <f t="shared" si="24"/>
        <v>8.7000</v>
      </c>
      <c r="S145" s="17" t="str">
        <f t="shared" si="25"/>
        <v>107.9400</v>
      </c>
      <c r="T145" s="9" t="str">
        <f t="shared" si="26"/>
        <v>TopLayer</v>
      </c>
      <c r="U145" s="17">
        <f t="shared" si="19"/>
        <v>90</v>
      </c>
      <c r="V145" s="9" t="str">
        <f t="shared" si="27"/>
        <v>0402</v>
      </c>
      <c r="Y145" s="9" t="s">
        <v>1433</v>
      </c>
      <c r="Z145" s="18" t="s">
        <v>1416</v>
      </c>
      <c r="AA145" s="18" t="s">
        <v>1225</v>
      </c>
      <c r="AB145" s="18" t="s">
        <v>2446</v>
      </c>
      <c r="AC145" s="17">
        <f t="shared" si="21"/>
        <v>270</v>
      </c>
      <c r="AD145" s="9" t="str">
        <f t="shared" si="22"/>
        <v>0402</v>
      </c>
    </row>
    <row r="146" spans="1:30" x14ac:dyDescent="0.25">
      <c r="A146" t="s">
        <v>1406</v>
      </c>
      <c r="B146" s="20" t="s">
        <v>68</v>
      </c>
      <c r="C146" s="20" t="s">
        <v>1404</v>
      </c>
      <c r="D146" s="20" t="s">
        <v>1364</v>
      </c>
      <c r="E146" s="20" t="s">
        <v>1169</v>
      </c>
      <c r="F146" s="20">
        <v>90</v>
      </c>
      <c r="G146" s="20" t="s">
        <v>253</v>
      </c>
      <c r="N146" t="str">
        <f t="shared" si="20"/>
        <v>0402</v>
      </c>
      <c r="Q146" s="9" t="str">
        <f t="shared" si="23"/>
        <v>R316</v>
      </c>
      <c r="R146" s="17" t="str">
        <f t="shared" si="24"/>
        <v>8.7000</v>
      </c>
      <c r="S146" s="17" t="str">
        <f t="shared" si="25"/>
        <v>104.9400</v>
      </c>
      <c r="T146" s="9" t="str">
        <f t="shared" si="26"/>
        <v>TopLayer</v>
      </c>
      <c r="U146" s="17">
        <f t="shared" si="19"/>
        <v>90</v>
      </c>
      <c r="V146" s="9" t="str">
        <f t="shared" si="27"/>
        <v>0402</v>
      </c>
      <c r="Y146" s="9" t="s">
        <v>1434</v>
      </c>
      <c r="Z146" s="18" t="s">
        <v>1414</v>
      </c>
      <c r="AA146" s="18" t="s">
        <v>1225</v>
      </c>
      <c r="AB146" s="18" t="s">
        <v>2446</v>
      </c>
      <c r="AC146" s="17">
        <f t="shared" si="21"/>
        <v>90</v>
      </c>
      <c r="AD146" s="9" t="str">
        <f t="shared" si="22"/>
        <v>0402</v>
      </c>
    </row>
    <row r="147" spans="1:30" x14ac:dyDescent="0.25">
      <c r="A147" t="s">
        <v>1407</v>
      </c>
      <c r="B147" s="20" t="s">
        <v>68</v>
      </c>
      <c r="C147" s="20" t="s">
        <v>1408</v>
      </c>
      <c r="D147" s="20" t="s">
        <v>1223</v>
      </c>
      <c r="E147" s="20" t="s">
        <v>1169</v>
      </c>
      <c r="F147" s="20">
        <v>90</v>
      </c>
      <c r="G147" s="20" t="s">
        <v>253</v>
      </c>
      <c r="N147" t="str">
        <f t="shared" si="20"/>
        <v>0402</v>
      </c>
      <c r="Q147" s="9" t="str">
        <f t="shared" si="23"/>
        <v>R315</v>
      </c>
      <c r="R147" s="17" t="str">
        <f t="shared" si="24"/>
        <v>36.7000</v>
      </c>
      <c r="S147" s="17" t="str">
        <f t="shared" si="25"/>
        <v>119.4400</v>
      </c>
      <c r="T147" s="9" t="str">
        <f t="shared" si="26"/>
        <v>TopLayer</v>
      </c>
      <c r="U147" s="17">
        <f t="shared" si="19"/>
        <v>90</v>
      </c>
      <c r="V147" s="9" t="str">
        <f t="shared" si="27"/>
        <v>0402</v>
      </c>
      <c r="Y147" s="9" t="s">
        <v>1435</v>
      </c>
      <c r="Z147" s="18" t="s">
        <v>1410</v>
      </c>
      <c r="AA147" s="18" t="s">
        <v>1225</v>
      </c>
      <c r="AB147" s="18" t="s">
        <v>2446</v>
      </c>
      <c r="AC147" s="17">
        <f t="shared" si="21"/>
        <v>90</v>
      </c>
      <c r="AD147" s="9" t="str">
        <f t="shared" si="22"/>
        <v>0402</v>
      </c>
    </row>
    <row r="148" spans="1:30" x14ac:dyDescent="0.25">
      <c r="A148" t="s">
        <v>1409</v>
      </c>
      <c r="B148" s="20" t="s">
        <v>68</v>
      </c>
      <c r="C148" s="20" t="s">
        <v>1410</v>
      </c>
      <c r="D148" s="20" t="s">
        <v>1223</v>
      </c>
      <c r="E148" s="20" t="s">
        <v>1169</v>
      </c>
      <c r="F148" s="20">
        <v>90</v>
      </c>
      <c r="G148" s="20" t="s">
        <v>253</v>
      </c>
      <c r="N148" t="str">
        <f t="shared" si="20"/>
        <v>0402</v>
      </c>
      <c r="Q148" s="9" t="str">
        <f t="shared" si="23"/>
        <v>R314</v>
      </c>
      <c r="R148" s="17" t="str">
        <f t="shared" si="24"/>
        <v>42.7000</v>
      </c>
      <c r="S148" s="17" t="str">
        <f t="shared" si="25"/>
        <v>119.4400</v>
      </c>
      <c r="T148" s="9" t="str">
        <f t="shared" si="26"/>
        <v>TopLayer</v>
      </c>
      <c r="U148" s="17">
        <f t="shared" si="19"/>
        <v>90</v>
      </c>
      <c r="V148" s="9" t="str">
        <f t="shared" si="27"/>
        <v>0402</v>
      </c>
      <c r="Y148" s="9" t="s">
        <v>1436</v>
      </c>
      <c r="Z148" s="18" t="s">
        <v>1419</v>
      </c>
      <c r="AA148" s="18" t="s">
        <v>1364</v>
      </c>
      <c r="AB148" s="18" t="s">
        <v>2446</v>
      </c>
      <c r="AC148" s="17">
        <f t="shared" si="21"/>
        <v>270</v>
      </c>
      <c r="AD148" s="9" t="str">
        <f t="shared" si="22"/>
        <v>0402</v>
      </c>
    </row>
    <row r="149" spans="1:30" x14ac:dyDescent="0.25">
      <c r="A149" t="s">
        <v>1411</v>
      </c>
      <c r="B149" s="20" t="s">
        <v>68</v>
      </c>
      <c r="C149" s="20" t="s">
        <v>1412</v>
      </c>
      <c r="D149" s="20" t="s">
        <v>1223</v>
      </c>
      <c r="E149" s="20" t="s">
        <v>1169</v>
      </c>
      <c r="F149" s="20">
        <v>90</v>
      </c>
      <c r="G149" s="20" t="s">
        <v>253</v>
      </c>
      <c r="N149" t="str">
        <f t="shared" si="20"/>
        <v>0402</v>
      </c>
      <c r="Q149" s="9" t="str">
        <f t="shared" si="23"/>
        <v>R313</v>
      </c>
      <c r="R149" s="17" t="str">
        <f t="shared" si="24"/>
        <v>44.7000</v>
      </c>
      <c r="S149" s="17" t="str">
        <f t="shared" si="25"/>
        <v>119.4400</v>
      </c>
      <c r="T149" s="9" t="str">
        <f t="shared" si="26"/>
        <v>TopLayer</v>
      </c>
      <c r="U149" s="17">
        <f t="shared" si="19"/>
        <v>90</v>
      </c>
      <c r="V149" s="9" t="str">
        <f t="shared" si="27"/>
        <v>0402</v>
      </c>
      <c r="Y149" s="9" t="s">
        <v>1437</v>
      </c>
      <c r="Z149" s="18" t="s">
        <v>1416</v>
      </c>
      <c r="AA149" s="18" t="s">
        <v>1364</v>
      </c>
      <c r="AB149" s="18" t="s">
        <v>2446</v>
      </c>
      <c r="AC149" s="17">
        <f t="shared" si="21"/>
        <v>90</v>
      </c>
      <c r="AD149" s="9" t="str">
        <f t="shared" si="22"/>
        <v>0402</v>
      </c>
    </row>
    <row r="150" spans="1:30" x14ac:dyDescent="0.25">
      <c r="A150" t="s">
        <v>1413</v>
      </c>
      <c r="B150" s="20" t="s">
        <v>68</v>
      </c>
      <c r="C150" s="20" t="s">
        <v>1414</v>
      </c>
      <c r="D150" s="20" t="s">
        <v>1223</v>
      </c>
      <c r="E150" s="20" t="s">
        <v>1169</v>
      </c>
      <c r="F150" s="20">
        <v>270</v>
      </c>
      <c r="G150" s="20" t="s">
        <v>253</v>
      </c>
      <c r="N150" t="str">
        <f t="shared" si="20"/>
        <v>0402</v>
      </c>
      <c r="Q150" s="9" t="str">
        <f t="shared" si="23"/>
        <v>R312</v>
      </c>
      <c r="R150" s="17" t="str">
        <f t="shared" si="24"/>
        <v>38.7000</v>
      </c>
      <c r="S150" s="17" t="str">
        <f t="shared" si="25"/>
        <v>119.4400</v>
      </c>
      <c r="T150" s="9" t="str">
        <f t="shared" si="26"/>
        <v>TopLayer</v>
      </c>
      <c r="U150" s="17">
        <f t="shared" ref="U150:U213" si="28">F150+VLOOKUP($B150,$I:$L,4,FALSE)</f>
        <v>270</v>
      </c>
      <c r="V150" s="9" t="str">
        <f t="shared" si="27"/>
        <v>0402</v>
      </c>
      <c r="Y150" s="9" t="s">
        <v>1438</v>
      </c>
      <c r="Z150" s="18" t="s">
        <v>1412</v>
      </c>
      <c r="AA150" s="18" t="s">
        <v>1364</v>
      </c>
      <c r="AB150" s="18" t="s">
        <v>2446</v>
      </c>
      <c r="AC150" s="17">
        <f t="shared" si="21"/>
        <v>90</v>
      </c>
      <c r="AD150" s="9" t="str">
        <f t="shared" si="22"/>
        <v>0402</v>
      </c>
    </row>
    <row r="151" spans="1:30" x14ac:dyDescent="0.25">
      <c r="A151" t="s">
        <v>1415</v>
      </c>
      <c r="B151" s="20" t="s">
        <v>68</v>
      </c>
      <c r="C151" s="20" t="s">
        <v>1416</v>
      </c>
      <c r="D151" s="20" t="s">
        <v>1223</v>
      </c>
      <c r="E151" s="20" t="s">
        <v>1169</v>
      </c>
      <c r="F151" s="20">
        <v>270</v>
      </c>
      <c r="G151" s="20" t="s">
        <v>253</v>
      </c>
      <c r="N151" t="str">
        <f t="shared" si="20"/>
        <v>0402</v>
      </c>
      <c r="Q151" s="9" t="str">
        <f t="shared" si="23"/>
        <v>R311</v>
      </c>
      <c r="R151" s="17" t="str">
        <f t="shared" si="24"/>
        <v>40.7000</v>
      </c>
      <c r="S151" s="17" t="str">
        <f t="shared" si="25"/>
        <v>119.4400</v>
      </c>
      <c r="T151" s="9" t="str">
        <f t="shared" si="26"/>
        <v>TopLayer</v>
      </c>
      <c r="U151" s="17">
        <f t="shared" si="28"/>
        <v>270</v>
      </c>
      <c r="V151" s="9" t="str">
        <f t="shared" si="27"/>
        <v>0402</v>
      </c>
      <c r="Y151" s="9" t="s">
        <v>1439</v>
      </c>
      <c r="Z151" s="18" t="s">
        <v>1414</v>
      </c>
      <c r="AA151" s="18" t="s">
        <v>1364</v>
      </c>
      <c r="AB151" s="18" t="s">
        <v>2446</v>
      </c>
      <c r="AC151" s="17">
        <f t="shared" si="21"/>
        <v>90</v>
      </c>
      <c r="AD151" s="9" t="str">
        <f t="shared" si="22"/>
        <v>0402</v>
      </c>
    </row>
    <row r="152" spans="1:30" x14ac:dyDescent="0.25">
      <c r="A152" t="s">
        <v>1417</v>
      </c>
      <c r="B152" s="20" t="s">
        <v>68</v>
      </c>
      <c r="C152" s="20" t="s">
        <v>1412</v>
      </c>
      <c r="D152" s="20" t="s">
        <v>1225</v>
      </c>
      <c r="E152" s="20" t="s">
        <v>1169</v>
      </c>
      <c r="F152" s="20">
        <v>270</v>
      </c>
      <c r="G152" s="20" t="s">
        <v>253</v>
      </c>
      <c r="N152" t="str">
        <f t="shared" si="20"/>
        <v>0402</v>
      </c>
      <c r="Q152" s="9" t="str">
        <f t="shared" si="23"/>
        <v>R310</v>
      </c>
      <c r="R152" s="17" t="str">
        <f t="shared" si="24"/>
        <v>44.7000</v>
      </c>
      <c r="S152" s="17" t="str">
        <f t="shared" si="25"/>
        <v>116.4400</v>
      </c>
      <c r="T152" s="9" t="str">
        <f t="shared" si="26"/>
        <v>TopLayer</v>
      </c>
      <c r="U152" s="17">
        <f t="shared" si="28"/>
        <v>270</v>
      </c>
      <c r="V152" s="9" t="str">
        <f t="shared" si="27"/>
        <v>0402</v>
      </c>
      <c r="Y152" s="9" t="s">
        <v>1440</v>
      </c>
      <c r="Z152" s="18" t="s">
        <v>1410</v>
      </c>
      <c r="AA152" s="18" t="s">
        <v>1364</v>
      </c>
      <c r="AB152" s="18" t="s">
        <v>2446</v>
      </c>
      <c r="AC152" s="17">
        <f t="shared" si="21"/>
        <v>270</v>
      </c>
      <c r="AD152" s="9" t="str">
        <f t="shared" si="22"/>
        <v>0402</v>
      </c>
    </row>
    <row r="153" spans="1:30" x14ac:dyDescent="0.25">
      <c r="A153" t="s">
        <v>1418</v>
      </c>
      <c r="B153" s="20" t="s">
        <v>68</v>
      </c>
      <c r="C153" s="20" t="s">
        <v>1419</v>
      </c>
      <c r="D153" s="20" t="s">
        <v>1223</v>
      </c>
      <c r="E153" s="20" t="s">
        <v>1169</v>
      </c>
      <c r="F153" s="20">
        <v>270</v>
      </c>
      <c r="G153" s="20" t="s">
        <v>253</v>
      </c>
      <c r="N153" t="str">
        <f t="shared" si="20"/>
        <v>0402</v>
      </c>
      <c r="Q153" s="9" t="str">
        <f t="shared" si="23"/>
        <v>R309</v>
      </c>
      <c r="R153" s="17" t="str">
        <f t="shared" si="24"/>
        <v>46.7000</v>
      </c>
      <c r="S153" s="17" t="str">
        <f t="shared" si="25"/>
        <v>119.4400</v>
      </c>
      <c r="T153" s="9" t="str">
        <f t="shared" si="26"/>
        <v>TopLayer</v>
      </c>
      <c r="U153" s="17">
        <f t="shared" si="28"/>
        <v>270</v>
      </c>
      <c r="V153" s="9" t="str">
        <f t="shared" si="27"/>
        <v>0402</v>
      </c>
      <c r="Y153" s="9" t="s">
        <v>233</v>
      </c>
      <c r="Z153" s="18" t="s">
        <v>1443</v>
      </c>
      <c r="AA153" s="18" t="s">
        <v>1444</v>
      </c>
      <c r="AB153" s="18" t="s">
        <v>2446</v>
      </c>
      <c r="AC153" s="17">
        <f t="shared" si="21"/>
        <v>540</v>
      </c>
      <c r="AD153" s="9" t="str">
        <f t="shared" si="22"/>
        <v>SOIC-8_3.9x4.9x1.27P</v>
      </c>
    </row>
    <row r="154" spans="1:30" x14ac:dyDescent="0.25">
      <c r="A154" t="s">
        <v>1420</v>
      </c>
      <c r="B154" s="20" t="s">
        <v>68</v>
      </c>
      <c r="C154" s="20" t="s">
        <v>1419</v>
      </c>
      <c r="D154" s="20" t="s">
        <v>1225</v>
      </c>
      <c r="E154" s="20" t="s">
        <v>1169</v>
      </c>
      <c r="F154" s="20">
        <v>270</v>
      </c>
      <c r="G154" s="20" t="s">
        <v>253</v>
      </c>
      <c r="N154" t="str">
        <f t="shared" si="20"/>
        <v>0402</v>
      </c>
      <c r="Q154" s="9" t="str">
        <f t="shared" si="23"/>
        <v>R308</v>
      </c>
      <c r="R154" s="17" t="str">
        <f t="shared" si="24"/>
        <v>46.7000</v>
      </c>
      <c r="S154" s="17" t="str">
        <f t="shared" si="25"/>
        <v>116.4400</v>
      </c>
      <c r="T154" s="9" t="str">
        <f t="shared" si="26"/>
        <v>TopLayer</v>
      </c>
      <c r="U154" s="17">
        <f t="shared" si="28"/>
        <v>270</v>
      </c>
      <c r="V154" s="9" t="str">
        <f t="shared" si="27"/>
        <v>0402</v>
      </c>
      <c r="Y154" s="9" t="s">
        <v>1445</v>
      </c>
      <c r="Z154" s="18" t="s">
        <v>2409</v>
      </c>
      <c r="AA154" s="18" t="s">
        <v>1447</v>
      </c>
      <c r="AB154" s="18" t="s">
        <v>2446</v>
      </c>
      <c r="AC154" s="17">
        <f t="shared" si="21"/>
        <v>180</v>
      </c>
      <c r="AD154" s="9" t="str">
        <f t="shared" si="22"/>
        <v>0805</v>
      </c>
    </row>
    <row r="155" spans="1:30" x14ac:dyDescent="0.25">
      <c r="A155" t="s">
        <v>1421</v>
      </c>
      <c r="B155" s="20" t="s">
        <v>68</v>
      </c>
      <c r="C155" s="20" t="s">
        <v>1380</v>
      </c>
      <c r="D155" s="20" t="s">
        <v>1225</v>
      </c>
      <c r="E155" s="20" t="s">
        <v>1169</v>
      </c>
      <c r="F155" s="20">
        <v>270</v>
      </c>
      <c r="G155" s="20" t="s">
        <v>253</v>
      </c>
      <c r="N155" t="str">
        <f t="shared" si="20"/>
        <v>0402</v>
      </c>
      <c r="Q155" s="9" t="str">
        <f t="shared" si="23"/>
        <v>R307</v>
      </c>
      <c r="R155" s="17" t="str">
        <f t="shared" si="24"/>
        <v>48.7000</v>
      </c>
      <c r="S155" s="17" t="str">
        <f t="shared" si="25"/>
        <v>116.4400</v>
      </c>
      <c r="T155" s="9" t="str">
        <f t="shared" si="26"/>
        <v>TopLayer</v>
      </c>
      <c r="U155" s="17">
        <f t="shared" si="28"/>
        <v>270</v>
      </c>
      <c r="V155" s="9" t="str">
        <f t="shared" si="27"/>
        <v>0402</v>
      </c>
      <c r="Y155" s="9" t="s">
        <v>1453</v>
      </c>
      <c r="Z155" s="18" t="s">
        <v>1454</v>
      </c>
      <c r="AA155" s="18" t="s">
        <v>1455</v>
      </c>
      <c r="AB155" s="18" t="s">
        <v>2446</v>
      </c>
      <c r="AC155" s="17">
        <f t="shared" si="21"/>
        <v>180</v>
      </c>
      <c r="AD155" s="9" t="str">
        <f t="shared" si="22"/>
        <v>0805</v>
      </c>
    </row>
    <row r="156" spans="1:30" x14ac:dyDescent="0.25">
      <c r="A156" t="s">
        <v>1422</v>
      </c>
      <c r="B156" s="20" t="s">
        <v>68</v>
      </c>
      <c r="C156" s="20" t="s">
        <v>1423</v>
      </c>
      <c r="D156" s="20" t="s">
        <v>1304</v>
      </c>
      <c r="E156" s="20" t="s">
        <v>1169</v>
      </c>
      <c r="F156" s="20">
        <v>90</v>
      </c>
      <c r="G156" s="20" t="s">
        <v>253</v>
      </c>
      <c r="N156" t="str">
        <f t="shared" si="20"/>
        <v>0402</v>
      </c>
      <c r="Q156" s="9" t="str">
        <f t="shared" si="23"/>
        <v>R306</v>
      </c>
      <c r="R156" s="17" t="str">
        <f t="shared" si="24"/>
        <v>97.2000</v>
      </c>
      <c r="S156" s="17" t="str">
        <f t="shared" si="25"/>
        <v>135.6900</v>
      </c>
      <c r="T156" s="9" t="str">
        <f t="shared" si="26"/>
        <v>TopLayer</v>
      </c>
      <c r="U156" s="17">
        <f t="shared" si="28"/>
        <v>90</v>
      </c>
      <c r="V156" s="9" t="str">
        <f t="shared" si="27"/>
        <v>0402</v>
      </c>
      <c r="Y156" s="9" t="s">
        <v>1456</v>
      </c>
      <c r="Z156" s="18" t="s">
        <v>1457</v>
      </c>
      <c r="AA156" s="18" t="s">
        <v>1455</v>
      </c>
      <c r="AB156" s="18" t="s">
        <v>2446</v>
      </c>
      <c r="AC156" s="17">
        <f t="shared" si="21"/>
        <v>180</v>
      </c>
      <c r="AD156" s="9" t="str">
        <f t="shared" si="22"/>
        <v>0805</v>
      </c>
    </row>
    <row r="157" spans="1:30" x14ac:dyDescent="0.25">
      <c r="A157" t="s">
        <v>1424</v>
      </c>
      <c r="B157" s="20" t="s">
        <v>68</v>
      </c>
      <c r="C157" s="20" t="s">
        <v>1425</v>
      </c>
      <c r="D157" s="20" t="s">
        <v>1405</v>
      </c>
      <c r="E157" s="20" t="s">
        <v>1169</v>
      </c>
      <c r="F157" s="20">
        <v>270</v>
      </c>
      <c r="G157" s="20" t="s">
        <v>253</v>
      </c>
      <c r="N157" t="str">
        <f t="shared" si="20"/>
        <v>0402</v>
      </c>
      <c r="Q157" s="9" t="str">
        <f t="shared" si="23"/>
        <v>R305</v>
      </c>
      <c r="R157" s="17" t="str">
        <f t="shared" si="24"/>
        <v>89.9500</v>
      </c>
      <c r="S157" s="17" t="str">
        <f t="shared" si="25"/>
        <v>107.9400</v>
      </c>
      <c r="T157" s="9" t="str">
        <f t="shared" si="26"/>
        <v>TopLayer</v>
      </c>
      <c r="U157" s="17">
        <f t="shared" si="28"/>
        <v>270</v>
      </c>
      <c r="V157" s="9" t="str">
        <f t="shared" si="27"/>
        <v>0402</v>
      </c>
      <c r="Y157" s="9" t="s">
        <v>1458</v>
      </c>
      <c r="Z157" s="18" t="s">
        <v>1459</v>
      </c>
      <c r="AA157" s="18" t="s">
        <v>1455</v>
      </c>
      <c r="AB157" s="18" t="s">
        <v>2446</v>
      </c>
      <c r="AC157" s="17">
        <f t="shared" si="21"/>
        <v>180</v>
      </c>
      <c r="AD157" s="9" t="str">
        <f t="shared" si="22"/>
        <v>0805</v>
      </c>
    </row>
    <row r="158" spans="1:30" x14ac:dyDescent="0.25">
      <c r="A158" t="s">
        <v>1426</v>
      </c>
      <c r="B158" s="20" t="s">
        <v>68</v>
      </c>
      <c r="C158" s="20" t="s">
        <v>1427</v>
      </c>
      <c r="D158" s="20" t="s">
        <v>1405</v>
      </c>
      <c r="E158" s="20" t="s">
        <v>1169</v>
      </c>
      <c r="F158" s="20">
        <v>90</v>
      </c>
      <c r="G158" s="20" t="s">
        <v>253</v>
      </c>
      <c r="N158" t="str">
        <f t="shared" si="20"/>
        <v>0402</v>
      </c>
      <c r="Q158" s="9" t="str">
        <f t="shared" si="23"/>
        <v>R304</v>
      </c>
      <c r="R158" s="17" t="str">
        <f t="shared" si="24"/>
        <v>91.4500</v>
      </c>
      <c r="S158" s="17" t="str">
        <f t="shared" si="25"/>
        <v>107.9400</v>
      </c>
      <c r="T158" s="9" t="str">
        <f t="shared" si="26"/>
        <v>TopLayer</v>
      </c>
      <c r="U158" s="17">
        <f t="shared" si="28"/>
        <v>90</v>
      </c>
      <c r="V158" s="9" t="str">
        <f t="shared" si="27"/>
        <v>0402</v>
      </c>
      <c r="Y158" s="9" t="s">
        <v>1460</v>
      </c>
      <c r="Z158" s="18" t="s">
        <v>1461</v>
      </c>
      <c r="AA158" s="18" t="s">
        <v>1462</v>
      </c>
      <c r="AB158" s="18" t="s">
        <v>2446</v>
      </c>
      <c r="AC158" s="17">
        <f t="shared" si="21"/>
        <v>180</v>
      </c>
      <c r="AD158" s="9" t="str">
        <f t="shared" si="22"/>
        <v>0603</v>
      </c>
    </row>
    <row r="159" spans="1:30" x14ac:dyDescent="0.25">
      <c r="A159" t="s">
        <v>1428</v>
      </c>
      <c r="B159" s="20" t="s">
        <v>68</v>
      </c>
      <c r="C159" s="20" t="s">
        <v>1380</v>
      </c>
      <c r="D159" s="20" t="s">
        <v>1364</v>
      </c>
      <c r="E159" s="20" t="s">
        <v>1169</v>
      </c>
      <c r="F159" s="20">
        <v>90</v>
      </c>
      <c r="G159" s="20" t="s">
        <v>253</v>
      </c>
      <c r="N159" t="str">
        <f t="shared" si="20"/>
        <v>0402</v>
      </c>
      <c r="Q159" s="9" t="str">
        <f t="shared" si="23"/>
        <v>R303</v>
      </c>
      <c r="R159" s="17" t="str">
        <f t="shared" si="24"/>
        <v>48.7000</v>
      </c>
      <c r="S159" s="17" t="str">
        <f t="shared" si="25"/>
        <v>104.9400</v>
      </c>
      <c r="T159" s="9" t="str">
        <f t="shared" si="26"/>
        <v>TopLayer</v>
      </c>
      <c r="U159" s="17">
        <f t="shared" si="28"/>
        <v>90</v>
      </c>
      <c r="V159" s="9" t="str">
        <f t="shared" si="27"/>
        <v>0402</v>
      </c>
      <c r="Y159" s="9" t="s">
        <v>1463</v>
      </c>
      <c r="Z159" s="18" t="s">
        <v>1464</v>
      </c>
      <c r="AA159" s="18" t="s">
        <v>1462</v>
      </c>
      <c r="AB159" s="18" t="s">
        <v>2446</v>
      </c>
      <c r="AC159" s="17">
        <f t="shared" si="21"/>
        <v>180</v>
      </c>
      <c r="AD159" s="9" t="str">
        <f t="shared" si="22"/>
        <v>0603</v>
      </c>
    </row>
    <row r="160" spans="1:30" x14ac:dyDescent="0.25">
      <c r="A160" t="s">
        <v>1429</v>
      </c>
      <c r="B160" s="20" t="s">
        <v>68</v>
      </c>
      <c r="C160" s="20" t="s">
        <v>1408</v>
      </c>
      <c r="D160" s="20" t="s">
        <v>1364</v>
      </c>
      <c r="E160" s="20" t="s">
        <v>1169</v>
      </c>
      <c r="F160" s="20">
        <v>270</v>
      </c>
      <c r="G160" s="20" t="s">
        <v>253</v>
      </c>
      <c r="N160" t="str">
        <f t="shared" si="20"/>
        <v>0402</v>
      </c>
      <c r="Q160" s="9" t="str">
        <f t="shared" si="23"/>
        <v>R302</v>
      </c>
      <c r="R160" s="17" t="str">
        <f t="shared" si="24"/>
        <v>36.7000</v>
      </c>
      <c r="S160" s="17" t="str">
        <f t="shared" si="25"/>
        <v>104.9400</v>
      </c>
      <c r="T160" s="9" t="str">
        <f t="shared" si="26"/>
        <v>TopLayer</v>
      </c>
      <c r="U160" s="17">
        <f t="shared" si="28"/>
        <v>270</v>
      </c>
      <c r="V160" s="9" t="str">
        <f t="shared" si="27"/>
        <v>0402</v>
      </c>
      <c r="Y160" s="9" t="s">
        <v>1465</v>
      </c>
      <c r="Z160" s="18" t="s">
        <v>1466</v>
      </c>
      <c r="AA160" s="18" t="s">
        <v>1467</v>
      </c>
      <c r="AB160" s="18" t="s">
        <v>2446</v>
      </c>
      <c r="AC160" s="17">
        <f t="shared" si="21"/>
        <v>180</v>
      </c>
      <c r="AD160" s="9" t="str">
        <f t="shared" si="22"/>
        <v>0603</v>
      </c>
    </row>
    <row r="161" spans="1:30" x14ac:dyDescent="0.25">
      <c r="A161" t="s">
        <v>1430</v>
      </c>
      <c r="B161" s="20" t="s">
        <v>68</v>
      </c>
      <c r="C161" s="20" t="s">
        <v>1431</v>
      </c>
      <c r="D161" s="20" t="s">
        <v>1364</v>
      </c>
      <c r="E161" s="20" t="s">
        <v>1169</v>
      </c>
      <c r="F161" s="20">
        <v>270</v>
      </c>
      <c r="G161" s="20" t="s">
        <v>253</v>
      </c>
      <c r="N161" t="str">
        <f t="shared" si="20"/>
        <v>0402</v>
      </c>
      <c r="Q161" s="9" t="str">
        <f t="shared" si="23"/>
        <v>R301</v>
      </c>
      <c r="R161" s="17" t="str">
        <f t="shared" si="24"/>
        <v>34.7000</v>
      </c>
      <c r="S161" s="17" t="str">
        <f t="shared" si="25"/>
        <v>104.9400</v>
      </c>
      <c r="T161" s="9" t="str">
        <f t="shared" si="26"/>
        <v>TopLayer</v>
      </c>
      <c r="U161" s="17">
        <f t="shared" si="28"/>
        <v>270</v>
      </c>
      <c r="V161" s="9" t="str">
        <f t="shared" si="27"/>
        <v>0402</v>
      </c>
      <c r="Y161" s="9" t="s">
        <v>1468</v>
      </c>
      <c r="Z161" s="18" t="s">
        <v>1469</v>
      </c>
      <c r="AA161" s="18" t="s">
        <v>1455</v>
      </c>
      <c r="AB161" s="18" t="s">
        <v>2446</v>
      </c>
      <c r="AC161" s="17">
        <f t="shared" si="21"/>
        <v>360</v>
      </c>
      <c r="AD161" s="9" t="str">
        <f t="shared" si="22"/>
        <v>0805</v>
      </c>
    </row>
    <row r="162" spans="1:30" x14ac:dyDescent="0.25">
      <c r="A162" t="s">
        <v>1432</v>
      </c>
      <c r="B162" s="20" t="s">
        <v>68</v>
      </c>
      <c r="C162" s="20" t="s">
        <v>1408</v>
      </c>
      <c r="D162" s="20" t="s">
        <v>1225</v>
      </c>
      <c r="E162" s="20" t="s">
        <v>1169</v>
      </c>
      <c r="F162" s="20">
        <v>270</v>
      </c>
      <c r="G162" s="20" t="s">
        <v>253</v>
      </c>
      <c r="N162" t="str">
        <f t="shared" si="20"/>
        <v>0402</v>
      </c>
      <c r="Q162" s="9" t="str">
        <f t="shared" si="23"/>
        <v>R300</v>
      </c>
      <c r="R162" s="17" t="str">
        <f t="shared" si="24"/>
        <v>36.7000</v>
      </c>
      <c r="S162" s="17" t="str">
        <f t="shared" si="25"/>
        <v>116.4400</v>
      </c>
      <c r="T162" s="9" t="str">
        <f t="shared" si="26"/>
        <v>TopLayer</v>
      </c>
      <c r="U162" s="17">
        <f t="shared" si="28"/>
        <v>270</v>
      </c>
      <c r="V162" s="9" t="str">
        <f t="shared" si="27"/>
        <v>0402</v>
      </c>
      <c r="Y162" s="9" t="s">
        <v>1470</v>
      </c>
      <c r="Z162" s="18" t="s">
        <v>1471</v>
      </c>
      <c r="AA162" s="18" t="s">
        <v>1455</v>
      </c>
      <c r="AB162" s="18" t="s">
        <v>2446</v>
      </c>
      <c r="AC162" s="17">
        <f t="shared" si="21"/>
        <v>360</v>
      </c>
      <c r="AD162" s="9" t="str">
        <f t="shared" si="22"/>
        <v>0805</v>
      </c>
    </row>
    <row r="163" spans="1:30" x14ac:dyDescent="0.25">
      <c r="A163" t="s">
        <v>1433</v>
      </c>
      <c r="B163" s="20" t="s">
        <v>68</v>
      </c>
      <c r="C163" s="20" t="s">
        <v>1416</v>
      </c>
      <c r="D163" s="20" t="s">
        <v>1225</v>
      </c>
      <c r="E163" s="20" t="s">
        <v>1169</v>
      </c>
      <c r="F163" s="20">
        <v>270</v>
      </c>
      <c r="G163" s="20" t="s">
        <v>253</v>
      </c>
      <c r="N163" t="str">
        <f t="shared" si="20"/>
        <v>0402</v>
      </c>
      <c r="Q163" s="9" t="str">
        <f t="shared" si="23"/>
        <v>R299</v>
      </c>
      <c r="R163" s="17" t="str">
        <f t="shared" si="24"/>
        <v>40.7000</v>
      </c>
      <c r="S163" s="17" t="str">
        <f t="shared" si="25"/>
        <v>116.4400</v>
      </c>
      <c r="T163" s="9" t="str">
        <f t="shared" si="26"/>
        <v>TopLayer</v>
      </c>
      <c r="U163" s="17">
        <f t="shared" si="28"/>
        <v>270</v>
      </c>
      <c r="V163" s="9" t="str">
        <f t="shared" si="27"/>
        <v>0402</v>
      </c>
      <c r="Y163" s="9" t="s">
        <v>1472</v>
      </c>
      <c r="Z163" s="18" t="s">
        <v>1473</v>
      </c>
      <c r="AA163" s="18" t="s">
        <v>1455</v>
      </c>
      <c r="AB163" s="18" t="s">
        <v>2446</v>
      </c>
      <c r="AC163" s="17">
        <f t="shared" si="21"/>
        <v>360</v>
      </c>
      <c r="AD163" s="9" t="str">
        <f t="shared" si="22"/>
        <v>0805</v>
      </c>
    </row>
    <row r="164" spans="1:30" x14ac:dyDescent="0.25">
      <c r="A164" t="s">
        <v>1434</v>
      </c>
      <c r="B164" s="20" t="s">
        <v>68</v>
      </c>
      <c r="C164" s="20" t="s">
        <v>1414</v>
      </c>
      <c r="D164" s="20" t="s">
        <v>1225</v>
      </c>
      <c r="E164" s="20" t="s">
        <v>1169</v>
      </c>
      <c r="F164" s="20">
        <v>90</v>
      </c>
      <c r="G164" s="20" t="s">
        <v>253</v>
      </c>
      <c r="N164" t="str">
        <f t="shared" si="20"/>
        <v>0402</v>
      </c>
      <c r="Q164" s="9" t="str">
        <f t="shared" si="23"/>
        <v>R298</v>
      </c>
      <c r="R164" s="17" t="str">
        <f t="shared" si="24"/>
        <v>38.7000</v>
      </c>
      <c r="S164" s="17" t="str">
        <f t="shared" si="25"/>
        <v>116.4400</v>
      </c>
      <c r="T164" s="9" t="str">
        <f t="shared" si="26"/>
        <v>TopLayer</v>
      </c>
      <c r="U164" s="17">
        <f t="shared" si="28"/>
        <v>90</v>
      </c>
      <c r="V164" s="9" t="str">
        <f t="shared" si="27"/>
        <v>0402</v>
      </c>
      <c r="Y164" s="9" t="s">
        <v>1474</v>
      </c>
      <c r="Z164" s="18" t="s">
        <v>1475</v>
      </c>
      <c r="AA164" s="18" t="s">
        <v>1462</v>
      </c>
      <c r="AB164" s="18" t="s">
        <v>2446</v>
      </c>
      <c r="AC164" s="17">
        <f t="shared" si="21"/>
        <v>180</v>
      </c>
      <c r="AD164" s="9" t="str">
        <f t="shared" si="22"/>
        <v>0603</v>
      </c>
    </row>
    <row r="165" spans="1:30" x14ac:dyDescent="0.25">
      <c r="A165" t="s">
        <v>1435</v>
      </c>
      <c r="B165" s="20" t="s">
        <v>68</v>
      </c>
      <c r="C165" s="20" t="s">
        <v>1410</v>
      </c>
      <c r="D165" s="20" t="s">
        <v>1225</v>
      </c>
      <c r="E165" s="20" t="s">
        <v>1169</v>
      </c>
      <c r="F165" s="20">
        <v>90</v>
      </c>
      <c r="G165" s="20" t="s">
        <v>253</v>
      </c>
      <c r="N165" t="str">
        <f t="shared" si="20"/>
        <v>0402</v>
      </c>
      <c r="Q165" s="9" t="str">
        <f t="shared" si="23"/>
        <v>R297</v>
      </c>
      <c r="R165" s="17" t="str">
        <f t="shared" si="24"/>
        <v>42.7000</v>
      </c>
      <c r="S165" s="17" t="str">
        <f t="shared" si="25"/>
        <v>116.4400</v>
      </c>
      <c r="T165" s="9" t="str">
        <f t="shared" si="26"/>
        <v>TopLayer</v>
      </c>
      <c r="U165" s="17">
        <f t="shared" si="28"/>
        <v>90</v>
      </c>
      <c r="V165" s="9" t="str">
        <f t="shared" si="27"/>
        <v>0402</v>
      </c>
      <c r="Y165" s="9" t="s">
        <v>1476</v>
      </c>
      <c r="Z165" s="18" t="s">
        <v>1477</v>
      </c>
      <c r="AA165" s="18" t="s">
        <v>1462</v>
      </c>
      <c r="AB165" s="18" t="s">
        <v>2446</v>
      </c>
      <c r="AC165" s="17">
        <f t="shared" si="21"/>
        <v>180</v>
      </c>
      <c r="AD165" s="9" t="str">
        <f t="shared" si="22"/>
        <v>0603</v>
      </c>
    </row>
    <row r="166" spans="1:30" x14ac:dyDescent="0.25">
      <c r="A166" t="s">
        <v>1436</v>
      </c>
      <c r="B166" s="20" t="s">
        <v>68</v>
      </c>
      <c r="C166" s="20" t="s">
        <v>1419</v>
      </c>
      <c r="D166" s="20" t="s">
        <v>1364</v>
      </c>
      <c r="E166" s="20" t="s">
        <v>1169</v>
      </c>
      <c r="F166" s="20">
        <v>270</v>
      </c>
      <c r="G166" s="20" t="s">
        <v>253</v>
      </c>
      <c r="N166" t="str">
        <f t="shared" si="20"/>
        <v>0402</v>
      </c>
      <c r="Q166" s="9" t="str">
        <f t="shared" si="23"/>
        <v>R296</v>
      </c>
      <c r="R166" s="17" t="str">
        <f t="shared" si="24"/>
        <v>46.7000</v>
      </c>
      <c r="S166" s="17" t="str">
        <f t="shared" si="25"/>
        <v>104.9400</v>
      </c>
      <c r="T166" s="9" t="str">
        <f t="shared" si="26"/>
        <v>TopLayer</v>
      </c>
      <c r="U166" s="17">
        <f t="shared" si="28"/>
        <v>270</v>
      </c>
      <c r="V166" s="9" t="str">
        <f t="shared" si="27"/>
        <v>0402</v>
      </c>
      <c r="Y166" s="9" t="s">
        <v>1478</v>
      </c>
      <c r="Z166" s="18" t="s">
        <v>1479</v>
      </c>
      <c r="AA166" s="18" t="s">
        <v>1480</v>
      </c>
      <c r="AB166" s="18" t="s">
        <v>2446</v>
      </c>
      <c r="AC166" s="17">
        <f t="shared" si="21"/>
        <v>180</v>
      </c>
      <c r="AD166" s="9" t="str">
        <f t="shared" si="22"/>
        <v>0603</v>
      </c>
    </row>
    <row r="167" spans="1:30" x14ac:dyDescent="0.25">
      <c r="A167" t="s">
        <v>1437</v>
      </c>
      <c r="B167" s="20" t="s">
        <v>68</v>
      </c>
      <c r="C167" s="20" t="s">
        <v>1416</v>
      </c>
      <c r="D167" s="20" t="s">
        <v>1364</v>
      </c>
      <c r="E167" s="20" t="s">
        <v>1169</v>
      </c>
      <c r="F167" s="20">
        <v>90</v>
      </c>
      <c r="G167" s="20" t="s">
        <v>253</v>
      </c>
      <c r="N167" t="str">
        <f t="shared" si="20"/>
        <v>0402</v>
      </c>
      <c r="Q167" s="9" t="str">
        <f t="shared" si="23"/>
        <v>R295</v>
      </c>
      <c r="R167" s="17" t="str">
        <f t="shared" si="24"/>
        <v>40.7000</v>
      </c>
      <c r="S167" s="17" t="str">
        <f t="shared" si="25"/>
        <v>104.9400</v>
      </c>
      <c r="T167" s="9" t="str">
        <f t="shared" si="26"/>
        <v>TopLayer</v>
      </c>
      <c r="U167" s="17">
        <f t="shared" si="28"/>
        <v>90</v>
      </c>
      <c r="V167" s="9" t="str">
        <f t="shared" si="27"/>
        <v>0402</v>
      </c>
      <c r="Y167" s="9" t="s">
        <v>1484</v>
      </c>
      <c r="Z167" s="18" t="s">
        <v>1461</v>
      </c>
      <c r="AA167" s="18" t="s">
        <v>1485</v>
      </c>
      <c r="AB167" s="18" t="s">
        <v>2446</v>
      </c>
      <c r="AC167" s="17">
        <f t="shared" si="21"/>
        <v>450</v>
      </c>
      <c r="AD167" s="9" t="str">
        <f t="shared" si="22"/>
        <v>SOT-23-3</v>
      </c>
    </row>
    <row r="168" spans="1:30" x14ac:dyDescent="0.25">
      <c r="A168" t="s">
        <v>1438</v>
      </c>
      <c r="B168" s="20" t="s">
        <v>68</v>
      </c>
      <c r="C168" s="20" t="s">
        <v>1412</v>
      </c>
      <c r="D168" s="20" t="s">
        <v>1364</v>
      </c>
      <c r="E168" s="20" t="s">
        <v>1169</v>
      </c>
      <c r="F168" s="20">
        <v>90</v>
      </c>
      <c r="G168" s="20" t="s">
        <v>253</v>
      </c>
      <c r="N168" t="str">
        <f t="shared" si="20"/>
        <v>0402</v>
      </c>
      <c r="Q168" s="9" t="str">
        <f t="shared" si="23"/>
        <v>R294</v>
      </c>
      <c r="R168" s="17" t="str">
        <f t="shared" si="24"/>
        <v>44.7000</v>
      </c>
      <c r="S168" s="17" t="str">
        <f t="shared" si="25"/>
        <v>104.9400</v>
      </c>
      <c r="T168" s="9" t="str">
        <f t="shared" si="26"/>
        <v>TopLayer</v>
      </c>
      <c r="U168" s="17">
        <f t="shared" si="28"/>
        <v>90</v>
      </c>
      <c r="V168" s="9" t="str">
        <f t="shared" si="27"/>
        <v>0402</v>
      </c>
      <c r="Y168" s="9" t="s">
        <v>1486</v>
      </c>
      <c r="Z168" s="18" t="s">
        <v>1464</v>
      </c>
      <c r="AA168" s="18" t="s">
        <v>1485</v>
      </c>
      <c r="AB168" s="18" t="s">
        <v>2446</v>
      </c>
      <c r="AC168" s="17">
        <f t="shared" si="21"/>
        <v>450</v>
      </c>
      <c r="AD168" s="9" t="str">
        <f t="shared" si="22"/>
        <v>SOT-23-3</v>
      </c>
    </row>
    <row r="169" spans="1:30" x14ac:dyDescent="0.25">
      <c r="A169" t="s">
        <v>1439</v>
      </c>
      <c r="B169" s="20" t="s">
        <v>68</v>
      </c>
      <c r="C169" s="20" t="s">
        <v>1414</v>
      </c>
      <c r="D169" s="20" t="s">
        <v>1364</v>
      </c>
      <c r="E169" s="20" t="s">
        <v>1169</v>
      </c>
      <c r="F169" s="20">
        <v>90</v>
      </c>
      <c r="G169" s="20" t="s">
        <v>253</v>
      </c>
      <c r="N169" t="str">
        <f t="shared" si="20"/>
        <v>0402</v>
      </c>
      <c r="Q169" s="9" t="str">
        <f t="shared" si="23"/>
        <v>R293</v>
      </c>
      <c r="R169" s="17" t="str">
        <f t="shared" si="24"/>
        <v>38.7000</v>
      </c>
      <c r="S169" s="17" t="str">
        <f t="shared" si="25"/>
        <v>104.9400</v>
      </c>
      <c r="T169" s="9" t="str">
        <f t="shared" si="26"/>
        <v>TopLayer</v>
      </c>
      <c r="U169" s="17">
        <f t="shared" si="28"/>
        <v>90</v>
      </c>
      <c r="V169" s="9" t="str">
        <f t="shared" si="27"/>
        <v>0402</v>
      </c>
      <c r="Y169" s="9" t="s">
        <v>1487</v>
      </c>
      <c r="Z169" s="18" t="s">
        <v>1466</v>
      </c>
      <c r="AA169" s="18" t="s">
        <v>1488</v>
      </c>
      <c r="AB169" s="18" t="s">
        <v>2446</v>
      </c>
      <c r="AC169" s="17">
        <f t="shared" si="21"/>
        <v>450</v>
      </c>
      <c r="AD169" s="9" t="str">
        <f t="shared" si="22"/>
        <v>SOT-23-3</v>
      </c>
    </row>
    <row r="170" spans="1:30" x14ac:dyDescent="0.25">
      <c r="A170" t="s">
        <v>1440</v>
      </c>
      <c r="B170" s="20" t="s">
        <v>68</v>
      </c>
      <c r="C170" s="20" t="s">
        <v>1410</v>
      </c>
      <c r="D170" s="20" t="s">
        <v>1364</v>
      </c>
      <c r="E170" s="20" t="s">
        <v>1169</v>
      </c>
      <c r="F170" s="20">
        <v>270</v>
      </c>
      <c r="G170" s="20" t="s">
        <v>253</v>
      </c>
      <c r="N170" t="str">
        <f t="shared" si="20"/>
        <v>0402</v>
      </c>
      <c r="Q170" s="9" t="str">
        <f t="shared" si="23"/>
        <v>R292</v>
      </c>
      <c r="R170" s="17" t="str">
        <f t="shared" si="24"/>
        <v>42.7000</v>
      </c>
      <c r="S170" s="17" t="str">
        <f t="shared" si="25"/>
        <v>104.9400</v>
      </c>
      <c r="T170" s="9" t="str">
        <f t="shared" si="26"/>
        <v>TopLayer</v>
      </c>
      <c r="U170" s="17">
        <f t="shared" si="28"/>
        <v>270</v>
      </c>
      <c r="V170" s="9" t="str">
        <f t="shared" si="27"/>
        <v>0402</v>
      </c>
      <c r="Y170" s="9" t="s">
        <v>1489</v>
      </c>
      <c r="Z170" s="18" t="s">
        <v>1475</v>
      </c>
      <c r="AA170" s="18" t="s">
        <v>1485</v>
      </c>
      <c r="AB170" s="18" t="s">
        <v>2446</v>
      </c>
      <c r="AC170" s="17">
        <f t="shared" si="21"/>
        <v>450</v>
      </c>
      <c r="AD170" s="9" t="str">
        <f t="shared" si="22"/>
        <v>SOT-23-3</v>
      </c>
    </row>
    <row r="171" spans="1:30" x14ac:dyDescent="0.25">
      <c r="A171" t="s">
        <v>287</v>
      </c>
      <c r="B171" s="20" t="s">
        <v>286</v>
      </c>
      <c r="C171" s="20" t="s">
        <v>1441</v>
      </c>
      <c r="D171" s="20" t="s">
        <v>1442</v>
      </c>
      <c r="E171" s="20" t="s">
        <v>1169</v>
      </c>
      <c r="F171" s="20">
        <v>180</v>
      </c>
      <c r="G171" s="20" t="s">
        <v>286</v>
      </c>
      <c r="N171" t="str">
        <f t="shared" si="20"/>
        <v/>
      </c>
      <c r="Q171" s="9" t="str">
        <f t="shared" si="23"/>
        <v>J248</v>
      </c>
      <c r="R171" s="17" t="str">
        <f t="shared" si="24"/>
        <v>11.6700</v>
      </c>
      <c r="S171" s="17" t="str">
        <f t="shared" si="25"/>
        <v>149.7000</v>
      </c>
      <c r="T171" s="9" t="str">
        <f t="shared" si="26"/>
        <v>TopLayer</v>
      </c>
      <c r="U171" s="17" t="e">
        <f t="shared" si="28"/>
        <v>#N/A</v>
      </c>
      <c r="V171" s="9" t="e">
        <f t="shared" si="27"/>
        <v>#N/A</v>
      </c>
      <c r="Y171" s="9" t="s">
        <v>1490</v>
      </c>
      <c r="Z171" s="18" t="s">
        <v>1477</v>
      </c>
      <c r="AA171" s="18" t="s">
        <v>1485</v>
      </c>
      <c r="AB171" s="18" t="s">
        <v>2446</v>
      </c>
      <c r="AC171" s="17">
        <f t="shared" si="21"/>
        <v>450</v>
      </c>
      <c r="AD171" s="9" t="str">
        <f t="shared" si="22"/>
        <v>SOT-23-3</v>
      </c>
    </row>
    <row r="172" spans="1:30" x14ac:dyDescent="0.25">
      <c r="A172" t="s">
        <v>233</v>
      </c>
      <c r="B172" s="20" t="s">
        <v>235</v>
      </c>
      <c r="C172" s="20" t="s">
        <v>1443</v>
      </c>
      <c r="D172" s="20" t="s">
        <v>1444</v>
      </c>
      <c r="E172" s="20" t="s">
        <v>1169</v>
      </c>
      <c r="F172" s="20">
        <v>270</v>
      </c>
      <c r="G172" s="20" t="s">
        <v>231</v>
      </c>
      <c r="N172" t="str">
        <f t="shared" si="20"/>
        <v>SOIC-8_3.9x4.9x1.27P</v>
      </c>
      <c r="Q172" s="9" t="str">
        <f t="shared" si="23"/>
        <v>U201</v>
      </c>
      <c r="R172" s="17" t="str">
        <f t="shared" si="24"/>
        <v>30.2350</v>
      </c>
      <c r="S172" s="17" t="str">
        <f t="shared" si="25"/>
        <v>116.0550</v>
      </c>
      <c r="T172" s="9" t="str">
        <f t="shared" si="26"/>
        <v>TopLayer</v>
      </c>
      <c r="U172" s="17">
        <f t="shared" si="28"/>
        <v>540</v>
      </c>
      <c r="V172" s="9" t="str">
        <f t="shared" si="27"/>
        <v>SOIC-8_3.9x4.9x1.27P</v>
      </c>
      <c r="Y172" s="9" t="s">
        <v>1491</v>
      </c>
      <c r="Z172" s="18" t="s">
        <v>1479</v>
      </c>
      <c r="AA172" s="18" t="s">
        <v>1492</v>
      </c>
      <c r="AB172" s="18" t="s">
        <v>2446</v>
      </c>
      <c r="AC172" s="17">
        <f t="shared" si="21"/>
        <v>450</v>
      </c>
      <c r="AD172" s="9" t="str">
        <f t="shared" si="22"/>
        <v>SOT-23-3</v>
      </c>
    </row>
    <row r="173" spans="1:30" x14ac:dyDescent="0.25">
      <c r="A173" t="s">
        <v>1445</v>
      </c>
      <c r="B173" s="20" t="s">
        <v>1446</v>
      </c>
      <c r="C173" s="20" t="s">
        <v>2409</v>
      </c>
      <c r="D173" s="20" t="s">
        <v>1447</v>
      </c>
      <c r="E173" s="20" t="s">
        <v>1169</v>
      </c>
      <c r="F173" s="20">
        <v>180</v>
      </c>
      <c r="G173" s="20">
        <v>742792023</v>
      </c>
      <c r="N173" t="str">
        <f t="shared" si="20"/>
        <v>0805</v>
      </c>
      <c r="Q173" s="9" t="str">
        <f t="shared" si="23"/>
        <v>FB210</v>
      </c>
      <c r="R173" s="17" t="str">
        <f t="shared" si="24"/>
        <v>7.3000</v>
      </c>
      <c r="S173" s="17" t="str">
        <f t="shared" si="25"/>
        <v>123.9400</v>
      </c>
      <c r="T173" s="9" t="str">
        <f t="shared" si="26"/>
        <v>TopLayer</v>
      </c>
      <c r="U173" s="17">
        <f t="shared" si="28"/>
        <v>180</v>
      </c>
      <c r="V173" s="9" t="str">
        <f t="shared" si="27"/>
        <v>0805</v>
      </c>
      <c r="Y173" s="9" t="s">
        <v>1493</v>
      </c>
      <c r="Z173" s="18" t="s">
        <v>1461</v>
      </c>
      <c r="AA173" s="18" t="s">
        <v>1494</v>
      </c>
      <c r="AB173" s="18" t="s">
        <v>2446</v>
      </c>
      <c r="AC173" s="17">
        <f t="shared" si="21"/>
        <v>180</v>
      </c>
      <c r="AD173" s="9" t="str">
        <f t="shared" si="22"/>
        <v>0603</v>
      </c>
    </row>
    <row r="174" spans="1:30" x14ac:dyDescent="0.25">
      <c r="A174" t="s">
        <v>1448</v>
      </c>
      <c r="B174" s="20" t="s">
        <v>171</v>
      </c>
      <c r="C174" s="20" t="s">
        <v>1220</v>
      </c>
      <c r="D174" s="20" t="s">
        <v>1449</v>
      </c>
      <c r="E174" s="20" t="s">
        <v>1169</v>
      </c>
      <c r="F174" s="20">
        <v>180</v>
      </c>
      <c r="G174" s="20" t="s">
        <v>182</v>
      </c>
      <c r="N174" t="str">
        <f t="shared" si="20"/>
        <v/>
      </c>
      <c r="Q174" s="9" t="str">
        <f t="shared" si="23"/>
        <v>C276</v>
      </c>
      <c r="R174" s="17" t="str">
        <f t="shared" si="24"/>
        <v>13.1000</v>
      </c>
      <c r="S174" s="17" t="str">
        <f t="shared" si="25"/>
        <v>126.3400</v>
      </c>
      <c r="T174" s="9" t="str">
        <f t="shared" si="26"/>
        <v>TopLayer</v>
      </c>
      <c r="U174" s="17" t="e">
        <f t="shared" si="28"/>
        <v>#N/A</v>
      </c>
      <c r="V174" s="9" t="e">
        <f t="shared" si="27"/>
        <v>#N/A</v>
      </c>
      <c r="Y174" s="9" t="s">
        <v>1495</v>
      </c>
      <c r="Z174" s="18" t="s">
        <v>1464</v>
      </c>
      <c r="AA174" s="18" t="s">
        <v>1494</v>
      </c>
      <c r="AB174" s="18" t="s">
        <v>2446</v>
      </c>
      <c r="AC174" s="17">
        <f t="shared" si="21"/>
        <v>180</v>
      </c>
      <c r="AD174" s="9" t="str">
        <f t="shared" si="22"/>
        <v>0603</v>
      </c>
    </row>
    <row r="175" spans="1:30" x14ac:dyDescent="0.25">
      <c r="A175" t="s">
        <v>1450</v>
      </c>
      <c r="B175" s="20" t="s">
        <v>171</v>
      </c>
      <c r="C175" s="20" t="s">
        <v>1451</v>
      </c>
      <c r="D175" s="20" t="s">
        <v>1452</v>
      </c>
      <c r="E175" s="20" t="s">
        <v>1169</v>
      </c>
      <c r="F175" s="20">
        <v>180</v>
      </c>
      <c r="G175" s="20" t="s">
        <v>182</v>
      </c>
      <c r="N175" t="str">
        <f t="shared" si="20"/>
        <v/>
      </c>
      <c r="Q175" s="9" t="str">
        <f t="shared" si="23"/>
        <v>C275</v>
      </c>
      <c r="R175" s="17" t="str">
        <f t="shared" si="24"/>
        <v>3.5000</v>
      </c>
      <c r="S175" s="17" t="str">
        <f t="shared" si="25"/>
        <v>126.6400</v>
      </c>
      <c r="T175" s="9" t="str">
        <f t="shared" si="26"/>
        <v>TopLayer</v>
      </c>
      <c r="U175" s="17" t="e">
        <f t="shared" si="28"/>
        <v>#N/A</v>
      </c>
      <c r="V175" s="9" t="e">
        <f t="shared" si="27"/>
        <v>#N/A</v>
      </c>
      <c r="Y175" s="9" t="s">
        <v>1496</v>
      </c>
      <c r="Z175" s="18" t="s">
        <v>1466</v>
      </c>
      <c r="AA175" s="18" t="s">
        <v>1282</v>
      </c>
      <c r="AB175" s="18" t="s">
        <v>2446</v>
      </c>
      <c r="AC175" s="17">
        <f t="shared" si="21"/>
        <v>180</v>
      </c>
      <c r="AD175" s="9" t="str">
        <f t="shared" si="22"/>
        <v>0603</v>
      </c>
    </row>
    <row r="176" spans="1:30" x14ac:dyDescent="0.25">
      <c r="A176" t="s">
        <v>1453</v>
      </c>
      <c r="B176" s="20" t="s">
        <v>1171</v>
      </c>
      <c r="C176" s="20" t="s">
        <v>1454</v>
      </c>
      <c r="D176" s="20" t="s">
        <v>1455</v>
      </c>
      <c r="E176" s="20" t="s">
        <v>1169</v>
      </c>
      <c r="F176" s="20">
        <v>180</v>
      </c>
      <c r="G176" s="20" t="s">
        <v>91</v>
      </c>
      <c r="N176" t="str">
        <f t="shared" si="20"/>
        <v>0805</v>
      </c>
      <c r="Q176" s="9" t="str">
        <f t="shared" si="23"/>
        <v>C279</v>
      </c>
      <c r="R176" s="17" t="str">
        <f t="shared" si="24"/>
        <v>20.4300</v>
      </c>
      <c r="S176" s="17" t="str">
        <f t="shared" si="25"/>
        <v>144.7000</v>
      </c>
      <c r="T176" s="9" t="str">
        <f t="shared" si="26"/>
        <v>TopLayer</v>
      </c>
      <c r="U176" s="17">
        <f t="shared" si="28"/>
        <v>180</v>
      </c>
      <c r="V176" s="9" t="str">
        <f t="shared" si="27"/>
        <v>0805</v>
      </c>
      <c r="Y176" s="9" t="s">
        <v>1497</v>
      </c>
      <c r="Z176" s="18" t="s">
        <v>1461</v>
      </c>
      <c r="AA176" s="18" t="s">
        <v>1498</v>
      </c>
      <c r="AB176" s="18" t="s">
        <v>2446</v>
      </c>
      <c r="AC176" s="17">
        <f t="shared" si="21"/>
        <v>180</v>
      </c>
      <c r="AD176" s="9" t="str">
        <f t="shared" si="22"/>
        <v>0603</v>
      </c>
    </row>
    <row r="177" spans="1:30" x14ac:dyDescent="0.25">
      <c r="A177" t="s">
        <v>1456</v>
      </c>
      <c r="B177" s="20" t="s">
        <v>1171</v>
      </c>
      <c r="C177" s="20" t="s">
        <v>1457</v>
      </c>
      <c r="D177" s="20" t="s">
        <v>1455</v>
      </c>
      <c r="E177" s="20" t="s">
        <v>1169</v>
      </c>
      <c r="F177" s="20">
        <v>180</v>
      </c>
      <c r="G177" s="20" t="s">
        <v>91</v>
      </c>
      <c r="N177" t="str">
        <f t="shared" si="20"/>
        <v>0805</v>
      </c>
      <c r="Q177" s="9" t="str">
        <f t="shared" si="23"/>
        <v>C280</v>
      </c>
      <c r="R177" s="17" t="str">
        <f t="shared" si="24"/>
        <v>13.9300</v>
      </c>
      <c r="S177" s="17" t="str">
        <f t="shared" si="25"/>
        <v>144.7000</v>
      </c>
      <c r="T177" s="9" t="str">
        <f t="shared" si="26"/>
        <v>TopLayer</v>
      </c>
      <c r="U177" s="17">
        <f t="shared" si="28"/>
        <v>180</v>
      </c>
      <c r="V177" s="9" t="str">
        <f t="shared" si="27"/>
        <v>0805</v>
      </c>
      <c r="Y177" s="9" t="s">
        <v>1499</v>
      </c>
      <c r="Z177" s="18" t="s">
        <v>1464</v>
      </c>
      <c r="AA177" s="18" t="s">
        <v>1498</v>
      </c>
      <c r="AB177" s="18" t="s">
        <v>2446</v>
      </c>
      <c r="AC177" s="17">
        <f t="shared" si="21"/>
        <v>180</v>
      </c>
      <c r="AD177" s="9" t="str">
        <f t="shared" si="22"/>
        <v>0603</v>
      </c>
    </row>
    <row r="178" spans="1:30" x14ac:dyDescent="0.25">
      <c r="A178" t="s">
        <v>1458</v>
      </c>
      <c r="B178" s="20" t="s">
        <v>1171</v>
      </c>
      <c r="C178" s="20" t="s">
        <v>1459</v>
      </c>
      <c r="D178" s="20" t="s">
        <v>1455</v>
      </c>
      <c r="E178" s="20" t="s">
        <v>1169</v>
      </c>
      <c r="F178" s="20">
        <v>180</v>
      </c>
      <c r="G178" s="20" t="s">
        <v>91</v>
      </c>
      <c r="N178" t="str">
        <f t="shared" si="20"/>
        <v>0805</v>
      </c>
      <c r="Q178" s="9" t="str">
        <f t="shared" si="23"/>
        <v>C277</v>
      </c>
      <c r="R178" s="17" t="str">
        <f t="shared" si="24"/>
        <v>7.0300</v>
      </c>
      <c r="S178" s="17" t="str">
        <f t="shared" si="25"/>
        <v>144.7000</v>
      </c>
      <c r="T178" s="9" t="str">
        <f t="shared" si="26"/>
        <v>TopLayer</v>
      </c>
      <c r="U178" s="17">
        <f t="shared" si="28"/>
        <v>180</v>
      </c>
      <c r="V178" s="9" t="str">
        <f t="shared" si="27"/>
        <v>0805</v>
      </c>
      <c r="Y178" s="9" t="s">
        <v>1500</v>
      </c>
      <c r="Z178" s="18" t="s">
        <v>1466</v>
      </c>
      <c r="AA178" s="18" t="s">
        <v>1498</v>
      </c>
      <c r="AB178" s="18" t="s">
        <v>2446</v>
      </c>
      <c r="AC178" s="17">
        <f t="shared" si="21"/>
        <v>180</v>
      </c>
      <c r="AD178" s="9" t="str">
        <f t="shared" si="22"/>
        <v>0603</v>
      </c>
    </row>
    <row r="179" spans="1:30" x14ac:dyDescent="0.25">
      <c r="A179" t="s">
        <v>1460</v>
      </c>
      <c r="B179" s="20" t="s">
        <v>1193</v>
      </c>
      <c r="C179" s="20" t="s">
        <v>1461</v>
      </c>
      <c r="D179" s="20" t="s">
        <v>1462</v>
      </c>
      <c r="E179" s="20" t="s">
        <v>1169</v>
      </c>
      <c r="F179" s="20">
        <v>180</v>
      </c>
      <c r="G179" s="20" t="s">
        <v>38</v>
      </c>
      <c r="N179" t="str">
        <f t="shared" si="20"/>
        <v>0603</v>
      </c>
      <c r="Q179" s="9" t="str">
        <f t="shared" si="23"/>
        <v>C281</v>
      </c>
      <c r="R179" s="17" t="str">
        <f t="shared" si="24"/>
        <v>20.4800</v>
      </c>
      <c r="S179" s="17" t="str">
        <f t="shared" si="25"/>
        <v>136.9300</v>
      </c>
      <c r="T179" s="9" t="str">
        <f t="shared" si="26"/>
        <v>TopLayer</v>
      </c>
      <c r="U179" s="17">
        <f t="shared" si="28"/>
        <v>180</v>
      </c>
      <c r="V179" s="9" t="str">
        <f t="shared" si="27"/>
        <v>0603</v>
      </c>
      <c r="Y179" s="9" t="s">
        <v>1501</v>
      </c>
      <c r="Z179" s="18" t="s">
        <v>1461</v>
      </c>
      <c r="AA179" s="18" t="s">
        <v>1502</v>
      </c>
      <c r="AB179" s="18" t="s">
        <v>2446</v>
      </c>
      <c r="AC179" s="17">
        <f t="shared" si="21"/>
        <v>360</v>
      </c>
      <c r="AD179" s="9" t="str">
        <f t="shared" si="22"/>
        <v>0603</v>
      </c>
    </row>
    <row r="180" spans="1:30" x14ac:dyDescent="0.25">
      <c r="A180" t="s">
        <v>1463</v>
      </c>
      <c r="B180" s="20" t="s">
        <v>1193</v>
      </c>
      <c r="C180" s="20" t="s">
        <v>1464</v>
      </c>
      <c r="D180" s="20" t="s">
        <v>1462</v>
      </c>
      <c r="E180" s="20" t="s">
        <v>1169</v>
      </c>
      <c r="F180" s="20">
        <v>180</v>
      </c>
      <c r="G180" s="20" t="s">
        <v>38</v>
      </c>
      <c r="N180" t="str">
        <f t="shared" si="20"/>
        <v>0603</v>
      </c>
      <c r="Q180" s="9" t="str">
        <f t="shared" si="23"/>
        <v>C282</v>
      </c>
      <c r="R180" s="17" t="str">
        <f t="shared" si="24"/>
        <v>13.4800</v>
      </c>
      <c r="S180" s="17" t="str">
        <f t="shared" si="25"/>
        <v>136.9300</v>
      </c>
      <c r="T180" s="9" t="str">
        <f t="shared" si="26"/>
        <v>TopLayer</v>
      </c>
      <c r="U180" s="17">
        <f t="shared" si="28"/>
        <v>180</v>
      </c>
      <c r="V180" s="9" t="str">
        <f t="shared" si="27"/>
        <v>0603</v>
      </c>
      <c r="Y180" s="9" t="s">
        <v>1503</v>
      </c>
      <c r="Z180" s="18" t="s">
        <v>1464</v>
      </c>
      <c r="AA180" s="18" t="s">
        <v>1502</v>
      </c>
      <c r="AB180" s="18" t="s">
        <v>2446</v>
      </c>
      <c r="AC180" s="17">
        <f t="shared" si="21"/>
        <v>360</v>
      </c>
      <c r="AD180" s="9" t="str">
        <f t="shared" si="22"/>
        <v>0603</v>
      </c>
    </row>
    <row r="181" spans="1:30" x14ac:dyDescent="0.25">
      <c r="A181" t="s">
        <v>1465</v>
      </c>
      <c r="B181" s="20" t="s">
        <v>1193</v>
      </c>
      <c r="C181" s="20" t="s">
        <v>1466</v>
      </c>
      <c r="D181" s="20" t="s">
        <v>1467</v>
      </c>
      <c r="E181" s="20" t="s">
        <v>1169</v>
      </c>
      <c r="F181" s="20">
        <v>180</v>
      </c>
      <c r="G181" s="20" t="s">
        <v>38</v>
      </c>
      <c r="N181" t="str">
        <f t="shared" si="20"/>
        <v>0603</v>
      </c>
      <c r="Q181" s="9" t="str">
        <f t="shared" si="23"/>
        <v>C278</v>
      </c>
      <c r="R181" s="17" t="str">
        <f t="shared" si="24"/>
        <v>6.4800</v>
      </c>
      <c r="S181" s="17" t="str">
        <f t="shared" si="25"/>
        <v>136.9500</v>
      </c>
      <c r="T181" s="9" t="str">
        <f t="shared" si="26"/>
        <v>TopLayer</v>
      </c>
      <c r="U181" s="17">
        <f t="shared" si="28"/>
        <v>180</v>
      </c>
      <c r="V181" s="9" t="str">
        <f t="shared" si="27"/>
        <v>0603</v>
      </c>
      <c r="Y181" s="9" t="s">
        <v>1504</v>
      </c>
      <c r="Z181" s="18" t="s">
        <v>1466</v>
      </c>
      <c r="AA181" s="18" t="s">
        <v>1505</v>
      </c>
      <c r="AB181" s="18" t="s">
        <v>2446</v>
      </c>
      <c r="AC181" s="17">
        <f t="shared" si="21"/>
        <v>360</v>
      </c>
      <c r="AD181" s="9" t="str">
        <f t="shared" si="22"/>
        <v>0603</v>
      </c>
    </row>
    <row r="182" spans="1:30" x14ac:dyDescent="0.25">
      <c r="A182" t="s">
        <v>1468</v>
      </c>
      <c r="B182" s="20" t="s">
        <v>1171</v>
      </c>
      <c r="C182" s="20" t="s">
        <v>1469</v>
      </c>
      <c r="D182" s="20" t="s">
        <v>1455</v>
      </c>
      <c r="E182" s="20" t="s">
        <v>1169</v>
      </c>
      <c r="F182" s="20">
        <v>360</v>
      </c>
      <c r="G182" s="20" t="s">
        <v>91</v>
      </c>
      <c r="N182" t="str">
        <f t="shared" si="20"/>
        <v>0805</v>
      </c>
      <c r="Q182" s="9" t="str">
        <f t="shared" si="23"/>
        <v>C285</v>
      </c>
      <c r="R182" s="17" t="str">
        <f t="shared" si="24"/>
        <v>17.1300</v>
      </c>
      <c r="S182" s="17" t="str">
        <f t="shared" si="25"/>
        <v>144.7000</v>
      </c>
      <c r="T182" s="9" t="str">
        <f t="shared" si="26"/>
        <v>TopLayer</v>
      </c>
      <c r="U182" s="17">
        <f t="shared" si="28"/>
        <v>360</v>
      </c>
      <c r="V182" s="9" t="str">
        <f t="shared" si="27"/>
        <v>0805</v>
      </c>
      <c r="Y182" s="9" t="s">
        <v>1506</v>
      </c>
      <c r="Z182" s="18" t="s">
        <v>1461</v>
      </c>
      <c r="AA182" s="18" t="s">
        <v>1507</v>
      </c>
      <c r="AB182" s="18" t="s">
        <v>2446</v>
      </c>
      <c r="AC182" s="17">
        <f t="shared" si="21"/>
        <v>360</v>
      </c>
      <c r="AD182" s="9" t="str">
        <f t="shared" si="22"/>
        <v>0603</v>
      </c>
    </row>
    <row r="183" spans="1:30" x14ac:dyDescent="0.25">
      <c r="A183" t="s">
        <v>1470</v>
      </c>
      <c r="B183" s="20" t="s">
        <v>1171</v>
      </c>
      <c r="C183" s="20" t="s">
        <v>1471</v>
      </c>
      <c r="D183" s="20" t="s">
        <v>1455</v>
      </c>
      <c r="E183" s="20" t="s">
        <v>1169</v>
      </c>
      <c r="F183" s="20">
        <v>360</v>
      </c>
      <c r="G183" s="20" t="s">
        <v>91</v>
      </c>
      <c r="N183" t="str">
        <f t="shared" si="20"/>
        <v>0805</v>
      </c>
      <c r="Q183" s="9" t="str">
        <f t="shared" si="23"/>
        <v>C286</v>
      </c>
      <c r="R183" s="17" t="str">
        <f t="shared" si="24"/>
        <v>10.7300</v>
      </c>
      <c r="S183" s="17" t="str">
        <f t="shared" si="25"/>
        <v>144.7000</v>
      </c>
      <c r="T183" s="9" t="str">
        <f t="shared" si="26"/>
        <v>TopLayer</v>
      </c>
      <c r="U183" s="17">
        <f t="shared" si="28"/>
        <v>360</v>
      </c>
      <c r="V183" s="9" t="str">
        <f t="shared" si="27"/>
        <v>0805</v>
      </c>
      <c r="Y183" s="9" t="s">
        <v>1508</v>
      </c>
      <c r="Z183" s="18" t="s">
        <v>1464</v>
      </c>
      <c r="AA183" s="18" t="s">
        <v>1507</v>
      </c>
      <c r="AB183" s="18" t="s">
        <v>2446</v>
      </c>
      <c r="AC183" s="17">
        <f t="shared" si="21"/>
        <v>360</v>
      </c>
      <c r="AD183" s="9" t="str">
        <f t="shared" si="22"/>
        <v>0603</v>
      </c>
    </row>
    <row r="184" spans="1:30" x14ac:dyDescent="0.25">
      <c r="A184" t="s">
        <v>1472</v>
      </c>
      <c r="B184" s="20" t="s">
        <v>1171</v>
      </c>
      <c r="C184" s="20" t="s">
        <v>1473</v>
      </c>
      <c r="D184" s="20" t="s">
        <v>1455</v>
      </c>
      <c r="E184" s="20" t="s">
        <v>1169</v>
      </c>
      <c r="F184" s="20">
        <v>360</v>
      </c>
      <c r="G184" s="20" t="s">
        <v>91</v>
      </c>
      <c r="N184" t="str">
        <f t="shared" si="20"/>
        <v>0805</v>
      </c>
      <c r="Q184" s="9" t="str">
        <f t="shared" si="23"/>
        <v>C283</v>
      </c>
      <c r="R184" s="17" t="str">
        <f t="shared" si="24"/>
        <v>3.9300</v>
      </c>
      <c r="S184" s="17" t="str">
        <f t="shared" si="25"/>
        <v>144.7000</v>
      </c>
      <c r="T184" s="9" t="str">
        <f t="shared" si="26"/>
        <v>TopLayer</v>
      </c>
      <c r="U184" s="17">
        <f t="shared" si="28"/>
        <v>360</v>
      </c>
      <c r="V184" s="9" t="str">
        <f t="shared" si="27"/>
        <v>0805</v>
      </c>
      <c r="Y184" s="9" t="s">
        <v>1509</v>
      </c>
      <c r="Z184" s="18" t="s">
        <v>1466</v>
      </c>
      <c r="AA184" s="18" t="s">
        <v>1510</v>
      </c>
      <c r="AB184" s="18" t="s">
        <v>2446</v>
      </c>
      <c r="AC184" s="17">
        <f t="shared" si="21"/>
        <v>360</v>
      </c>
      <c r="AD184" s="9" t="str">
        <f t="shared" si="22"/>
        <v>0603</v>
      </c>
    </row>
    <row r="185" spans="1:30" x14ac:dyDescent="0.25">
      <c r="A185" t="s">
        <v>1474</v>
      </c>
      <c r="B185" s="20" t="s">
        <v>1193</v>
      </c>
      <c r="C185" s="20" t="s">
        <v>1475</v>
      </c>
      <c r="D185" s="20" t="s">
        <v>1462</v>
      </c>
      <c r="E185" s="20" t="s">
        <v>1169</v>
      </c>
      <c r="F185" s="20">
        <v>180</v>
      </c>
      <c r="G185" s="20" t="s">
        <v>38</v>
      </c>
      <c r="N185" t="str">
        <f t="shared" si="20"/>
        <v>0603</v>
      </c>
      <c r="Q185" s="9" t="str">
        <f t="shared" si="23"/>
        <v>C287</v>
      </c>
      <c r="R185" s="17" t="str">
        <f t="shared" si="24"/>
        <v>16.9800</v>
      </c>
      <c r="S185" s="17" t="str">
        <f t="shared" si="25"/>
        <v>136.9300</v>
      </c>
      <c r="T185" s="9" t="str">
        <f t="shared" si="26"/>
        <v>TopLayer</v>
      </c>
      <c r="U185" s="17">
        <f t="shared" si="28"/>
        <v>180</v>
      </c>
      <c r="V185" s="9" t="str">
        <f t="shared" si="27"/>
        <v>0603</v>
      </c>
      <c r="Y185" s="9" t="s">
        <v>1511</v>
      </c>
      <c r="Z185" s="18" t="s">
        <v>1475</v>
      </c>
      <c r="AA185" s="18" t="s">
        <v>1494</v>
      </c>
      <c r="AB185" s="18" t="s">
        <v>2446</v>
      </c>
      <c r="AC185" s="17">
        <f t="shared" si="21"/>
        <v>360</v>
      </c>
      <c r="AD185" s="9" t="str">
        <f t="shared" si="22"/>
        <v>0603</v>
      </c>
    </row>
    <row r="186" spans="1:30" x14ac:dyDescent="0.25">
      <c r="A186" t="s">
        <v>1476</v>
      </c>
      <c r="B186" s="20" t="s">
        <v>1193</v>
      </c>
      <c r="C186" s="20" t="s">
        <v>1477</v>
      </c>
      <c r="D186" s="20" t="s">
        <v>1462</v>
      </c>
      <c r="E186" s="20" t="s">
        <v>1169</v>
      </c>
      <c r="F186" s="20">
        <v>180</v>
      </c>
      <c r="G186" s="20" t="s">
        <v>38</v>
      </c>
      <c r="N186" t="str">
        <f t="shared" si="20"/>
        <v>0603</v>
      </c>
      <c r="Q186" s="9" t="str">
        <f t="shared" si="23"/>
        <v>C288</v>
      </c>
      <c r="R186" s="17" t="str">
        <f t="shared" si="24"/>
        <v>9.9800</v>
      </c>
      <c r="S186" s="17" t="str">
        <f t="shared" si="25"/>
        <v>136.9300</v>
      </c>
      <c r="T186" s="9" t="str">
        <f t="shared" si="26"/>
        <v>TopLayer</v>
      </c>
      <c r="U186" s="17">
        <f t="shared" si="28"/>
        <v>180</v>
      </c>
      <c r="V186" s="9" t="str">
        <f t="shared" si="27"/>
        <v>0603</v>
      </c>
      <c r="Y186" s="9" t="s">
        <v>1512</v>
      </c>
      <c r="Z186" s="18" t="s">
        <v>1477</v>
      </c>
      <c r="AA186" s="18" t="s">
        <v>1494</v>
      </c>
      <c r="AB186" s="18" t="s">
        <v>2446</v>
      </c>
      <c r="AC186" s="17">
        <f t="shared" si="21"/>
        <v>360</v>
      </c>
      <c r="AD186" s="9" t="str">
        <f t="shared" si="22"/>
        <v>0603</v>
      </c>
    </row>
    <row r="187" spans="1:30" x14ac:dyDescent="0.25">
      <c r="A187" t="s">
        <v>1478</v>
      </c>
      <c r="B187" s="20" t="s">
        <v>1193</v>
      </c>
      <c r="C187" s="20" t="s">
        <v>1479</v>
      </c>
      <c r="D187" s="20" t="s">
        <v>1480</v>
      </c>
      <c r="E187" s="20" t="s">
        <v>1169</v>
      </c>
      <c r="F187" s="20">
        <v>180</v>
      </c>
      <c r="G187" s="20" t="s">
        <v>38</v>
      </c>
      <c r="N187" t="str">
        <f t="shared" si="20"/>
        <v>0603</v>
      </c>
      <c r="Q187" s="9" t="str">
        <f t="shared" si="23"/>
        <v>C284</v>
      </c>
      <c r="R187" s="17" t="str">
        <f t="shared" si="24"/>
        <v>2.9800</v>
      </c>
      <c r="S187" s="17" t="str">
        <f t="shared" si="25"/>
        <v>136.9700</v>
      </c>
      <c r="T187" s="9" t="str">
        <f t="shared" si="26"/>
        <v>TopLayer</v>
      </c>
      <c r="U187" s="17">
        <f t="shared" si="28"/>
        <v>180</v>
      </c>
      <c r="V187" s="9" t="str">
        <f t="shared" si="27"/>
        <v>0603</v>
      </c>
      <c r="Y187" s="9" t="s">
        <v>1513</v>
      </c>
      <c r="Z187" s="18" t="s">
        <v>1479</v>
      </c>
      <c r="AA187" s="18" t="s">
        <v>1514</v>
      </c>
      <c r="AB187" s="18" t="s">
        <v>2446</v>
      </c>
      <c r="AC187" s="17">
        <f t="shared" si="21"/>
        <v>360</v>
      </c>
      <c r="AD187" s="9" t="str">
        <f t="shared" si="22"/>
        <v>0603</v>
      </c>
    </row>
    <row r="188" spans="1:30" x14ac:dyDescent="0.25">
      <c r="A188" t="s">
        <v>1481</v>
      </c>
      <c r="B188" s="20">
        <v>690367280876</v>
      </c>
      <c r="C188" s="20" t="s">
        <v>1482</v>
      </c>
      <c r="D188" s="20" t="s">
        <v>1483</v>
      </c>
      <c r="E188" s="20" t="s">
        <v>1169</v>
      </c>
      <c r="F188" s="20">
        <v>360</v>
      </c>
      <c r="G188" s="20">
        <v>690367280876</v>
      </c>
      <c r="N188" t="str">
        <f t="shared" si="20"/>
        <v/>
      </c>
      <c r="Q188" s="9" t="str">
        <f t="shared" si="23"/>
        <v>J241</v>
      </c>
      <c r="R188" s="17" t="str">
        <f t="shared" si="24"/>
        <v>36.6000</v>
      </c>
      <c r="S188" s="17" t="str">
        <f t="shared" si="25"/>
        <v>125.8400</v>
      </c>
      <c r="T188" s="9" t="str">
        <f t="shared" si="26"/>
        <v>TopLayer</v>
      </c>
      <c r="U188" s="17" t="e">
        <f t="shared" si="28"/>
        <v>#N/A</v>
      </c>
      <c r="V188" s="9" t="e">
        <f t="shared" si="27"/>
        <v>#N/A</v>
      </c>
      <c r="Y188" s="9" t="s">
        <v>1515</v>
      </c>
      <c r="Z188" s="18" t="s">
        <v>1475</v>
      </c>
      <c r="AA188" s="18" t="s">
        <v>1498</v>
      </c>
      <c r="AB188" s="18" t="s">
        <v>2446</v>
      </c>
      <c r="AC188" s="17">
        <f t="shared" si="21"/>
        <v>360</v>
      </c>
      <c r="AD188" s="9" t="str">
        <f t="shared" si="22"/>
        <v>0603</v>
      </c>
    </row>
    <row r="189" spans="1:30" x14ac:dyDescent="0.25">
      <c r="A189" t="s">
        <v>1484</v>
      </c>
      <c r="B189" s="20" t="s">
        <v>98</v>
      </c>
      <c r="C189" s="20" t="s">
        <v>1461</v>
      </c>
      <c r="D189" s="20" t="s">
        <v>1485</v>
      </c>
      <c r="E189" s="20" t="s">
        <v>1169</v>
      </c>
      <c r="F189" s="20">
        <v>180</v>
      </c>
      <c r="G189" s="20" t="s">
        <v>94</v>
      </c>
      <c r="N189" t="str">
        <f t="shared" si="20"/>
        <v>SOT-23-3</v>
      </c>
      <c r="Q189" s="9" t="str">
        <f t="shared" si="23"/>
        <v>Q201</v>
      </c>
      <c r="R189" s="17" t="str">
        <f t="shared" si="24"/>
        <v>20.4800</v>
      </c>
      <c r="S189" s="17" t="str">
        <f t="shared" si="25"/>
        <v>132.6800</v>
      </c>
      <c r="T189" s="9" t="str">
        <f t="shared" si="26"/>
        <v>TopLayer</v>
      </c>
      <c r="U189" s="17">
        <f t="shared" si="28"/>
        <v>450</v>
      </c>
      <c r="V189" s="9" t="str">
        <f t="shared" si="27"/>
        <v>SOT-23-3</v>
      </c>
      <c r="Y189" s="9" t="s">
        <v>1516</v>
      </c>
      <c r="Z189" s="18" t="s">
        <v>1477</v>
      </c>
      <c r="AA189" s="18" t="s">
        <v>1498</v>
      </c>
      <c r="AB189" s="18" t="s">
        <v>2446</v>
      </c>
      <c r="AC189" s="17">
        <f t="shared" si="21"/>
        <v>360</v>
      </c>
      <c r="AD189" s="9" t="str">
        <f t="shared" si="22"/>
        <v>0603</v>
      </c>
    </row>
    <row r="190" spans="1:30" x14ac:dyDescent="0.25">
      <c r="A190" t="s">
        <v>1486</v>
      </c>
      <c r="B190" s="20" t="s">
        <v>98</v>
      </c>
      <c r="C190" s="20" t="s">
        <v>1464</v>
      </c>
      <c r="D190" s="20" t="s">
        <v>1485</v>
      </c>
      <c r="E190" s="20" t="s">
        <v>1169</v>
      </c>
      <c r="F190" s="20">
        <v>180</v>
      </c>
      <c r="G190" s="20" t="s">
        <v>94</v>
      </c>
      <c r="N190" t="str">
        <f t="shared" si="20"/>
        <v>SOT-23-3</v>
      </c>
      <c r="Q190" s="9" t="str">
        <f t="shared" si="23"/>
        <v>Q202</v>
      </c>
      <c r="R190" s="17" t="str">
        <f t="shared" si="24"/>
        <v>13.4800</v>
      </c>
      <c r="S190" s="17" t="str">
        <f t="shared" si="25"/>
        <v>132.6800</v>
      </c>
      <c r="T190" s="9" t="str">
        <f t="shared" si="26"/>
        <v>TopLayer</v>
      </c>
      <c r="U190" s="17">
        <f t="shared" si="28"/>
        <v>450</v>
      </c>
      <c r="V190" s="9" t="str">
        <f t="shared" si="27"/>
        <v>SOT-23-3</v>
      </c>
      <c r="Y190" s="9" t="s">
        <v>1517</v>
      </c>
      <c r="Z190" s="18" t="s">
        <v>1479</v>
      </c>
      <c r="AA190" s="18" t="s">
        <v>1498</v>
      </c>
      <c r="AB190" s="18" t="s">
        <v>2446</v>
      </c>
      <c r="AC190" s="17">
        <f t="shared" si="21"/>
        <v>360</v>
      </c>
      <c r="AD190" s="9" t="str">
        <f t="shared" si="22"/>
        <v>0603</v>
      </c>
    </row>
    <row r="191" spans="1:30" x14ac:dyDescent="0.25">
      <c r="A191" t="s">
        <v>1487</v>
      </c>
      <c r="B191" s="20" t="s">
        <v>98</v>
      </c>
      <c r="C191" s="20" t="s">
        <v>1466</v>
      </c>
      <c r="D191" s="20" t="s">
        <v>1488</v>
      </c>
      <c r="E191" s="20" t="s">
        <v>1169</v>
      </c>
      <c r="F191" s="20">
        <v>180</v>
      </c>
      <c r="G191" s="20" t="s">
        <v>94</v>
      </c>
      <c r="N191" t="str">
        <f t="shared" si="20"/>
        <v>SOT-23-3</v>
      </c>
      <c r="Q191" s="9" t="str">
        <f t="shared" si="23"/>
        <v>Q200</v>
      </c>
      <c r="R191" s="17" t="str">
        <f t="shared" si="24"/>
        <v>6.4800</v>
      </c>
      <c r="S191" s="17" t="str">
        <f t="shared" si="25"/>
        <v>132.7000</v>
      </c>
      <c r="T191" s="9" t="str">
        <f t="shared" si="26"/>
        <v>TopLayer</v>
      </c>
      <c r="U191" s="17">
        <f t="shared" si="28"/>
        <v>450</v>
      </c>
      <c r="V191" s="9" t="str">
        <f t="shared" si="27"/>
        <v>SOT-23-3</v>
      </c>
      <c r="Y191" s="9" t="s">
        <v>1518</v>
      </c>
      <c r="Z191" s="18" t="s">
        <v>1475</v>
      </c>
      <c r="AA191" s="18" t="s">
        <v>1502</v>
      </c>
      <c r="AB191" s="18" t="s">
        <v>2446</v>
      </c>
      <c r="AC191" s="17">
        <f t="shared" si="21"/>
        <v>360</v>
      </c>
      <c r="AD191" s="9" t="str">
        <f t="shared" si="22"/>
        <v>0603</v>
      </c>
    </row>
    <row r="192" spans="1:30" x14ac:dyDescent="0.25">
      <c r="A192" t="s">
        <v>1489</v>
      </c>
      <c r="B192" s="20" t="s">
        <v>98</v>
      </c>
      <c r="C192" s="20" t="s">
        <v>1475</v>
      </c>
      <c r="D192" s="20" t="s">
        <v>1485</v>
      </c>
      <c r="E192" s="20" t="s">
        <v>1169</v>
      </c>
      <c r="F192" s="20">
        <v>180</v>
      </c>
      <c r="G192" s="20" t="s">
        <v>94</v>
      </c>
      <c r="N192" t="str">
        <f t="shared" si="20"/>
        <v>SOT-23-3</v>
      </c>
      <c r="Q192" s="9" t="str">
        <f t="shared" si="23"/>
        <v>Q204</v>
      </c>
      <c r="R192" s="17" t="str">
        <f t="shared" si="24"/>
        <v>16.9800</v>
      </c>
      <c r="S192" s="17" t="str">
        <f t="shared" si="25"/>
        <v>132.6800</v>
      </c>
      <c r="T192" s="9" t="str">
        <f t="shared" si="26"/>
        <v>TopLayer</v>
      </c>
      <c r="U192" s="17">
        <f t="shared" si="28"/>
        <v>450</v>
      </c>
      <c r="V192" s="9" t="str">
        <f t="shared" si="27"/>
        <v>SOT-23-3</v>
      </c>
      <c r="Y192" s="9" t="s">
        <v>1519</v>
      </c>
      <c r="Z192" s="18" t="s">
        <v>1477</v>
      </c>
      <c r="AA192" s="18" t="s">
        <v>1502</v>
      </c>
      <c r="AB192" s="18" t="s">
        <v>2446</v>
      </c>
      <c r="AC192" s="17">
        <f t="shared" si="21"/>
        <v>360</v>
      </c>
      <c r="AD192" s="9" t="str">
        <f t="shared" si="22"/>
        <v>0603</v>
      </c>
    </row>
    <row r="193" spans="1:30" x14ac:dyDescent="0.25">
      <c r="A193" t="s">
        <v>1490</v>
      </c>
      <c r="B193" s="20" t="s">
        <v>98</v>
      </c>
      <c r="C193" s="20" t="s">
        <v>1477</v>
      </c>
      <c r="D193" s="20" t="s">
        <v>1485</v>
      </c>
      <c r="E193" s="20" t="s">
        <v>1169</v>
      </c>
      <c r="F193" s="20">
        <v>180</v>
      </c>
      <c r="G193" s="20" t="s">
        <v>94</v>
      </c>
      <c r="N193" t="str">
        <f t="shared" si="20"/>
        <v>SOT-23-3</v>
      </c>
      <c r="Q193" s="9" t="str">
        <f t="shared" si="23"/>
        <v>Q205</v>
      </c>
      <c r="R193" s="17" t="str">
        <f t="shared" si="24"/>
        <v>9.9800</v>
      </c>
      <c r="S193" s="17" t="str">
        <f t="shared" si="25"/>
        <v>132.6800</v>
      </c>
      <c r="T193" s="9" t="str">
        <f t="shared" si="26"/>
        <v>TopLayer</v>
      </c>
      <c r="U193" s="17">
        <f t="shared" si="28"/>
        <v>450</v>
      </c>
      <c r="V193" s="9" t="str">
        <f t="shared" si="27"/>
        <v>SOT-23-3</v>
      </c>
      <c r="Y193" s="9" t="s">
        <v>1520</v>
      </c>
      <c r="Z193" s="18" t="s">
        <v>1479</v>
      </c>
      <c r="AA193" s="18" t="s">
        <v>1521</v>
      </c>
      <c r="AB193" s="18" t="s">
        <v>2446</v>
      </c>
      <c r="AC193" s="17">
        <f t="shared" si="21"/>
        <v>360</v>
      </c>
      <c r="AD193" s="9" t="str">
        <f t="shared" si="22"/>
        <v>0603</v>
      </c>
    </row>
    <row r="194" spans="1:30" x14ac:dyDescent="0.25">
      <c r="A194" t="s">
        <v>1491</v>
      </c>
      <c r="B194" s="20" t="s">
        <v>98</v>
      </c>
      <c r="C194" s="20" t="s">
        <v>1479</v>
      </c>
      <c r="D194" s="20" t="s">
        <v>1492</v>
      </c>
      <c r="E194" s="20" t="s">
        <v>1169</v>
      </c>
      <c r="F194" s="20">
        <v>180</v>
      </c>
      <c r="G194" s="20" t="s">
        <v>94</v>
      </c>
      <c r="N194" t="str">
        <f t="shared" ref="N194:N257" si="29">IFERROR(VLOOKUP(B194,I:J,2,FALSE),"")</f>
        <v>SOT-23-3</v>
      </c>
      <c r="Q194" s="9" t="str">
        <f t="shared" si="23"/>
        <v>Q203</v>
      </c>
      <c r="R194" s="17" t="str">
        <f t="shared" si="24"/>
        <v>2.9800</v>
      </c>
      <c r="S194" s="17" t="str">
        <f t="shared" si="25"/>
        <v>132.7200</v>
      </c>
      <c r="T194" s="9" t="str">
        <f t="shared" si="26"/>
        <v>TopLayer</v>
      </c>
      <c r="U194" s="17">
        <f t="shared" si="28"/>
        <v>450</v>
      </c>
      <c r="V194" s="9" t="str">
        <f t="shared" si="27"/>
        <v>SOT-23-3</v>
      </c>
      <c r="Y194" s="9" t="s">
        <v>1522</v>
      </c>
      <c r="Z194" s="18" t="s">
        <v>1475</v>
      </c>
      <c r="AA194" s="18" t="s">
        <v>1507</v>
      </c>
      <c r="AB194" s="18" t="s">
        <v>2446</v>
      </c>
      <c r="AC194" s="17">
        <f t="shared" ref="AC194:AC257" si="30">VLOOKUP($Y194,$Q:$V,5,FALSE)</f>
        <v>360</v>
      </c>
      <c r="AD194" s="9" t="str">
        <f t="shared" ref="AD194:AD257" si="31">VLOOKUP($Y194,$Q:$V,6,FALSE)</f>
        <v>0603</v>
      </c>
    </row>
    <row r="195" spans="1:30" x14ac:dyDescent="0.25">
      <c r="A195" t="s">
        <v>1493</v>
      </c>
      <c r="B195" s="20" t="s">
        <v>263</v>
      </c>
      <c r="C195" s="20" t="s">
        <v>1461</v>
      </c>
      <c r="D195" s="20" t="s">
        <v>1494</v>
      </c>
      <c r="E195" s="20" t="s">
        <v>1169</v>
      </c>
      <c r="F195" s="20">
        <v>180</v>
      </c>
      <c r="G195" s="20" t="s">
        <v>270</v>
      </c>
      <c r="N195" t="str">
        <f t="shared" si="29"/>
        <v>0603</v>
      </c>
      <c r="Q195" s="9" t="str">
        <f t="shared" ref="Q195:Q258" si="32">$A195</f>
        <v>R271</v>
      </c>
      <c r="R195" s="17" t="str">
        <f t="shared" ref="R195:R258" si="33">$C195</f>
        <v>20.4800</v>
      </c>
      <c r="S195" s="17" t="str">
        <f t="shared" ref="S195:S258" si="34">$D195</f>
        <v>129.9300</v>
      </c>
      <c r="T195" s="9" t="str">
        <f t="shared" ref="T195:T258" si="35">$E195</f>
        <v>TopLayer</v>
      </c>
      <c r="U195" s="17">
        <f t="shared" si="28"/>
        <v>180</v>
      </c>
      <c r="V195" s="9" t="str">
        <f t="shared" ref="V195:V258" si="36">VLOOKUP($B195,$I:$L,2,FALSE)</f>
        <v>0603</v>
      </c>
      <c r="Y195" s="9" t="s">
        <v>1523</v>
      </c>
      <c r="Z195" s="18" t="s">
        <v>1477</v>
      </c>
      <c r="AA195" s="18" t="s">
        <v>1507</v>
      </c>
      <c r="AB195" s="18" t="s">
        <v>2446</v>
      </c>
      <c r="AC195" s="17">
        <f t="shared" si="30"/>
        <v>360</v>
      </c>
      <c r="AD195" s="9" t="str">
        <f t="shared" si="31"/>
        <v>0603</v>
      </c>
    </row>
    <row r="196" spans="1:30" x14ac:dyDescent="0.25">
      <c r="A196" t="s">
        <v>1495</v>
      </c>
      <c r="B196" s="20" t="s">
        <v>263</v>
      </c>
      <c r="C196" s="20" t="s">
        <v>1464</v>
      </c>
      <c r="D196" s="20" t="s">
        <v>1494</v>
      </c>
      <c r="E196" s="20" t="s">
        <v>1169</v>
      </c>
      <c r="F196" s="20">
        <v>180</v>
      </c>
      <c r="G196" s="20" t="s">
        <v>270</v>
      </c>
      <c r="N196" t="str">
        <f t="shared" si="29"/>
        <v>0603</v>
      </c>
      <c r="Q196" s="9" t="str">
        <f t="shared" si="32"/>
        <v>R272</v>
      </c>
      <c r="R196" s="17" t="str">
        <f t="shared" si="33"/>
        <v>13.4800</v>
      </c>
      <c r="S196" s="17" t="str">
        <f t="shared" si="34"/>
        <v>129.9300</v>
      </c>
      <c r="T196" s="9" t="str">
        <f t="shared" si="35"/>
        <v>TopLayer</v>
      </c>
      <c r="U196" s="17">
        <f t="shared" si="28"/>
        <v>180</v>
      </c>
      <c r="V196" s="9" t="str">
        <f t="shared" si="36"/>
        <v>0603</v>
      </c>
      <c r="Y196" s="9" t="s">
        <v>1524</v>
      </c>
      <c r="Z196" s="18" t="s">
        <v>1479</v>
      </c>
      <c r="AA196" s="18" t="s">
        <v>1525</v>
      </c>
      <c r="AB196" s="18" t="s">
        <v>2446</v>
      </c>
      <c r="AC196" s="17">
        <f t="shared" si="30"/>
        <v>360</v>
      </c>
      <c r="AD196" s="9" t="str">
        <f t="shared" si="31"/>
        <v>0603</v>
      </c>
    </row>
    <row r="197" spans="1:30" x14ac:dyDescent="0.25">
      <c r="A197" t="s">
        <v>1496</v>
      </c>
      <c r="B197" s="20" t="s">
        <v>263</v>
      </c>
      <c r="C197" s="20" t="s">
        <v>1466</v>
      </c>
      <c r="D197" s="20" t="s">
        <v>1282</v>
      </c>
      <c r="E197" s="20" t="s">
        <v>1169</v>
      </c>
      <c r="F197" s="20">
        <v>180</v>
      </c>
      <c r="G197" s="20" t="s">
        <v>270</v>
      </c>
      <c r="N197" t="str">
        <f t="shared" si="29"/>
        <v>0603</v>
      </c>
      <c r="Q197" s="9" t="str">
        <f t="shared" si="32"/>
        <v>R268</v>
      </c>
      <c r="R197" s="17" t="str">
        <f t="shared" si="33"/>
        <v>6.4800</v>
      </c>
      <c r="S197" s="17" t="str">
        <f t="shared" si="34"/>
        <v>129.9500</v>
      </c>
      <c r="T197" s="9" t="str">
        <f t="shared" si="35"/>
        <v>TopLayer</v>
      </c>
      <c r="U197" s="17">
        <f t="shared" si="28"/>
        <v>180</v>
      </c>
      <c r="V197" s="9" t="str">
        <f t="shared" si="36"/>
        <v>0603</v>
      </c>
      <c r="Y197" s="9" t="s">
        <v>1526</v>
      </c>
      <c r="Z197" s="18" t="s">
        <v>1527</v>
      </c>
      <c r="AA197" s="18" t="s">
        <v>1528</v>
      </c>
      <c r="AB197" s="18" t="s">
        <v>2446</v>
      </c>
      <c r="AC197" s="17">
        <f t="shared" si="30"/>
        <v>180</v>
      </c>
      <c r="AD197" s="9" t="str">
        <f t="shared" si="31"/>
        <v>0805</v>
      </c>
    </row>
    <row r="198" spans="1:30" x14ac:dyDescent="0.25">
      <c r="A198" t="s">
        <v>1497</v>
      </c>
      <c r="B198" s="20" t="s">
        <v>263</v>
      </c>
      <c r="C198" s="20" t="s">
        <v>1461</v>
      </c>
      <c r="D198" s="20" t="s">
        <v>1498</v>
      </c>
      <c r="E198" s="20" t="s">
        <v>1169</v>
      </c>
      <c r="F198" s="20">
        <v>180</v>
      </c>
      <c r="G198" s="20" t="s">
        <v>270</v>
      </c>
      <c r="N198" t="str">
        <f t="shared" si="29"/>
        <v>0603</v>
      </c>
      <c r="Q198" s="9" t="str">
        <f t="shared" si="32"/>
        <v>R274</v>
      </c>
      <c r="R198" s="17" t="str">
        <f t="shared" si="33"/>
        <v>20.4800</v>
      </c>
      <c r="S198" s="17" t="str">
        <f t="shared" si="34"/>
        <v>140.1800</v>
      </c>
      <c r="T198" s="9" t="str">
        <f t="shared" si="35"/>
        <v>TopLayer</v>
      </c>
      <c r="U198" s="17">
        <f t="shared" si="28"/>
        <v>180</v>
      </c>
      <c r="V198" s="9" t="str">
        <f t="shared" si="36"/>
        <v>0603</v>
      </c>
      <c r="Y198" s="9" t="s">
        <v>1529</v>
      </c>
      <c r="Z198" s="18" t="s">
        <v>1530</v>
      </c>
      <c r="AA198" s="18" t="s">
        <v>1531</v>
      </c>
      <c r="AB198" s="18" t="s">
        <v>2446</v>
      </c>
      <c r="AC198" s="17">
        <f t="shared" si="30"/>
        <v>360</v>
      </c>
      <c r="AD198" s="9" t="str">
        <f t="shared" si="31"/>
        <v>0603</v>
      </c>
    </row>
    <row r="199" spans="1:30" x14ac:dyDescent="0.25">
      <c r="A199" t="s">
        <v>1499</v>
      </c>
      <c r="B199" s="20" t="s">
        <v>263</v>
      </c>
      <c r="C199" s="20" t="s">
        <v>1464</v>
      </c>
      <c r="D199" s="20" t="s">
        <v>1498</v>
      </c>
      <c r="E199" s="20" t="s">
        <v>1169</v>
      </c>
      <c r="F199" s="20">
        <v>180</v>
      </c>
      <c r="G199" s="20" t="s">
        <v>270</v>
      </c>
      <c r="N199" t="str">
        <f t="shared" si="29"/>
        <v>0603</v>
      </c>
      <c r="Q199" s="9" t="str">
        <f t="shared" si="32"/>
        <v>R275</v>
      </c>
      <c r="R199" s="17" t="str">
        <f t="shared" si="33"/>
        <v>13.4800</v>
      </c>
      <c r="S199" s="17" t="str">
        <f t="shared" si="34"/>
        <v>140.1800</v>
      </c>
      <c r="T199" s="9" t="str">
        <f t="shared" si="35"/>
        <v>TopLayer</v>
      </c>
      <c r="U199" s="17">
        <f t="shared" si="28"/>
        <v>180</v>
      </c>
      <c r="V199" s="9" t="str">
        <f t="shared" si="36"/>
        <v>0603</v>
      </c>
      <c r="Y199" s="9" t="s">
        <v>1532</v>
      </c>
      <c r="Z199" s="18" t="s">
        <v>1533</v>
      </c>
      <c r="AA199" s="18" t="s">
        <v>1531</v>
      </c>
      <c r="AB199" s="18" t="s">
        <v>2446</v>
      </c>
      <c r="AC199" s="17">
        <f t="shared" si="30"/>
        <v>360</v>
      </c>
      <c r="AD199" s="9" t="str">
        <f t="shared" si="31"/>
        <v>0603</v>
      </c>
    </row>
    <row r="200" spans="1:30" x14ac:dyDescent="0.25">
      <c r="A200" t="s">
        <v>1500</v>
      </c>
      <c r="B200" s="20" t="s">
        <v>263</v>
      </c>
      <c r="C200" s="20" t="s">
        <v>1466</v>
      </c>
      <c r="D200" s="20" t="s">
        <v>1498</v>
      </c>
      <c r="E200" s="20" t="s">
        <v>1169</v>
      </c>
      <c r="F200" s="20">
        <v>180</v>
      </c>
      <c r="G200" s="20" t="s">
        <v>270</v>
      </c>
      <c r="N200" t="str">
        <f t="shared" si="29"/>
        <v>0603</v>
      </c>
      <c r="Q200" s="9" t="str">
        <f t="shared" si="32"/>
        <v>R269</v>
      </c>
      <c r="R200" s="17" t="str">
        <f t="shared" si="33"/>
        <v>6.4800</v>
      </c>
      <c r="S200" s="17" t="str">
        <f t="shared" si="34"/>
        <v>140.1800</v>
      </c>
      <c r="T200" s="9" t="str">
        <f t="shared" si="35"/>
        <v>TopLayer</v>
      </c>
      <c r="U200" s="17">
        <f t="shared" si="28"/>
        <v>180</v>
      </c>
      <c r="V200" s="9" t="str">
        <f t="shared" si="36"/>
        <v>0603</v>
      </c>
      <c r="Y200" s="9" t="s">
        <v>1534</v>
      </c>
      <c r="Z200" s="18" t="s">
        <v>1535</v>
      </c>
      <c r="AA200" s="18" t="s">
        <v>1531</v>
      </c>
      <c r="AB200" s="18" t="s">
        <v>2446</v>
      </c>
      <c r="AC200" s="17">
        <f t="shared" si="30"/>
        <v>360</v>
      </c>
      <c r="AD200" s="9" t="str">
        <f t="shared" si="31"/>
        <v>0603</v>
      </c>
    </row>
    <row r="201" spans="1:30" x14ac:dyDescent="0.25">
      <c r="A201" t="s">
        <v>1501</v>
      </c>
      <c r="B201" s="20" t="s">
        <v>263</v>
      </c>
      <c r="C201" s="20" t="s">
        <v>1461</v>
      </c>
      <c r="D201" s="20" t="s">
        <v>1502</v>
      </c>
      <c r="E201" s="20" t="s">
        <v>1169</v>
      </c>
      <c r="F201" s="20">
        <v>360</v>
      </c>
      <c r="G201" s="20" t="s">
        <v>270</v>
      </c>
      <c r="N201" t="str">
        <f t="shared" si="29"/>
        <v>0603</v>
      </c>
      <c r="Q201" s="9" t="str">
        <f t="shared" si="32"/>
        <v>R276</v>
      </c>
      <c r="R201" s="17" t="str">
        <f t="shared" si="33"/>
        <v>20.4800</v>
      </c>
      <c r="S201" s="17" t="str">
        <f t="shared" si="34"/>
        <v>138.4300</v>
      </c>
      <c r="T201" s="9" t="str">
        <f t="shared" si="35"/>
        <v>TopLayer</v>
      </c>
      <c r="U201" s="17">
        <f t="shared" si="28"/>
        <v>360</v>
      </c>
      <c r="V201" s="9" t="str">
        <f t="shared" si="36"/>
        <v>0603</v>
      </c>
      <c r="Y201" s="9" t="s">
        <v>1547</v>
      </c>
      <c r="Z201" s="18" t="s">
        <v>1548</v>
      </c>
      <c r="AA201" s="18" t="s">
        <v>1549</v>
      </c>
      <c r="AB201" s="18" t="s">
        <v>2446</v>
      </c>
      <c r="AC201" s="17">
        <f t="shared" si="30"/>
        <v>270</v>
      </c>
      <c r="AD201" s="9" t="str">
        <f t="shared" si="31"/>
        <v>SOT-223</v>
      </c>
    </row>
    <row r="202" spans="1:30" x14ac:dyDescent="0.25">
      <c r="A202" t="s">
        <v>1503</v>
      </c>
      <c r="B202" s="20" t="s">
        <v>263</v>
      </c>
      <c r="C202" s="20" t="s">
        <v>1464</v>
      </c>
      <c r="D202" s="20" t="s">
        <v>1502</v>
      </c>
      <c r="E202" s="20" t="s">
        <v>1169</v>
      </c>
      <c r="F202" s="20">
        <v>360</v>
      </c>
      <c r="G202" s="20" t="s">
        <v>270</v>
      </c>
      <c r="N202" t="str">
        <f t="shared" si="29"/>
        <v>0603</v>
      </c>
      <c r="Q202" s="9" t="str">
        <f t="shared" si="32"/>
        <v>R277</v>
      </c>
      <c r="R202" s="17" t="str">
        <f t="shared" si="33"/>
        <v>13.4800</v>
      </c>
      <c r="S202" s="17" t="str">
        <f t="shared" si="34"/>
        <v>138.4300</v>
      </c>
      <c r="T202" s="9" t="str">
        <f t="shared" si="35"/>
        <v>TopLayer</v>
      </c>
      <c r="U202" s="17">
        <f t="shared" si="28"/>
        <v>360</v>
      </c>
      <c r="V202" s="9" t="str">
        <f t="shared" si="36"/>
        <v>0603</v>
      </c>
      <c r="Y202" s="9" t="s">
        <v>1550</v>
      </c>
      <c r="Z202" s="18" t="s">
        <v>1551</v>
      </c>
      <c r="AA202" s="18" t="s">
        <v>1552</v>
      </c>
      <c r="AB202" s="18" t="s">
        <v>2446</v>
      </c>
      <c r="AC202" s="17">
        <f t="shared" si="30"/>
        <v>270</v>
      </c>
      <c r="AD202" s="9" t="str">
        <f t="shared" si="31"/>
        <v>SOT-223</v>
      </c>
    </row>
    <row r="203" spans="1:30" x14ac:dyDescent="0.25">
      <c r="A203" t="s">
        <v>1504</v>
      </c>
      <c r="B203" s="20" t="s">
        <v>263</v>
      </c>
      <c r="C203" s="20" t="s">
        <v>1466</v>
      </c>
      <c r="D203" s="20" t="s">
        <v>1505</v>
      </c>
      <c r="E203" s="20" t="s">
        <v>1169</v>
      </c>
      <c r="F203" s="20">
        <v>360</v>
      </c>
      <c r="G203" s="20" t="s">
        <v>270</v>
      </c>
      <c r="N203" t="str">
        <f t="shared" si="29"/>
        <v>0603</v>
      </c>
      <c r="Q203" s="9" t="str">
        <f t="shared" si="32"/>
        <v>R270</v>
      </c>
      <c r="R203" s="17" t="str">
        <f t="shared" si="33"/>
        <v>6.4800</v>
      </c>
      <c r="S203" s="17" t="str">
        <f t="shared" si="34"/>
        <v>138.4500</v>
      </c>
      <c r="T203" s="9" t="str">
        <f t="shared" si="35"/>
        <v>TopLayer</v>
      </c>
      <c r="U203" s="17">
        <f t="shared" si="28"/>
        <v>360</v>
      </c>
      <c r="V203" s="9" t="str">
        <f t="shared" si="36"/>
        <v>0603</v>
      </c>
      <c r="Y203" s="9" t="s">
        <v>217</v>
      </c>
      <c r="Z203" s="18" t="s">
        <v>1553</v>
      </c>
      <c r="AA203" s="18" t="s">
        <v>1554</v>
      </c>
      <c r="AB203" s="18" t="s">
        <v>2446</v>
      </c>
      <c r="AC203" s="17">
        <f t="shared" si="30"/>
        <v>450</v>
      </c>
      <c r="AD203" s="9" t="str">
        <f t="shared" si="31"/>
        <v>SSOP-28_5.3x10.2x0.65P</v>
      </c>
    </row>
    <row r="204" spans="1:30" x14ac:dyDescent="0.25">
      <c r="A204" t="s">
        <v>1506</v>
      </c>
      <c r="B204" s="20" t="s">
        <v>263</v>
      </c>
      <c r="C204" s="20" t="s">
        <v>1461</v>
      </c>
      <c r="D204" s="20" t="s">
        <v>1507</v>
      </c>
      <c r="E204" s="20" t="s">
        <v>1169</v>
      </c>
      <c r="F204" s="20">
        <v>360</v>
      </c>
      <c r="G204" s="20" t="s">
        <v>270</v>
      </c>
      <c r="N204" t="str">
        <f t="shared" si="29"/>
        <v>0603</v>
      </c>
      <c r="Q204" s="9" t="str">
        <f t="shared" si="32"/>
        <v>R278</v>
      </c>
      <c r="R204" s="17" t="str">
        <f t="shared" si="33"/>
        <v>20.4800</v>
      </c>
      <c r="S204" s="17" t="str">
        <f t="shared" si="34"/>
        <v>135.4300</v>
      </c>
      <c r="T204" s="9" t="str">
        <f t="shared" si="35"/>
        <v>TopLayer</v>
      </c>
      <c r="U204" s="17">
        <f t="shared" si="28"/>
        <v>360</v>
      </c>
      <c r="V204" s="9" t="str">
        <f t="shared" si="36"/>
        <v>0603</v>
      </c>
      <c r="Y204" s="9" t="s">
        <v>1555</v>
      </c>
      <c r="Z204" s="18" t="s">
        <v>1423</v>
      </c>
      <c r="AA204" s="18" t="s">
        <v>1556</v>
      </c>
      <c r="AB204" s="18" t="s">
        <v>2446</v>
      </c>
      <c r="AC204" s="17">
        <f t="shared" si="30"/>
        <v>360</v>
      </c>
      <c r="AD204" s="9" t="str">
        <f t="shared" si="31"/>
        <v>0402</v>
      </c>
    </row>
    <row r="205" spans="1:30" x14ac:dyDescent="0.25">
      <c r="A205" t="s">
        <v>1508</v>
      </c>
      <c r="B205" s="20" t="s">
        <v>263</v>
      </c>
      <c r="C205" s="20" t="s">
        <v>1464</v>
      </c>
      <c r="D205" s="20" t="s">
        <v>1507</v>
      </c>
      <c r="E205" s="20" t="s">
        <v>1169</v>
      </c>
      <c r="F205" s="20">
        <v>360</v>
      </c>
      <c r="G205" s="20" t="s">
        <v>270</v>
      </c>
      <c r="N205" t="str">
        <f t="shared" si="29"/>
        <v>0603</v>
      </c>
      <c r="Q205" s="9" t="str">
        <f t="shared" si="32"/>
        <v>R279</v>
      </c>
      <c r="R205" s="17" t="str">
        <f t="shared" si="33"/>
        <v>13.4800</v>
      </c>
      <c r="S205" s="17" t="str">
        <f t="shared" si="34"/>
        <v>135.4300</v>
      </c>
      <c r="T205" s="9" t="str">
        <f t="shared" si="35"/>
        <v>TopLayer</v>
      </c>
      <c r="U205" s="17">
        <f t="shared" si="28"/>
        <v>360</v>
      </c>
      <c r="V205" s="9" t="str">
        <f t="shared" si="36"/>
        <v>0603</v>
      </c>
      <c r="Y205" s="9" t="s">
        <v>1557</v>
      </c>
      <c r="Z205" s="18" t="s">
        <v>1408</v>
      </c>
      <c r="AA205" s="18" t="s">
        <v>1558</v>
      </c>
      <c r="AB205" s="18" t="s">
        <v>2446</v>
      </c>
      <c r="AC205" s="17">
        <f t="shared" si="30"/>
        <v>90</v>
      </c>
      <c r="AD205" s="9" t="str">
        <f t="shared" si="31"/>
        <v>0603</v>
      </c>
    </row>
    <row r="206" spans="1:30" x14ac:dyDescent="0.25">
      <c r="A206" t="s">
        <v>1509</v>
      </c>
      <c r="B206" s="20" t="s">
        <v>263</v>
      </c>
      <c r="C206" s="20" t="s">
        <v>1466</v>
      </c>
      <c r="D206" s="20" t="s">
        <v>1510</v>
      </c>
      <c r="E206" s="20" t="s">
        <v>1169</v>
      </c>
      <c r="F206" s="20">
        <v>360</v>
      </c>
      <c r="G206" s="20" t="s">
        <v>270</v>
      </c>
      <c r="N206" t="str">
        <f t="shared" si="29"/>
        <v>0603</v>
      </c>
      <c r="Q206" s="9" t="str">
        <f t="shared" si="32"/>
        <v>R273</v>
      </c>
      <c r="R206" s="17" t="str">
        <f t="shared" si="33"/>
        <v>6.4800</v>
      </c>
      <c r="S206" s="17" t="str">
        <f t="shared" si="34"/>
        <v>135.4500</v>
      </c>
      <c r="T206" s="9" t="str">
        <f t="shared" si="35"/>
        <v>TopLayer</v>
      </c>
      <c r="U206" s="17">
        <f t="shared" si="28"/>
        <v>360</v>
      </c>
      <c r="V206" s="9" t="str">
        <f t="shared" si="36"/>
        <v>0603</v>
      </c>
      <c r="Y206" s="9" t="s">
        <v>1559</v>
      </c>
      <c r="Z206" s="18" t="s">
        <v>1560</v>
      </c>
      <c r="AA206" s="18" t="s">
        <v>1561</v>
      </c>
      <c r="AB206" s="18" t="s">
        <v>2446</v>
      </c>
      <c r="AC206" s="17">
        <f t="shared" si="30"/>
        <v>90</v>
      </c>
      <c r="AD206" s="9" t="str">
        <f t="shared" si="31"/>
        <v>0402</v>
      </c>
    </row>
    <row r="207" spans="1:30" x14ac:dyDescent="0.25">
      <c r="A207" t="s">
        <v>1511</v>
      </c>
      <c r="B207" s="20" t="s">
        <v>263</v>
      </c>
      <c r="C207" s="20" t="s">
        <v>1475</v>
      </c>
      <c r="D207" s="20" t="s">
        <v>1494</v>
      </c>
      <c r="E207" s="20" t="s">
        <v>1169</v>
      </c>
      <c r="F207" s="20">
        <v>360</v>
      </c>
      <c r="G207" s="20" t="s">
        <v>270</v>
      </c>
      <c r="N207" t="str">
        <f t="shared" si="29"/>
        <v>0603</v>
      </c>
      <c r="Q207" s="9" t="str">
        <f t="shared" si="32"/>
        <v>R283</v>
      </c>
      <c r="R207" s="17" t="str">
        <f t="shared" si="33"/>
        <v>16.9800</v>
      </c>
      <c r="S207" s="17" t="str">
        <f t="shared" si="34"/>
        <v>129.9300</v>
      </c>
      <c r="T207" s="9" t="str">
        <f t="shared" si="35"/>
        <v>TopLayer</v>
      </c>
      <c r="U207" s="17">
        <f t="shared" si="28"/>
        <v>360</v>
      </c>
      <c r="V207" s="9" t="str">
        <f t="shared" si="36"/>
        <v>0603</v>
      </c>
      <c r="Y207" s="9" t="s">
        <v>1562</v>
      </c>
      <c r="Z207" s="18" t="s">
        <v>1560</v>
      </c>
      <c r="AA207" s="18" t="s">
        <v>1563</v>
      </c>
      <c r="AB207" s="18" t="s">
        <v>2446</v>
      </c>
      <c r="AC207" s="17">
        <f t="shared" si="30"/>
        <v>270</v>
      </c>
      <c r="AD207" s="9" t="str">
        <f t="shared" si="31"/>
        <v>0402</v>
      </c>
    </row>
    <row r="208" spans="1:30" x14ac:dyDescent="0.25">
      <c r="A208" t="s">
        <v>1512</v>
      </c>
      <c r="B208" s="20" t="s">
        <v>263</v>
      </c>
      <c r="C208" s="20" t="s">
        <v>1477</v>
      </c>
      <c r="D208" s="20" t="s">
        <v>1494</v>
      </c>
      <c r="E208" s="20" t="s">
        <v>1169</v>
      </c>
      <c r="F208" s="20">
        <v>360</v>
      </c>
      <c r="G208" s="20" t="s">
        <v>270</v>
      </c>
      <c r="N208" t="str">
        <f t="shared" si="29"/>
        <v>0603</v>
      </c>
      <c r="Q208" s="9" t="str">
        <f t="shared" si="32"/>
        <v>R284</v>
      </c>
      <c r="R208" s="17" t="str">
        <f t="shared" si="33"/>
        <v>9.9800</v>
      </c>
      <c r="S208" s="17" t="str">
        <f t="shared" si="34"/>
        <v>129.9300</v>
      </c>
      <c r="T208" s="9" t="str">
        <f t="shared" si="35"/>
        <v>TopLayer</v>
      </c>
      <c r="U208" s="17">
        <f t="shared" si="28"/>
        <v>360</v>
      </c>
      <c r="V208" s="9" t="str">
        <f t="shared" si="36"/>
        <v>0603</v>
      </c>
      <c r="Y208" s="9" t="s">
        <v>1564</v>
      </c>
      <c r="Z208" s="18" t="s">
        <v>1414</v>
      </c>
      <c r="AA208" s="18" t="s">
        <v>1558</v>
      </c>
      <c r="AB208" s="18" t="s">
        <v>2446</v>
      </c>
      <c r="AC208" s="17">
        <f t="shared" si="30"/>
        <v>90</v>
      </c>
      <c r="AD208" s="9" t="str">
        <f t="shared" si="31"/>
        <v>0603</v>
      </c>
    </row>
    <row r="209" spans="1:30" x14ac:dyDescent="0.25">
      <c r="A209" t="s">
        <v>1513</v>
      </c>
      <c r="B209" s="20" t="s">
        <v>263</v>
      </c>
      <c r="C209" s="20" t="s">
        <v>1479</v>
      </c>
      <c r="D209" s="20" t="s">
        <v>1514</v>
      </c>
      <c r="E209" s="20" t="s">
        <v>1169</v>
      </c>
      <c r="F209" s="20">
        <v>360</v>
      </c>
      <c r="G209" s="20" t="s">
        <v>270</v>
      </c>
      <c r="N209" t="str">
        <f t="shared" si="29"/>
        <v>0603</v>
      </c>
      <c r="Q209" s="9" t="str">
        <f t="shared" si="32"/>
        <v>R280</v>
      </c>
      <c r="R209" s="17" t="str">
        <f t="shared" si="33"/>
        <v>2.9800</v>
      </c>
      <c r="S209" s="17" t="str">
        <f t="shared" si="34"/>
        <v>129.9700</v>
      </c>
      <c r="T209" s="9" t="str">
        <f t="shared" si="35"/>
        <v>TopLayer</v>
      </c>
      <c r="U209" s="17">
        <f t="shared" si="28"/>
        <v>360</v>
      </c>
      <c r="V209" s="9" t="str">
        <f t="shared" si="36"/>
        <v>0603</v>
      </c>
      <c r="Y209" s="9" t="s">
        <v>1565</v>
      </c>
      <c r="Z209" s="18" t="s">
        <v>1566</v>
      </c>
      <c r="AA209" s="18" t="s">
        <v>1232</v>
      </c>
      <c r="AB209" s="18" t="s">
        <v>2446</v>
      </c>
      <c r="AC209" s="17">
        <f t="shared" si="30"/>
        <v>270</v>
      </c>
      <c r="AD209" s="9" t="str">
        <f t="shared" si="31"/>
        <v>0402</v>
      </c>
    </row>
    <row r="210" spans="1:30" x14ac:dyDescent="0.25">
      <c r="A210" t="s">
        <v>1515</v>
      </c>
      <c r="B210" s="20" t="s">
        <v>263</v>
      </c>
      <c r="C210" s="20" t="s">
        <v>1475</v>
      </c>
      <c r="D210" s="20" t="s">
        <v>1498</v>
      </c>
      <c r="E210" s="20" t="s">
        <v>1169</v>
      </c>
      <c r="F210" s="20">
        <v>360</v>
      </c>
      <c r="G210" s="20" t="s">
        <v>270</v>
      </c>
      <c r="N210" t="str">
        <f t="shared" si="29"/>
        <v>0603</v>
      </c>
      <c r="Q210" s="9" t="str">
        <f t="shared" si="32"/>
        <v>R286</v>
      </c>
      <c r="R210" s="17" t="str">
        <f t="shared" si="33"/>
        <v>16.9800</v>
      </c>
      <c r="S210" s="17" t="str">
        <f t="shared" si="34"/>
        <v>140.1800</v>
      </c>
      <c r="T210" s="9" t="str">
        <f t="shared" si="35"/>
        <v>TopLayer</v>
      </c>
      <c r="U210" s="17">
        <f t="shared" si="28"/>
        <v>360</v>
      </c>
      <c r="V210" s="9" t="str">
        <f t="shared" si="36"/>
        <v>0603</v>
      </c>
      <c r="Y210" s="9" t="s">
        <v>1567</v>
      </c>
      <c r="Z210" s="18" t="s">
        <v>1568</v>
      </c>
      <c r="AA210" s="18" t="s">
        <v>1232</v>
      </c>
      <c r="AB210" s="18" t="s">
        <v>2446</v>
      </c>
      <c r="AC210" s="17">
        <f t="shared" si="30"/>
        <v>270</v>
      </c>
      <c r="AD210" s="9" t="str">
        <f t="shared" si="31"/>
        <v>0402</v>
      </c>
    </row>
    <row r="211" spans="1:30" x14ac:dyDescent="0.25">
      <c r="A211" t="s">
        <v>1516</v>
      </c>
      <c r="B211" s="20" t="s">
        <v>263</v>
      </c>
      <c r="C211" s="20" t="s">
        <v>1477</v>
      </c>
      <c r="D211" s="20" t="s">
        <v>1498</v>
      </c>
      <c r="E211" s="20" t="s">
        <v>1169</v>
      </c>
      <c r="F211" s="20">
        <v>360</v>
      </c>
      <c r="G211" s="20" t="s">
        <v>270</v>
      </c>
      <c r="N211" t="str">
        <f t="shared" si="29"/>
        <v>0603</v>
      </c>
      <c r="Q211" s="9" t="str">
        <f t="shared" si="32"/>
        <v>R287</v>
      </c>
      <c r="R211" s="17" t="str">
        <f t="shared" si="33"/>
        <v>9.9800</v>
      </c>
      <c r="S211" s="17" t="str">
        <f t="shared" si="34"/>
        <v>140.1800</v>
      </c>
      <c r="T211" s="9" t="str">
        <f t="shared" si="35"/>
        <v>TopLayer</v>
      </c>
      <c r="U211" s="17">
        <f t="shared" si="28"/>
        <v>360</v>
      </c>
      <c r="V211" s="9" t="str">
        <f t="shared" si="36"/>
        <v>0603</v>
      </c>
      <c r="Y211" s="9" t="s">
        <v>1569</v>
      </c>
      <c r="Z211" s="18" t="s">
        <v>1570</v>
      </c>
      <c r="AA211" s="18" t="s">
        <v>1571</v>
      </c>
      <c r="AB211" s="18" t="s">
        <v>2446</v>
      </c>
      <c r="AC211" s="17">
        <f t="shared" si="30"/>
        <v>360</v>
      </c>
      <c r="AD211" s="9" t="str">
        <f t="shared" si="31"/>
        <v>0805</v>
      </c>
    </row>
    <row r="212" spans="1:30" x14ac:dyDescent="0.25">
      <c r="A212" t="s">
        <v>1517</v>
      </c>
      <c r="B212" s="20" t="s">
        <v>263</v>
      </c>
      <c r="C212" s="20" t="s">
        <v>1479</v>
      </c>
      <c r="D212" s="20" t="s">
        <v>1498</v>
      </c>
      <c r="E212" s="20" t="s">
        <v>1169</v>
      </c>
      <c r="F212" s="20">
        <v>360</v>
      </c>
      <c r="G212" s="20" t="s">
        <v>270</v>
      </c>
      <c r="N212" t="str">
        <f t="shared" si="29"/>
        <v>0603</v>
      </c>
      <c r="Q212" s="9" t="str">
        <f t="shared" si="32"/>
        <v>R281</v>
      </c>
      <c r="R212" s="17" t="str">
        <f t="shared" si="33"/>
        <v>2.9800</v>
      </c>
      <c r="S212" s="17" t="str">
        <f t="shared" si="34"/>
        <v>140.1800</v>
      </c>
      <c r="T212" s="9" t="str">
        <f t="shared" si="35"/>
        <v>TopLayer</v>
      </c>
      <c r="U212" s="17">
        <f t="shared" si="28"/>
        <v>360</v>
      </c>
      <c r="V212" s="9" t="str">
        <f t="shared" si="36"/>
        <v>0603</v>
      </c>
      <c r="Y212" s="9" t="s">
        <v>1572</v>
      </c>
      <c r="Z212" s="18" t="s">
        <v>1573</v>
      </c>
      <c r="AA212" s="18" t="s">
        <v>1571</v>
      </c>
      <c r="AB212" s="18" t="s">
        <v>2446</v>
      </c>
      <c r="AC212" s="17">
        <f t="shared" si="30"/>
        <v>360</v>
      </c>
      <c r="AD212" s="9" t="str">
        <f t="shared" si="31"/>
        <v>0805</v>
      </c>
    </row>
    <row r="213" spans="1:30" x14ac:dyDescent="0.25">
      <c r="A213" t="s">
        <v>1518</v>
      </c>
      <c r="B213" s="20" t="s">
        <v>263</v>
      </c>
      <c r="C213" s="20" t="s">
        <v>1475</v>
      </c>
      <c r="D213" s="20" t="s">
        <v>1502</v>
      </c>
      <c r="E213" s="20" t="s">
        <v>1169</v>
      </c>
      <c r="F213" s="20">
        <v>360</v>
      </c>
      <c r="G213" s="20" t="s">
        <v>270</v>
      </c>
      <c r="N213" t="str">
        <f t="shared" si="29"/>
        <v>0603</v>
      </c>
      <c r="Q213" s="9" t="str">
        <f t="shared" si="32"/>
        <v>R288</v>
      </c>
      <c r="R213" s="17" t="str">
        <f t="shared" si="33"/>
        <v>16.9800</v>
      </c>
      <c r="S213" s="17" t="str">
        <f t="shared" si="34"/>
        <v>138.4300</v>
      </c>
      <c r="T213" s="9" t="str">
        <f t="shared" si="35"/>
        <v>TopLayer</v>
      </c>
      <c r="U213" s="17">
        <f t="shared" si="28"/>
        <v>360</v>
      </c>
      <c r="V213" s="9" t="str">
        <f t="shared" si="36"/>
        <v>0603</v>
      </c>
      <c r="Y213" s="9" t="s">
        <v>1574</v>
      </c>
      <c r="Z213" s="18" t="s">
        <v>1575</v>
      </c>
      <c r="AA213" s="18" t="s">
        <v>1232</v>
      </c>
      <c r="AB213" s="18" t="s">
        <v>2446</v>
      </c>
      <c r="AC213" s="17">
        <f t="shared" si="30"/>
        <v>270</v>
      </c>
      <c r="AD213" s="9" t="str">
        <f t="shared" si="31"/>
        <v>0402</v>
      </c>
    </row>
    <row r="214" spans="1:30" x14ac:dyDescent="0.25">
      <c r="A214" t="s">
        <v>1519</v>
      </c>
      <c r="B214" s="20" t="s">
        <v>263</v>
      </c>
      <c r="C214" s="20" t="s">
        <v>1477</v>
      </c>
      <c r="D214" s="20" t="s">
        <v>1502</v>
      </c>
      <c r="E214" s="20" t="s">
        <v>1169</v>
      </c>
      <c r="F214" s="20">
        <v>360</v>
      </c>
      <c r="G214" s="20" t="s">
        <v>270</v>
      </c>
      <c r="N214" t="str">
        <f t="shared" si="29"/>
        <v>0603</v>
      </c>
      <c r="Q214" s="9" t="str">
        <f t="shared" si="32"/>
        <v>R289</v>
      </c>
      <c r="R214" s="17" t="str">
        <f t="shared" si="33"/>
        <v>9.9800</v>
      </c>
      <c r="S214" s="17" t="str">
        <f t="shared" si="34"/>
        <v>138.4300</v>
      </c>
      <c r="T214" s="9" t="str">
        <f t="shared" si="35"/>
        <v>TopLayer</v>
      </c>
      <c r="U214" s="17">
        <f t="shared" ref="U214:U277" si="37">F214+VLOOKUP($B214,$I:$L,4,FALSE)</f>
        <v>360</v>
      </c>
      <c r="V214" s="9" t="str">
        <f t="shared" si="36"/>
        <v>0603</v>
      </c>
      <c r="Y214" s="9" t="s">
        <v>1576</v>
      </c>
      <c r="Z214" s="18" t="s">
        <v>1577</v>
      </c>
      <c r="AA214" s="18" t="s">
        <v>1232</v>
      </c>
      <c r="AB214" s="18" t="s">
        <v>2446</v>
      </c>
      <c r="AC214" s="17">
        <f t="shared" si="30"/>
        <v>270</v>
      </c>
      <c r="AD214" s="9" t="str">
        <f t="shared" si="31"/>
        <v>0402</v>
      </c>
    </row>
    <row r="215" spans="1:30" x14ac:dyDescent="0.25">
      <c r="A215" t="s">
        <v>1520</v>
      </c>
      <c r="B215" s="20" t="s">
        <v>263</v>
      </c>
      <c r="C215" s="20" t="s">
        <v>1479</v>
      </c>
      <c r="D215" s="20" t="s">
        <v>1521</v>
      </c>
      <c r="E215" s="20" t="s">
        <v>1169</v>
      </c>
      <c r="F215" s="20">
        <v>360</v>
      </c>
      <c r="G215" s="20" t="s">
        <v>270</v>
      </c>
      <c r="N215" t="str">
        <f t="shared" si="29"/>
        <v>0603</v>
      </c>
      <c r="Q215" s="9" t="str">
        <f t="shared" si="32"/>
        <v>R282</v>
      </c>
      <c r="R215" s="17" t="str">
        <f t="shared" si="33"/>
        <v>2.9800</v>
      </c>
      <c r="S215" s="17" t="str">
        <f t="shared" si="34"/>
        <v>138.4700</v>
      </c>
      <c r="T215" s="9" t="str">
        <f t="shared" si="35"/>
        <v>TopLayer</v>
      </c>
      <c r="U215" s="17">
        <f t="shared" si="37"/>
        <v>360</v>
      </c>
      <c r="V215" s="9" t="str">
        <f t="shared" si="36"/>
        <v>0603</v>
      </c>
      <c r="Y215" s="9" t="s">
        <v>1578</v>
      </c>
      <c r="Z215" s="18" t="s">
        <v>1579</v>
      </c>
      <c r="AA215" s="18" t="s">
        <v>1571</v>
      </c>
      <c r="AB215" s="18" t="s">
        <v>2446</v>
      </c>
      <c r="AC215" s="17">
        <f t="shared" si="30"/>
        <v>360</v>
      </c>
      <c r="AD215" s="9" t="str">
        <f t="shared" si="31"/>
        <v>0805</v>
      </c>
    </row>
    <row r="216" spans="1:30" x14ac:dyDescent="0.25">
      <c r="A216" t="s">
        <v>1522</v>
      </c>
      <c r="B216" s="20" t="s">
        <v>263</v>
      </c>
      <c r="C216" s="20" t="s">
        <v>1475</v>
      </c>
      <c r="D216" s="20" t="s">
        <v>1507</v>
      </c>
      <c r="E216" s="20" t="s">
        <v>1169</v>
      </c>
      <c r="F216" s="20">
        <v>360</v>
      </c>
      <c r="G216" s="20" t="s">
        <v>270</v>
      </c>
      <c r="N216" t="str">
        <f t="shared" si="29"/>
        <v>0603</v>
      </c>
      <c r="Q216" s="9" t="str">
        <f t="shared" si="32"/>
        <v>R290</v>
      </c>
      <c r="R216" s="17" t="str">
        <f t="shared" si="33"/>
        <v>16.9800</v>
      </c>
      <c r="S216" s="17" t="str">
        <f t="shared" si="34"/>
        <v>135.4300</v>
      </c>
      <c r="T216" s="9" t="str">
        <f t="shared" si="35"/>
        <v>TopLayer</v>
      </c>
      <c r="U216" s="17">
        <f t="shared" si="37"/>
        <v>360</v>
      </c>
      <c r="V216" s="9" t="str">
        <f t="shared" si="36"/>
        <v>0603</v>
      </c>
      <c r="Y216" s="9" t="s">
        <v>1580</v>
      </c>
      <c r="Z216" s="18" t="s">
        <v>1581</v>
      </c>
      <c r="AA216" s="18" t="s">
        <v>1558</v>
      </c>
      <c r="AB216" s="18" t="s">
        <v>2446</v>
      </c>
      <c r="AC216" s="17">
        <f t="shared" si="30"/>
        <v>90</v>
      </c>
      <c r="AD216" s="9" t="str">
        <f t="shared" si="31"/>
        <v>0603</v>
      </c>
    </row>
    <row r="217" spans="1:30" x14ac:dyDescent="0.25">
      <c r="A217" t="s">
        <v>1523</v>
      </c>
      <c r="B217" s="20" t="s">
        <v>263</v>
      </c>
      <c r="C217" s="20" t="s">
        <v>1477</v>
      </c>
      <c r="D217" s="20" t="s">
        <v>1507</v>
      </c>
      <c r="E217" s="20" t="s">
        <v>1169</v>
      </c>
      <c r="F217" s="20">
        <v>360</v>
      </c>
      <c r="G217" s="20" t="s">
        <v>270</v>
      </c>
      <c r="N217" t="str">
        <f t="shared" si="29"/>
        <v>0603</v>
      </c>
      <c r="Q217" s="9" t="str">
        <f t="shared" si="32"/>
        <v>R291</v>
      </c>
      <c r="R217" s="17" t="str">
        <f t="shared" si="33"/>
        <v>9.9800</v>
      </c>
      <c r="S217" s="17" t="str">
        <f t="shared" si="34"/>
        <v>135.4300</v>
      </c>
      <c r="T217" s="9" t="str">
        <f t="shared" si="35"/>
        <v>TopLayer</v>
      </c>
      <c r="U217" s="17">
        <f t="shared" si="37"/>
        <v>360</v>
      </c>
      <c r="V217" s="9" t="str">
        <f t="shared" si="36"/>
        <v>0603</v>
      </c>
      <c r="Y217" s="9" t="s">
        <v>1582</v>
      </c>
      <c r="Z217" s="18" t="s">
        <v>1583</v>
      </c>
      <c r="AA217" s="18" t="s">
        <v>1571</v>
      </c>
      <c r="AB217" s="18" t="s">
        <v>2446</v>
      </c>
      <c r="AC217" s="17">
        <f t="shared" si="30"/>
        <v>360</v>
      </c>
      <c r="AD217" s="9" t="str">
        <f t="shared" si="31"/>
        <v>0805</v>
      </c>
    </row>
    <row r="218" spans="1:30" x14ac:dyDescent="0.25">
      <c r="A218" t="s">
        <v>1524</v>
      </c>
      <c r="B218" s="20" t="s">
        <v>263</v>
      </c>
      <c r="C218" s="20" t="s">
        <v>1479</v>
      </c>
      <c r="D218" s="20" t="s">
        <v>1525</v>
      </c>
      <c r="E218" s="20" t="s">
        <v>1169</v>
      </c>
      <c r="F218" s="20">
        <v>360</v>
      </c>
      <c r="G218" s="20" t="s">
        <v>270</v>
      </c>
      <c r="N218" t="str">
        <f t="shared" si="29"/>
        <v>0603</v>
      </c>
      <c r="Q218" s="9" t="str">
        <f t="shared" si="32"/>
        <v>R285</v>
      </c>
      <c r="R218" s="17" t="str">
        <f t="shared" si="33"/>
        <v>2.9800</v>
      </c>
      <c r="S218" s="17" t="str">
        <f t="shared" si="34"/>
        <v>135.4700</v>
      </c>
      <c r="T218" s="9" t="str">
        <f t="shared" si="35"/>
        <v>TopLayer</v>
      </c>
      <c r="U218" s="17">
        <f t="shared" si="37"/>
        <v>360</v>
      </c>
      <c r="V218" s="9" t="str">
        <f t="shared" si="36"/>
        <v>0603</v>
      </c>
      <c r="Y218" s="9" t="s">
        <v>1584</v>
      </c>
      <c r="Z218" s="18" t="s">
        <v>1585</v>
      </c>
      <c r="AA218" s="18" t="s">
        <v>1561</v>
      </c>
      <c r="AB218" s="18" t="s">
        <v>2446</v>
      </c>
      <c r="AC218" s="17">
        <f t="shared" si="30"/>
        <v>360</v>
      </c>
      <c r="AD218" s="9" t="str">
        <f t="shared" si="31"/>
        <v>0603</v>
      </c>
    </row>
    <row r="219" spans="1:30" x14ac:dyDescent="0.25">
      <c r="A219" t="s">
        <v>1526</v>
      </c>
      <c r="B219" s="20" t="s">
        <v>1446</v>
      </c>
      <c r="C219" s="20" t="s">
        <v>1527</v>
      </c>
      <c r="D219" s="20" t="s">
        <v>1528</v>
      </c>
      <c r="E219" s="20" t="s">
        <v>1169</v>
      </c>
      <c r="F219" s="20">
        <v>180</v>
      </c>
      <c r="G219" s="20">
        <v>742792023</v>
      </c>
      <c r="N219" t="str">
        <f t="shared" si="29"/>
        <v>0805</v>
      </c>
      <c r="Q219" s="9" t="str">
        <f t="shared" si="32"/>
        <v>FB211</v>
      </c>
      <c r="R219" s="17" t="str">
        <f t="shared" si="33"/>
        <v>18.4000</v>
      </c>
      <c r="S219" s="17" t="str">
        <f t="shared" si="34"/>
        <v>126.2400</v>
      </c>
      <c r="T219" s="9" t="str">
        <f t="shared" si="35"/>
        <v>TopLayer</v>
      </c>
      <c r="U219" s="17">
        <f t="shared" si="37"/>
        <v>180</v>
      </c>
      <c r="V219" s="9" t="str">
        <f t="shared" si="36"/>
        <v>0805</v>
      </c>
      <c r="Y219" s="9" t="s">
        <v>1586</v>
      </c>
      <c r="Z219" s="18" t="s">
        <v>1587</v>
      </c>
      <c r="AA219" s="18" t="s">
        <v>1588</v>
      </c>
      <c r="AB219" s="18" t="s">
        <v>2446</v>
      </c>
      <c r="AC219" s="17">
        <f t="shared" si="30"/>
        <v>180</v>
      </c>
      <c r="AD219" s="9" t="str">
        <f t="shared" si="31"/>
        <v>0603</v>
      </c>
    </row>
    <row r="220" spans="1:30" x14ac:dyDescent="0.25">
      <c r="A220" t="s">
        <v>1529</v>
      </c>
      <c r="B220" s="20" t="s">
        <v>263</v>
      </c>
      <c r="C220" s="20" t="s">
        <v>1530</v>
      </c>
      <c r="D220" s="20" t="s">
        <v>1531</v>
      </c>
      <c r="E220" s="20" t="s">
        <v>1169</v>
      </c>
      <c r="F220" s="20">
        <v>360</v>
      </c>
      <c r="G220" s="20" t="s">
        <v>259</v>
      </c>
      <c r="N220" t="str">
        <f t="shared" si="29"/>
        <v>0603</v>
      </c>
      <c r="Q220" s="9" t="str">
        <f t="shared" si="32"/>
        <v>R251</v>
      </c>
      <c r="R220" s="17" t="str">
        <f t="shared" si="33"/>
        <v>17.6300</v>
      </c>
      <c r="S220" s="17" t="str">
        <f t="shared" si="34"/>
        <v>141.7000</v>
      </c>
      <c r="T220" s="9" t="str">
        <f t="shared" si="35"/>
        <v>TopLayer</v>
      </c>
      <c r="U220" s="17">
        <f t="shared" si="37"/>
        <v>360</v>
      </c>
      <c r="V220" s="9" t="str">
        <f t="shared" si="36"/>
        <v>0603</v>
      </c>
      <c r="Y220" s="9" t="s">
        <v>1589</v>
      </c>
      <c r="Z220" s="18" t="s">
        <v>1590</v>
      </c>
      <c r="AA220" s="18" t="s">
        <v>1591</v>
      </c>
      <c r="AB220" s="18" t="s">
        <v>2446</v>
      </c>
      <c r="AC220" s="17">
        <f t="shared" si="30"/>
        <v>180</v>
      </c>
      <c r="AD220" s="9" t="str">
        <f t="shared" si="31"/>
        <v>0603</v>
      </c>
    </row>
    <row r="221" spans="1:30" x14ac:dyDescent="0.25">
      <c r="A221" t="s">
        <v>1532</v>
      </c>
      <c r="B221" s="20" t="s">
        <v>263</v>
      </c>
      <c r="C221" s="20" t="s">
        <v>1533</v>
      </c>
      <c r="D221" s="20" t="s">
        <v>1531</v>
      </c>
      <c r="E221" s="20" t="s">
        <v>1169</v>
      </c>
      <c r="F221" s="20">
        <v>360</v>
      </c>
      <c r="G221" s="20" t="s">
        <v>259</v>
      </c>
      <c r="N221" t="str">
        <f t="shared" si="29"/>
        <v>0603</v>
      </c>
      <c r="Q221" s="9" t="str">
        <f t="shared" si="32"/>
        <v>R266</v>
      </c>
      <c r="R221" s="17" t="str">
        <f t="shared" si="33"/>
        <v>10.4800</v>
      </c>
      <c r="S221" s="17" t="str">
        <f t="shared" si="34"/>
        <v>141.7000</v>
      </c>
      <c r="T221" s="9" t="str">
        <f t="shared" si="35"/>
        <v>TopLayer</v>
      </c>
      <c r="U221" s="17">
        <f t="shared" si="37"/>
        <v>360</v>
      </c>
      <c r="V221" s="9" t="str">
        <f t="shared" si="36"/>
        <v>0603</v>
      </c>
      <c r="Y221" s="9" t="s">
        <v>1592</v>
      </c>
      <c r="Z221" s="18" t="s">
        <v>1593</v>
      </c>
      <c r="AA221" s="18" t="s">
        <v>1278</v>
      </c>
      <c r="AB221" s="18" t="s">
        <v>2446</v>
      </c>
      <c r="AC221" s="17">
        <f t="shared" si="30"/>
        <v>270</v>
      </c>
      <c r="AD221" s="9" t="str">
        <f t="shared" si="31"/>
        <v>0402</v>
      </c>
    </row>
    <row r="222" spans="1:30" x14ac:dyDescent="0.25">
      <c r="A222" t="s">
        <v>1534</v>
      </c>
      <c r="B222" s="20" t="s">
        <v>263</v>
      </c>
      <c r="C222" s="20" t="s">
        <v>1535</v>
      </c>
      <c r="D222" s="20" t="s">
        <v>1531</v>
      </c>
      <c r="E222" s="20" t="s">
        <v>1169</v>
      </c>
      <c r="F222" s="20">
        <v>360</v>
      </c>
      <c r="G222" s="20" t="s">
        <v>259</v>
      </c>
      <c r="N222" t="str">
        <f t="shared" si="29"/>
        <v>0603</v>
      </c>
      <c r="Q222" s="9" t="str">
        <f t="shared" si="32"/>
        <v>R267</v>
      </c>
      <c r="R222" s="17" t="str">
        <f t="shared" si="33"/>
        <v>3.9800</v>
      </c>
      <c r="S222" s="17" t="str">
        <f t="shared" si="34"/>
        <v>141.7000</v>
      </c>
      <c r="T222" s="9" t="str">
        <f t="shared" si="35"/>
        <v>TopLayer</v>
      </c>
      <c r="U222" s="17">
        <f t="shared" si="37"/>
        <v>360</v>
      </c>
      <c r="V222" s="9" t="str">
        <f t="shared" si="36"/>
        <v>0603</v>
      </c>
      <c r="Y222" s="9" t="s">
        <v>1594</v>
      </c>
      <c r="Z222" s="18" t="s">
        <v>1595</v>
      </c>
      <c r="AA222" s="18" t="s">
        <v>1278</v>
      </c>
      <c r="AB222" s="18" t="s">
        <v>2446</v>
      </c>
      <c r="AC222" s="17">
        <f t="shared" si="30"/>
        <v>90</v>
      </c>
      <c r="AD222" s="9" t="str">
        <f t="shared" si="31"/>
        <v>0402</v>
      </c>
    </row>
    <row r="223" spans="1:30" x14ac:dyDescent="0.25">
      <c r="A223" t="s">
        <v>228</v>
      </c>
      <c r="B223" s="20" t="s">
        <v>230</v>
      </c>
      <c r="C223" s="20" t="s">
        <v>1536</v>
      </c>
      <c r="D223" s="20" t="s">
        <v>1537</v>
      </c>
      <c r="E223" s="20" t="s">
        <v>1169</v>
      </c>
      <c r="F223" s="20">
        <v>270</v>
      </c>
      <c r="G223" s="20" t="s">
        <v>226</v>
      </c>
      <c r="N223" t="str">
        <f t="shared" si="29"/>
        <v/>
      </c>
      <c r="Q223" s="9" t="str">
        <f t="shared" si="32"/>
        <v>U208</v>
      </c>
      <c r="R223" s="17" t="str">
        <f t="shared" si="33"/>
        <v>95.9500</v>
      </c>
      <c r="S223" s="17" t="str">
        <f t="shared" si="34"/>
        <v>117.6900</v>
      </c>
      <c r="T223" s="9" t="str">
        <f t="shared" si="35"/>
        <v>TopLayer</v>
      </c>
      <c r="U223" s="17" t="e">
        <f t="shared" si="37"/>
        <v>#N/A</v>
      </c>
      <c r="V223" s="9" t="e">
        <f t="shared" si="36"/>
        <v>#N/A</v>
      </c>
      <c r="Y223" s="9" t="s">
        <v>1596</v>
      </c>
      <c r="Z223" s="18" t="s">
        <v>1597</v>
      </c>
      <c r="AA223" s="18" t="s">
        <v>1278</v>
      </c>
      <c r="AB223" s="18" t="s">
        <v>2446</v>
      </c>
      <c r="AC223" s="17">
        <f t="shared" si="30"/>
        <v>270</v>
      </c>
      <c r="AD223" s="9" t="str">
        <f t="shared" si="31"/>
        <v>0402</v>
      </c>
    </row>
    <row r="224" spans="1:30" x14ac:dyDescent="0.25">
      <c r="A224" t="s">
        <v>1538</v>
      </c>
      <c r="B224" s="20" t="s">
        <v>79</v>
      </c>
      <c r="C224" s="20" t="s">
        <v>1539</v>
      </c>
      <c r="D224" s="20" t="s">
        <v>1540</v>
      </c>
      <c r="E224" s="20" t="s">
        <v>1169</v>
      </c>
      <c r="F224" s="20">
        <v>90</v>
      </c>
      <c r="G224" s="20" t="s">
        <v>222</v>
      </c>
      <c r="N224" t="str">
        <f t="shared" si="29"/>
        <v/>
      </c>
      <c r="Q224" s="9" t="str">
        <f t="shared" si="32"/>
        <v>U207</v>
      </c>
      <c r="R224" s="17" t="str">
        <f t="shared" si="33"/>
        <v>48.0001</v>
      </c>
      <c r="S224" s="17" t="str">
        <f t="shared" si="34"/>
        <v>139.3099</v>
      </c>
      <c r="T224" s="9" t="str">
        <f t="shared" si="35"/>
        <v>TopLayer</v>
      </c>
      <c r="U224" s="17" t="e">
        <f t="shared" si="37"/>
        <v>#N/A</v>
      </c>
      <c r="V224" s="9" t="e">
        <f t="shared" si="36"/>
        <v>#N/A</v>
      </c>
      <c r="Y224" s="9" t="s">
        <v>1598</v>
      </c>
      <c r="Z224" s="18" t="s">
        <v>1599</v>
      </c>
      <c r="AA224" s="18" t="s">
        <v>1278</v>
      </c>
      <c r="AB224" s="18" t="s">
        <v>2446</v>
      </c>
      <c r="AC224" s="17">
        <f t="shared" si="30"/>
        <v>270</v>
      </c>
      <c r="AD224" s="9" t="str">
        <f t="shared" si="31"/>
        <v>0402</v>
      </c>
    </row>
    <row r="225" spans="1:30" x14ac:dyDescent="0.25">
      <c r="A225" t="s">
        <v>1541</v>
      </c>
      <c r="B225" s="20" t="s">
        <v>79</v>
      </c>
      <c r="C225" s="20" t="s">
        <v>1542</v>
      </c>
      <c r="D225" s="20" t="s">
        <v>1540</v>
      </c>
      <c r="E225" s="20" t="s">
        <v>1169</v>
      </c>
      <c r="F225" s="20">
        <v>90</v>
      </c>
      <c r="G225" s="20" t="s">
        <v>222</v>
      </c>
      <c r="N225" t="str">
        <f t="shared" si="29"/>
        <v/>
      </c>
      <c r="Q225" s="9" t="str">
        <f t="shared" si="32"/>
        <v>U206</v>
      </c>
      <c r="R225" s="17" t="str">
        <f t="shared" si="33"/>
        <v>54.7261</v>
      </c>
      <c r="S225" s="17" t="str">
        <f t="shared" si="34"/>
        <v>139.3099</v>
      </c>
      <c r="T225" s="9" t="str">
        <f t="shared" si="35"/>
        <v>TopLayer</v>
      </c>
      <c r="U225" s="17" t="e">
        <f t="shared" si="37"/>
        <v>#N/A</v>
      </c>
      <c r="V225" s="9" t="e">
        <f t="shared" si="36"/>
        <v>#N/A</v>
      </c>
      <c r="Y225" s="9" t="s">
        <v>1600</v>
      </c>
      <c r="Z225" s="18" t="s">
        <v>1601</v>
      </c>
      <c r="AA225" s="18" t="s">
        <v>1225</v>
      </c>
      <c r="AB225" s="18" t="s">
        <v>2446</v>
      </c>
      <c r="AC225" s="17">
        <f t="shared" si="30"/>
        <v>270</v>
      </c>
      <c r="AD225" s="9" t="str">
        <f t="shared" si="31"/>
        <v>0402</v>
      </c>
    </row>
    <row r="226" spans="1:30" x14ac:dyDescent="0.25">
      <c r="A226" t="s">
        <v>1543</v>
      </c>
      <c r="B226" s="20" t="s">
        <v>79</v>
      </c>
      <c r="C226" s="20" t="s">
        <v>1544</v>
      </c>
      <c r="D226" s="20" t="s">
        <v>1540</v>
      </c>
      <c r="E226" s="20" t="s">
        <v>1169</v>
      </c>
      <c r="F226" s="20">
        <v>90</v>
      </c>
      <c r="G226" s="20" t="s">
        <v>222</v>
      </c>
      <c r="N226" t="str">
        <f t="shared" si="29"/>
        <v/>
      </c>
      <c r="Q226" s="9" t="str">
        <f t="shared" si="32"/>
        <v>U205</v>
      </c>
      <c r="R226" s="17" t="str">
        <f t="shared" si="33"/>
        <v>51.3261</v>
      </c>
      <c r="S226" s="17" t="str">
        <f t="shared" si="34"/>
        <v>139.3099</v>
      </c>
      <c r="T226" s="9" t="str">
        <f t="shared" si="35"/>
        <v>TopLayer</v>
      </c>
      <c r="U226" s="17" t="e">
        <f t="shared" si="37"/>
        <v>#N/A</v>
      </c>
      <c r="V226" s="9" t="e">
        <f t="shared" si="36"/>
        <v>#N/A</v>
      </c>
      <c r="Y226" s="9" t="s">
        <v>1602</v>
      </c>
      <c r="Z226" s="18" t="s">
        <v>1603</v>
      </c>
      <c r="AA226" s="18" t="s">
        <v>1364</v>
      </c>
      <c r="AB226" s="18" t="s">
        <v>2446</v>
      </c>
      <c r="AC226" s="17">
        <f t="shared" si="30"/>
        <v>90</v>
      </c>
      <c r="AD226" s="9" t="str">
        <f t="shared" si="31"/>
        <v>0402</v>
      </c>
    </row>
    <row r="227" spans="1:30" x14ac:dyDescent="0.25">
      <c r="A227" t="s">
        <v>1545</v>
      </c>
      <c r="B227" s="20" t="s">
        <v>79</v>
      </c>
      <c r="C227" s="20" t="s">
        <v>1546</v>
      </c>
      <c r="D227" s="20" t="s">
        <v>1540</v>
      </c>
      <c r="E227" s="20" t="s">
        <v>1169</v>
      </c>
      <c r="F227" s="20">
        <v>90</v>
      </c>
      <c r="G227" s="20" t="s">
        <v>222</v>
      </c>
      <c r="N227" t="str">
        <f t="shared" si="29"/>
        <v/>
      </c>
      <c r="Q227" s="9" t="str">
        <f t="shared" si="32"/>
        <v>U204</v>
      </c>
      <c r="R227" s="17" t="str">
        <f t="shared" si="33"/>
        <v>58.2261</v>
      </c>
      <c r="S227" s="17" t="str">
        <f t="shared" si="34"/>
        <v>139.3099</v>
      </c>
      <c r="T227" s="9" t="str">
        <f t="shared" si="35"/>
        <v>TopLayer</v>
      </c>
      <c r="U227" s="17" t="e">
        <f t="shared" si="37"/>
        <v>#N/A</v>
      </c>
      <c r="V227" s="9" t="e">
        <f t="shared" si="36"/>
        <v>#N/A</v>
      </c>
      <c r="Y227" s="9" t="s">
        <v>1604</v>
      </c>
      <c r="Z227" s="18" t="s">
        <v>1601</v>
      </c>
      <c r="AA227" s="18" t="s">
        <v>1223</v>
      </c>
      <c r="AB227" s="18" t="s">
        <v>2446</v>
      </c>
      <c r="AC227" s="17">
        <f t="shared" si="30"/>
        <v>90</v>
      </c>
      <c r="AD227" s="9" t="str">
        <f t="shared" si="31"/>
        <v>0402</v>
      </c>
    </row>
    <row r="228" spans="1:30" x14ac:dyDescent="0.25">
      <c r="A228" t="s">
        <v>1547</v>
      </c>
      <c r="B228" s="20" t="s">
        <v>293</v>
      </c>
      <c r="C228" s="20" t="s">
        <v>1548</v>
      </c>
      <c r="D228" s="20" t="s">
        <v>1549</v>
      </c>
      <c r="E228" s="20" t="s">
        <v>1169</v>
      </c>
      <c r="F228" s="20">
        <v>90</v>
      </c>
      <c r="G228" s="20" t="s">
        <v>289</v>
      </c>
      <c r="N228" t="str">
        <f t="shared" si="29"/>
        <v>SOT-223</v>
      </c>
      <c r="Q228" s="9" t="str">
        <f t="shared" si="32"/>
        <v>U203</v>
      </c>
      <c r="R228" s="17" t="str">
        <f t="shared" si="33"/>
        <v>14.9000</v>
      </c>
      <c r="S228" s="17" t="str">
        <f t="shared" si="34"/>
        <v>119.6600</v>
      </c>
      <c r="T228" s="9" t="str">
        <f t="shared" si="35"/>
        <v>TopLayer</v>
      </c>
      <c r="U228" s="17">
        <f t="shared" si="37"/>
        <v>270</v>
      </c>
      <c r="V228" s="9" t="str">
        <f t="shared" si="36"/>
        <v>SOT-223</v>
      </c>
      <c r="Y228" s="9" t="s">
        <v>1605</v>
      </c>
      <c r="Z228" s="18" t="s">
        <v>1606</v>
      </c>
      <c r="AA228" s="18" t="s">
        <v>1364</v>
      </c>
      <c r="AB228" s="18" t="s">
        <v>2446</v>
      </c>
      <c r="AC228" s="17">
        <f t="shared" si="30"/>
        <v>270</v>
      </c>
      <c r="AD228" s="9" t="str">
        <f t="shared" si="31"/>
        <v>0402</v>
      </c>
    </row>
    <row r="229" spans="1:30" x14ac:dyDescent="0.25">
      <c r="A229" t="s">
        <v>1550</v>
      </c>
      <c r="B229" s="20" t="s">
        <v>293</v>
      </c>
      <c r="C229" s="20" t="s">
        <v>1551</v>
      </c>
      <c r="D229" s="20" t="s">
        <v>1552</v>
      </c>
      <c r="E229" s="20" t="s">
        <v>1169</v>
      </c>
      <c r="F229" s="20">
        <v>90</v>
      </c>
      <c r="G229" s="20" t="s">
        <v>289</v>
      </c>
      <c r="N229" t="str">
        <f t="shared" si="29"/>
        <v>SOT-223</v>
      </c>
      <c r="Q229" s="9" t="str">
        <f t="shared" si="32"/>
        <v>U202</v>
      </c>
      <c r="R229" s="17" t="str">
        <f t="shared" si="33"/>
        <v>22.6000</v>
      </c>
      <c r="S229" s="17" t="str">
        <f t="shared" si="34"/>
        <v>119.6400</v>
      </c>
      <c r="T229" s="9" t="str">
        <f t="shared" si="35"/>
        <v>TopLayer</v>
      </c>
      <c r="U229" s="17">
        <f t="shared" si="37"/>
        <v>270</v>
      </c>
      <c r="V229" s="9" t="str">
        <f t="shared" si="36"/>
        <v>SOT-223</v>
      </c>
      <c r="Y229" s="9" t="s">
        <v>1607</v>
      </c>
      <c r="Z229" s="18" t="s">
        <v>1608</v>
      </c>
      <c r="AA229" s="18" t="s">
        <v>1278</v>
      </c>
      <c r="AB229" s="18" t="s">
        <v>2446</v>
      </c>
      <c r="AC229" s="17">
        <f t="shared" si="30"/>
        <v>90</v>
      </c>
      <c r="AD229" s="9" t="str">
        <f t="shared" si="31"/>
        <v>0402</v>
      </c>
    </row>
    <row r="230" spans="1:30" x14ac:dyDescent="0.25">
      <c r="A230" t="s">
        <v>217</v>
      </c>
      <c r="B230" s="20" t="s">
        <v>219</v>
      </c>
      <c r="C230" s="20" t="s">
        <v>1553</v>
      </c>
      <c r="D230" s="20" t="s">
        <v>1554</v>
      </c>
      <c r="E230" s="20" t="s">
        <v>1169</v>
      </c>
      <c r="F230" s="20">
        <v>180</v>
      </c>
      <c r="G230" s="20" t="s">
        <v>215</v>
      </c>
      <c r="N230" t="str">
        <f t="shared" si="29"/>
        <v>SSOP-28_5.3x10.2x0.65P</v>
      </c>
      <c r="Q230" s="9" t="str">
        <f t="shared" si="32"/>
        <v>U200</v>
      </c>
      <c r="R230" s="17" t="str">
        <f t="shared" si="33"/>
        <v>6.2550</v>
      </c>
      <c r="S230" s="17" t="str">
        <f t="shared" si="34"/>
        <v>117.6550</v>
      </c>
      <c r="T230" s="9" t="str">
        <f t="shared" si="35"/>
        <v>TopLayer</v>
      </c>
      <c r="U230" s="17">
        <f t="shared" si="37"/>
        <v>450</v>
      </c>
      <c r="V230" s="9" t="str">
        <f t="shared" si="36"/>
        <v>SSOP-28_5.3x10.2x0.65P</v>
      </c>
      <c r="Y230" s="9" t="s">
        <v>1609</v>
      </c>
      <c r="Z230" s="18" t="s">
        <v>1610</v>
      </c>
      <c r="AA230" s="18" t="s">
        <v>1364</v>
      </c>
      <c r="AB230" s="18" t="s">
        <v>2446</v>
      </c>
      <c r="AC230" s="17">
        <f t="shared" si="30"/>
        <v>270</v>
      </c>
      <c r="AD230" s="9" t="str">
        <f t="shared" si="31"/>
        <v>0402</v>
      </c>
    </row>
    <row r="231" spans="1:30" x14ac:dyDescent="0.25">
      <c r="A231" t="s">
        <v>1555</v>
      </c>
      <c r="B231" s="20" t="s">
        <v>68</v>
      </c>
      <c r="C231" s="20" t="s">
        <v>1423</v>
      </c>
      <c r="D231" s="20" t="s">
        <v>1556</v>
      </c>
      <c r="E231" s="20" t="s">
        <v>1169</v>
      </c>
      <c r="F231" s="20">
        <v>360</v>
      </c>
      <c r="G231" s="20" t="s">
        <v>248</v>
      </c>
      <c r="N231" t="str">
        <f t="shared" si="29"/>
        <v>0402</v>
      </c>
      <c r="Q231" s="9" t="str">
        <f t="shared" si="32"/>
        <v>R265</v>
      </c>
      <c r="R231" s="17" t="str">
        <f t="shared" si="33"/>
        <v>97.2000</v>
      </c>
      <c r="S231" s="17" t="str">
        <f t="shared" si="34"/>
        <v>120.9400</v>
      </c>
      <c r="T231" s="9" t="str">
        <f t="shared" si="35"/>
        <v>TopLayer</v>
      </c>
      <c r="U231" s="17">
        <f t="shared" si="37"/>
        <v>360</v>
      </c>
      <c r="V231" s="9" t="str">
        <f t="shared" si="36"/>
        <v>0402</v>
      </c>
      <c r="Y231" s="9" t="s">
        <v>1611</v>
      </c>
      <c r="Z231" s="18" t="s">
        <v>1577</v>
      </c>
      <c r="AA231" s="18" t="s">
        <v>1278</v>
      </c>
      <c r="AB231" s="18" t="s">
        <v>2446</v>
      </c>
      <c r="AC231" s="17">
        <f t="shared" si="30"/>
        <v>90</v>
      </c>
      <c r="AD231" s="9" t="str">
        <f t="shared" si="31"/>
        <v>0402</v>
      </c>
    </row>
    <row r="232" spans="1:30" x14ac:dyDescent="0.25">
      <c r="A232" t="s">
        <v>1557</v>
      </c>
      <c r="B232" s="20" t="s">
        <v>263</v>
      </c>
      <c r="C232" s="20" t="s">
        <v>1408</v>
      </c>
      <c r="D232" s="20" t="s">
        <v>1558</v>
      </c>
      <c r="E232" s="20" t="s">
        <v>1169</v>
      </c>
      <c r="F232" s="20">
        <v>90</v>
      </c>
      <c r="G232" s="20" t="s">
        <v>259</v>
      </c>
      <c r="N232" t="str">
        <f t="shared" si="29"/>
        <v>0603</v>
      </c>
      <c r="Q232" s="9" t="str">
        <f t="shared" si="32"/>
        <v>R264</v>
      </c>
      <c r="R232" s="17" t="str">
        <f t="shared" si="33"/>
        <v>36.7000</v>
      </c>
      <c r="S232" s="17" t="str">
        <f t="shared" si="34"/>
        <v>139.6900</v>
      </c>
      <c r="T232" s="9" t="str">
        <f t="shared" si="35"/>
        <v>TopLayer</v>
      </c>
      <c r="U232" s="17">
        <f t="shared" si="37"/>
        <v>90</v>
      </c>
      <c r="V232" s="9" t="str">
        <f t="shared" si="36"/>
        <v>0603</v>
      </c>
      <c r="Y232" s="9" t="s">
        <v>1612</v>
      </c>
      <c r="Z232" s="18" t="s">
        <v>1361</v>
      </c>
      <c r="AA232" s="18" t="s">
        <v>1223</v>
      </c>
      <c r="AB232" s="18" t="s">
        <v>2446</v>
      </c>
      <c r="AC232" s="17">
        <f t="shared" si="30"/>
        <v>90</v>
      </c>
      <c r="AD232" s="9" t="str">
        <f t="shared" si="31"/>
        <v>0402</v>
      </c>
    </row>
    <row r="233" spans="1:30" x14ac:dyDescent="0.25">
      <c r="A233" t="s">
        <v>1559</v>
      </c>
      <c r="B233" s="20" t="s">
        <v>68</v>
      </c>
      <c r="C233" s="20" t="s">
        <v>1560</v>
      </c>
      <c r="D233" s="20" t="s">
        <v>1561</v>
      </c>
      <c r="E233" s="20" t="s">
        <v>1169</v>
      </c>
      <c r="F233" s="20">
        <v>90</v>
      </c>
      <c r="G233" s="20" t="s">
        <v>248</v>
      </c>
      <c r="N233" t="str">
        <f t="shared" si="29"/>
        <v>0402</v>
      </c>
      <c r="Q233" s="9" t="str">
        <f t="shared" si="32"/>
        <v>R263</v>
      </c>
      <c r="R233" s="17" t="str">
        <f t="shared" si="33"/>
        <v>98.4500</v>
      </c>
      <c r="S233" s="17" t="str">
        <f t="shared" si="34"/>
        <v>116.1900</v>
      </c>
      <c r="T233" s="9" t="str">
        <f t="shared" si="35"/>
        <v>TopLayer</v>
      </c>
      <c r="U233" s="17">
        <f t="shared" si="37"/>
        <v>90</v>
      </c>
      <c r="V233" s="9" t="str">
        <f t="shared" si="36"/>
        <v>0402</v>
      </c>
      <c r="Y233" s="9" t="s">
        <v>1613</v>
      </c>
      <c r="Z233" s="18" t="s">
        <v>1614</v>
      </c>
      <c r="AA233" s="18" t="s">
        <v>1278</v>
      </c>
      <c r="AB233" s="18" t="s">
        <v>2446</v>
      </c>
      <c r="AC233" s="17">
        <f t="shared" si="30"/>
        <v>90</v>
      </c>
      <c r="AD233" s="9" t="str">
        <f t="shared" si="31"/>
        <v>0402</v>
      </c>
    </row>
    <row r="234" spans="1:30" x14ac:dyDescent="0.25">
      <c r="A234" t="s">
        <v>1562</v>
      </c>
      <c r="B234" s="20" t="s">
        <v>68</v>
      </c>
      <c r="C234" s="20" t="s">
        <v>1560</v>
      </c>
      <c r="D234" s="20" t="s">
        <v>1563</v>
      </c>
      <c r="E234" s="20" t="s">
        <v>1169</v>
      </c>
      <c r="F234" s="20">
        <v>270</v>
      </c>
      <c r="G234" s="20" t="s">
        <v>248</v>
      </c>
      <c r="N234" t="str">
        <f t="shared" si="29"/>
        <v>0402</v>
      </c>
      <c r="Q234" s="9" t="str">
        <f t="shared" si="32"/>
        <v>R262</v>
      </c>
      <c r="R234" s="17" t="str">
        <f t="shared" si="33"/>
        <v>98.4500</v>
      </c>
      <c r="S234" s="17" t="str">
        <f t="shared" si="34"/>
        <v>118.9400</v>
      </c>
      <c r="T234" s="9" t="str">
        <f t="shared" si="35"/>
        <v>TopLayer</v>
      </c>
      <c r="U234" s="17">
        <f t="shared" si="37"/>
        <v>270</v>
      </c>
      <c r="V234" s="9" t="str">
        <f t="shared" si="36"/>
        <v>0402</v>
      </c>
      <c r="Y234" s="9" t="s">
        <v>1615</v>
      </c>
      <c r="Z234" s="18" t="s">
        <v>1616</v>
      </c>
      <c r="AA234" s="18" t="s">
        <v>1364</v>
      </c>
      <c r="AB234" s="18" t="s">
        <v>2446</v>
      </c>
      <c r="AC234" s="17">
        <f t="shared" si="30"/>
        <v>270</v>
      </c>
      <c r="AD234" s="9" t="str">
        <f t="shared" si="31"/>
        <v>0402</v>
      </c>
    </row>
    <row r="235" spans="1:30" x14ac:dyDescent="0.25">
      <c r="A235" t="s">
        <v>1564</v>
      </c>
      <c r="B235" s="20" t="s">
        <v>263</v>
      </c>
      <c r="C235" s="20" t="s">
        <v>1414</v>
      </c>
      <c r="D235" s="20" t="s">
        <v>1558</v>
      </c>
      <c r="E235" s="20" t="s">
        <v>1169</v>
      </c>
      <c r="F235" s="20">
        <v>90</v>
      </c>
      <c r="G235" s="20" t="s">
        <v>259</v>
      </c>
      <c r="N235" t="str">
        <f t="shared" si="29"/>
        <v>0603</v>
      </c>
      <c r="Q235" s="9" t="str">
        <f t="shared" si="32"/>
        <v>R261</v>
      </c>
      <c r="R235" s="17" t="str">
        <f t="shared" si="33"/>
        <v>38.7000</v>
      </c>
      <c r="S235" s="17" t="str">
        <f t="shared" si="34"/>
        <v>139.6900</v>
      </c>
      <c r="T235" s="9" t="str">
        <f t="shared" si="35"/>
        <v>TopLayer</v>
      </c>
      <c r="U235" s="17">
        <f t="shared" si="37"/>
        <v>90</v>
      </c>
      <c r="V235" s="9" t="str">
        <f t="shared" si="36"/>
        <v>0603</v>
      </c>
      <c r="Y235" s="9" t="s">
        <v>1617</v>
      </c>
      <c r="Z235" s="18" t="s">
        <v>1618</v>
      </c>
      <c r="AA235" s="18" t="s">
        <v>1278</v>
      </c>
      <c r="AB235" s="18" t="s">
        <v>2446</v>
      </c>
      <c r="AC235" s="17">
        <f t="shared" si="30"/>
        <v>90</v>
      </c>
      <c r="AD235" s="9" t="str">
        <f t="shared" si="31"/>
        <v>0402</v>
      </c>
    </row>
    <row r="236" spans="1:30" x14ac:dyDescent="0.25">
      <c r="A236" t="s">
        <v>1565</v>
      </c>
      <c r="B236" s="20" t="s">
        <v>68</v>
      </c>
      <c r="C236" s="20" t="s">
        <v>1566</v>
      </c>
      <c r="D236" s="20" t="s">
        <v>1232</v>
      </c>
      <c r="E236" s="20" t="s">
        <v>1169</v>
      </c>
      <c r="F236" s="20">
        <v>270</v>
      </c>
      <c r="G236" s="20" t="s">
        <v>63</v>
      </c>
      <c r="N236" t="str">
        <f t="shared" si="29"/>
        <v>0402</v>
      </c>
      <c r="Q236" s="9" t="str">
        <f t="shared" si="32"/>
        <v>R260</v>
      </c>
      <c r="R236" s="17" t="str">
        <f t="shared" si="33"/>
        <v>47.2000</v>
      </c>
      <c r="S236" s="17" t="str">
        <f t="shared" si="34"/>
        <v>135.9400</v>
      </c>
      <c r="T236" s="9" t="str">
        <f t="shared" si="35"/>
        <v>TopLayer</v>
      </c>
      <c r="U236" s="17">
        <f t="shared" si="37"/>
        <v>270</v>
      </c>
      <c r="V236" s="9" t="str">
        <f t="shared" si="36"/>
        <v>0402</v>
      </c>
      <c r="Y236" s="9" t="s">
        <v>1619</v>
      </c>
      <c r="Z236" s="18" t="s">
        <v>1359</v>
      </c>
      <c r="AA236" s="18" t="s">
        <v>1225</v>
      </c>
      <c r="AB236" s="18" t="s">
        <v>2446</v>
      </c>
      <c r="AC236" s="17">
        <f t="shared" si="30"/>
        <v>90</v>
      </c>
      <c r="AD236" s="9" t="str">
        <f t="shared" si="31"/>
        <v>0402</v>
      </c>
    </row>
    <row r="237" spans="1:30" x14ac:dyDescent="0.25">
      <c r="A237" t="s">
        <v>1567</v>
      </c>
      <c r="B237" s="20" t="s">
        <v>68</v>
      </c>
      <c r="C237" s="20" t="s">
        <v>1568</v>
      </c>
      <c r="D237" s="20" t="s">
        <v>1232</v>
      </c>
      <c r="E237" s="20" t="s">
        <v>1169</v>
      </c>
      <c r="F237" s="20">
        <v>270</v>
      </c>
      <c r="G237" s="20" t="s">
        <v>63</v>
      </c>
      <c r="N237" t="str">
        <f t="shared" si="29"/>
        <v>0402</v>
      </c>
      <c r="Q237" s="9" t="str">
        <f t="shared" si="32"/>
        <v>R259</v>
      </c>
      <c r="R237" s="17" t="str">
        <f t="shared" si="33"/>
        <v>53.9500</v>
      </c>
      <c r="S237" s="17" t="str">
        <f t="shared" si="34"/>
        <v>135.9400</v>
      </c>
      <c r="T237" s="9" t="str">
        <f t="shared" si="35"/>
        <v>TopLayer</v>
      </c>
      <c r="U237" s="17">
        <f t="shared" si="37"/>
        <v>270</v>
      </c>
      <c r="V237" s="9" t="str">
        <f t="shared" si="36"/>
        <v>0402</v>
      </c>
      <c r="Y237" s="9" t="s">
        <v>1620</v>
      </c>
      <c r="Z237" s="18" t="s">
        <v>1621</v>
      </c>
      <c r="AA237" s="18" t="s">
        <v>1304</v>
      </c>
      <c r="AB237" s="18" t="s">
        <v>2446</v>
      </c>
      <c r="AC237" s="17">
        <f t="shared" si="30"/>
        <v>270</v>
      </c>
      <c r="AD237" s="9" t="str">
        <f t="shared" si="31"/>
        <v>0402</v>
      </c>
    </row>
    <row r="238" spans="1:30" x14ac:dyDescent="0.25">
      <c r="A238" t="s">
        <v>1569</v>
      </c>
      <c r="B238" s="20" t="s">
        <v>214</v>
      </c>
      <c r="C238" s="20" t="s">
        <v>1570</v>
      </c>
      <c r="D238" s="20" t="s">
        <v>1571</v>
      </c>
      <c r="E238" s="20" t="s">
        <v>1169</v>
      </c>
      <c r="F238" s="20">
        <v>360</v>
      </c>
      <c r="G238" s="20" t="s">
        <v>209</v>
      </c>
      <c r="N238" t="str">
        <f t="shared" si="29"/>
        <v>0805</v>
      </c>
      <c r="Q238" s="9" t="str">
        <f t="shared" si="32"/>
        <v>R258</v>
      </c>
      <c r="R238" s="17" t="str">
        <f t="shared" si="33"/>
        <v>47.8170</v>
      </c>
      <c r="S238" s="17" t="str">
        <f t="shared" si="34"/>
        <v>142.8760</v>
      </c>
      <c r="T238" s="9" t="str">
        <f t="shared" si="35"/>
        <v>TopLayer</v>
      </c>
      <c r="U238" s="17">
        <f t="shared" si="37"/>
        <v>360</v>
      </c>
      <c r="V238" s="9" t="str">
        <f t="shared" si="36"/>
        <v>0805</v>
      </c>
      <c r="Y238" s="9" t="s">
        <v>1622</v>
      </c>
      <c r="Z238" s="18" t="s">
        <v>1623</v>
      </c>
      <c r="AA238" s="18" t="s">
        <v>1304</v>
      </c>
      <c r="AB238" s="18" t="s">
        <v>2446</v>
      </c>
      <c r="AC238" s="17">
        <f t="shared" si="30"/>
        <v>270</v>
      </c>
      <c r="AD238" s="9" t="str">
        <f t="shared" si="31"/>
        <v>0402</v>
      </c>
    </row>
    <row r="239" spans="1:30" x14ac:dyDescent="0.25">
      <c r="A239" t="s">
        <v>1572</v>
      </c>
      <c r="B239" s="20" t="s">
        <v>214</v>
      </c>
      <c r="C239" s="20" t="s">
        <v>1573</v>
      </c>
      <c r="D239" s="20" t="s">
        <v>1571</v>
      </c>
      <c r="E239" s="20" t="s">
        <v>1169</v>
      </c>
      <c r="F239" s="20">
        <v>360</v>
      </c>
      <c r="G239" s="20" t="s">
        <v>209</v>
      </c>
      <c r="N239" t="str">
        <f t="shared" si="29"/>
        <v>0805</v>
      </c>
      <c r="Q239" s="9" t="str">
        <f t="shared" si="32"/>
        <v>R257</v>
      </c>
      <c r="R239" s="17" t="str">
        <f t="shared" si="33"/>
        <v>51.1501</v>
      </c>
      <c r="S239" s="17" t="str">
        <f t="shared" si="34"/>
        <v>142.8760</v>
      </c>
      <c r="T239" s="9" t="str">
        <f t="shared" si="35"/>
        <v>TopLayer</v>
      </c>
      <c r="U239" s="17">
        <f t="shared" si="37"/>
        <v>360</v>
      </c>
      <c r="V239" s="9" t="str">
        <f t="shared" si="36"/>
        <v>0805</v>
      </c>
      <c r="Y239" s="9" t="s">
        <v>1624</v>
      </c>
      <c r="Z239" s="18" t="s">
        <v>1585</v>
      </c>
      <c r="AA239" s="18" t="s">
        <v>1304</v>
      </c>
      <c r="AB239" s="18" t="s">
        <v>2446</v>
      </c>
      <c r="AC239" s="17">
        <f t="shared" si="30"/>
        <v>270</v>
      </c>
      <c r="AD239" s="9" t="str">
        <f t="shared" si="31"/>
        <v>0402</v>
      </c>
    </row>
    <row r="240" spans="1:30" x14ac:dyDescent="0.25">
      <c r="A240" t="s">
        <v>1574</v>
      </c>
      <c r="B240" s="20" t="s">
        <v>68</v>
      </c>
      <c r="C240" s="20" t="s">
        <v>1575</v>
      </c>
      <c r="D240" s="20" t="s">
        <v>1232</v>
      </c>
      <c r="E240" s="20" t="s">
        <v>1169</v>
      </c>
      <c r="F240" s="20">
        <v>270</v>
      </c>
      <c r="G240" s="20" t="s">
        <v>63</v>
      </c>
      <c r="N240" t="str">
        <f t="shared" si="29"/>
        <v>0402</v>
      </c>
      <c r="Q240" s="9" t="str">
        <f t="shared" si="32"/>
        <v>R256</v>
      </c>
      <c r="R240" s="17" t="str">
        <f t="shared" si="33"/>
        <v>50.4500</v>
      </c>
      <c r="S240" s="17" t="str">
        <f t="shared" si="34"/>
        <v>135.9400</v>
      </c>
      <c r="T240" s="9" t="str">
        <f t="shared" si="35"/>
        <v>TopLayer</v>
      </c>
      <c r="U240" s="17">
        <f t="shared" si="37"/>
        <v>270</v>
      </c>
      <c r="V240" s="9" t="str">
        <f t="shared" si="36"/>
        <v>0402</v>
      </c>
      <c r="Y240" s="9" t="s">
        <v>1625</v>
      </c>
      <c r="Z240" s="18" t="s">
        <v>1626</v>
      </c>
      <c r="AA240" s="18" t="s">
        <v>1304</v>
      </c>
      <c r="AB240" s="18" t="s">
        <v>2446</v>
      </c>
      <c r="AC240" s="17">
        <f t="shared" si="30"/>
        <v>270</v>
      </c>
      <c r="AD240" s="9" t="str">
        <f t="shared" si="31"/>
        <v>0402</v>
      </c>
    </row>
    <row r="241" spans="1:30" x14ac:dyDescent="0.25">
      <c r="A241" t="s">
        <v>1576</v>
      </c>
      <c r="B241" s="20" t="s">
        <v>68</v>
      </c>
      <c r="C241" s="20" t="s">
        <v>1577</v>
      </c>
      <c r="D241" s="20" t="s">
        <v>1232</v>
      </c>
      <c r="E241" s="20" t="s">
        <v>1169</v>
      </c>
      <c r="F241" s="20">
        <v>270</v>
      </c>
      <c r="G241" s="20" t="s">
        <v>63</v>
      </c>
      <c r="N241" t="str">
        <f t="shared" si="29"/>
        <v>0402</v>
      </c>
      <c r="Q241" s="9" t="str">
        <f t="shared" si="32"/>
        <v>R255</v>
      </c>
      <c r="R241" s="17" t="str">
        <f t="shared" si="33"/>
        <v>57.4500</v>
      </c>
      <c r="S241" s="17" t="str">
        <f t="shared" si="34"/>
        <v>135.9400</v>
      </c>
      <c r="T241" s="9" t="str">
        <f t="shared" si="35"/>
        <v>TopLayer</v>
      </c>
      <c r="U241" s="17">
        <f t="shared" si="37"/>
        <v>270</v>
      </c>
      <c r="V241" s="9" t="str">
        <f t="shared" si="36"/>
        <v>0402</v>
      </c>
      <c r="Y241" s="9" t="s">
        <v>1627</v>
      </c>
      <c r="Z241" s="18" t="s">
        <v>1621</v>
      </c>
      <c r="AA241" s="18" t="s">
        <v>1278</v>
      </c>
      <c r="AB241" s="18" t="s">
        <v>2446</v>
      </c>
      <c r="AC241" s="17">
        <f t="shared" si="30"/>
        <v>90</v>
      </c>
      <c r="AD241" s="9" t="str">
        <f t="shared" si="31"/>
        <v>0402</v>
      </c>
    </row>
    <row r="242" spans="1:30" x14ac:dyDescent="0.25">
      <c r="A242" t="s">
        <v>1578</v>
      </c>
      <c r="B242" s="20" t="s">
        <v>214</v>
      </c>
      <c r="C242" s="20" t="s">
        <v>1579</v>
      </c>
      <c r="D242" s="20" t="s">
        <v>1571</v>
      </c>
      <c r="E242" s="20" t="s">
        <v>1169</v>
      </c>
      <c r="F242" s="20">
        <v>360</v>
      </c>
      <c r="G242" s="20" t="s">
        <v>209</v>
      </c>
      <c r="N242" t="str">
        <f t="shared" si="29"/>
        <v>0805</v>
      </c>
      <c r="Q242" s="9" t="str">
        <f t="shared" si="32"/>
        <v>R254</v>
      </c>
      <c r="R242" s="17" t="str">
        <f t="shared" si="33"/>
        <v>54.5480</v>
      </c>
      <c r="S242" s="17" t="str">
        <f t="shared" si="34"/>
        <v>142.8760</v>
      </c>
      <c r="T242" s="9" t="str">
        <f t="shared" si="35"/>
        <v>TopLayer</v>
      </c>
      <c r="U242" s="17">
        <f t="shared" si="37"/>
        <v>360</v>
      </c>
      <c r="V242" s="9" t="str">
        <f t="shared" si="36"/>
        <v>0805</v>
      </c>
      <c r="Y242" s="9" t="s">
        <v>1628</v>
      </c>
      <c r="Z242" s="18" t="s">
        <v>1626</v>
      </c>
      <c r="AA242" s="18" t="s">
        <v>1278</v>
      </c>
      <c r="AB242" s="18" t="s">
        <v>2446</v>
      </c>
      <c r="AC242" s="17">
        <f t="shared" si="30"/>
        <v>90</v>
      </c>
      <c r="AD242" s="9" t="str">
        <f t="shared" si="31"/>
        <v>0402</v>
      </c>
    </row>
    <row r="243" spans="1:30" x14ac:dyDescent="0.25">
      <c r="A243" t="s">
        <v>1580</v>
      </c>
      <c r="B243" s="20" t="s">
        <v>263</v>
      </c>
      <c r="C243" s="20" t="s">
        <v>1581</v>
      </c>
      <c r="D243" s="20" t="s">
        <v>1558</v>
      </c>
      <c r="E243" s="20" t="s">
        <v>1169</v>
      </c>
      <c r="F243" s="20">
        <v>90</v>
      </c>
      <c r="G243" s="20" t="s">
        <v>259</v>
      </c>
      <c r="N243" t="str">
        <f t="shared" si="29"/>
        <v>0603</v>
      </c>
      <c r="Q243" s="9" t="str">
        <f t="shared" si="32"/>
        <v>R253</v>
      </c>
      <c r="R243" s="17" t="str">
        <f t="shared" si="33"/>
        <v>62.2000</v>
      </c>
      <c r="S243" s="17" t="str">
        <f t="shared" si="34"/>
        <v>139.6900</v>
      </c>
      <c r="T243" s="9" t="str">
        <f t="shared" si="35"/>
        <v>TopLayer</v>
      </c>
      <c r="U243" s="17">
        <f t="shared" si="37"/>
        <v>90</v>
      </c>
      <c r="V243" s="9" t="str">
        <f t="shared" si="36"/>
        <v>0603</v>
      </c>
      <c r="Y243" s="9" t="s">
        <v>1629</v>
      </c>
      <c r="Z243" s="18" t="s">
        <v>1585</v>
      </c>
      <c r="AA243" s="18" t="s">
        <v>1278</v>
      </c>
      <c r="AB243" s="18" t="s">
        <v>2446</v>
      </c>
      <c r="AC243" s="17">
        <f t="shared" si="30"/>
        <v>90</v>
      </c>
      <c r="AD243" s="9" t="str">
        <f t="shared" si="31"/>
        <v>0402</v>
      </c>
    </row>
    <row r="244" spans="1:30" x14ac:dyDescent="0.25">
      <c r="A244" t="s">
        <v>1582</v>
      </c>
      <c r="B244" s="20" t="s">
        <v>214</v>
      </c>
      <c r="C244" s="20" t="s">
        <v>1583</v>
      </c>
      <c r="D244" s="20" t="s">
        <v>1571</v>
      </c>
      <c r="E244" s="20" t="s">
        <v>1169</v>
      </c>
      <c r="F244" s="20">
        <v>360</v>
      </c>
      <c r="G244" s="20" t="s">
        <v>209</v>
      </c>
      <c r="N244" t="str">
        <f t="shared" si="29"/>
        <v>0805</v>
      </c>
      <c r="Q244" s="9" t="str">
        <f t="shared" si="32"/>
        <v>R252</v>
      </c>
      <c r="R244" s="17" t="str">
        <f t="shared" si="33"/>
        <v>57.9770</v>
      </c>
      <c r="S244" s="17" t="str">
        <f t="shared" si="34"/>
        <v>142.8760</v>
      </c>
      <c r="T244" s="9" t="str">
        <f t="shared" si="35"/>
        <v>TopLayer</v>
      </c>
      <c r="U244" s="17">
        <f t="shared" si="37"/>
        <v>360</v>
      </c>
      <c r="V244" s="9" t="str">
        <f t="shared" si="36"/>
        <v>0805</v>
      </c>
      <c r="Y244" s="9" t="s">
        <v>1630</v>
      </c>
      <c r="Z244" s="18" t="s">
        <v>1623</v>
      </c>
      <c r="AA244" s="18" t="s">
        <v>1278</v>
      </c>
      <c r="AB244" s="18" t="s">
        <v>2446</v>
      </c>
      <c r="AC244" s="17">
        <f t="shared" si="30"/>
        <v>90</v>
      </c>
      <c r="AD244" s="9" t="str">
        <f t="shared" si="31"/>
        <v>0402</v>
      </c>
    </row>
    <row r="245" spans="1:30" x14ac:dyDescent="0.25">
      <c r="A245" t="s">
        <v>1584</v>
      </c>
      <c r="B245" s="20" t="s">
        <v>263</v>
      </c>
      <c r="C245" s="20" t="s">
        <v>1585</v>
      </c>
      <c r="D245" s="20" t="s">
        <v>1561</v>
      </c>
      <c r="E245" s="20" t="s">
        <v>1169</v>
      </c>
      <c r="F245" s="20">
        <v>360</v>
      </c>
      <c r="G245" s="20" t="s">
        <v>259</v>
      </c>
      <c r="N245" t="str">
        <f t="shared" si="29"/>
        <v>0603</v>
      </c>
      <c r="Q245" s="9" t="str">
        <f t="shared" si="32"/>
        <v>R250</v>
      </c>
      <c r="R245" s="17" t="str">
        <f t="shared" si="33"/>
        <v>91.2000</v>
      </c>
      <c r="S245" s="17" t="str">
        <f t="shared" si="34"/>
        <v>116.1900</v>
      </c>
      <c r="T245" s="9" t="str">
        <f t="shared" si="35"/>
        <v>TopLayer</v>
      </c>
      <c r="U245" s="17">
        <f t="shared" si="37"/>
        <v>360</v>
      </c>
      <c r="V245" s="9" t="str">
        <f t="shared" si="36"/>
        <v>0603</v>
      </c>
      <c r="Y245" s="9" t="s">
        <v>1631</v>
      </c>
      <c r="Z245" s="18" t="s">
        <v>1601</v>
      </c>
      <c r="AA245" s="18" t="s">
        <v>1304</v>
      </c>
      <c r="AB245" s="18" t="s">
        <v>2446</v>
      </c>
      <c r="AC245" s="17">
        <f t="shared" si="30"/>
        <v>270</v>
      </c>
      <c r="AD245" s="9" t="str">
        <f t="shared" si="31"/>
        <v>0402</v>
      </c>
    </row>
    <row r="246" spans="1:30" x14ac:dyDescent="0.25">
      <c r="A246" t="s">
        <v>1586</v>
      </c>
      <c r="B246" s="20" t="s">
        <v>263</v>
      </c>
      <c r="C246" s="20" t="s">
        <v>1587</v>
      </c>
      <c r="D246" s="20" t="s">
        <v>1588</v>
      </c>
      <c r="E246" s="20" t="s">
        <v>1169</v>
      </c>
      <c r="F246" s="20">
        <v>180</v>
      </c>
      <c r="G246" s="20" t="s">
        <v>259</v>
      </c>
      <c r="N246" t="str">
        <f t="shared" si="29"/>
        <v>0603</v>
      </c>
      <c r="Q246" s="9" t="str">
        <f t="shared" si="32"/>
        <v>R249</v>
      </c>
      <c r="R246" s="17" t="str">
        <f t="shared" si="33"/>
        <v>12.8000</v>
      </c>
      <c r="S246" s="17" t="str">
        <f t="shared" si="34"/>
        <v>112.6610</v>
      </c>
      <c r="T246" s="9" t="str">
        <f t="shared" si="35"/>
        <v>TopLayer</v>
      </c>
      <c r="U246" s="17">
        <f t="shared" si="37"/>
        <v>180</v>
      </c>
      <c r="V246" s="9" t="str">
        <f t="shared" si="36"/>
        <v>0603</v>
      </c>
      <c r="Y246" s="9" t="s">
        <v>1632</v>
      </c>
      <c r="Z246" s="18" t="s">
        <v>1633</v>
      </c>
      <c r="AA246" s="18" t="s">
        <v>1304</v>
      </c>
      <c r="AB246" s="18" t="s">
        <v>2446</v>
      </c>
      <c r="AC246" s="17">
        <f t="shared" si="30"/>
        <v>270</v>
      </c>
      <c r="AD246" s="9" t="str">
        <f t="shared" si="31"/>
        <v>0402</v>
      </c>
    </row>
    <row r="247" spans="1:30" x14ac:dyDescent="0.25">
      <c r="A247" t="s">
        <v>1589</v>
      </c>
      <c r="B247" s="20" t="s">
        <v>263</v>
      </c>
      <c r="C247" s="20" t="s">
        <v>1590</v>
      </c>
      <c r="D247" s="20" t="s">
        <v>1591</v>
      </c>
      <c r="E247" s="20" t="s">
        <v>1169</v>
      </c>
      <c r="F247" s="20">
        <v>180</v>
      </c>
      <c r="G247" s="20" t="s">
        <v>259</v>
      </c>
      <c r="N247" t="str">
        <f t="shared" si="29"/>
        <v>0603</v>
      </c>
      <c r="Q247" s="9" t="str">
        <f t="shared" si="32"/>
        <v>R248</v>
      </c>
      <c r="R247" s="17" t="str">
        <f t="shared" si="33"/>
        <v>20.6000</v>
      </c>
      <c r="S247" s="17" t="str">
        <f t="shared" si="34"/>
        <v>112.6400</v>
      </c>
      <c r="T247" s="9" t="str">
        <f t="shared" si="35"/>
        <v>TopLayer</v>
      </c>
      <c r="U247" s="17">
        <f t="shared" si="37"/>
        <v>180</v>
      </c>
      <c r="V247" s="9" t="str">
        <f t="shared" si="36"/>
        <v>0603</v>
      </c>
      <c r="Y247" s="9" t="s">
        <v>1634</v>
      </c>
      <c r="Z247" s="18" t="s">
        <v>1361</v>
      </c>
      <c r="AA247" s="18" t="s">
        <v>1304</v>
      </c>
      <c r="AB247" s="18" t="s">
        <v>2446</v>
      </c>
      <c r="AC247" s="17">
        <f t="shared" si="30"/>
        <v>270</v>
      </c>
      <c r="AD247" s="9" t="str">
        <f t="shared" si="31"/>
        <v>0402</v>
      </c>
    </row>
    <row r="248" spans="1:30" x14ac:dyDescent="0.25">
      <c r="A248" t="s">
        <v>1592</v>
      </c>
      <c r="B248" s="20" t="s">
        <v>68</v>
      </c>
      <c r="C248" s="20" t="s">
        <v>1593</v>
      </c>
      <c r="D248" s="20" t="s">
        <v>1278</v>
      </c>
      <c r="E248" s="20" t="s">
        <v>1169</v>
      </c>
      <c r="F248" s="20">
        <v>270</v>
      </c>
      <c r="G248" s="20" t="s">
        <v>248</v>
      </c>
      <c r="N248" t="str">
        <f t="shared" si="29"/>
        <v>0402</v>
      </c>
      <c r="Q248" s="9" t="str">
        <f t="shared" si="32"/>
        <v>R247</v>
      </c>
      <c r="R248" s="17" t="str">
        <f t="shared" si="33"/>
        <v>43.9500</v>
      </c>
      <c r="S248" s="17" t="str">
        <f t="shared" si="34"/>
        <v>132.6900</v>
      </c>
      <c r="T248" s="9" t="str">
        <f t="shared" si="35"/>
        <v>TopLayer</v>
      </c>
      <c r="U248" s="17">
        <f t="shared" si="37"/>
        <v>270</v>
      </c>
      <c r="V248" s="9" t="str">
        <f t="shared" si="36"/>
        <v>0402</v>
      </c>
      <c r="Y248" s="9" t="s">
        <v>1635</v>
      </c>
      <c r="Z248" s="18" t="s">
        <v>1636</v>
      </c>
      <c r="AA248" s="18" t="s">
        <v>1304</v>
      </c>
      <c r="AB248" s="18" t="s">
        <v>2446</v>
      </c>
      <c r="AC248" s="17">
        <f t="shared" si="30"/>
        <v>270</v>
      </c>
      <c r="AD248" s="9" t="str">
        <f t="shared" si="31"/>
        <v>0402</v>
      </c>
    </row>
    <row r="249" spans="1:30" x14ac:dyDescent="0.25">
      <c r="A249" t="s">
        <v>1594</v>
      </c>
      <c r="B249" s="20" t="s">
        <v>68</v>
      </c>
      <c r="C249" s="20" t="s">
        <v>1595</v>
      </c>
      <c r="D249" s="20" t="s">
        <v>1278</v>
      </c>
      <c r="E249" s="20" t="s">
        <v>1169</v>
      </c>
      <c r="F249" s="20">
        <v>90</v>
      </c>
      <c r="G249" s="20" t="s">
        <v>248</v>
      </c>
      <c r="N249" t="str">
        <f t="shared" si="29"/>
        <v>0402</v>
      </c>
      <c r="Q249" s="9" t="str">
        <f t="shared" si="32"/>
        <v>R246</v>
      </c>
      <c r="R249" s="17" t="str">
        <f t="shared" si="33"/>
        <v>49.9500</v>
      </c>
      <c r="S249" s="17" t="str">
        <f t="shared" si="34"/>
        <v>132.6900</v>
      </c>
      <c r="T249" s="9" t="str">
        <f t="shared" si="35"/>
        <v>TopLayer</v>
      </c>
      <c r="U249" s="17">
        <f t="shared" si="37"/>
        <v>90</v>
      </c>
      <c r="V249" s="9" t="str">
        <f t="shared" si="36"/>
        <v>0402</v>
      </c>
      <c r="Y249" s="9" t="s">
        <v>1637</v>
      </c>
      <c r="Z249" s="18" t="s">
        <v>1601</v>
      </c>
      <c r="AA249" s="18" t="s">
        <v>1278</v>
      </c>
      <c r="AB249" s="18" t="s">
        <v>2446</v>
      </c>
      <c r="AC249" s="17">
        <f t="shared" si="30"/>
        <v>90</v>
      </c>
      <c r="AD249" s="9" t="str">
        <f t="shared" si="31"/>
        <v>0402</v>
      </c>
    </row>
    <row r="250" spans="1:30" x14ac:dyDescent="0.25">
      <c r="A250" t="s">
        <v>1596</v>
      </c>
      <c r="B250" s="20" t="s">
        <v>68</v>
      </c>
      <c r="C250" s="20" t="s">
        <v>1597</v>
      </c>
      <c r="D250" s="20" t="s">
        <v>1278</v>
      </c>
      <c r="E250" s="20" t="s">
        <v>1169</v>
      </c>
      <c r="F250" s="20">
        <v>270</v>
      </c>
      <c r="G250" s="20" t="s">
        <v>248</v>
      </c>
      <c r="N250" t="str">
        <f t="shared" si="29"/>
        <v>0402</v>
      </c>
      <c r="Q250" s="9" t="str">
        <f t="shared" si="32"/>
        <v>R245</v>
      </c>
      <c r="R250" s="17" t="str">
        <f t="shared" si="33"/>
        <v>55.4500</v>
      </c>
      <c r="S250" s="17" t="str">
        <f t="shared" si="34"/>
        <v>132.6900</v>
      </c>
      <c r="T250" s="9" t="str">
        <f t="shared" si="35"/>
        <v>TopLayer</v>
      </c>
      <c r="U250" s="17">
        <f t="shared" si="37"/>
        <v>270</v>
      </c>
      <c r="V250" s="9" t="str">
        <f t="shared" si="36"/>
        <v>0402</v>
      </c>
      <c r="Y250" s="9" t="s">
        <v>1638</v>
      </c>
      <c r="Z250" s="18" t="s">
        <v>1636</v>
      </c>
      <c r="AA250" s="18" t="s">
        <v>1278</v>
      </c>
      <c r="AB250" s="18" t="s">
        <v>2446</v>
      </c>
      <c r="AC250" s="17">
        <f t="shared" si="30"/>
        <v>90</v>
      </c>
      <c r="AD250" s="9" t="str">
        <f t="shared" si="31"/>
        <v>0402</v>
      </c>
    </row>
    <row r="251" spans="1:30" x14ac:dyDescent="0.25">
      <c r="A251" t="s">
        <v>1598</v>
      </c>
      <c r="B251" s="20" t="s">
        <v>68</v>
      </c>
      <c r="C251" s="20" t="s">
        <v>1599</v>
      </c>
      <c r="D251" s="20" t="s">
        <v>1278</v>
      </c>
      <c r="E251" s="20" t="s">
        <v>1169</v>
      </c>
      <c r="F251" s="20">
        <v>270</v>
      </c>
      <c r="G251" s="20" t="s">
        <v>248</v>
      </c>
      <c r="N251" t="str">
        <f t="shared" si="29"/>
        <v>0402</v>
      </c>
      <c r="Q251" s="9" t="str">
        <f t="shared" si="32"/>
        <v>R244</v>
      </c>
      <c r="R251" s="17" t="str">
        <f t="shared" si="33"/>
        <v>61.4500</v>
      </c>
      <c r="S251" s="17" t="str">
        <f t="shared" si="34"/>
        <v>132.6900</v>
      </c>
      <c r="T251" s="9" t="str">
        <f t="shared" si="35"/>
        <v>TopLayer</v>
      </c>
      <c r="U251" s="17">
        <f t="shared" si="37"/>
        <v>270</v>
      </c>
      <c r="V251" s="9" t="str">
        <f t="shared" si="36"/>
        <v>0402</v>
      </c>
      <c r="Y251" s="9" t="s">
        <v>1639</v>
      </c>
      <c r="Z251" s="18" t="s">
        <v>1361</v>
      </c>
      <c r="AA251" s="18" t="s">
        <v>1278</v>
      </c>
      <c r="AB251" s="18" t="s">
        <v>2446</v>
      </c>
      <c r="AC251" s="17">
        <f t="shared" si="30"/>
        <v>90</v>
      </c>
      <c r="AD251" s="9" t="str">
        <f t="shared" si="31"/>
        <v>0402</v>
      </c>
    </row>
    <row r="252" spans="1:30" x14ac:dyDescent="0.25">
      <c r="A252" t="s">
        <v>1600</v>
      </c>
      <c r="B252" s="20" t="s">
        <v>68</v>
      </c>
      <c r="C252" s="20" t="s">
        <v>1601</v>
      </c>
      <c r="D252" s="20" t="s">
        <v>1225</v>
      </c>
      <c r="E252" s="20" t="s">
        <v>1169</v>
      </c>
      <c r="F252" s="20">
        <v>270</v>
      </c>
      <c r="G252" s="20" t="s">
        <v>248</v>
      </c>
      <c r="N252" t="str">
        <f t="shared" si="29"/>
        <v>0402</v>
      </c>
      <c r="Q252" s="9" t="str">
        <f t="shared" si="32"/>
        <v>R243</v>
      </c>
      <c r="R252" s="17" t="str">
        <f t="shared" si="33"/>
        <v>75.2000</v>
      </c>
      <c r="S252" s="17" t="str">
        <f t="shared" si="34"/>
        <v>116.4400</v>
      </c>
      <c r="T252" s="9" t="str">
        <f t="shared" si="35"/>
        <v>TopLayer</v>
      </c>
      <c r="U252" s="17">
        <f t="shared" si="37"/>
        <v>270</v>
      </c>
      <c r="V252" s="9" t="str">
        <f t="shared" si="36"/>
        <v>0402</v>
      </c>
      <c r="Y252" s="9" t="s">
        <v>1640</v>
      </c>
      <c r="Z252" s="18" t="s">
        <v>1633</v>
      </c>
      <c r="AA252" s="18" t="s">
        <v>1278</v>
      </c>
      <c r="AB252" s="18" t="s">
        <v>2446</v>
      </c>
      <c r="AC252" s="17">
        <f t="shared" si="30"/>
        <v>90</v>
      </c>
      <c r="AD252" s="9" t="str">
        <f t="shared" si="31"/>
        <v>0402</v>
      </c>
    </row>
    <row r="253" spans="1:30" x14ac:dyDescent="0.25">
      <c r="A253" t="s">
        <v>1602</v>
      </c>
      <c r="B253" s="20" t="s">
        <v>68</v>
      </c>
      <c r="C253" s="20" t="s">
        <v>1603</v>
      </c>
      <c r="D253" s="20" t="s">
        <v>1364</v>
      </c>
      <c r="E253" s="20" t="s">
        <v>1169</v>
      </c>
      <c r="F253" s="20">
        <v>90</v>
      </c>
      <c r="G253" s="20" t="s">
        <v>248</v>
      </c>
      <c r="N253" t="str">
        <f t="shared" si="29"/>
        <v>0402</v>
      </c>
      <c r="Q253" s="9" t="str">
        <f t="shared" si="32"/>
        <v>R242</v>
      </c>
      <c r="R253" s="17" t="str">
        <f t="shared" si="33"/>
        <v>70.7000</v>
      </c>
      <c r="S253" s="17" t="str">
        <f t="shared" si="34"/>
        <v>104.9400</v>
      </c>
      <c r="T253" s="9" t="str">
        <f t="shared" si="35"/>
        <v>TopLayer</v>
      </c>
      <c r="U253" s="17">
        <f t="shared" si="37"/>
        <v>90</v>
      </c>
      <c r="V253" s="9" t="str">
        <f t="shared" si="36"/>
        <v>0402</v>
      </c>
      <c r="Y253" s="9" t="s">
        <v>1641</v>
      </c>
      <c r="Z253" s="18" t="s">
        <v>1642</v>
      </c>
      <c r="AA253" s="18" t="s">
        <v>1643</v>
      </c>
      <c r="AB253" s="18" t="s">
        <v>2446</v>
      </c>
      <c r="AC253" s="17">
        <f t="shared" si="30"/>
        <v>90</v>
      </c>
      <c r="AD253" s="9" t="str">
        <f t="shared" si="31"/>
        <v>0603</v>
      </c>
    </row>
    <row r="254" spans="1:30" x14ac:dyDescent="0.25">
      <c r="A254" t="s">
        <v>1604</v>
      </c>
      <c r="B254" s="20" t="s">
        <v>68</v>
      </c>
      <c r="C254" s="20" t="s">
        <v>1601</v>
      </c>
      <c r="D254" s="20" t="s">
        <v>1223</v>
      </c>
      <c r="E254" s="20" t="s">
        <v>1169</v>
      </c>
      <c r="F254" s="20">
        <v>90</v>
      </c>
      <c r="G254" s="20" t="s">
        <v>248</v>
      </c>
      <c r="N254" t="str">
        <f t="shared" si="29"/>
        <v>0402</v>
      </c>
      <c r="Q254" s="9" t="str">
        <f t="shared" si="32"/>
        <v>R241</v>
      </c>
      <c r="R254" s="17" t="str">
        <f t="shared" si="33"/>
        <v>75.2000</v>
      </c>
      <c r="S254" s="17" t="str">
        <f t="shared" si="34"/>
        <v>119.4400</v>
      </c>
      <c r="T254" s="9" t="str">
        <f t="shared" si="35"/>
        <v>TopLayer</v>
      </c>
      <c r="U254" s="17">
        <f t="shared" si="37"/>
        <v>90</v>
      </c>
      <c r="V254" s="9" t="str">
        <f t="shared" si="36"/>
        <v>0402</v>
      </c>
      <c r="Y254" s="9" t="s">
        <v>1644</v>
      </c>
      <c r="Z254" s="18" t="s">
        <v>1645</v>
      </c>
      <c r="AA254" s="18" t="s">
        <v>1646</v>
      </c>
      <c r="AB254" s="18" t="s">
        <v>2446</v>
      </c>
      <c r="AC254" s="17">
        <f t="shared" si="30"/>
        <v>360</v>
      </c>
      <c r="AD254" s="9" t="str">
        <f t="shared" si="31"/>
        <v>0603</v>
      </c>
    </row>
    <row r="255" spans="1:30" x14ac:dyDescent="0.25">
      <c r="A255" t="s">
        <v>1605</v>
      </c>
      <c r="B255" s="20" t="s">
        <v>68</v>
      </c>
      <c r="C255" s="20" t="s">
        <v>1606</v>
      </c>
      <c r="D255" s="20" t="s">
        <v>1364</v>
      </c>
      <c r="E255" s="20" t="s">
        <v>1169</v>
      </c>
      <c r="F255" s="20">
        <v>270</v>
      </c>
      <c r="G255" s="20" t="s">
        <v>248</v>
      </c>
      <c r="N255" t="str">
        <f t="shared" si="29"/>
        <v>0402</v>
      </c>
      <c r="Q255" s="9" t="str">
        <f t="shared" si="32"/>
        <v>R240</v>
      </c>
      <c r="R255" s="17" t="str">
        <f t="shared" si="33"/>
        <v>80.7000</v>
      </c>
      <c r="S255" s="17" t="str">
        <f t="shared" si="34"/>
        <v>104.9400</v>
      </c>
      <c r="T255" s="9" t="str">
        <f t="shared" si="35"/>
        <v>TopLayer</v>
      </c>
      <c r="U255" s="17">
        <f t="shared" si="37"/>
        <v>270</v>
      </c>
      <c r="V255" s="9" t="str">
        <f t="shared" si="36"/>
        <v>0402</v>
      </c>
      <c r="Y255" s="9" t="s">
        <v>1647</v>
      </c>
      <c r="Z255" s="18" t="s">
        <v>1648</v>
      </c>
      <c r="AA255" s="18" t="s">
        <v>1278</v>
      </c>
      <c r="AB255" s="18" t="s">
        <v>2446</v>
      </c>
      <c r="AC255" s="17">
        <f t="shared" si="30"/>
        <v>90</v>
      </c>
      <c r="AD255" s="9" t="str">
        <f t="shared" si="31"/>
        <v>0402</v>
      </c>
    </row>
    <row r="256" spans="1:30" x14ac:dyDescent="0.25">
      <c r="A256" t="s">
        <v>1607</v>
      </c>
      <c r="B256" s="20" t="s">
        <v>68</v>
      </c>
      <c r="C256" s="20" t="s">
        <v>1608</v>
      </c>
      <c r="D256" s="20" t="s">
        <v>1278</v>
      </c>
      <c r="E256" s="20" t="s">
        <v>1169</v>
      </c>
      <c r="F256" s="20">
        <v>90</v>
      </c>
      <c r="G256" s="20" t="s">
        <v>243</v>
      </c>
      <c r="N256" t="str">
        <f t="shared" si="29"/>
        <v>0402</v>
      </c>
      <c r="Q256" s="9" t="str">
        <f t="shared" si="32"/>
        <v>R239</v>
      </c>
      <c r="R256" s="17" t="str">
        <f t="shared" si="33"/>
        <v>59.4500</v>
      </c>
      <c r="S256" s="17" t="str">
        <f t="shared" si="34"/>
        <v>132.6900</v>
      </c>
      <c r="T256" s="9" t="str">
        <f t="shared" si="35"/>
        <v>TopLayer</v>
      </c>
      <c r="U256" s="17">
        <f t="shared" si="37"/>
        <v>90</v>
      </c>
      <c r="V256" s="9" t="str">
        <f t="shared" si="36"/>
        <v>0402</v>
      </c>
      <c r="Y256" s="9" t="s">
        <v>1649</v>
      </c>
      <c r="Z256" s="18" t="s">
        <v>1650</v>
      </c>
      <c r="AA256" s="18" t="s">
        <v>1278</v>
      </c>
      <c r="AB256" s="18" t="s">
        <v>2446</v>
      </c>
      <c r="AC256" s="17">
        <f t="shared" si="30"/>
        <v>90</v>
      </c>
      <c r="AD256" s="9" t="str">
        <f t="shared" si="31"/>
        <v>0402</v>
      </c>
    </row>
    <row r="257" spans="1:30" x14ac:dyDescent="0.25">
      <c r="A257" t="s">
        <v>1609</v>
      </c>
      <c r="B257" s="20" t="s">
        <v>68</v>
      </c>
      <c r="C257" s="20" t="s">
        <v>1610</v>
      </c>
      <c r="D257" s="20" t="s">
        <v>1364</v>
      </c>
      <c r="E257" s="20" t="s">
        <v>1169</v>
      </c>
      <c r="F257" s="20">
        <v>270</v>
      </c>
      <c r="G257" s="20" t="s">
        <v>243</v>
      </c>
      <c r="N257" t="str">
        <f t="shared" si="29"/>
        <v>0402</v>
      </c>
      <c r="Q257" s="9" t="str">
        <f t="shared" si="32"/>
        <v>R238</v>
      </c>
      <c r="R257" s="17" t="str">
        <f t="shared" si="33"/>
        <v>82.7000</v>
      </c>
      <c r="S257" s="17" t="str">
        <f t="shared" si="34"/>
        <v>104.9400</v>
      </c>
      <c r="T257" s="9" t="str">
        <f t="shared" si="35"/>
        <v>TopLayer</v>
      </c>
      <c r="U257" s="17">
        <f t="shared" si="37"/>
        <v>270</v>
      </c>
      <c r="V257" s="9" t="str">
        <f t="shared" si="36"/>
        <v>0402</v>
      </c>
      <c r="Y257" s="9" t="s">
        <v>1651</v>
      </c>
      <c r="Z257" s="18" t="s">
        <v>1652</v>
      </c>
      <c r="AA257" s="18" t="s">
        <v>1646</v>
      </c>
      <c r="AB257" s="18" t="s">
        <v>2446</v>
      </c>
      <c r="AC257" s="17">
        <f t="shared" si="30"/>
        <v>360</v>
      </c>
      <c r="AD257" s="9" t="str">
        <f t="shared" si="31"/>
        <v>0603</v>
      </c>
    </row>
    <row r="258" spans="1:30" x14ac:dyDescent="0.25">
      <c r="A258" t="s">
        <v>1611</v>
      </c>
      <c r="B258" s="20" t="s">
        <v>68</v>
      </c>
      <c r="C258" s="20" t="s">
        <v>1577</v>
      </c>
      <c r="D258" s="20" t="s">
        <v>1278</v>
      </c>
      <c r="E258" s="20" t="s">
        <v>1169</v>
      </c>
      <c r="F258" s="20">
        <v>90</v>
      </c>
      <c r="G258" s="20" t="s">
        <v>243</v>
      </c>
      <c r="N258" t="str">
        <f t="shared" ref="N258:N321" si="38">IFERROR(VLOOKUP(B258,I:J,2,FALSE),"")</f>
        <v>0402</v>
      </c>
      <c r="Q258" s="9" t="str">
        <f t="shared" si="32"/>
        <v>R237</v>
      </c>
      <c r="R258" s="17" t="str">
        <f t="shared" si="33"/>
        <v>57.4500</v>
      </c>
      <c r="S258" s="17" t="str">
        <f t="shared" si="34"/>
        <v>132.6900</v>
      </c>
      <c r="T258" s="9" t="str">
        <f t="shared" si="35"/>
        <v>TopLayer</v>
      </c>
      <c r="U258" s="17">
        <f t="shared" si="37"/>
        <v>90</v>
      </c>
      <c r="V258" s="9" t="str">
        <f t="shared" si="36"/>
        <v>0402</v>
      </c>
      <c r="Y258" s="9" t="s">
        <v>1653</v>
      </c>
      <c r="Z258" s="18" t="s">
        <v>1654</v>
      </c>
      <c r="AA258" s="18" t="s">
        <v>1240</v>
      </c>
      <c r="AB258" s="18" t="s">
        <v>2446</v>
      </c>
      <c r="AC258" s="17">
        <f t="shared" ref="AC258:AC321" si="39">VLOOKUP($Y258,$Q:$V,5,FALSE)</f>
        <v>270</v>
      </c>
      <c r="AD258" s="9" t="str">
        <f t="shared" ref="AD258:AD321" si="40">VLOOKUP($Y258,$Q:$V,6,FALSE)</f>
        <v>0603</v>
      </c>
    </row>
    <row r="259" spans="1:30" x14ac:dyDescent="0.25">
      <c r="A259" t="s">
        <v>1612</v>
      </c>
      <c r="B259" s="20" t="s">
        <v>68</v>
      </c>
      <c r="C259" s="20" t="s">
        <v>1361</v>
      </c>
      <c r="D259" s="20" t="s">
        <v>1223</v>
      </c>
      <c r="E259" s="20" t="s">
        <v>1169</v>
      </c>
      <c r="F259" s="20">
        <v>90</v>
      </c>
      <c r="G259" s="20" t="s">
        <v>243</v>
      </c>
      <c r="N259" t="str">
        <f t="shared" si="38"/>
        <v>0402</v>
      </c>
      <c r="Q259" s="9" t="str">
        <f t="shared" ref="Q259:Q322" si="41">$A259</f>
        <v>R236</v>
      </c>
      <c r="R259" s="17" t="str">
        <f t="shared" ref="R259:R322" si="42">$C259</f>
        <v>77.2000</v>
      </c>
      <c r="S259" s="17" t="str">
        <f t="shared" ref="S259:S322" si="43">$D259</f>
        <v>119.4400</v>
      </c>
      <c r="T259" s="9" t="str">
        <f t="shared" ref="T259:T322" si="44">$E259</f>
        <v>TopLayer</v>
      </c>
      <c r="U259" s="17">
        <f t="shared" si="37"/>
        <v>90</v>
      </c>
      <c r="V259" s="9" t="str">
        <f t="shared" ref="V259:V322" si="45">VLOOKUP($B259,$I:$L,2,FALSE)</f>
        <v>0402</v>
      </c>
      <c r="Y259" s="9" t="s">
        <v>1655</v>
      </c>
      <c r="Z259" s="18" t="s">
        <v>1656</v>
      </c>
      <c r="AA259" s="18" t="s">
        <v>1240</v>
      </c>
      <c r="AB259" s="18" t="s">
        <v>2446</v>
      </c>
      <c r="AC259" s="17">
        <f t="shared" si="39"/>
        <v>270</v>
      </c>
      <c r="AD259" s="9" t="str">
        <f t="shared" si="40"/>
        <v>0603</v>
      </c>
    </row>
    <row r="260" spans="1:30" x14ac:dyDescent="0.25">
      <c r="A260" t="s">
        <v>1613</v>
      </c>
      <c r="B260" s="20" t="s">
        <v>68</v>
      </c>
      <c r="C260" s="20" t="s">
        <v>1614</v>
      </c>
      <c r="D260" s="20" t="s">
        <v>1278</v>
      </c>
      <c r="E260" s="20" t="s">
        <v>1169</v>
      </c>
      <c r="F260" s="20">
        <v>90</v>
      </c>
      <c r="G260" s="20" t="s">
        <v>243</v>
      </c>
      <c r="N260" t="str">
        <f t="shared" si="38"/>
        <v>0402</v>
      </c>
      <c r="Q260" s="9" t="str">
        <f t="shared" si="41"/>
        <v>R235</v>
      </c>
      <c r="R260" s="17" t="str">
        <f t="shared" si="42"/>
        <v>47.9500</v>
      </c>
      <c r="S260" s="17" t="str">
        <f t="shared" si="43"/>
        <v>132.6900</v>
      </c>
      <c r="T260" s="9" t="str">
        <f t="shared" si="44"/>
        <v>TopLayer</v>
      </c>
      <c r="U260" s="17">
        <f t="shared" si="37"/>
        <v>90</v>
      </c>
      <c r="V260" s="9" t="str">
        <f t="shared" si="45"/>
        <v>0402</v>
      </c>
      <c r="Y260" s="9" t="s">
        <v>1657</v>
      </c>
      <c r="Z260" s="18" t="s">
        <v>1658</v>
      </c>
      <c r="AA260" s="18" t="s">
        <v>1659</v>
      </c>
      <c r="AB260" s="18" t="s">
        <v>2446</v>
      </c>
      <c r="AC260" s="17">
        <f t="shared" si="39"/>
        <v>90</v>
      </c>
      <c r="AD260" s="9" t="str">
        <f t="shared" si="40"/>
        <v>0402</v>
      </c>
    </row>
    <row r="261" spans="1:30" x14ac:dyDescent="0.25">
      <c r="A261" t="s">
        <v>1615</v>
      </c>
      <c r="B261" s="20" t="s">
        <v>68</v>
      </c>
      <c r="C261" s="20" t="s">
        <v>1616</v>
      </c>
      <c r="D261" s="20" t="s">
        <v>1364</v>
      </c>
      <c r="E261" s="20" t="s">
        <v>1169</v>
      </c>
      <c r="F261" s="20">
        <v>270</v>
      </c>
      <c r="G261" s="20" t="s">
        <v>243</v>
      </c>
      <c r="N261" t="str">
        <f t="shared" si="38"/>
        <v>0402</v>
      </c>
      <c r="Q261" s="9" t="str">
        <f t="shared" si="41"/>
        <v>R234</v>
      </c>
      <c r="R261" s="17" t="str">
        <f t="shared" si="42"/>
        <v>72.7000</v>
      </c>
      <c r="S261" s="17" t="str">
        <f t="shared" si="43"/>
        <v>104.9400</v>
      </c>
      <c r="T261" s="9" t="str">
        <f t="shared" si="44"/>
        <v>TopLayer</v>
      </c>
      <c r="U261" s="17">
        <f t="shared" si="37"/>
        <v>270</v>
      </c>
      <c r="V261" s="9" t="str">
        <f t="shared" si="45"/>
        <v>0402</v>
      </c>
      <c r="Y261" s="9" t="s">
        <v>1660</v>
      </c>
      <c r="Z261" s="18" t="s">
        <v>1658</v>
      </c>
      <c r="AA261" s="18" t="s">
        <v>1661</v>
      </c>
      <c r="AB261" s="18" t="s">
        <v>2446</v>
      </c>
      <c r="AC261" s="17">
        <f t="shared" si="39"/>
        <v>270</v>
      </c>
      <c r="AD261" s="9" t="str">
        <f t="shared" si="40"/>
        <v>0402</v>
      </c>
    </row>
    <row r="262" spans="1:30" x14ac:dyDescent="0.25">
      <c r="A262" t="s">
        <v>1617</v>
      </c>
      <c r="B262" s="20" t="s">
        <v>68</v>
      </c>
      <c r="C262" s="20" t="s">
        <v>1618</v>
      </c>
      <c r="D262" s="20" t="s">
        <v>1278</v>
      </c>
      <c r="E262" s="20" t="s">
        <v>1169</v>
      </c>
      <c r="F262" s="20">
        <v>90</v>
      </c>
      <c r="G262" s="20" t="s">
        <v>243</v>
      </c>
      <c r="N262" t="str">
        <f t="shared" si="38"/>
        <v>0402</v>
      </c>
      <c r="Q262" s="9" t="str">
        <f t="shared" si="41"/>
        <v>R233</v>
      </c>
      <c r="R262" s="17" t="str">
        <f t="shared" si="42"/>
        <v>45.9600</v>
      </c>
      <c r="S262" s="17" t="str">
        <f t="shared" si="43"/>
        <v>132.6900</v>
      </c>
      <c r="T262" s="9" t="str">
        <f t="shared" si="44"/>
        <v>TopLayer</v>
      </c>
      <c r="U262" s="17">
        <f t="shared" si="37"/>
        <v>90</v>
      </c>
      <c r="V262" s="9" t="str">
        <f t="shared" si="45"/>
        <v>0402</v>
      </c>
      <c r="Y262" s="9" t="s">
        <v>1662</v>
      </c>
      <c r="Z262" s="18" t="s">
        <v>1654</v>
      </c>
      <c r="AA262" s="18" t="s">
        <v>1237</v>
      </c>
      <c r="AB262" s="18" t="s">
        <v>2446</v>
      </c>
      <c r="AC262" s="17">
        <f t="shared" si="39"/>
        <v>90</v>
      </c>
      <c r="AD262" s="9" t="str">
        <f t="shared" si="40"/>
        <v>0402</v>
      </c>
    </row>
    <row r="263" spans="1:30" x14ac:dyDescent="0.25">
      <c r="A263" t="s">
        <v>1619</v>
      </c>
      <c r="B263" s="20" t="s">
        <v>68</v>
      </c>
      <c r="C263" s="20" t="s">
        <v>1359</v>
      </c>
      <c r="D263" s="20" t="s">
        <v>1225</v>
      </c>
      <c r="E263" s="20" t="s">
        <v>1169</v>
      </c>
      <c r="F263" s="20">
        <v>90</v>
      </c>
      <c r="G263" s="20" t="s">
        <v>243</v>
      </c>
      <c r="N263" t="str">
        <f t="shared" si="38"/>
        <v>0402</v>
      </c>
      <c r="Q263" s="9" t="str">
        <f t="shared" si="41"/>
        <v>R232</v>
      </c>
      <c r="R263" s="17" t="str">
        <f t="shared" si="42"/>
        <v>73.1500</v>
      </c>
      <c r="S263" s="17" t="str">
        <f t="shared" si="43"/>
        <v>116.4400</v>
      </c>
      <c r="T263" s="9" t="str">
        <f t="shared" si="44"/>
        <v>TopLayer</v>
      </c>
      <c r="U263" s="17">
        <f t="shared" si="37"/>
        <v>90</v>
      </c>
      <c r="V263" s="9" t="str">
        <f t="shared" si="45"/>
        <v>0402</v>
      </c>
      <c r="Y263" s="9" t="s">
        <v>1663</v>
      </c>
      <c r="Z263" s="18" t="s">
        <v>1656</v>
      </c>
      <c r="AA263" s="18" t="s">
        <v>1237</v>
      </c>
      <c r="AB263" s="18" t="s">
        <v>2446</v>
      </c>
      <c r="AC263" s="17">
        <f t="shared" si="39"/>
        <v>90</v>
      </c>
      <c r="AD263" s="9" t="str">
        <f t="shared" si="40"/>
        <v>0402</v>
      </c>
    </row>
    <row r="264" spans="1:30" x14ac:dyDescent="0.25">
      <c r="A264" t="s">
        <v>1620</v>
      </c>
      <c r="B264" s="20" t="s">
        <v>68</v>
      </c>
      <c r="C264" s="20" t="s">
        <v>1621</v>
      </c>
      <c r="D264" s="20" t="s">
        <v>1304</v>
      </c>
      <c r="E264" s="20" t="s">
        <v>1169</v>
      </c>
      <c r="F264" s="20">
        <v>270</v>
      </c>
      <c r="G264" s="20" t="s">
        <v>248</v>
      </c>
      <c r="N264" t="str">
        <f t="shared" si="38"/>
        <v>0402</v>
      </c>
      <c r="Q264" s="9" t="str">
        <f t="shared" si="41"/>
        <v>R231</v>
      </c>
      <c r="R264" s="17" t="str">
        <f t="shared" si="42"/>
        <v>89.2000</v>
      </c>
      <c r="S264" s="17" t="str">
        <f t="shared" si="43"/>
        <v>135.6900</v>
      </c>
      <c r="T264" s="9" t="str">
        <f t="shared" si="44"/>
        <v>TopLayer</v>
      </c>
      <c r="U264" s="17">
        <f t="shared" si="37"/>
        <v>270</v>
      </c>
      <c r="V264" s="9" t="str">
        <f t="shared" si="45"/>
        <v>0402</v>
      </c>
      <c r="Y264" s="9" t="s">
        <v>1664</v>
      </c>
      <c r="Z264" s="18" t="s">
        <v>1665</v>
      </c>
      <c r="AA264" s="18" t="s">
        <v>1666</v>
      </c>
      <c r="AB264" s="18" t="s">
        <v>2446</v>
      </c>
      <c r="AC264" s="17">
        <f t="shared" si="39"/>
        <v>180</v>
      </c>
      <c r="AD264" s="9" t="str">
        <f t="shared" si="40"/>
        <v>0603</v>
      </c>
    </row>
    <row r="265" spans="1:30" x14ac:dyDescent="0.25">
      <c r="A265" t="s">
        <v>1622</v>
      </c>
      <c r="B265" s="20" t="s">
        <v>68</v>
      </c>
      <c r="C265" s="20" t="s">
        <v>1623</v>
      </c>
      <c r="D265" s="20" t="s">
        <v>1304</v>
      </c>
      <c r="E265" s="20" t="s">
        <v>1169</v>
      </c>
      <c r="F265" s="20">
        <v>270</v>
      </c>
      <c r="G265" s="20" t="s">
        <v>248</v>
      </c>
      <c r="N265" t="str">
        <f t="shared" si="38"/>
        <v>0402</v>
      </c>
      <c r="Q265" s="9" t="str">
        <f t="shared" si="41"/>
        <v>R230</v>
      </c>
      <c r="R265" s="17" t="str">
        <f t="shared" si="42"/>
        <v>95.2000</v>
      </c>
      <c r="S265" s="17" t="str">
        <f t="shared" si="43"/>
        <v>135.6900</v>
      </c>
      <c r="T265" s="9" t="str">
        <f t="shared" si="44"/>
        <v>TopLayer</v>
      </c>
      <c r="U265" s="17">
        <f t="shared" si="37"/>
        <v>270</v>
      </c>
      <c r="V265" s="9" t="str">
        <f t="shared" si="45"/>
        <v>0402</v>
      </c>
      <c r="Y265" s="9" t="s">
        <v>1715</v>
      </c>
      <c r="Z265" s="18" t="s">
        <v>1329</v>
      </c>
      <c r="AA265" s="18" t="s">
        <v>1716</v>
      </c>
      <c r="AB265" s="18" t="s">
        <v>2446</v>
      </c>
      <c r="AC265" s="17">
        <f t="shared" si="39"/>
        <v>90</v>
      </c>
      <c r="AD265" s="9" t="str">
        <f t="shared" si="40"/>
        <v>0805</v>
      </c>
    </row>
    <row r="266" spans="1:30" x14ac:dyDescent="0.25">
      <c r="A266" t="s">
        <v>1624</v>
      </c>
      <c r="B266" s="20" t="s">
        <v>68</v>
      </c>
      <c r="C266" s="20" t="s">
        <v>1585</v>
      </c>
      <c r="D266" s="20" t="s">
        <v>1304</v>
      </c>
      <c r="E266" s="20" t="s">
        <v>1169</v>
      </c>
      <c r="F266" s="20">
        <v>270</v>
      </c>
      <c r="G266" s="20" t="s">
        <v>248</v>
      </c>
      <c r="N266" t="str">
        <f t="shared" si="38"/>
        <v>0402</v>
      </c>
      <c r="Q266" s="9" t="str">
        <f t="shared" si="41"/>
        <v>R229</v>
      </c>
      <c r="R266" s="17" t="str">
        <f t="shared" si="42"/>
        <v>91.2000</v>
      </c>
      <c r="S266" s="17" t="str">
        <f t="shared" si="43"/>
        <v>135.6900</v>
      </c>
      <c r="T266" s="9" t="str">
        <f t="shared" si="44"/>
        <v>TopLayer</v>
      </c>
      <c r="U266" s="17">
        <f t="shared" si="37"/>
        <v>270</v>
      </c>
      <c r="V266" s="9" t="str">
        <f t="shared" si="45"/>
        <v>0402</v>
      </c>
      <c r="Y266" s="9" t="s">
        <v>1717</v>
      </c>
      <c r="Z266" s="18" t="s">
        <v>1718</v>
      </c>
      <c r="AA266" s="18" t="s">
        <v>1719</v>
      </c>
      <c r="AB266" s="18" t="s">
        <v>2446</v>
      </c>
      <c r="AC266" s="17">
        <f t="shared" si="39"/>
        <v>90</v>
      </c>
      <c r="AD266" s="9" t="str">
        <f t="shared" si="40"/>
        <v>0805</v>
      </c>
    </row>
    <row r="267" spans="1:30" x14ac:dyDescent="0.25">
      <c r="A267" t="s">
        <v>1625</v>
      </c>
      <c r="B267" s="20" t="s">
        <v>68</v>
      </c>
      <c r="C267" s="20" t="s">
        <v>1626</v>
      </c>
      <c r="D267" s="20" t="s">
        <v>1304</v>
      </c>
      <c r="E267" s="20" t="s">
        <v>1169</v>
      </c>
      <c r="F267" s="20">
        <v>270</v>
      </c>
      <c r="G267" s="20" t="s">
        <v>248</v>
      </c>
      <c r="N267" t="str">
        <f t="shared" si="38"/>
        <v>0402</v>
      </c>
      <c r="Q267" s="9" t="str">
        <f t="shared" si="41"/>
        <v>R228</v>
      </c>
      <c r="R267" s="17" t="str">
        <f t="shared" si="42"/>
        <v>93.2000</v>
      </c>
      <c r="S267" s="17" t="str">
        <f t="shared" si="43"/>
        <v>135.6900</v>
      </c>
      <c r="T267" s="9" t="str">
        <f t="shared" si="44"/>
        <v>TopLayer</v>
      </c>
      <c r="U267" s="17">
        <f t="shared" si="37"/>
        <v>270</v>
      </c>
      <c r="V267" s="9" t="str">
        <f t="shared" si="45"/>
        <v>0402</v>
      </c>
      <c r="Y267" s="9" t="s">
        <v>1720</v>
      </c>
      <c r="Z267" s="18" t="s">
        <v>1721</v>
      </c>
      <c r="AA267" s="18" t="s">
        <v>1719</v>
      </c>
      <c r="AB267" s="18" t="s">
        <v>2446</v>
      </c>
      <c r="AC267" s="17">
        <f t="shared" si="39"/>
        <v>90</v>
      </c>
      <c r="AD267" s="9" t="str">
        <f t="shared" si="40"/>
        <v>0805</v>
      </c>
    </row>
    <row r="268" spans="1:30" x14ac:dyDescent="0.25">
      <c r="A268" t="s">
        <v>1627</v>
      </c>
      <c r="B268" s="20" t="s">
        <v>68</v>
      </c>
      <c r="C268" s="20" t="s">
        <v>1621</v>
      </c>
      <c r="D268" s="20" t="s">
        <v>1278</v>
      </c>
      <c r="E268" s="20" t="s">
        <v>1169</v>
      </c>
      <c r="F268" s="20">
        <v>90</v>
      </c>
      <c r="G268" s="20" t="s">
        <v>243</v>
      </c>
      <c r="N268" t="str">
        <f t="shared" si="38"/>
        <v>0402</v>
      </c>
      <c r="Q268" s="9" t="str">
        <f t="shared" si="41"/>
        <v>R227</v>
      </c>
      <c r="R268" s="17" t="str">
        <f t="shared" si="42"/>
        <v>89.2000</v>
      </c>
      <c r="S268" s="17" t="str">
        <f t="shared" si="43"/>
        <v>132.6900</v>
      </c>
      <c r="T268" s="9" t="str">
        <f t="shared" si="44"/>
        <v>TopLayer</v>
      </c>
      <c r="U268" s="17">
        <f t="shared" si="37"/>
        <v>90</v>
      </c>
      <c r="V268" s="9" t="str">
        <f t="shared" si="45"/>
        <v>0402</v>
      </c>
      <c r="Y268" s="9" t="s">
        <v>1722</v>
      </c>
      <c r="Z268" s="18" t="s">
        <v>1723</v>
      </c>
      <c r="AA268" s="18" t="s">
        <v>1716</v>
      </c>
      <c r="AB268" s="18" t="s">
        <v>2446</v>
      </c>
      <c r="AC268" s="17">
        <f t="shared" si="39"/>
        <v>90</v>
      </c>
      <c r="AD268" s="9" t="str">
        <f t="shared" si="40"/>
        <v>0805</v>
      </c>
    </row>
    <row r="269" spans="1:30" x14ac:dyDescent="0.25">
      <c r="A269" t="s">
        <v>1628</v>
      </c>
      <c r="B269" s="20" t="s">
        <v>68</v>
      </c>
      <c r="C269" s="20" t="s">
        <v>1626</v>
      </c>
      <c r="D269" s="20" t="s">
        <v>1278</v>
      </c>
      <c r="E269" s="20" t="s">
        <v>1169</v>
      </c>
      <c r="F269" s="20">
        <v>90</v>
      </c>
      <c r="G269" s="20" t="s">
        <v>243</v>
      </c>
      <c r="N269" t="str">
        <f t="shared" si="38"/>
        <v>0402</v>
      </c>
      <c r="Q269" s="9" t="str">
        <f t="shared" si="41"/>
        <v>R226</v>
      </c>
      <c r="R269" s="17" t="str">
        <f t="shared" si="42"/>
        <v>93.2000</v>
      </c>
      <c r="S269" s="17" t="str">
        <f t="shared" si="43"/>
        <v>132.6900</v>
      </c>
      <c r="T269" s="9" t="str">
        <f t="shared" si="44"/>
        <v>TopLayer</v>
      </c>
      <c r="U269" s="17">
        <f t="shared" si="37"/>
        <v>90</v>
      </c>
      <c r="V269" s="9" t="str">
        <f t="shared" si="45"/>
        <v>0402</v>
      </c>
      <c r="Y269" s="9" t="s">
        <v>1724</v>
      </c>
      <c r="Z269" s="18" t="s">
        <v>1725</v>
      </c>
      <c r="AA269" s="18" t="s">
        <v>1726</v>
      </c>
      <c r="AB269" s="18" t="s">
        <v>2446</v>
      </c>
      <c r="AC269" s="17">
        <f t="shared" si="39"/>
        <v>180</v>
      </c>
      <c r="AD269" s="9" t="str">
        <f t="shared" si="40"/>
        <v>0805</v>
      </c>
    </row>
    <row r="270" spans="1:30" x14ac:dyDescent="0.25">
      <c r="A270" t="s">
        <v>1629</v>
      </c>
      <c r="B270" s="20" t="s">
        <v>68</v>
      </c>
      <c r="C270" s="20" t="s">
        <v>1585</v>
      </c>
      <c r="D270" s="20" t="s">
        <v>1278</v>
      </c>
      <c r="E270" s="20" t="s">
        <v>1169</v>
      </c>
      <c r="F270" s="20">
        <v>90</v>
      </c>
      <c r="G270" s="20" t="s">
        <v>243</v>
      </c>
      <c r="N270" t="str">
        <f t="shared" si="38"/>
        <v>0402</v>
      </c>
      <c r="Q270" s="9" t="str">
        <f t="shared" si="41"/>
        <v>R225</v>
      </c>
      <c r="R270" s="17" t="str">
        <f t="shared" si="42"/>
        <v>91.2000</v>
      </c>
      <c r="S270" s="17" t="str">
        <f t="shared" si="43"/>
        <v>132.6900</v>
      </c>
      <c r="T270" s="9" t="str">
        <f t="shared" si="44"/>
        <v>TopLayer</v>
      </c>
      <c r="U270" s="17">
        <f t="shared" si="37"/>
        <v>90</v>
      </c>
      <c r="V270" s="9" t="str">
        <f t="shared" si="45"/>
        <v>0402</v>
      </c>
      <c r="Y270" s="9" t="s">
        <v>1727</v>
      </c>
      <c r="Z270" s="18" t="s">
        <v>1218</v>
      </c>
      <c r="AA270" s="18" t="s">
        <v>1728</v>
      </c>
      <c r="AB270" s="18" t="s">
        <v>2446</v>
      </c>
      <c r="AC270" s="17">
        <f t="shared" si="39"/>
        <v>180</v>
      </c>
      <c r="AD270" s="9" t="str">
        <f t="shared" si="40"/>
        <v>0805</v>
      </c>
    </row>
    <row r="271" spans="1:30" x14ac:dyDescent="0.25">
      <c r="A271" t="s">
        <v>1630</v>
      </c>
      <c r="B271" s="20" t="s">
        <v>68</v>
      </c>
      <c r="C271" s="20" t="s">
        <v>1623</v>
      </c>
      <c r="D271" s="20" t="s">
        <v>1278</v>
      </c>
      <c r="E271" s="20" t="s">
        <v>1169</v>
      </c>
      <c r="F271" s="20">
        <v>90</v>
      </c>
      <c r="G271" s="20" t="s">
        <v>243</v>
      </c>
      <c r="N271" t="str">
        <f t="shared" si="38"/>
        <v>0402</v>
      </c>
      <c r="Q271" s="9" t="str">
        <f t="shared" si="41"/>
        <v>R224</v>
      </c>
      <c r="R271" s="17" t="str">
        <f t="shared" si="42"/>
        <v>95.2000</v>
      </c>
      <c r="S271" s="17" t="str">
        <f t="shared" si="43"/>
        <v>132.6900</v>
      </c>
      <c r="T271" s="9" t="str">
        <f t="shared" si="44"/>
        <v>TopLayer</v>
      </c>
      <c r="U271" s="17">
        <f t="shared" si="37"/>
        <v>90</v>
      </c>
      <c r="V271" s="9" t="str">
        <f t="shared" si="45"/>
        <v>0402</v>
      </c>
      <c r="Y271" s="9" t="s">
        <v>1729</v>
      </c>
      <c r="Z271" s="18" t="s">
        <v>1730</v>
      </c>
      <c r="AA271" s="18" t="s">
        <v>1731</v>
      </c>
      <c r="AB271" s="18" t="s">
        <v>2446</v>
      </c>
      <c r="AC271" s="17">
        <f t="shared" si="39"/>
        <v>360</v>
      </c>
      <c r="AD271" s="9" t="str">
        <f t="shared" si="40"/>
        <v>0805</v>
      </c>
    </row>
    <row r="272" spans="1:30" x14ac:dyDescent="0.25">
      <c r="A272" t="s">
        <v>1631</v>
      </c>
      <c r="B272" s="20" t="s">
        <v>68</v>
      </c>
      <c r="C272" s="20" t="s">
        <v>1601</v>
      </c>
      <c r="D272" s="20" t="s">
        <v>1304</v>
      </c>
      <c r="E272" s="20" t="s">
        <v>1169</v>
      </c>
      <c r="F272" s="20">
        <v>270</v>
      </c>
      <c r="G272" s="20" t="s">
        <v>248</v>
      </c>
      <c r="N272" t="str">
        <f t="shared" si="38"/>
        <v>0402</v>
      </c>
      <c r="Q272" s="9" t="str">
        <f t="shared" si="41"/>
        <v>R223</v>
      </c>
      <c r="R272" s="17" t="str">
        <f t="shared" si="42"/>
        <v>75.2000</v>
      </c>
      <c r="S272" s="17" t="str">
        <f t="shared" si="43"/>
        <v>135.6900</v>
      </c>
      <c r="T272" s="9" t="str">
        <f t="shared" si="44"/>
        <v>TopLayer</v>
      </c>
      <c r="U272" s="17">
        <f t="shared" si="37"/>
        <v>270</v>
      </c>
      <c r="V272" s="9" t="str">
        <f t="shared" si="45"/>
        <v>0402</v>
      </c>
      <c r="Y272" s="9" t="s">
        <v>1732</v>
      </c>
      <c r="Z272" s="18" t="s">
        <v>1606</v>
      </c>
      <c r="AA272" s="18" t="s">
        <v>1733</v>
      </c>
      <c r="AB272" s="18" t="s">
        <v>2446</v>
      </c>
      <c r="AC272" s="17">
        <f t="shared" si="39"/>
        <v>180</v>
      </c>
      <c r="AD272" s="9" t="str">
        <f t="shared" si="40"/>
        <v>0805</v>
      </c>
    </row>
    <row r="273" spans="1:30" x14ac:dyDescent="0.25">
      <c r="A273" t="s">
        <v>1632</v>
      </c>
      <c r="B273" s="20" t="s">
        <v>68</v>
      </c>
      <c r="C273" s="20" t="s">
        <v>1633</v>
      </c>
      <c r="D273" s="20" t="s">
        <v>1304</v>
      </c>
      <c r="E273" s="20" t="s">
        <v>1169</v>
      </c>
      <c r="F273" s="20">
        <v>270</v>
      </c>
      <c r="G273" s="20" t="s">
        <v>248</v>
      </c>
      <c r="N273" t="str">
        <f t="shared" si="38"/>
        <v>0402</v>
      </c>
      <c r="Q273" s="9" t="str">
        <f t="shared" si="41"/>
        <v>R222</v>
      </c>
      <c r="R273" s="17" t="str">
        <f t="shared" si="42"/>
        <v>81.2000</v>
      </c>
      <c r="S273" s="17" t="str">
        <f t="shared" si="43"/>
        <v>135.6900</v>
      </c>
      <c r="T273" s="9" t="str">
        <f t="shared" si="44"/>
        <v>TopLayer</v>
      </c>
      <c r="U273" s="17">
        <f t="shared" si="37"/>
        <v>270</v>
      </c>
      <c r="V273" s="9" t="str">
        <f t="shared" si="45"/>
        <v>0402</v>
      </c>
      <c r="Y273" s="9" t="s">
        <v>1734</v>
      </c>
      <c r="Z273" s="18" t="s">
        <v>1337</v>
      </c>
      <c r="AA273" s="18" t="s">
        <v>1304</v>
      </c>
      <c r="AB273" s="18" t="s">
        <v>2446</v>
      </c>
      <c r="AC273" s="17">
        <f t="shared" si="39"/>
        <v>180</v>
      </c>
      <c r="AD273" s="9" t="str">
        <f t="shared" si="40"/>
        <v>0805</v>
      </c>
    </row>
    <row r="274" spans="1:30" x14ac:dyDescent="0.25">
      <c r="A274" t="s">
        <v>1634</v>
      </c>
      <c r="B274" s="20" t="s">
        <v>68</v>
      </c>
      <c r="C274" s="20" t="s">
        <v>1361</v>
      </c>
      <c r="D274" s="20" t="s">
        <v>1304</v>
      </c>
      <c r="E274" s="20" t="s">
        <v>1169</v>
      </c>
      <c r="F274" s="20">
        <v>270</v>
      </c>
      <c r="G274" s="20" t="s">
        <v>248</v>
      </c>
      <c r="N274" t="str">
        <f t="shared" si="38"/>
        <v>0402</v>
      </c>
      <c r="Q274" s="9" t="str">
        <f t="shared" si="41"/>
        <v>R221</v>
      </c>
      <c r="R274" s="17" t="str">
        <f t="shared" si="42"/>
        <v>77.2000</v>
      </c>
      <c r="S274" s="17" t="str">
        <f t="shared" si="43"/>
        <v>135.6900</v>
      </c>
      <c r="T274" s="9" t="str">
        <f t="shared" si="44"/>
        <v>TopLayer</v>
      </c>
      <c r="U274" s="17">
        <f t="shared" si="37"/>
        <v>270</v>
      </c>
      <c r="V274" s="9" t="str">
        <f t="shared" si="45"/>
        <v>0402</v>
      </c>
      <c r="Y274" s="9" t="s">
        <v>1735</v>
      </c>
      <c r="Z274" s="18" t="s">
        <v>1736</v>
      </c>
      <c r="AA274" s="18" t="s">
        <v>1737</v>
      </c>
      <c r="AB274" s="18" t="s">
        <v>2446</v>
      </c>
      <c r="AC274" s="17">
        <f t="shared" si="39"/>
        <v>90</v>
      </c>
      <c r="AD274" s="9" t="str">
        <f t="shared" si="40"/>
        <v>0805</v>
      </c>
    </row>
    <row r="275" spans="1:30" x14ac:dyDescent="0.25">
      <c r="A275" t="s">
        <v>1635</v>
      </c>
      <c r="B275" s="20" t="s">
        <v>68</v>
      </c>
      <c r="C275" s="20" t="s">
        <v>1636</v>
      </c>
      <c r="D275" s="20" t="s">
        <v>1304</v>
      </c>
      <c r="E275" s="20" t="s">
        <v>1169</v>
      </c>
      <c r="F275" s="20">
        <v>270</v>
      </c>
      <c r="G275" s="20" t="s">
        <v>248</v>
      </c>
      <c r="N275" t="str">
        <f t="shared" si="38"/>
        <v>0402</v>
      </c>
      <c r="Q275" s="9" t="str">
        <f t="shared" si="41"/>
        <v>R220</v>
      </c>
      <c r="R275" s="17" t="str">
        <f t="shared" si="42"/>
        <v>79.2000</v>
      </c>
      <c r="S275" s="17" t="str">
        <f t="shared" si="43"/>
        <v>135.6900</v>
      </c>
      <c r="T275" s="9" t="str">
        <f t="shared" si="44"/>
        <v>TopLayer</v>
      </c>
      <c r="U275" s="17">
        <f t="shared" si="37"/>
        <v>270</v>
      </c>
      <c r="V275" s="9" t="str">
        <f t="shared" si="45"/>
        <v>0402</v>
      </c>
      <c r="Y275" s="9" t="s">
        <v>1738</v>
      </c>
      <c r="Z275" s="18" t="s">
        <v>1993</v>
      </c>
      <c r="AA275" s="18" t="s">
        <v>1232</v>
      </c>
      <c r="AB275" s="18" t="s">
        <v>2446</v>
      </c>
      <c r="AC275" s="17">
        <f t="shared" si="39"/>
        <v>540</v>
      </c>
      <c r="AD275" s="9" t="str">
        <f t="shared" si="40"/>
        <v>SOT-23-6L</v>
      </c>
    </row>
    <row r="276" spans="1:30" x14ac:dyDescent="0.25">
      <c r="A276" t="s">
        <v>1637</v>
      </c>
      <c r="B276" s="20" t="s">
        <v>68</v>
      </c>
      <c r="C276" s="20" t="s">
        <v>1601</v>
      </c>
      <c r="D276" s="20" t="s">
        <v>1278</v>
      </c>
      <c r="E276" s="20" t="s">
        <v>1169</v>
      </c>
      <c r="F276" s="20">
        <v>90</v>
      </c>
      <c r="G276" s="20" t="s">
        <v>243</v>
      </c>
      <c r="N276" t="str">
        <f t="shared" si="38"/>
        <v>0402</v>
      </c>
      <c r="Q276" s="9" t="str">
        <f t="shared" si="41"/>
        <v>R219</v>
      </c>
      <c r="R276" s="17" t="str">
        <f t="shared" si="42"/>
        <v>75.2000</v>
      </c>
      <c r="S276" s="17" t="str">
        <f t="shared" si="43"/>
        <v>132.6900</v>
      </c>
      <c r="T276" s="9" t="str">
        <f t="shared" si="44"/>
        <v>TopLayer</v>
      </c>
      <c r="U276" s="17">
        <f t="shared" si="37"/>
        <v>90</v>
      </c>
      <c r="V276" s="9" t="str">
        <f t="shared" si="45"/>
        <v>0402</v>
      </c>
      <c r="Y276" s="9" t="s">
        <v>1739</v>
      </c>
      <c r="Z276" s="18" t="s">
        <v>1658</v>
      </c>
      <c r="AA276" s="18" t="s">
        <v>1740</v>
      </c>
      <c r="AB276" s="18" t="s">
        <v>2446</v>
      </c>
      <c r="AC276" s="17">
        <f t="shared" si="39"/>
        <v>270</v>
      </c>
      <c r="AD276" s="9" t="str">
        <f t="shared" si="40"/>
        <v>LED_0603</v>
      </c>
    </row>
    <row r="277" spans="1:30" x14ac:dyDescent="0.25">
      <c r="A277" t="s">
        <v>1638</v>
      </c>
      <c r="B277" s="20" t="s">
        <v>68</v>
      </c>
      <c r="C277" s="20" t="s">
        <v>1636</v>
      </c>
      <c r="D277" s="20" t="s">
        <v>1278</v>
      </c>
      <c r="E277" s="20" t="s">
        <v>1169</v>
      </c>
      <c r="F277" s="20">
        <v>90</v>
      </c>
      <c r="G277" s="20" t="s">
        <v>243</v>
      </c>
      <c r="N277" t="str">
        <f t="shared" si="38"/>
        <v>0402</v>
      </c>
      <c r="Q277" s="9" t="str">
        <f t="shared" si="41"/>
        <v>R218</v>
      </c>
      <c r="R277" s="17" t="str">
        <f t="shared" si="42"/>
        <v>79.2000</v>
      </c>
      <c r="S277" s="17" t="str">
        <f t="shared" si="43"/>
        <v>132.6900</v>
      </c>
      <c r="T277" s="9" t="str">
        <f t="shared" si="44"/>
        <v>TopLayer</v>
      </c>
      <c r="U277" s="17">
        <f t="shared" si="37"/>
        <v>90</v>
      </c>
      <c r="V277" s="9" t="str">
        <f t="shared" si="45"/>
        <v>0402</v>
      </c>
      <c r="Y277" s="9" t="s">
        <v>1741</v>
      </c>
      <c r="Z277" s="18" t="s">
        <v>1658</v>
      </c>
      <c r="AA277" s="18" t="s">
        <v>1742</v>
      </c>
      <c r="AB277" s="18" t="s">
        <v>2446</v>
      </c>
      <c r="AC277" s="17">
        <f t="shared" si="39"/>
        <v>90</v>
      </c>
      <c r="AD277" s="9" t="str">
        <f t="shared" si="40"/>
        <v>LED_0603</v>
      </c>
    </row>
    <row r="278" spans="1:30" x14ac:dyDescent="0.25">
      <c r="A278" t="s">
        <v>1639</v>
      </c>
      <c r="B278" s="20" t="s">
        <v>68</v>
      </c>
      <c r="C278" s="20" t="s">
        <v>1361</v>
      </c>
      <c r="D278" s="20" t="s">
        <v>1278</v>
      </c>
      <c r="E278" s="20" t="s">
        <v>1169</v>
      </c>
      <c r="F278" s="20">
        <v>90</v>
      </c>
      <c r="G278" s="20" t="s">
        <v>243</v>
      </c>
      <c r="N278" t="str">
        <f t="shared" si="38"/>
        <v>0402</v>
      </c>
      <c r="Q278" s="9" t="str">
        <f t="shared" si="41"/>
        <v>R217</v>
      </c>
      <c r="R278" s="17" t="str">
        <f t="shared" si="42"/>
        <v>77.2000</v>
      </c>
      <c r="S278" s="17" t="str">
        <f t="shared" si="43"/>
        <v>132.6900</v>
      </c>
      <c r="T278" s="9" t="str">
        <f t="shared" si="44"/>
        <v>TopLayer</v>
      </c>
      <c r="U278" s="17">
        <f t="shared" ref="U278:U341" si="46">F278+VLOOKUP($B278,$I:$L,4,FALSE)</f>
        <v>90</v>
      </c>
      <c r="V278" s="9" t="str">
        <f t="shared" si="45"/>
        <v>0402</v>
      </c>
      <c r="Y278" s="9" t="s">
        <v>1743</v>
      </c>
      <c r="Z278" s="18" t="s">
        <v>1744</v>
      </c>
      <c r="AA278" s="18" t="s">
        <v>1745</v>
      </c>
      <c r="AB278" s="18" t="s">
        <v>2446</v>
      </c>
      <c r="AC278" s="17">
        <f t="shared" si="39"/>
        <v>360</v>
      </c>
      <c r="AD278" s="9" t="str">
        <f t="shared" si="40"/>
        <v>SOT-23-6L</v>
      </c>
    </row>
    <row r="279" spans="1:30" x14ac:dyDescent="0.25">
      <c r="A279" t="s">
        <v>1640</v>
      </c>
      <c r="B279" s="20" t="s">
        <v>68</v>
      </c>
      <c r="C279" s="20" t="s">
        <v>1633</v>
      </c>
      <c r="D279" s="20" t="s">
        <v>1278</v>
      </c>
      <c r="E279" s="20" t="s">
        <v>1169</v>
      </c>
      <c r="F279" s="20">
        <v>90</v>
      </c>
      <c r="G279" s="20" t="s">
        <v>243</v>
      </c>
      <c r="N279" t="str">
        <f t="shared" si="38"/>
        <v>0402</v>
      </c>
      <c r="Q279" s="9" t="str">
        <f t="shared" si="41"/>
        <v>R216</v>
      </c>
      <c r="R279" s="17" t="str">
        <f t="shared" si="42"/>
        <v>81.2000</v>
      </c>
      <c r="S279" s="17" t="str">
        <f t="shared" si="43"/>
        <v>132.6900</v>
      </c>
      <c r="T279" s="9" t="str">
        <f t="shared" si="44"/>
        <v>TopLayer</v>
      </c>
      <c r="U279" s="17">
        <f t="shared" si="46"/>
        <v>90</v>
      </c>
      <c r="V279" s="9" t="str">
        <f t="shared" si="45"/>
        <v>0402</v>
      </c>
      <c r="Y279" s="9" t="s">
        <v>1746</v>
      </c>
      <c r="Z279" s="18" t="s">
        <v>2410</v>
      </c>
      <c r="AA279" s="18" t="s">
        <v>1747</v>
      </c>
      <c r="AB279" s="18" t="s">
        <v>2446</v>
      </c>
      <c r="AC279" s="17">
        <f t="shared" si="39"/>
        <v>360</v>
      </c>
      <c r="AD279" s="9" t="str">
        <f t="shared" si="40"/>
        <v>SOT-23-6L</v>
      </c>
    </row>
    <row r="280" spans="1:30" x14ac:dyDescent="0.25">
      <c r="A280" t="s">
        <v>1641</v>
      </c>
      <c r="B280" s="20" t="s">
        <v>263</v>
      </c>
      <c r="C280" s="20" t="s">
        <v>1642</v>
      </c>
      <c r="D280" s="20" t="s">
        <v>1643</v>
      </c>
      <c r="E280" s="20" t="s">
        <v>1169</v>
      </c>
      <c r="F280" s="20">
        <v>90</v>
      </c>
      <c r="G280" s="20" t="s">
        <v>259</v>
      </c>
      <c r="N280" t="str">
        <f t="shared" si="38"/>
        <v>0603</v>
      </c>
      <c r="Q280" s="9" t="str">
        <f t="shared" si="41"/>
        <v>R211</v>
      </c>
      <c r="R280" s="17" t="str">
        <f t="shared" si="42"/>
        <v>24.1000</v>
      </c>
      <c r="S280" s="17" t="str">
        <f t="shared" si="43"/>
        <v>103.9400</v>
      </c>
      <c r="T280" s="9" t="str">
        <f t="shared" si="44"/>
        <v>TopLayer</v>
      </c>
      <c r="U280" s="17">
        <f t="shared" si="46"/>
        <v>90</v>
      </c>
      <c r="V280" s="9" t="str">
        <f t="shared" si="45"/>
        <v>0603</v>
      </c>
      <c r="Y280" s="9" t="s">
        <v>1748</v>
      </c>
      <c r="Z280" s="18" t="s">
        <v>2445</v>
      </c>
      <c r="AA280" s="18" t="s">
        <v>1304</v>
      </c>
      <c r="AB280" s="18" t="s">
        <v>2446</v>
      </c>
      <c r="AC280" s="17">
        <f t="shared" si="39"/>
        <v>450</v>
      </c>
      <c r="AD280" s="9" t="str">
        <f t="shared" si="40"/>
        <v>SOT-23-6L</v>
      </c>
    </row>
    <row r="281" spans="1:30" x14ac:dyDescent="0.25">
      <c r="A281" t="s">
        <v>1644</v>
      </c>
      <c r="B281" s="20" t="s">
        <v>263</v>
      </c>
      <c r="C281" s="20" t="s">
        <v>1645</v>
      </c>
      <c r="D281" s="20" t="s">
        <v>1646</v>
      </c>
      <c r="E281" s="20" t="s">
        <v>1169</v>
      </c>
      <c r="F281" s="20">
        <v>360</v>
      </c>
      <c r="G281" s="20" t="s">
        <v>274</v>
      </c>
      <c r="N281" t="str">
        <f t="shared" si="38"/>
        <v>0603</v>
      </c>
      <c r="Q281" s="9" t="str">
        <f t="shared" si="41"/>
        <v>R210</v>
      </c>
      <c r="R281" s="17" t="str">
        <f t="shared" si="42"/>
        <v>28.3350</v>
      </c>
      <c r="S281" s="17" t="str">
        <f t="shared" si="43"/>
        <v>111.4100</v>
      </c>
      <c r="T281" s="9" t="str">
        <f t="shared" si="44"/>
        <v>TopLayer</v>
      </c>
      <c r="U281" s="17">
        <f t="shared" si="46"/>
        <v>360</v>
      </c>
      <c r="V281" s="9" t="str">
        <f t="shared" si="45"/>
        <v>0603</v>
      </c>
      <c r="Y281" s="9" t="s">
        <v>1749</v>
      </c>
      <c r="Z281" s="18" t="s">
        <v>1750</v>
      </c>
      <c r="AA281" s="18" t="s">
        <v>1751</v>
      </c>
      <c r="AB281" s="18" t="s">
        <v>2446</v>
      </c>
      <c r="AC281" s="17">
        <f t="shared" si="39"/>
        <v>90</v>
      </c>
      <c r="AD281" s="9" t="str">
        <f t="shared" si="40"/>
        <v>0603</v>
      </c>
    </row>
    <row r="282" spans="1:30" x14ac:dyDescent="0.25">
      <c r="A282" t="s">
        <v>1647</v>
      </c>
      <c r="B282" s="20" t="s">
        <v>68</v>
      </c>
      <c r="C282" s="20" t="s">
        <v>1648</v>
      </c>
      <c r="D282" s="20" t="s">
        <v>1278</v>
      </c>
      <c r="E282" s="20" t="s">
        <v>1169</v>
      </c>
      <c r="F282" s="20">
        <v>90</v>
      </c>
      <c r="G282" s="20" t="s">
        <v>243</v>
      </c>
      <c r="N282" t="str">
        <f t="shared" si="38"/>
        <v>0402</v>
      </c>
      <c r="Q282" s="9" t="str">
        <f t="shared" si="41"/>
        <v>R209</v>
      </c>
      <c r="R282" s="17" t="str">
        <f t="shared" si="42"/>
        <v>69.4500</v>
      </c>
      <c r="S282" s="17" t="str">
        <f t="shared" si="43"/>
        <v>132.6900</v>
      </c>
      <c r="T282" s="9" t="str">
        <f t="shared" si="44"/>
        <v>TopLayer</v>
      </c>
      <c r="U282" s="17">
        <f t="shared" si="46"/>
        <v>90</v>
      </c>
      <c r="V282" s="9" t="str">
        <f t="shared" si="45"/>
        <v>0402</v>
      </c>
      <c r="Y282" s="9" t="s">
        <v>1752</v>
      </c>
      <c r="Z282" s="18" t="s">
        <v>1753</v>
      </c>
      <c r="AA282" s="18" t="s">
        <v>1751</v>
      </c>
      <c r="AB282" s="18" t="s">
        <v>2446</v>
      </c>
      <c r="AC282" s="17">
        <f t="shared" si="39"/>
        <v>90</v>
      </c>
      <c r="AD282" s="9" t="str">
        <f t="shared" si="40"/>
        <v>0603</v>
      </c>
    </row>
    <row r="283" spans="1:30" x14ac:dyDescent="0.25">
      <c r="A283" t="s">
        <v>1649</v>
      </c>
      <c r="B283" s="20" t="s">
        <v>68</v>
      </c>
      <c r="C283" s="20" t="s">
        <v>1650</v>
      </c>
      <c r="D283" s="20" t="s">
        <v>1278</v>
      </c>
      <c r="E283" s="20" t="s">
        <v>1169</v>
      </c>
      <c r="F283" s="20">
        <v>90</v>
      </c>
      <c r="G283" s="20" t="s">
        <v>243</v>
      </c>
      <c r="N283" t="str">
        <f t="shared" si="38"/>
        <v>0402</v>
      </c>
      <c r="Q283" s="9" t="str">
        <f t="shared" si="41"/>
        <v>R208</v>
      </c>
      <c r="R283" s="17" t="str">
        <f t="shared" si="42"/>
        <v>67.4500</v>
      </c>
      <c r="S283" s="17" t="str">
        <f t="shared" si="43"/>
        <v>132.6900</v>
      </c>
      <c r="T283" s="9" t="str">
        <f t="shared" si="44"/>
        <v>TopLayer</v>
      </c>
      <c r="U283" s="17">
        <f t="shared" si="46"/>
        <v>90</v>
      </c>
      <c r="V283" s="9" t="str">
        <f t="shared" si="45"/>
        <v>0402</v>
      </c>
      <c r="Y283" s="9" t="s">
        <v>1754</v>
      </c>
      <c r="Z283" s="18" t="s">
        <v>1755</v>
      </c>
      <c r="AA283" s="18" t="s">
        <v>1751</v>
      </c>
      <c r="AB283" s="18" t="s">
        <v>2446</v>
      </c>
      <c r="AC283" s="17">
        <f t="shared" si="39"/>
        <v>90</v>
      </c>
      <c r="AD283" s="9" t="str">
        <f t="shared" si="40"/>
        <v>0603</v>
      </c>
    </row>
    <row r="284" spans="1:30" x14ac:dyDescent="0.25">
      <c r="A284" t="s">
        <v>1651</v>
      </c>
      <c r="B284" s="20" t="s">
        <v>263</v>
      </c>
      <c r="C284" s="20" t="s">
        <v>1652</v>
      </c>
      <c r="D284" s="20" t="s">
        <v>1646</v>
      </c>
      <c r="E284" s="20" t="s">
        <v>1169</v>
      </c>
      <c r="F284" s="20">
        <v>360</v>
      </c>
      <c r="G284" s="20" t="s">
        <v>274</v>
      </c>
      <c r="N284" t="str">
        <f t="shared" si="38"/>
        <v>0603</v>
      </c>
      <c r="Q284" s="9" t="str">
        <f t="shared" si="41"/>
        <v>R207</v>
      </c>
      <c r="R284" s="17" t="str">
        <f t="shared" si="42"/>
        <v>32.3350</v>
      </c>
      <c r="S284" s="17" t="str">
        <f t="shared" si="43"/>
        <v>111.4100</v>
      </c>
      <c r="T284" s="9" t="str">
        <f t="shared" si="44"/>
        <v>TopLayer</v>
      </c>
      <c r="U284" s="17">
        <f t="shared" si="46"/>
        <v>360</v>
      </c>
      <c r="V284" s="9" t="str">
        <f t="shared" si="45"/>
        <v>0603</v>
      </c>
      <c r="Y284" s="9" t="s">
        <v>1759</v>
      </c>
      <c r="Z284" s="18" t="s">
        <v>1760</v>
      </c>
      <c r="AA284" s="18" t="s">
        <v>1751</v>
      </c>
      <c r="AB284" s="18" t="s">
        <v>2446</v>
      </c>
      <c r="AC284" s="17">
        <f t="shared" si="39"/>
        <v>90</v>
      </c>
      <c r="AD284" s="9" t="str">
        <f t="shared" si="40"/>
        <v>0603</v>
      </c>
    </row>
    <row r="285" spans="1:30" x14ac:dyDescent="0.25">
      <c r="A285" t="s">
        <v>1653</v>
      </c>
      <c r="B285" s="20" t="s">
        <v>263</v>
      </c>
      <c r="C285" s="20" t="s">
        <v>1654</v>
      </c>
      <c r="D285" s="20" t="s">
        <v>1240</v>
      </c>
      <c r="E285" s="20" t="s">
        <v>1169</v>
      </c>
      <c r="F285" s="20">
        <v>270</v>
      </c>
      <c r="G285" s="20" t="s">
        <v>259</v>
      </c>
      <c r="N285" t="str">
        <f t="shared" si="38"/>
        <v>0603</v>
      </c>
      <c r="Q285" s="9" t="str">
        <f t="shared" si="41"/>
        <v>R206</v>
      </c>
      <c r="R285" s="17" t="str">
        <f t="shared" si="42"/>
        <v>54.9250</v>
      </c>
      <c r="S285" s="17" t="str">
        <f t="shared" si="43"/>
        <v>165.1900</v>
      </c>
      <c r="T285" s="9" t="str">
        <f t="shared" si="44"/>
        <v>TopLayer</v>
      </c>
      <c r="U285" s="17">
        <f t="shared" si="46"/>
        <v>270</v>
      </c>
      <c r="V285" s="9" t="str">
        <f t="shared" si="45"/>
        <v>0603</v>
      </c>
      <c r="Y285" s="9" t="s">
        <v>1761</v>
      </c>
      <c r="Z285" s="18" t="s">
        <v>1669</v>
      </c>
      <c r="AA285" s="18" t="s">
        <v>1751</v>
      </c>
      <c r="AB285" s="18" t="s">
        <v>2446</v>
      </c>
      <c r="AC285" s="17">
        <f t="shared" si="39"/>
        <v>90</v>
      </c>
      <c r="AD285" s="9" t="str">
        <f t="shared" si="40"/>
        <v>0603</v>
      </c>
    </row>
    <row r="286" spans="1:30" x14ac:dyDescent="0.25">
      <c r="A286" t="s">
        <v>1655</v>
      </c>
      <c r="B286" s="21" t="s">
        <v>263</v>
      </c>
      <c r="C286" s="20" t="s">
        <v>1656</v>
      </c>
      <c r="D286" s="20" t="s">
        <v>1240</v>
      </c>
      <c r="E286" s="20" t="s">
        <v>1169</v>
      </c>
      <c r="F286" s="20">
        <v>270</v>
      </c>
      <c r="G286" s="21" t="s">
        <v>259</v>
      </c>
      <c r="H286" s="21"/>
      <c r="I286" s="21"/>
      <c r="J286" s="21"/>
      <c r="K286" s="21"/>
      <c r="L286" s="21"/>
      <c r="M286" s="21"/>
      <c r="N286" t="str">
        <f t="shared" si="38"/>
        <v>0603</v>
      </c>
      <c r="Q286" s="9" t="str">
        <f t="shared" si="41"/>
        <v>R205</v>
      </c>
      <c r="R286" s="17" t="str">
        <f t="shared" si="42"/>
        <v>56.9250</v>
      </c>
      <c r="S286" s="17" t="str">
        <f t="shared" si="43"/>
        <v>165.1900</v>
      </c>
      <c r="T286" s="9" t="str">
        <f t="shared" si="44"/>
        <v>TopLayer</v>
      </c>
      <c r="U286" s="17">
        <f t="shared" si="46"/>
        <v>270</v>
      </c>
      <c r="V286" s="9" t="str">
        <f t="shared" si="45"/>
        <v>0603</v>
      </c>
      <c r="Y286" s="9" t="s">
        <v>1762</v>
      </c>
      <c r="Z286" s="18" t="s">
        <v>1763</v>
      </c>
      <c r="AA286" s="18" t="s">
        <v>1751</v>
      </c>
      <c r="AB286" s="18" t="s">
        <v>2446</v>
      </c>
      <c r="AC286" s="17">
        <f t="shared" si="39"/>
        <v>90</v>
      </c>
      <c r="AD286" s="9" t="str">
        <f t="shared" si="40"/>
        <v>0603</v>
      </c>
    </row>
    <row r="287" spans="1:30" x14ac:dyDescent="0.25">
      <c r="A287" t="s">
        <v>1657</v>
      </c>
      <c r="B287" s="20" t="s">
        <v>68</v>
      </c>
      <c r="C287" s="20" t="s">
        <v>1658</v>
      </c>
      <c r="D287" s="20" t="s">
        <v>1659</v>
      </c>
      <c r="E287" s="20" t="s">
        <v>1169</v>
      </c>
      <c r="F287" s="20">
        <v>90</v>
      </c>
      <c r="G287" s="20" t="s">
        <v>238</v>
      </c>
      <c r="N287" t="str">
        <f t="shared" si="38"/>
        <v>0402</v>
      </c>
      <c r="Q287" s="9" t="str">
        <f t="shared" si="41"/>
        <v>R204</v>
      </c>
      <c r="R287" s="17" t="str">
        <f t="shared" si="42"/>
        <v>0.9950</v>
      </c>
      <c r="S287" s="17" t="str">
        <f t="shared" si="43"/>
        <v>117.3300</v>
      </c>
      <c r="T287" s="9" t="str">
        <f t="shared" si="44"/>
        <v>TopLayer</v>
      </c>
      <c r="U287" s="17">
        <f t="shared" si="46"/>
        <v>90</v>
      </c>
      <c r="V287" s="9" t="str">
        <f t="shared" si="45"/>
        <v>0402</v>
      </c>
      <c r="Y287" s="9" t="s">
        <v>1764</v>
      </c>
      <c r="Z287" s="18" t="s">
        <v>1765</v>
      </c>
      <c r="AA287" s="18" t="s">
        <v>1766</v>
      </c>
      <c r="AB287" s="18" t="s">
        <v>2446</v>
      </c>
      <c r="AC287" s="17">
        <f t="shared" si="39"/>
        <v>270</v>
      </c>
      <c r="AD287" s="9" t="str">
        <f t="shared" si="40"/>
        <v>0402</v>
      </c>
    </row>
    <row r="288" spans="1:30" x14ac:dyDescent="0.25">
      <c r="A288" t="s">
        <v>1660</v>
      </c>
      <c r="B288" s="20" t="s">
        <v>68</v>
      </c>
      <c r="C288" s="20" t="s">
        <v>1658</v>
      </c>
      <c r="D288" s="20" t="s">
        <v>1661</v>
      </c>
      <c r="E288" s="20" t="s">
        <v>1169</v>
      </c>
      <c r="F288" s="20">
        <v>270</v>
      </c>
      <c r="G288" s="20" t="s">
        <v>238</v>
      </c>
      <c r="N288" t="str">
        <f t="shared" si="38"/>
        <v>0402</v>
      </c>
      <c r="Q288" s="9" t="str">
        <f t="shared" si="41"/>
        <v>R203</v>
      </c>
      <c r="R288" s="17" t="str">
        <f t="shared" si="42"/>
        <v>0.9950</v>
      </c>
      <c r="S288" s="17" t="str">
        <f t="shared" si="43"/>
        <v>114.7300</v>
      </c>
      <c r="T288" s="9" t="str">
        <f t="shared" si="44"/>
        <v>TopLayer</v>
      </c>
      <c r="U288" s="17">
        <f t="shared" si="46"/>
        <v>270</v>
      </c>
      <c r="V288" s="9" t="str">
        <f t="shared" si="45"/>
        <v>0402</v>
      </c>
      <c r="Y288" s="9" t="s">
        <v>1767</v>
      </c>
      <c r="Z288" s="18" t="s">
        <v>1768</v>
      </c>
      <c r="AA288" s="18" t="s">
        <v>1751</v>
      </c>
      <c r="AB288" s="18" t="s">
        <v>2446</v>
      </c>
      <c r="AC288" s="17">
        <f t="shared" si="39"/>
        <v>90</v>
      </c>
      <c r="AD288" s="9" t="str">
        <f t="shared" si="40"/>
        <v>0603</v>
      </c>
    </row>
    <row r="289" spans="1:30" x14ac:dyDescent="0.25">
      <c r="A289" t="s">
        <v>1662</v>
      </c>
      <c r="B289" s="20" t="s">
        <v>68</v>
      </c>
      <c r="C289" s="20" t="s">
        <v>1654</v>
      </c>
      <c r="D289" s="20" t="s">
        <v>1237</v>
      </c>
      <c r="E289" s="20" t="s">
        <v>1169</v>
      </c>
      <c r="F289" s="20">
        <v>90</v>
      </c>
      <c r="G289" s="20" t="s">
        <v>243</v>
      </c>
      <c r="N289" t="str">
        <f t="shared" si="38"/>
        <v>0402</v>
      </c>
      <c r="Q289" s="9" t="str">
        <f t="shared" si="41"/>
        <v>R202</v>
      </c>
      <c r="R289" s="17" t="str">
        <f t="shared" si="42"/>
        <v>54.9250</v>
      </c>
      <c r="S289" s="17" t="str">
        <f t="shared" si="43"/>
        <v>168.6900</v>
      </c>
      <c r="T289" s="9" t="str">
        <f t="shared" si="44"/>
        <v>TopLayer</v>
      </c>
      <c r="U289" s="17">
        <f t="shared" si="46"/>
        <v>90</v>
      </c>
      <c r="V289" s="9" t="str">
        <f t="shared" si="45"/>
        <v>0402</v>
      </c>
      <c r="Y289" s="9" t="s">
        <v>1770</v>
      </c>
      <c r="Z289" s="18" t="s">
        <v>1771</v>
      </c>
      <c r="AA289" s="18" t="s">
        <v>1751</v>
      </c>
      <c r="AB289" s="18" t="s">
        <v>2446</v>
      </c>
      <c r="AC289" s="17">
        <f t="shared" si="39"/>
        <v>90</v>
      </c>
      <c r="AD289" s="9" t="str">
        <f t="shared" si="40"/>
        <v>0603</v>
      </c>
    </row>
    <row r="290" spans="1:30" x14ac:dyDescent="0.25">
      <c r="A290" t="s">
        <v>1663</v>
      </c>
      <c r="B290" s="20" t="s">
        <v>68</v>
      </c>
      <c r="C290" s="20" t="s">
        <v>1656</v>
      </c>
      <c r="D290" s="20" t="s">
        <v>1237</v>
      </c>
      <c r="E290" s="20" t="s">
        <v>1169</v>
      </c>
      <c r="F290" s="20">
        <v>90</v>
      </c>
      <c r="G290" s="20" t="s">
        <v>243</v>
      </c>
      <c r="N290" t="str">
        <f t="shared" si="38"/>
        <v>0402</v>
      </c>
      <c r="Q290" s="9" t="str">
        <f t="shared" si="41"/>
        <v>R201</v>
      </c>
      <c r="R290" s="17" t="str">
        <f t="shared" si="42"/>
        <v>56.9250</v>
      </c>
      <c r="S290" s="17" t="str">
        <f t="shared" si="43"/>
        <v>168.6900</v>
      </c>
      <c r="T290" s="9" t="str">
        <f t="shared" si="44"/>
        <v>TopLayer</v>
      </c>
      <c r="U290" s="17">
        <f t="shared" si="46"/>
        <v>90</v>
      </c>
      <c r="V290" s="9" t="str">
        <f t="shared" si="45"/>
        <v>0402</v>
      </c>
      <c r="Y290" s="9" t="s">
        <v>1772</v>
      </c>
      <c r="Z290" s="18" t="s">
        <v>1259</v>
      </c>
      <c r="AA290" s="18" t="s">
        <v>1773</v>
      </c>
      <c r="AB290" s="18" t="s">
        <v>2446</v>
      </c>
      <c r="AC290" s="17">
        <f t="shared" si="39"/>
        <v>270</v>
      </c>
      <c r="AD290" s="9" t="str">
        <f t="shared" si="40"/>
        <v>0402</v>
      </c>
    </row>
    <row r="291" spans="1:30" x14ac:dyDescent="0.25">
      <c r="A291" t="s">
        <v>1664</v>
      </c>
      <c r="B291" s="20" t="s">
        <v>263</v>
      </c>
      <c r="C291" s="20" t="s">
        <v>1665</v>
      </c>
      <c r="D291" s="20" t="s">
        <v>1666</v>
      </c>
      <c r="E291" s="20" t="s">
        <v>1169</v>
      </c>
      <c r="F291" s="20">
        <v>180</v>
      </c>
      <c r="G291" s="20" t="s">
        <v>259</v>
      </c>
      <c r="N291" t="str">
        <f t="shared" si="38"/>
        <v>0603</v>
      </c>
      <c r="Q291" s="9" t="str">
        <f t="shared" si="41"/>
        <v>R200</v>
      </c>
      <c r="R291" s="17" t="str">
        <f t="shared" si="42"/>
        <v>9.2950</v>
      </c>
      <c r="S291" s="17" t="str">
        <f t="shared" si="43"/>
        <v>111.4610</v>
      </c>
      <c r="T291" s="9" t="str">
        <f t="shared" si="44"/>
        <v>TopLayer</v>
      </c>
      <c r="U291" s="17">
        <f t="shared" si="46"/>
        <v>180</v>
      </c>
      <c r="V291" s="9" t="str">
        <f t="shared" si="45"/>
        <v>0603</v>
      </c>
      <c r="Y291" s="9" t="s">
        <v>1774</v>
      </c>
      <c r="Z291" s="18" t="s">
        <v>1775</v>
      </c>
      <c r="AA291" s="18" t="s">
        <v>1773</v>
      </c>
      <c r="AB291" s="18" t="s">
        <v>2446</v>
      </c>
      <c r="AC291" s="17">
        <f t="shared" si="39"/>
        <v>270</v>
      </c>
      <c r="AD291" s="9" t="str">
        <f t="shared" si="40"/>
        <v>0402</v>
      </c>
    </row>
    <row r="292" spans="1:30" x14ac:dyDescent="0.25">
      <c r="A292" t="s">
        <v>102</v>
      </c>
      <c r="B292" s="21">
        <v>1145115</v>
      </c>
      <c r="C292" s="20" t="s">
        <v>1667</v>
      </c>
      <c r="D292" s="20" t="s">
        <v>1668</v>
      </c>
      <c r="E292" s="20" t="s">
        <v>1169</v>
      </c>
      <c r="F292" s="20">
        <v>360</v>
      </c>
      <c r="G292" s="21">
        <v>1145117</v>
      </c>
      <c r="N292" t="str">
        <f t="shared" si="38"/>
        <v/>
      </c>
      <c r="Q292" s="9" t="str">
        <f t="shared" si="41"/>
        <v>J240</v>
      </c>
      <c r="R292" s="17" t="str">
        <f t="shared" si="42"/>
        <v>94.5000</v>
      </c>
      <c r="S292" s="17" t="str">
        <f t="shared" si="43"/>
        <v>112.7950</v>
      </c>
      <c r="T292" s="9" t="str">
        <f t="shared" si="44"/>
        <v>TopLayer</v>
      </c>
      <c r="U292" s="17" t="e">
        <f t="shared" si="46"/>
        <v>#N/A</v>
      </c>
      <c r="V292" s="9" t="e">
        <f t="shared" si="45"/>
        <v>#N/A</v>
      </c>
      <c r="Y292" s="9" t="s">
        <v>1776</v>
      </c>
      <c r="Z292" s="18" t="s">
        <v>1280</v>
      </c>
      <c r="AA292" s="18" t="s">
        <v>1304</v>
      </c>
      <c r="AB292" s="18" t="s">
        <v>2446</v>
      </c>
      <c r="AC292" s="17">
        <f t="shared" si="39"/>
        <v>90</v>
      </c>
      <c r="AD292" s="9" t="str">
        <f t="shared" si="40"/>
        <v>0402</v>
      </c>
    </row>
    <row r="293" spans="1:30" x14ac:dyDescent="0.25">
      <c r="A293" t="s">
        <v>283</v>
      </c>
      <c r="B293" s="20" t="s">
        <v>285</v>
      </c>
      <c r="C293" s="20" t="s">
        <v>1669</v>
      </c>
      <c r="D293" s="20" t="s">
        <v>1442</v>
      </c>
      <c r="E293" s="20" t="s">
        <v>1169</v>
      </c>
      <c r="F293" s="20">
        <v>180</v>
      </c>
      <c r="G293" s="20" t="s">
        <v>279</v>
      </c>
      <c r="N293" t="str">
        <f t="shared" si="38"/>
        <v/>
      </c>
      <c r="Q293" s="9" t="str">
        <f t="shared" si="41"/>
        <v>J239</v>
      </c>
      <c r="R293" s="17" t="str">
        <f t="shared" si="42"/>
        <v>39.6100</v>
      </c>
      <c r="S293" s="17" t="str">
        <f t="shared" si="43"/>
        <v>149.7000</v>
      </c>
      <c r="T293" s="9" t="str">
        <f t="shared" si="44"/>
        <v>TopLayer</v>
      </c>
      <c r="U293" s="17" t="e">
        <f t="shared" si="46"/>
        <v>#N/A</v>
      </c>
      <c r="V293" s="9" t="e">
        <f t="shared" si="45"/>
        <v>#N/A</v>
      </c>
      <c r="Y293" s="9" t="s">
        <v>1777</v>
      </c>
      <c r="Z293" s="18" t="s">
        <v>1286</v>
      </c>
      <c r="AA293" s="18" t="s">
        <v>1304</v>
      </c>
      <c r="AB293" s="18" t="s">
        <v>2446</v>
      </c>
      <c r="AC293" s="17">
        <f t="shared" si="39"/>
        <v>90</v>
      </c>
      <c r="AD293" s="9" t="str">
        <f t="shared" si="40"/>
        <v>0402</v>
      </c>
    </row>
    <row r="294" spans="1:30" x14ac:dyDescent="0.25">
      <c r="A294" t="s">
        <v>1670</v>
      </c>
      <c r="B294" s="20" t="s">
        <v>279</v>
      </c>
      <c r="C294" s="20" t="s">
        <v>1671</v>
      </c>
      <c r="D294" s="20" t="s">
        <v>1442</v>
      </c>
      <c r="E294" s="20" t="s">
        <v>1169</v>
      </c>
      <c r="F294" s="20">
        <v>180</v>
      </c>
      <c r="G294" s="20" t="s">
        <v>279</v>
      </c>
      <c r="N294" t="str">
        <f t="shared" si="38"/>
        <v/>
      </c>
      <c r="Q294" s="9" t="str">
        <f t="shared" si="41"/>
        <v>J238</v>
      </c>
      <c r="R294" s="17" t="str">
        <f t="shared" si="42"/>
        <v>54.8500</v>
      </c>
      <c r="S294" s="17" t="str">
        <f t="shared" si="43"/>
        <v>149.7000</v>
      </c>
      <c r="T294" s="9" t="str">
        <f t="shared" si="44"/>
        <v>TopLayer</v>
      </c>
      <c r="U294" s="17" t="e">
        <f t="shared" si="46"/>
        <v>#N/A</v>
      </c>
      <c r="V294" s="9" t="e">
        <f t="shared" si="45"/>
        <v>#N/A</v>
      </c>
      <c r="Y294" s="9" t="s">
        <v>1778</v>
      </c>
      <c r="Z294" s="18" t="s">
        <v>1570</v>
      </c>
      <c r="AA294" s="18" t="s">
        <v>1779</v>
      </c>
      <c r="AB294" s="18" t="s">
        <v>2446</v>
      </c>
      <c r="AC294" s="17">
        <f t="shared" si="39"/>
        <v>0</v>
      </c>
      <c r="AD294" s="9" t="str">
        <f t="shared" si="40"/>
        <v>0805</v>
      </c>
    </row>
    <row r="295" spans="1:30" x14ac:dyDescent="0.25">
      <c r="A295" t="s">
        <v>1672</v>
      </c>
      <c r="B295" s="20" t="s">
        <v>279</v>
      </c>
      <c r="C295" s="20" t="s">
        <v>1673</v>
      </c>
      <c r="D295" s="20" t="s">
        <v>1442</v>
      </c>
      <c r="E295" s="20" t="s">
        <v>1169</v>
      </c>
      <c r="F295" s="20">
        <v>180</v>
      </c>
      <c r="G295" s="20" t="s">
        <v>279</v>
      </c>
      <c r="N295" t="str">
        <f t="shared" si="38"/>
        <v/>
      </c>
      <c r="Q295" s="9" t="str">
        <f t="shared" si="41"/>
        <v>J233</v>
      </c>
      <c r="R295" s="17" t="str">
        <f t="shared" si="42"/>
        <v>75.1700</v>
      </c>
      <c r="S295" s="17" t="str">
        <f t="shared" si="43"/>
        <v>149.7000</v>
      </c>
      <c r="T295" s="9" t="str">
        <f t="shared" si="44"/>
        <v>TopLayer</v>
      </c>
      <c r="U295" s="17" t="e">
        <f t="shared" si="46"/>
        <v>#N/A</v>
      </c>
      <c r="V295" s="9" t="e">
        <f t="shared" si="45"/>
        <v>#N/A</v>
      </c>
      <c r="Y295" s="9" t="s">
        <v>1781</v>
      </c>
      <c r="Z295" s="18" t="s">
        <v>1573</v>
      </c>
      <c r="AA295" s="18" t="s">
        <v>1779</v>
      </c>
      <c r="AB295" s="18" t="s">
        <v>2446</v>
      </c>
      <c r="AC295" s="17">
        <f t="shared" si="39"/>
        <v>0</v>
      </c>
      <c r="AD295" s="9" t="str">
        <f t="shared" si="40"/>
        <v>0805</v>
      </c>
    </row>
    <row r="296" spans="1:30" x14ac:dyDescent="0.25">
      <c r="A296" t="s">
        <v>1674</v>
      </c>
      <c r="B296" s="20" t="s">
        <v>1675</v>
      </c>
      <c r="C296" s="20" t="s">
        <v>2442</v>
      </c>
      <c r="D296" s="20" t="s">
        <v>2439</v>
      </c>
      <c r="E296" s="20" t="s">
        <v>1169</v>
      </c>
      <c r="F296" s="20">
        <v>270</v>
      </c>
      <c r="G296" s="20" t="s">
        <v>1676</v>
      </c>
      <c r="N296" t="str">
        <f t="shared" si="38"/>
        <v/>
      </c>
      <c r="Q296" s="9" t="str">
        <f t="shared" si="41"/>
        <v>J232</v>
      </c>
      <c r="R296" s="17" t="str">
        <f t="shared" si="42"/>
        <v>74.1000</v>
      </c>
      <c r="S296" s="17" t="str">
        <f t="shared" si="43"/>
        <v>140.8400</v>
      </c>
      <c r="T296" s="9" t="str">
        <f t="shared" si="44"/>
        <v>TopLayer</v>
      </c>
      <c r="U296" s="17" t="e">
        <f t="shared" si="46"/>
        <v>#N/A</v>
      </c>
      <c r="V296" s="9" t="e">
        <f t="shared" si="45"/>
        <v>#N/A</v>
      </c>
      <c r="Y296" s="9" t="s">
        <v>1782</v>
      </c>
      <c r="Z296" s="18" t="s">
        <v>1783</v>
      </c>
      <c r="AA296" s="18" t="s">
        <v>1773</v>
      </c>
      <c r="AB296" s="18" t="s">
        <v>2446</v>
      </c>
      <c r="AC296" s="17">
        <f t="shared" si="39"/>
        <v>270</v>
      </c>
      <c r="AD296" s="9" t="str">
        <f t="shared" si="40"/>
        <v>0402</v>
      </c>
    </row>
    <row r="297" spans="1:30" x14ac:dyDescent="0.25">
      <c r="A297" t="s">
        <v>1677</v>
      </c>
      <c r="B297" s="20" t="s">
        <v>1675</v>
      </c>
      <c r="C297" s="20" t="s">
        <v>2442</v>
      </c>
      <c r="D297" s="20" t="s">
        <v>2441</v>
      </c>
      <c r="E297" s="20" t="s">
        <v>1169</v>
      </c>
      <c r="F297" s="20">
        <v>270</v>
      </c>
      <c r="G297" s="20" t="s">
        <v>1676</v>
      </c>
      <c r="N297" t="str">
        <f t="shared" si="38"/>
        <v/>
      </c>
      <c r="Q297" s="9" t="str">
        <f t="shared" si="41"/>
        <v>J231</v>
      </c>
      <c r="R297" s="17" t="str">
        <f t="shared" si="42"/>
        <v>74.1000</v>
      </c>
      <c r="S297" s="17" t="str">
        <f t="shared" si="43"/>
        <v>138.5400</v>
      </c>
      <c r="T297" s="9" t="str">
        <f t="shared" si="44"/>
        <v>TopLayer</v>
      </c>
      <c r="U297" s="17" t="e">
        <f t="shared" si="46"/>
        <v>#N/A</v>
      </c>
      <c r="V297" s="9" t="e">
        <f t="shared" si="45"/>
        <v>#N/A</v>
      </c>
      <c r="Y297" s="9" t="s">
        <v>1784</v>
      </c>
      <c r="Z297" s="18" t="s">
        <v>1785</v>
      </c>
      <c r="AA297" s="18" t="s">
        <v>1773</v>
      </c>
      <c r="AB297" s="18" t="s">
        <v>2446</v>
      </c>
      <c r="AC297" s="17">
        <f t="shared" si="39"/>
        <v>270</v>
      </c>
      <c r="AD297" s="9" t="str">
        <f t="shared" si="40"/>
        <v>0402</v>
      </c>
    </row>
    <row r="298" spans="1:30" x14ac:dyDescent="0.25">
      <c r="A298" t="s">
        <v>1678</v>
      </c>
      <c r="B298" s="20" t="s">
        <v>279</v>
      </c>
      <c r="C298" s="20" t="s">
        <v>1679</v>
      </c>
      <c r="D298" s="20" t="s">
        <v>1442</v>
      </c>
      <c r="E298" s="20" t="s">
        <v>1169</v>
      </c>
      <c r="F298" s="20">
        <v>180</v>
      </c>
      <c r="G298" s="20" t="s">
        <v>279</v>
      </c>
      <c r="N298" t="str">
        <f t="shared" si="38"/>
        <v/>
      </c>
      <c r="Q298" s="9" t="str">
        <f t="shared" si="41"/>
        <v>J230</v>
      </c>
      <c r="R298" s="17" t="str">
        <f t="shared" si="42"/>
        <v>85.3300</v>
      </c>
      <c r="S298" s="17" t="str">
        <f t="shared" si="43"/>
        <v>149.7000</v>
      </c>
      <c r="T298" s="9" t="str">
        <f t="shared" si="44"/>
        <v>TopLayer</v>
      </c>
      <c r="U298" s="17" t="e">
        <f t="shared" si="46"/>
        <v>#N/A</v>
      </c>
      <c r="V298" s="9" t="e">
        <f t="shared" si="45"/>
        <v>#N/A</v>
      </c>
      <c r="Y298" s="9" t="s">
        <v>1786</v>
      </c>
      <c r="Z298" s="18" t="s">
        <v>1277</v>
      </c>
      <c r="AA298" s="18" t="s">
        <v>1304</v>
      </c>
      <c r="AB298" s="18" t="s">
        <v>2446</v>
      </c>
      <c r="AC298" s="17">
        <f t="shared" si="39"/>
        <v>90</v>
      </c>
      <c r="AD298" s="9" t="str">
        <f t="shared" si="40"/>
        <v>0402</v>
      </c>
    </row>
    <row r="299" spans="1:30" x14ac:dyDescent="0.25">
      <c r="A299" t="s">
        <v>1680</v>
      </c>
      <c r="B299" s="20">
        <v>690367280876</v>
      </c>
      <c r="C299" s="20" t="s">
        <v>1681</v>
      </c>
      <c r="D299" s="20" t="s">
        <v>1682</v>
      </c>
      <c r="E299" s="20" t="s">
        <v>1169</v>
      </c>
      <c r="F299" s="20">
        <v>360</v>
      </c>
      <c r="G299" s="20">
        <v>690367280876</v>
      </c>
      <c r="N299" t="str">
        <f t="shared" si="38"/>
        <v/>
      </c>
      <c r="Q299" s="9" t="str">
        <f t="shared" si="41"/>
        <v>J229</v>
      </c>
      <c r="R299" s="17" t="str">
        <f t="shared" si="42"/>
        <v>41.2000</v>
      </c>
      <c r="S299" s="17" t="str">
        <f t="shared" si="43"/>
        <v>110.7400</v>
      </c>
      <c r="T299" s="9" t="str">
        <f t="shared" si="44"/>
        <v>TopLayer</v>
      </c>
      <c r="U299" s="17" t="e">
        <f t="shared" si="46"/>
        <v>#N/A</v>
      </c>
      <c r="V299" s="9" t="e">
        <f t="shared" si="45"/>
        <v>#N/A</v>
      </c>
      <c r="Y299" s="9" t="s">
        <v>1787</v>
      </c>
      <c r="Z299" s="18" t="s">
        <v>1284</v>
      </c>
      <c r="AA299" s="18" t="s">
        <v>1304</v>
      </c>
      <c r="AB299" s="18" t="s">
        <v>2446</v>
      </c>
      <c r="AC299" s="17">
        <f t="shared" si="39"/>
        <v>90</v>
      </c>
      <c r="AD299" s="9" t="str">
        <f t="shared" si="40"/>
        <v>0402</v>
      </c>
    </row>
    <row r="300" spans="1:30" x14ac:dyDescent="0.25">
      <c r="A300" t="s">
        <v>1683</v>
      </c>
      <c r="B300" s="20" t="s">
        <v>1675</v>
      </c>
      <c r="C300" s="20" t="s">
        <v>2443</v>
      </c>
      <c r="D300" s="20" t="s">
        <v>2439</v>
      </c>
      <c r="E300" s="20" t="s">
        <v>1169</v>
      </c>
      <c r="F300" s="20">
        <v>270</v>
      </c>
      <c r="G300" s="20" t="s">
        <v>1676</v>
      </c>
      <c r="N300" t="str">
        <f t="shared" si="38"/>
        <v/>
      </c>
      <c r="Q300" s="9" t="str">
        <f t="shared" si="41"/>
        <v>J228</v>
      </c>
      <c r="R300" s="17" t="str">
        <f t="shared" si="42"/>
        <v>77.7018</v>
      </c>
      <c r="S300" s="17" t="str">
        <f t="shared" si="43"/>
        <v>140.8400</v>
      </c>
      <c r="T300" s="9" t="str">
        <f t="shared" si="44"/>
        <v>TopLayer</v>
      </c>
      <c r="U300" s="17" t="e">
        <f t="shared" si="46"/>
        <v>#N/A</v>
      </c>
      <c r="V300" s="9" t="e">
        <f t="shared" si="45"/>
        <v>#N/A</v>
      </c>
      <c r="Y300" s="9" t="s">
        <v>1788</v>
      </c>
      <c r="Z300" s="18" t="s">
        <v>1579</v>
      </c>
      <c r="AA300" s="18" t="s">
        <v>1779</v>
      </c>
      <c r="AB300" s="18" t="s">
        <v>2446</v>
      </c>
      <c r="AC300" s="17">
        <f t="shared" si="39"/>
        <v>0</v>
      </c>
      <c r="AD300" s="9" t="str">
        <f t="shared" si="40"/>
        <v>0805</v>
      </c>
    </row>
    <row r="301" spans="1:30" x14ac:dyDescent="0.25">
      <c r="A301" t="s">
        <v>1684</v>
      </c>
      <c r="B301" s="20" t="s">
        <v>1675</v>
      </c>
      <c r="C301" s="20" t="s">
        <v>2443</v>
      </c>
      <c r="D301" s="20" t="s">
        <v>2444</v>
      </c>
      <c r="E301" s="20" t="s">
        <v>1169</v>
      </c>
      <c r="F301" s="20">
        <v>270</v>
      </c>
      <c r="G301" s="20" t="s">
        <v>1676</v>
      </c>
      <c r="N301" t="str">
        <f t="shared" si="38"/>
        <v/>
      </c>
      <c r="Q301" s="9" t="str">
        <f t="shared" si="41"/>
        <v>J227</v>
      </c>
      <c r="R301" s="17" t="str">
        <f t="shared" si="42"/>
        <v>77.7018</v>
      </c>
      <c r="S301" s="17" t="str">
        <f t="shared" si="43"/>
        <v>138.5642</v>
      </c>
      <c r="T301" s="9" t="str">
        <f t="shared" si="44"/>
        <v>TopLayer</v>
      </c>
      <c r="U301" s="17" t="e">
        <f t="shared" si="46"/>
        <v>#N/A</v>
      </c>
      <c r="V301" s="9" t="e">
        <f t="shared" si="45"/>
        <v>#N/A</v>
      </c>
      <c r="Y301" s="9" t="s">
        <v>1789</v>
      </c>
      <c r="Z301" s="18" t="s">
        <v>1583</v>
      </c>
      <c r="AA301" s="18" t="s">
        <v>1779</v>
      </c>
      <c r="AB301" s="18" t="s">
        <v>2446</v>
      </c>
      <c r="AC301" s="17">
        <f t="shared" si="39"/>
        <v>0</v>
      </c>
      <c r="AD301" s="9" t="str">
        <f t="shared" si="40"/>
        <v>0805</v>
      </c>
    </row>
    <row r="302" spans="1:30" x14ac:dyDescent="0.25">
      <c r="A302" t="s">
        <v>1685</v>
      </c>
      <c r="B302" s="20">
        <v>691322110002</v>
      </c>
      <c r="C302" s="20" t="s">
        <v>1218</v>
      </c>
      <c r="D302" s="20" t="s">
        <v>1686</v>
      </c>
      <c r="E302" s="20" t="s">
        <v>1169</v>
      </c>
      <c r="F302" s="20">
        <v>180</v>
      </c>
      <c r="G302" s="20">
        <v>691322110002</v>
      </c>
      <c r="N302" t="str">
        <f t="shared" si="38"/>
        <v/>
      </c>
      <c r="Q302" s="9" t="str">
        <f t="shared" si="41"/>
        <v>J226</v>
      </c>
      <c r="R302" s="17" t="str">
        <f t="shared" si="42"/>
        <v>24.5000</v>
      </c>
      <c r="S302" s="17" t="str">
        <f t="shared" si="43"/>
        <v>154.2599</v>
      </c>
      <c r="T302" s="9" t="str">
        <f t="shared" si="44"/>
        <v>TopLayer</v>
      </c>
      <c r="U302" s="17" t="e">
        <f t="shared" si="46"/>
        <v>#N/A</v>
      </c>
      <c r="V302" s="9" t="e">
        <f t="shared" si="45"/>
        <v>#N/A</v>
      </c>
      <c r="Y302" s="9" t="s">
        <v>1790</v>
      </c>
      <c r="Z302" s="18" t="s">
        <v>1791</v>
      </c>
      <c r="AA302" s="18" t="s">
        <v>1792</v>
      </c>
      <c r="AB302" s="18" t="s">
        <v>2446</v>
      </c>
      <c r="AC302" s="17">
        <f t="shared" si="39"/>
        <v>270</v>
      </c>
      <c r="AD302" s="9" t="str">
        <f t="shared" si="40"/>
        <v>0402</v>
      </c>
    </row>
    <row r="303" spans="1:30" x14ac:dyDescent="0.25">
      <c r="A303" t="s">
        <v>1687</v>
      </c>
      <c r="B303" s="20">
        <v>691322110002</v>
      </c>
      <c r="C303" s="20" t="s">
        <v>1688</v>
      </c>
      <c r="D303" s="20" t="s">
        <v>1686</v>
      </c>
      <c r="E303" s="20" t="s">
        <v>1169</v>
      </c>
      <c r="F303" s="20">
        <v>180</v>
      </c>
      <c r="G303" s="20">
        <v>691322110002</v>
      </c>
      <c r="N303" t="str">
        <f t="shared" si="38"/>
        <v/>
      </c>
      <c r="Q303" s="9" t="str">
        <f t="shared" si="41"/>
        <v>J225</v>
      </c>
      <c r="R303" s="17" t="str">
        <f t="shared" si="42"/>
        <v>95.4500</v>
      </c>
      <c r="S303" s="17" t="str">
        <f t="shared" si="43"/>
        <v>154.2599</v>
      </c>
      <c r="T303" s="9" t="str">
        <f t="shared" si="44"/>
        <v>TopLayer</v>
      </c>
      <c r="U303" s="17" t="e">
        <f t="shared" si="46"/>
        <v>#N/A</v>
      </c>
      <c r="V303" s="9" t="e">
        <f t="shared" si="45"/>
        <v>#N/A</v>
      </c>
      <c r="Y303" s="9" t="s">
        <v>1793</v>
      </c>
      <c r="Z303" s="18" t="s">
        <v>1794</v>
      </c>
      <c r="AA303" s="18" t="s">
        <v>1795</v>
      </c>
      <c r="AB303" s="18" t="s">
        <v>2446</v>
      </c>
      <c r="AC303" s="17">
        <f t="shared" si="39"/>
        <v>270</v>
      </c>
      <c r="AD303" s="9" t="str">
        <f t="shared" si="40"/>
        <v>0603</v>
      </c>
    </row>
    <row r="304" spans="1:30" x14ac:dyDescent="0.25">
      <c r="A304" t="s">
        <v>1689</v>
      </c>
      <c r="B304" s="20">
        <v>690367280476</v>
      </c>
      <c r="C304" s="20" t="s">
        <v>1690</v>
      </c>
      <c r="D304" s="20" t="s">
        <v>1483</v>
      </c>
      <c r="E304" s="20" t="s">
        <v>1169</v>
      </c>
      <c r="F304" s="20">
        <v>360</v>
      </c>
      <c r="G304" s="20">
        <v>690367280476</v>
      </c>
      <c r="N304" t="str">
        <f t="shared" si="38"/>
        <v/>
      </c>
      <c r="Q304" s="9" t="str">
        <f t="shared" si="41"/>
        <v>J218</v>
      </c>
      <c r="R304" s="17" t="str">
        <f t="shared" si="42"/>
        <v>56.9191</v>
      </c>
      <c r="S304" s="17" t="str">
        <f t="shared" si="43"/>
        <v>125.8400</v>
      </c>
      <c r="T304" s="9" t="str">
        <f t="shared" si="44"/>
        <v>TopLayer</v>
      </c>
      <c r="U304" s="17" t="e">
        <f t="shared" si="46"/>
        <v>#N/A</v>
      </c>
      <c r="V304" s="9" t="e">
        <f t="shared" si="45"/>
        <v>#N/A</v>
      </c>
      <c r="Y304" s="9" t="s">
        <v>1796</v>
      </c>
      <c r="Z304" s="18" t="s">
        <v>1797</v>
      </c>
      <c r="AA304" s="18" t="s">
        <v>1798</v>
      </c>
      <c r="AB304" s="18" t="s">
        <v>2446</v>
      </c>
      <c r="AC304" s="17">
        <f t="shared" si="39"/>
        <v>270</v>
      </c>
      <c r="AD304" s="9" t="str">
        <f t="shared" si="40"/>
        <v>0805</v>
      </c>
    </row>
    <row r="305" spans="1:30" x14ac:dyDescent="0.25">
      <c r="A305" t="s">
        <v>1691</v>
      </c>
      <c r="B305" s="20">
        <v>690367280476</v>
      </c>
      <c r="C305" s="20" t="s">
        <v>1692</v>
      </c>
      <c r="D305" s="20" t="s">
        <v>1483</v>
      </c>
      <c r="E305" s="20" t="s">
        <v>1169</v>
      </c>
      <c r="F305" s="20">
        <v>360</v>
      </c>
      <c r="G305" s="20">
        <v>690367280476</v>
      </c>
      <c r="N305" t="str">
        <f t="shared" si="38"/>
        <v/>
      </c>
      <c r="Q305" s="9" t="str">
        <f t="shared" si="41"/>
        <v>J217</v>
      </c>
      <c r="R305" s="17" t="str">
        <f t="shared" si="42"/>
        <v>48.0191</v>
      </c>
      <c r="S305" s="17" t="str">
        <f t="shared" si="43"/>
        <v>125.8400</v>
      </c>
      <c r="T305" s="9" t="str">
        <f t="shared" si="44"/>
        <v>TopLayer</v>
      </c>
      <c r="U305" s="17" t="e">
        <f t="shared" si="46"/>
        <v>#N/A</v>
      </c>
      <c r="V305" s="9" t="e">
        <f t="shared" si="45"/>
        <v>#N/A</v>
      </c>
      <c r="Y305" s="9" t="s">
        <v>1799</v>
      </c>
      <c r="Z305" s="18" t="s">
        <v>1800</v>
      </c>
      <c r="AA305" s="18" t="s">
        <v>1801</v>
      </c>
      <c r="AB305" s="18" t="s">
        <v>2446</v>
      </c>
      <c r="AC305" s="17">
        <f t="shared" si="39"/>
        <v>270</v>
      </c>
      <c r="AD305" s="9" t="str">
        <f t="shared" si="40"/>
        <v>0805</v>
      </c>
    </row>
    <row r="306" spans="1:30" x14ac:dyDescent="0.25">
      <c r="A306" t="s">
        <v>1693</v>
      </c>
      <c r="B306" s="20">
        <v>690367280476</v>
      </c>
      <c r="C306" s="20" t="s">
        <v>1694</v>
      </c>
      <c r="D306" s="20" t="s">
        <v>1695</v>
      </c>
      <c r="E306" s="20" t="s">
        <v>1169</v>
      </c>
      <c r="F306" s="20">
        <v>360</v>
      </c>
      <c r="G306" s="20">
        <v>690367280476</v>
      </c>
      <c r="N306" t="str">
        <f t="shared" si="38"/>
        <v/>
      </c>
      <c r="Q306" s="9" t="str">
        <f t="shared" si="41"/>
        <v>J216</v>
      </c>
      <c r="R306" s="17" t="str">
        <f t="shared" si="42"/>
        <v>84.6950</v>
      </c>
      <c r="S306" s="17" t="str">
        <f t="shared" si="43"/>
        <v>110.7300</v>
      </c>
      <c r="T306" s="9" t="str">
        <f t="shared" si="44"/>
        <v>TopLayer</v>
      </c>
      <c r="U306" s="17" t="e">
        <f t="shared" si="46"/>
        <v>#N/A</v>
      </c>
      <c r="V306" s="9" t="e">
        <f t="shared" si="45"/>
        <v>#N/A</v>
      </c>
      <c r="Y306" s="9" t="s">
        <v>1802</v>
      </c>
      <c r="Z306" s="18" t="s">
        <v>1803</v>
      </c>
      <c r="AA306" s="18" t="s">
        <v>1795</v>
      </c>
      <c r="AB306" s="18" t="s">
        <v>2446</v>
      </c>
      <c r="AC306" s="17">
        <f t="shared" si="39"/>
        <v>270</v>
      </c>
      <c r="AD306" s="9" t="str">
        <f t="shared" si="40"/>
        <v>0603</v>
      </c>
    </row>
    <row r="307" spans="1:30" x14ac:dyDescent="0.25">
      <c r="A307" t="s">
        <v>1696</v>
      </c>
      <c r="B307" s="20">
        <v>690367280476</v>
      </c>
      <c r="C307" s="20" t="s">
        <v>1697</v>
      </c>
      <c r="D307" s="20" t="s">
        <v>1695</v>
      </c>
      <c r="E307" s="20" t="s">
        <v>1169</v>
      </c>
      <c r="F307" s="20">
        <v>360</v>
      </c>
      <c r="G307" s="20">
        <v>690367280476</v>
      </c>
      <c r="N307" t="str">
        <f t="shared" si="38"/>
        <v/>
      </c>
      <c r="Q307" s="9" t="str">
        <f t="shared" si="41"/>
        <v>J215</v>
      </c>
      <c r="R307" s="17" t="str">
        <f t="shared" si="42"/>
        <v>75.7950</v>
      </c>
      <c r="S307" s="17" t="str">
        <f t="shared" si="43"/>
        <v>110.7300</v>
      </c>
      <c r="T307" s="9" t="str">
        <f t="shared" si="44"/>
        <v>TopLayer</v>
      </c>
      <c r="U307" s="17" t="e">
        <f t="shared" si="46"/>
        <v>#N/A</v>
      </c>
      <c r="V307" s="9" t="e">
        <f t="shared" si="45"/>
        <v>#N/A</v>
      </c>
      <c r="Y307" s="9" t="s">
        <v>1804</v>
      </c>
      <c r="Z307" s="18" t="s">
        <v>1805</v>
      </c>
      <c r="AA307" s="18" t="s">
        <v>1792</v>
      </c>
      <c r="AB307" s="18" t="s">
        <v>2446</v>
      </c>
      <c r="AC307" s="17">
        <f t="shared" si="39"/>
        <v>270</v>
      </c>
      <c r="AD307" s="9" t="str">
        <f t="shared" si="40"/>
        <v>0402</v>
      </c>
    </row>
    <row r="308" spans="1:30" x14ac:dyDescent="0.25">
      <c r="A308" t="s">
        <v>1698</v>
      </c>
      <c r="B308" s="20">
        <v>690367280676</v>
      </c>
      <c r="C308" s="20" t="s">
        <v>1699</v>
      </c>
      <c r="D308" s="20" t="s">
        <v>1483</v>
      </c>
      <c r="E308" s="20" t="s">
        <v>1169</v>
      </c>
      <c r="F308" s="20">
        <v>360</v>
      </c>
      <c r="G308" s="20">
        <v>690367280676</v>
      </c>
      <c r="N308" t="str">
        <f t="shared" si="38"/>
        <v/>
      </c>
      <c r="Q308" s="9" t="str">
        <f t="shared" si="41"/>
        <v>J214</v>
      </c>
      <c r="R308" s="17" t="str">
        <f t="shared" si="42"/>
        <v>92.6840</v>
      </c>
      <c r="S308" s="17" t="str">
        <f t="shared" si="43"/>
        <v>125.8400</v>
      </c>
      <c r="T308" s="9" t="str">
        <f t="shared" si="44"/>
        <v>TopLayer</v>
      </c>
      <c r="U308" s="17" t="e">
        <f t="shared" si="46"/>
        <v>#N/A</v>
      </c>
      <c r="V308" s="9" t="e">
        <f t="shared" si="45"/>
        <v>#N/A</v>
      </c>
      <c r="Y308" s="9" t="s">
        <v>1811</v>
      </c>
      <c r="Z308" s="18" t="s">
        <v>1812</v>
      </c>
      <c r="AA308" s="18" t="s">
        <v>1813</v>
      </c>
      <c r="AB308" s="18" t="s">
        <v>2446</v>
      </c>
      <c r="AC308" s="17">
        <f t="shared" si="39"/>
        <v>270</v>
      </c>
      <c r="AD308" s="9" t="str">
        <f t="shared" si="40"/>
        <v>0805</v>
      </c>
    </row>
    <row r="309" spans="1:30" x14ac:dyDescent="0.25">
      <c r="A309" t="s">
        <v>1700</v>
      </c>
      <c r="B309" s="20">
        <v>690367280876</v>
      </c>
      <c r="C309" s="20" t="s">
        <v>1701</v>
      </c>
      <c r="D309" s="20" t="s">
        <v>1702</v>
      </c>
      <c r="E309" s="20" t="s">
        <v>1169</v>
      </c>
      <c r="F309" s="20">
        <v>360</v>
      </c>
      <c r="G309" s="20">
        <v>690367280876</v>
      </c>
      <c r="N309" t="str">
        <f t="shared" si="38"/>
        <v/>
      </c>
      <c r="Q309" s="9" t="str">
        <f t="shared" si="41"/>
        <v>J213</v>
      </c>
      <c r="R309" s="17" t="str">
        <f t="shared" si="42"/>
        <v>16.4000</v>
      </c>
      <c r="S309" s="17" t="str">
        <f t="shared" si="43"/>
        <v>106.3400</v>
      </c>
      <c r="T309" s="9" t="str">
        <f t="shared" si="44"/>
        <v>TopLayer</v>
      </c>
      <c r="U309" s="17" t="e">
        <f t="shared" si="46"/>
        <v>#N/A</v>
      </c>
      <c r="V309" s="9" t="e">
        <f t="shared" si="45"/>
        <v>#N/A</v>
      </c>
      <c r="Y309" s="9" t="s">
        <v>1814</v>
      </c>
      <c r="Z309" s="18" t="s">
        <v>1815</v>
      </c>
      <c r="AA309" s="18" t="s">
        <v>1816</v>
      </c>
      <c r="AB309" s="18" t="s">
        <v>2446</v>
      </c>
      <c r="AC309" s="17">
        <f t="shared" si="39"/>
        <v>270</v>
      </c>
      <c r="AD309" s="9" t="str">
        <f t="shared" si="40"/>
        <v>0805</v>
      </c>
    </row>
    <row r="310" spans="1:30" x14ac:dyDescent="0.25">
      <c r="A310" t="s">
        <v>1703</v>
      </c>
      <c r="B310" s="20">
        <v>690367280676</v>
      </c>
      <c r="C310" s="20" t="s">
        <v>1704</v>
      </c>
      <c r="D310" s="20" t="s">
        <v>1483</v>
      </c>
      <c r="E310" s="20" t="s">
        <v>1169</v>
      </c>
      <c r="F310" s="20">
        <v>360</v>
      </c>
      <c r="G310" s="20">
        <v>690367280676</v>
      </c>
      <c r="N310" t="str">
        <f t="shared" si="38"/>
        <v/>
      </c>
      <c r="Q310" s="9" t="str">
        <f t="shared" si="41"/>
        <v>J212</v>
      </c>
      <c r="R310" s="17" t="str">
        <f t="shared" si="42"/>
        <v>81.1840</v>
      </c>
      <c r="S310" s="17" t="str">
        <f t="shared" si="43"/>
        <v>125.8400</v>
      </c>
      <c r="T310" s="9" t="str">
        <f t="shared" si="44"/>
        <v>TopLayer</v>
      </c>
      <c r="U310" s="17" t="e">
        <f t="shared" si="46"/>
        <v>#N/A</v>
      </c>
      <c r="V310" s="9" t="e">
        <f t="shared" si="45"/>
        <v>#N/A</v>
      </c>
      <c r="Y310" s="9" t="s">
        <v>1817</v>
      </c>
      <c r="Z310" s="18" t="s">
        <v>1818</v>
      </c>
      <c r="AA310" s="18" t="s">
        <v>1816</v>
      </c>
      <c r="AB310" s="18" t="s">
        <v>2446</v>
      </c>
      <c r="AC310" s="17">
        <f t="shared" si="39"/>
        <v>270</v>
      </c>
      <c r="AD310" s="9" t="str">
        <f t="shared" si="40"/>
        <v>0402</v>
      </c>
    </row>
    <row r="311" spans="1:30" x14ac:dyDescent="0.25">
      <c r="A311" t="s">
        <v>1705</v>
      </c>
      <c r="B311" s="20">
        <v>690367280676</v>
      </c>
      <c r="C311" s="20" t="s">
        <v>1706</v>
      </c>
      <c r="D311" s="20" t="s">
        <v>1682</v>
      </c>
      <c r="E311" s="20" t="s">
        <v>1169</v>
      </c>
      <c r="F311" s="20">
        <v>360</v>
      </c>
      <c r="G311" s="20">
        <v>690367280676</v>
      </c>
      <c r="N311" t="str">
        <f t="shared" si="38"/>
        <v/>
      </c>
      <c r="Q311" s="9" t="str">
        <f t="shared" si="41"/>
        <v>J211</v>
      </c>
      <c r="R311" s="17" t="str">
        <f t="shared" si="42"/>
        <v>53.9450</v>
      </c>
      <c r="S311" s="17" t="str">
        <f t="shared" si="43"/>
        <v>110.7400</v>
      </c>
      <c r="T311" s="9" t="str">
        <f t="shared" si="44"/>
        <v>TopLayer</v>
      </c>
      <c r="U311" s="17" t="e">
        <f t="shared" si="46"/>
        <v>#N/A</v>
      </c>
      <c r="V311" s="9" t="e">
        <f t="shared" si="45"/>
        <v>#N/A</v>
      </c>
      <c r="Y311" s="9" t="s">
        <v>1819</v>
      </c>
      <c r="Z311" s="18" t="s">
        <v>1820</v>
      </c>
      <c r="AA311" s="18" t="s">
        <v>1751</v>
      </c>
      <c r="AB311" s="18" t="s">
        <v>2446</v>
      </c>
      <c r="AC311" s="17">
        <f t="shared" si="39"/>
        <v>90</v>
      </c>
      <c r="AD311" s="9" t="str">
        <f t="shared" si="40"/>
        <v>0402</v>
      </c>
    </row>
    <row r="312" spans="1:30" x14ac:dyDescent="0.25">
      <c r="A312" t="s">
        <v>1707</v>
      </c>
      <c r="B312" s="20">
        <v>690367280476</v>
      </c>
      <c r="C312" s="20" t="s">
        <v>1708</v>
      </c>
      <c r="D312" s="20" t="s">
        <v>1702</v>
      </c>
      <c r="E312" s="20" t="s">
        <v>1169</v>
      </c>
      <c r="F312" s="20">
        <v>360</v>
      </c>
      <c r="G312" s="20">
        <v>690367280476</v>
      </c>
      <c r="N312" t="str">
        <f t="shared" si="38"/>
        <v/>
      </c>
      <c r="Q312" s="9" t="str">
        <f t="shared" si="41"/>
        <v>J210</v>
      </c>
      <c r="R312" s="17" t="str">
        <f t="shared" si="42"/>
        <v>29.6000</v>
      </c>
      <c r="S312" s="17" t="str">
        <f t="shared" si="43"/>
        <v>106.3400</v>
      </c>
      <c r="T312" s="9" t="str">
        <f t="shared" si="44"/>
        <v>TopLayer</v>
      </c>
      <c r="U312" s="17" t="e">
        <f t="shared" si="46"/>
        <v>#N/A</v>
      </c>
      <c r="V312" s="9" t="e">
        <f t="shared" si="45"/>
        <v>#N/A</v>
      </c>
      <c r="Y312" s="9" t="s">
        <v>1821</v>
      </c>
      <c r="Z312" s="18" t="s">
        <v>1822</v>
      </c>
      <c r="AA312" s="18" t="s">
        <v>1751</v>
      </c>
      <c r="AB312" s="18" t="s">
        <v>2446</v>
      </c>
      <c r="AC312" s="17">
        <f t="shared" si="39"/>
        <v>90</v>
      </c>
      <c r="AD312" s="9" t="str">
        <f t="shared" si="40"/>
        <v>0402</v>
      </c>
    </row>
    <row r="313" spans="1:30" x14ac:dyDescent="0.25">
      <c r="A313" t="s">
        <v>1709</v>
      </c>
      <c r="B313" s="20">
        <v>690367280876</v>
      </c>
      <c r="C313" s="20" t="s">
        <v>1710</v>
      </c>
      <c r="D313" s="20" t="s">
        <v>1483</v>
      </c>
      <c r="E313" s="20" t="s">
        <v>1169</v>
      </c>
      <c r="F313" s="20">
        <v>360</v>
      </c>
      <c r="G313" s="20">
        <v>690367280876</v>
      </c>
      <c r="N313" t="str">
        <f t="shared" si="38"/>
        <v/>
      </c>
      <c r="Q313" s="9" t="str">
        <f t="shared" si="41"/>
        <v>J209</v>
      </c>
      <c r="R313" s="17" t="str">
        <f t="shared" si="42"/>
        <v>68.4000</v>
      </c>
      <c r="S313" s="17" t="str">
        <f t="shared" si="43"/>
        <v>125.8400</v>
      </c>
      <c r="T313" s="9" t="str">
        <f t="shared" si="44"/>
        <v>TopLayer</v>
      </c>
      <c r="U313" s="17" t="e">
        <f t="shared" si="46"/>
        <v>#N/A</v>
      </c>
      <c r="V313" s="9" t="e">
        <f t="shared" si="45"/>
        <v>#N/A</v>
      </c>
      <c r="Y313" s="9" t="s">
        <v>1823</v>
      </c>
      <c r="Z313" s="18" t="s">
        <v>1673</v>
      </c>
      <c r="AA313" s="18" t="s">
        <v>1816</v>
      </c>
      <c r="AB313" s="18" t="s">
        <v>2446</v>
      </c>
      <c r="AC313" s="17">
        <f t="shared" si="39"/>
        <v>270</v>
      </c>
      <c r="AD313" s="9" t="str">
        <f t="shared" si="40"/>
        <v>0402</v>
      </c>
    </row>
    <row r="314" spans="1:30" x14ac:dyDescent="0.25">
      <c r="A314" t="s">
        <v>1711</v>
      </c>
      <c r="B314" s="20">
        <v>690367280676</v>
      </c>
      <c r="C314" s="20" t="s">
        <v>1712</v>
      </c>
      <c r="D314" s="20" t="s">
        <v>1682</v>
      </c>
      <c r="E314" s="20" t="s">
        <v>1169</v>
      </c>
      <c r="F314" s="20">
        <v>360</v>
      </c>
      <c r="G314" s="20">
        <v>690367280676</v>
      </c>
      <c r="N314" t="str">
        <f t="shared" si="38"/>
        <v/>
      </c>
      <c r="Q314" s="9" t="str">
        <f t="shared" si="41"/>
        <v>J208</v>
      </c>
      <c r="R314" s="17" t="str">
        <f t="shared" si="42"/>
        <v>65.5000</v>
      </c>
      <c r="S314" s="17" t="str">
        <f t="shared" si="43"/>
        <v>110.7400</v>
      </c>
      <c r="T314" s="9" t="str">
        <f t="shared" si="44"/>
        <v>TopLayer</v>
      </c>
      <c r="U314" s="17" t="e">
        <f t="shared" si="46"/>
        <v>#N/A</v>
      </c>
      <c r="V314" s="9" t="e">
        <f t="shared" si="45"/>
        <v>#N/A</v>
      </c>
      <c r="Y314" s="9" t="s">
        <v>1824</v>
      </c>
      <c r="Z314" s="18" t="s">
        <v>1673</v>
      </c>
      <c r="AA314" s="18" t="s">
        <v>1751</v>
      </c>
      <c r="AB314" s="18" t="s">
        <v>2446</v>
      </c>
      <c r="AC314" s="17">
        <f t="shared" si="39"/>
        <v>90</v>
      </c>
      <c r="AD314" s="9" t="str">
        <f t="shared" si="40"/>
        <v>0402</v>
      </c>
    </row>
    <row r="315" spans="1:30" x14ac:dyDescent="0.25">
      <c r="A315" t="s">
        <v>1713</v>
      </c>
      <c r="B315" s="20" t="s">
        <v>279</v>
      </c>
      <c r="C315" s="20" t="s">
        <v>1714</v>
      </c>
      <c r="D315" s="20" t="s">
        <v>1442</v>
      </c>
      <c r="E315" s="20" t="s">
        <v>1169</v>
      </c>
      <c r="F315" s="20">
        <v>180</v>
      </c>
      <c r="G315" s="20" t="s">
        <v>279</v>
      </c>
      <c r="N315" t="str">
        <f t="shared" si="38"/>
        <v/>
      </c>
      <c r="Q315" s="9" t="str">
        <f t="shared" si="41"/>
        <v>J206</v>
      </c>
      <c r="R315" s="17" t="str">
        <f t="shared" si="42"/>
        <v>65.0100</v>
      </c>
      <c r="S315" s="17" t="str">
        <f t="shared" si="43"/>
        <v>149.7000</v>
      </c>
      <c r="T315" s="9" t="str">
        <f t="shared" si="44"/>
        <v>TopLayer</v>
      </c>
      <c r="U315" s="17" t="e">
        <f t="shared" si="46"/>
        <v>#N/A</v>
      </c>
      <c r="V315" s="9" t="e">
        <f t="shared" si="45"/>
        <v>#N/A</v>
      </c>
      <c r="Y315" s="9" t="s">
        <v>1825</v>
      </c>
      <c r="Z315" s="18" t="s">
        <v>1679</v>
      </c>
      <c r="AA315" s="18" t="s">
        <v>1751</v>
      </c>
      <c r="AB315" s="18" t="s">
        <v>2446</v>
      </c>
      <c r="AC315" s="17">
        <f t="shared" si="39"/>
        <v>90</v>
      </c>
      <c r="AD315" s="9" t="str">
        <f t="shared" si="40"/>
        <v>0402</v>
      </c>
    </row>
    <row r="316" spans="1:30" x14ac:dyDescent="0.25">
      <c r="A316" t="s">
        <v>1715</v>
      </c>
      <c r="B316" s="20" t="s">
        <v>1446</v>
      </c>
      <c r="C316" s="20" t="s">
        <v>1329</v>
      </c>
      <c r="D316" s="20" t="s">
        <v>1716</v>
      </c>
      <c r="E316" s="20" t="s">
        <v>1169</v>
      </c>
      <c r="F316" s="20">
        <v>90</v>
      </c>
      <c r="G316" s="20">
        <v>742792023</v>
      </c>
      <c r="N316" t="str">
        <f t="shared" si="38"/>
        <v>0805</v>
      </c>
      <c r="Q316" s="9" t="str">
        <f t="shared" si="41"/>
        <v>FB209</v>
      </c>
      <c r="R316" s="17" t="str">
        <f t="shared" si="42"/>
        <v>80.9300</v>
      </c>
      <c r="S316" s="17" t="str">
        <f t="shared" si="43"/>
        <v>138.9500</v>
      </c>
      <c r="T316" s="9" t="str">
        <f t="shared" si="44"/>
        <v>TopLayer</v>
      </c>
      <c r="U316" s="17">
        <f t="shared" si="46"/>
        <v>90</v>
      </c>
      <c r="V316" s="9" t="str">
        <f t="shared" si="45"/>
        <v>0805</v>
      </c>
      <c r="Y316" s="9" t="s">
        <v>1826</v>
      </c>
      <c r="Z316" s="18" t="s">
        <v>1827</v>
      </c>
      <c r="AA316" s="18" t="s">
        <v>1751</v>
      </c>
      <c r="AB316" s="18" t="s">
        <v>2446</v>
      </c>
      <c r="AC316" s="17">
        <f t="shared" si="39"/>
        <v>90</v>
      </c>
      <c r="AD316" s="9" t="str">
        <f t="shared" si="40"/>
        <v>0402</v>
      </c>
    </row>
    <row r="317" spans="1:30" x14ac:dyDescent="0.25">
      <c r="A317" t="s">
        <v>1717</v>
      </c>
      <c r="B317" s="20" t="s">
        <v>1446</v>
      </c>
      <c r="C317" s="20" t="s">
        <v>1718</v>
      </c>
      <c r="D317" s="20" t="s">
        <v>1719</v>
      </c>
      <c r="E317" s="20" t="s">
        <v>1169</v>
      </c>
      <c r="F317" s="20">
        <v>90</v>
      </c>
      <c r="G317" s="20">
        <v>742792023</v>
      </c>
      <c r="N317" t="str">
        <f t="shared" si="38"/>
        <v>0805</v>
      </c>
      <c r="Q317" s="9" t="str">
        <f t="shared" si="41"/>
        <v>FB208</v>
      </c>
      <c r="R317" s="17" t="str">
        <f t="shared" si="42"/>
        <v>84.4500</v>
      </c>
      <c r="S317" s="17" t="str">
        <f t="shared" si="43"/>
        <v>138.9400</v>
      </c>
      <c r="T317" s="9" t="str">
        <f t="shared" si="44"/>
        <v>TopLayer</v>
      </c>
      <c r="U317" s="17">
        <f t="shared" si="46"/>
        <v>90</v>
      </c>
      <c r="V317" s="9" t="str">
        <f t="shared" si="45"/>
        <v>0805</v>
      </c>
      <c r="Y317" s="9" t="s">
        <v>1828</v>
      </c>
      <c r="Z317" s="18" t="s">
        <v>1829</v>
      </c>
      <c r="AA317" s="18" t="s">
        <v>1751</v>
      </c>
      <c r="AB317" s="18" t="s">
        <v>2446</v>
      </c>
      <c r="AC317" s="17">
        <f t="shared" si="39"/>
        <v>90</v>
      </c>
      <c r="AD317" s="9" t="str">
        <f t="shared" si="40"/>
        <v>0402</v>
      </c>
    </row>
    <row r="318" spans="1:30" x14ac:dyDescent="0.25">
      <c r="A318" t="s">
        <v>1720</v>
      </c>
      <c r="B318" s="20" t="s">
        <v>1446</v>
      </c>
      <c r="C318" s="20" t="s">
        <v>1721</v>
      </c>
      <c r="D318" s="20" t="s">
        <v>1719</v>
      </c>
      <c r="E318" s="20" t="s">
        <v>1169</v>
      </c>
      <c r="F318" s="20">
        <v>90</v>
      </c>
      <c r="G318" s="20">
        <v>742792023</v>
      </c>
      <c r="N318" t="str">
        <f t="shared" si="38"/>
        <v>0805</v>
      </c>
      <c r="Q318" s="9" t="str">
        <f t="shared" si="41"/>
        <v>FB207</v>
      </c>
      <c r="R318" s="17" t="str">
        <f t="shared" si="42"/>
        <v>86.2000</v>
      </c>
      <c r="S318" s="17" t="str">
        <f t="shared" si="43"/>
        <v>138.9400</v>
      </c>
      <c r="T318" s="9" t="str">
        <f t="shared" si="44"/>
        <v>TopLayer</v>
      </c>
      <c r="U318" s="17">
        <f t="shared" si="46"/>
        <v>90</v>
      </c>
      <c r="V318" s="9" t="str">
        <f t="shared" si="45"/>
        <v>0805</v>
      </c>
      <c r="Y318" s="9" t="s">
        <v>1830</v>
      </c>
      <c r="Z318" s="18" t="s">
        <v>1831</v>
      </c>
      <c r="AA318" s="18" t="s">
        <v>1751</v>
      </c>
      <c r="AB318" s="18" t="s">
        <v>2446</v>
      </c>
      <c r="AC318" s="17">
        <f t="shared" si="39"/>
        <v>90</v>
      </c>
      <c r="AD318" s="9" t="str">
        <f t="shared" si="40"/>
        <v>0402</v>
      </c>
    </row>
    <row r="319" spans="1:30" x14ac:dyDescent="0.25">
      <c r="A319" t="s">
        <v>1722</v>
      </c>
      <c r="B319" s="20" t="s">
        <v>1446</v>
      </c>
      <c r="C319" s="20" t="s">
        <v>1723</v>
      </c>
      <c r="D319" s="20" t="s">
        <v>1716</v>
      </c>
      <c r="E319" s="20" t="s">
        <v>1169</v>
      </c>
      <c r="F319" s="20">
        <v>90</v>
      </c>
      <c r="G319" s="20">
        <v>742792023</v>
      </c>
      <c r="N319" t="str">
        <f t="shared" si="38"/>
        <v>0805</v>
      </c>
      <c r="Q319" s="9" t="str">
        <f t="shared" si="41"/>
        <v>FB206</v>
      </c>
      <c r="R319" s="17" t="str">
        <f t="shared" si="42"/>
        <v>89.8300</v>
      </c>
      <c r="S319" s="17" t="str">
        <f t="shared" si="43"/>
        <v>138.9500</v>
      </c>
      <c r="T319" s="9" t="str">
        <f t="shared" si="44"/>
        <v>TopLayer</v>
      </c>
      <c r="U319" s="17">
        <f t="shared" si="46"/>
        <v>90</v>
      </c>
      <c r="V319" s="9" t="str">
        <f t="shared" si="45"/>
        <v>0805</v>
      </c>
      <c r="Y319" s="9" t="s">
        <v>1832</v>
      </c>
      <c r="Z319" s="18" t="s">
        <v>1833</v>
      </c>
      <c r="AA319" s="18" t="s">
        <v>1751</v>
      </c>
      <c r="AB319" s="18" t="s">
        <v>2446</v>
      </c>
      <c r="AC319" s="17">
        <f t="shared" si="39"/>
        <v>90</v>
      </c>
      <c r="AD319" s="9" t="str">
        <f t="shared" si="40"/>
        <v>0402</v>
      </c>
    </row>
    <row r="320" spans="1:30" x14ac:dyDescent="0.25">
      <c r="A320" t="s">
        <v>1724</v>
      </c>
      <c r="B320" s="20" t="s">
        <v>1446</v>
      </c>
      <c r="C320" s="20" t="s">
        <v>1725</v>
      </c>
      <c r="D320" s="20" t="s">
        <v>1726</v>
      </c>
      <c r="E320" s="20" t="s">
        <v>1169</v>
      </c>
      <c r="F320" s="20">
        <v>180</v>
      </c>
      <c r="G320" s="20">
        <v>742792023</v>
      </c>
      <c r="N320" t="str">
        <f t="shared" si="38"/>
        <v>0805</v>
      </c>
      <c r="Q320" s="9" t="str">
        <f t="shared" si="41"/>
        <v>FB205</v>
      </c>
      <c r="R320" s="17" t="str">
        <f t="shared" si="42"/>
        <v>16.8000</v>
      </c>
      <c r="S320" s="17" t="str">
        <f t="shared" si="43"/>
        <v>112.5610</v>
      </c>
      <c r="T320" s="9" t="str">
        <f t="shared" si="44"/>
        <v>TopLayer</v>
      </c>
      <c r="U320" s="17">
        <f t="shared" si="46"/>
        <v>180</v>
      </c>
      <c r="V320" s="9" t="str">
        <f t="shared" si="45"/>
        <v>0805</v>
      </c>
      <c r="Y320" s="9" t="s">
        <v>1834</v>
      </c>
      <c r="Z320" s="18" t="s">
        <v>1835</v>
      </c>
      <c r="AA320" s="18" t="s">
        <v>1666</v>
      </c>
      <c r="AB320" s="18" t="s">
        <v>2446</v>
      </c>
      <c r="AC320" s="17">
        <f t="shared" si="39"/>
        <v>360</v>
      </c>
      <c r="AD320" s="9" t="str">
        <f t="shared" si="40"/>
        <v>0402</v>
      </c>
    </row>
    <row r="321" spans="1:30" x14ac:dyDescent="0.25">
      <c r="A321" t="s">
        <v>1727</v>
      </c>
      <c r="B321" s="20" t="s">
        <v>1446</v>
      </c>
      <c r="C321" s="20" t="s">
        <v>1218</v>
      </c>
      <c r="D321" s="20" t="s">
        <v>1728</v>
      </c>
      <c r="E321" s="20" t="s">
        <v>1169</v>
      </c>
      <c r="F321" s="20">
        <v>180</v>
      </c>
      <c r="G321" s="20">
        <v>742792023</v>
      </c>
      <c r="N321" t="str">
        <f t="shared" si="38"/>
        <v>0805</v>
      </c>
      <c r="Q321" s="9" t="str">
        <f t="shared" si="41"/>
        <v>FB204</v>
      </c>
      <c r="R321" s="17" t="str">
        <f t="shared" si="42"/>
        <v>24.5000</v>
      </c>
      <c r="S321" s="17" t="str">
        <f t="shared" si="43"/>
        <v>112.5400</v>
      </c>
      <c r="T321" s="9" t="str">
        <f t="shared" si="44"/>
        <v>TopLayer</v>
      </c>
      <c r="U321" s="17">
        <f t="shared" si="46"/>
        <v>180</v>
      </c>
      <c r="V321" s="9" t="str">
        <f t="shared" si="45"/>
        <v>0805</v>
      </c>
      <c r="Y321" s="9" t="s">
        <v>1836</v>
      </c>
      <c r="Z321" s="18" t="s">
        <v>1837</v>
      </c>
      <c r="AA321" s="18" t="s">
        <v>1838</v>
      </c>
      <c r="AB321" s="18" t="s">
        <v>2446</v>
      </c>
      <c r="AC321" s="17">
        <f t="shared" si="39"/>
        <v>180</v>
      </c>
      <c r="AD321" s="9" t="str">
        <f t="shared" si="40"/>
        <v>0805</v>
      </c>
    </row>
    <row r="322" spans="1:30" x14ac:dyDescent="0.25">
      <c r="A322" t="s">
        <v>1729</v>
      </c>
      <c r="B322" s="20" t="s">
        <v>1446</v>
      </c>
      <c r="C322" s="20" t="s">
        <v>1730</v>
      </c>
      <c r="D322" s="20" t="s">
        <v>1731</v>
      </c>
      <c r="E322" s="20" t="s">
        <v>1169</v>
      </c>
      <c r="F322" s="20">
        <v>360</v>
      </c>
      <c r="G322" s="20">
        <v>742792023</v>
      </c>
      <c r="N322" t="str">
        <f t="shared" ref="N322:N385" si="47">IFERROR(VLOOKUP(B322,I:J,2,FALSE),"")</f>
        <v>0805</v>
      </c>
      <c r="Q322" s="9" t="str">
        <f t="shared" si="41"/>
        <v>FB203</v>
      </c>
      <c r="R322" s="17" t="str">
        <f t="shared" si="42"/>
        <v>52.4500</v>
      </c>
      <c r="S322" s="17" t="str">
        <f t="shared" si="43"/>
        <v>132.8690</v>
      </c>
      <c r="T322" s="9" t="str">
        <f t="shared" si="44"/>
        <v>TopLayer</v>
      </c>
      <c r="U322" s="17">
        <f t="shared" si="46"/>
        <v>360</v>
      </c>
      <c r="V322" s="9" t="str">
        <f t="shared" si="45"/>
        <v>0805</v>
      </c>
      <c r="Y322" s="9" t="s">
        <v>1839</v>
      </c>
      <c r="Z322" s="18" t="s">
        <v>1840</v>
      </c>
      <c r="AA322" s="18" t="s">
        <v>1838</v>
      </c>
      <c r="AB322" s="18" t="s">
        <v>2446</v>
      </c>
      <c r="AC322" s="17">
        <f t="shared" ref="AC322:AC385" si="48">VLOOKUP($Y322,$Q:$V,5,FALSE)</f>
        <v>360</v>
      </c>
      <c r="AD322" s="9" t="str">
        <f t="shared" ref="AD322:AD385" si="49">VLOOKUP($Y322,$Q:$V,6,FALSE)</f>
        <v>0805</v>
      </c>
    </row>
    <row r="323" spans="1:30" x14ac:dyDescent="0.25">
      <c r="A323" t="s">
        <v>1732</v>
      </c>
      <c r="B323" s="20" t="s">
        <v>1446</v>
      </c>
      <c r="C323" s="20" t="s">
        <v>1606</v>
      </c>
      <c r="D323" s="20" t="s">
        <v>1733</v>
      </c>
      <c r="E323" s="20" t="s">
        <v>1169</v>
      </c>
      <c r="F323" s="20">
        <v>180</v>
      </c>
      <c r="G323" s="20">
        <v>742792023</v>
      </c>
      <c r="N323" t="str">
        <f t="shared" si="47"/>
        <v>0805</v>
      </c>
      <c r="Q323" s="9" t="str">
        <f t="shared" ref="Q323:Q386" si="50">$A323</f>
        <v>FB202</v>
      </c>
      <c r="R323" s="17" t="str">
        <f t="shared" ref="R323:R386" si="51">$C323</f>
        <v>80.7000</v>
      </c>
      <c r="S323" s="17" t="str">
        <f t="shared" ref="S323:S386" si="52">$D323</f>
        <v>119.1900</v>
      </c>
      <c r="T323" s="9" t="str">
        <f t="shared" ref="T323:T386" si="53">$E323</f>
        <v>TopLayer</v>
      </c>
      <c r="U323" s="17">
        <f t="shared" si="46"/>
        <v>180</v>
      </c>
      <c r="V323" s="9" t="str">
        <f t="shared" ref="V323:V386" si="54">VLOOKUP($B323,$I:$L,2,FALSE)</f>
        <v>0805</v>
      </c>
      <c r="Y323" s="9" t="s">
        <v>1841</v>
      </c>
      <c r="Z323" s="18" t="s">
        <v>1842</v>
      </c>
      <c r="AA323" s="18" t="s">
        <v>1843</v>
      </c>
      <c r="AB323" s="18" t="s">
        <v>2446</v>
      </c>
      <c r="AC323" s="17">
        <f t="shared" si="48"/>
        <v>360</v>
      </c>
      <c r="AD323" s="9" t="str">
        <f t="shared" si="49"/>
        <v>0402</v>
      </c>
    </row>
    <row r="324" spans="1:30" x14ac:dyDescent="0.25">
      <c r="A324" t="s">
        <v>1734</v>
      </c>
      <c r="B324" s="20" t="s">
        <v>1446</v>
      </c>
      <c r="C324" s="20" t="s">
        <v>1337</v>
      </c>
      <c r="D324" s="20" t="s">
        <v>1304</v>
      </c>
      <c r="E324" s="20" t="s">
        <v>1169</v>
      </c>
      <c r="F324" s="20">
        <v>180</v>
      </c>
      <c r="G324" s="20">
        <v>742792023</v>
      </c>
      <c r="N324" t="str">
        <f t="shared" si="47"/>
        <v>0805</v>
      </c>
      <c r="Q324" s="9" t="str">
        <f t="shared" si="50"/>
        <v>FB201</v>
      </c>
      <c r="R324" s="17" t="str">
        <f t="shared" si="51"/>
        <v>84.9500</v>
      </c>
      <c r="S324" s="17" t="str">
        <f t="shared" si="52"/>
        <v>135.6900</v>
      </c>
      <c r="T324" s="9" t="str">
        <f t="shared" si="53"/>
        <v>TopLayer</v>
      </c>
      <c r="U324" s="17">
        <f t="shared" si="46"/>
        <v>180</v>
      </c>
      <c r="V324" s="9" t="str">
        <f t="shared" si="54"/>
        <v>0805</v>
      </c>
      <c r="Y324" s="9" t="s">
        <v>1844</v>
      </c>
      <c r="Z324" s="18" t="s">
        <v>1845</v>
      </c>
      <c r="AA324" s="18" t="s">
        <v>1846</v>
      </c>
      <c r="AB324" s="18" t="s">
        <v>2446</v>
      </c>
      <c r="AC324" s="17">
        <f t="shared" si="48"/>
        <v>180</v>
      </c>
      <c r="AD324" s="9" t="str">
        <f t="shared" si="49"/>
        <v>0805</v>
      </c>
    </row>
    <row r="325" spans="1:30" x14ac:dyDescent="0.25">
      <c r="A325" t="s">
        <v>1735</v>
      </c>
      <c r="B325" s="20" t="s">
        <v>1446</v>
      </c>
      <c r="C325" s="20" t="s">
        <v>1736</v>
      </c>
      <c r="D325" s="20" t="s">
        <v>1737</v>
      </c>
      <c r="E325" s="20" t="s">
        <v>1169</v>
      </c>
      <c r="F325" s="20">
        <v>90</v>
      </c>
      <c r="G325" s="20">
        <v>742792023</v>
      </c>
      <c r="N325" t="str">
        <f t="shared" si="47"/>
        <v>0805</v>
      </c>
      <c r="Q325" s="9" t="str">
        <f t="shared" si="50"/>
        <v>FB200</v>
      </c>
      <c r="R325" s="17" t="str">
        <f t="shared" si="51"/>
        <v>87.9500</v>
      </c>
      <c r="S325" s="17" t="str">
        <f t="shared" si="52"/>
        <v>119.6900</v>
      </c>
      <c r="T325" s="9" t="str">
        <f t="shared" si="53"/>
        <v>TopLayer</v>
      </c>
      <c r="U325" s="17">
        <f t="shared" si="46"/>
        <v>90</v>
      </c>
      <c r="V325" s="9" t="str">
        <f t="shared" si="54"/>
        <v>0805</v>
      </c>
      <c r="Y325" s="9" t="s">
        <v>1847</v>
      </c>
      <c r="Z325" s="18" t="s">
        <v>1848</v>
      </c>
      <c r="AA325" s="18" t="s">
        <v>1846</v>
      </c>
      <c r="AB325" s="18" t="s">
        <v>2446</v>
      </c>
      <c r="AC325" s="17">
        <f t="shared" si="48"/>
        <v>360</v>
      </c>
      <c r="AD325" s="9" t="str">
        <f t="shared" si="49"/>
        <v>0805</v>
      </c>
    </row>
    <row r="326" spans="1:30" x14ac:dyDescent="0.25">
      <c r="A326" t="s">
        <v>1738</v>
      </c>
      <c r="B326" s="20" t="s">
        <v>115</v>
      </c>
      <c r="C326" s="20" t="s">
        <v>1993</v>
      </c>
      <c r="D326" s="20" t="s">
        <v>1232</v>
      </c>
      <c r="E326" s="20" t="s">
        <v>1169</v>
      </c>
      <c r="F326" s="20">
        <v>270</v>
      </c>
      <c r="G326" s="20">
        <v>824001</v>
      </c>
      <c r="N326" t="str">
        <f t="shared" si="47"/>
        <v>SOT-23-6L</v>
      </c>
      <c r="Q326" s="9" t="str">
        <f t="shared" si="50"/>
        <v>D205</v>
      </c>
      <c r="R326" s="17" t="str">
        <f t="shared" si="51"/>
        <v>44.5000</v>
      </c>
      <c r="S326" s="17" t="str">
        <f t="shared" si="52"/>
        <v>135.9400</v>
      </c>
      <c r="T326" s="9" t="str">
        <f t="shared" si="53"/>
        <v>TopLayer</v>
      </c>
      <c r="U326" s="17">
        <f t="shared" si="46"/>
        <v>540</v>
      </c>
      <c r="V326" s="9" t="str">
        <f t="shared" si="54"/>
        <v>SOT-23-6L</v>
      </c>
      <c r="Y326" s="9" t="s">
        <v>1851</v>
      </c>
      <c r="Z326" s="18" t="s">
        <v>1852</v>
      </c>
      <c r="AA326" s="18" t="s">
        <v>1853</v>
      </c>
      <c r="AB326" s="18" t="s">
        <v>2446</v>
      </c>
      <c r="AC326" s="17">
        <f t="shared" si="48"/>
        <v>360</v>
      </c>
      <c r="AD326" s="9" t="str">
        <f t="shared" si="49"/>
        <v>0402</v>
      </c>
    </row>
    <row r="327" spans="1:30" x14ac:dyDescent="0.25">
      <c r="A327" t="s">
        <v>1739</v>
      </c>
      <c r="B327" s="20" t="s">
        <v>109</v>
      </c>
      <c r="C327" s="20" t="s">
        <v>1658</v>
      </c>
      <c r="D327" s="20" t="s">
        <v>1740</v>
      </c>
      <c r="E327" s="20" t="s">
        <v>1169</v>
      </c>
      <c r="F327" s="20">
        <v>270</v>
      </c>
      <c r="G327" s="20" t="s">
        <v>105</v>
      </c>
      <c r="N327" t="str">
        <f t="shared" si="47"/>
        <v>LED_0603</v>
      </c>
      <c r="Q327" s="9" t="str">
        <f t="shared" si="50"/>
        <v>D204</v>
      </c>
      <c r="R327" s="17" t="str">
        <f t="shared" si="51"/>
        <v>0.9950</v>
      </c>
      <c r="S327" s="17" t="str">
        <f t="shared" si="52"/>
        <v>121.9590</v>
      </c>
      <c r="T327" s="9" t="str">
        <f t="shared" si="53"/>
        <v>TopLayer</v>
      </c>
      <c r="U327" s="17">
        <f t="shared" si="46"/>
        <v>270</v>
      </c>
      <c r="V327" s="9" t="str">
        <f t="shared" si="54"/>
        <v>LED_0603</v>
      </c>
      <c r="Y327" s="9" t="s">
        <v>1854</v>
      </c>
      <c r="Z327" s="18" t="s">
        <v>1608</v>
      </c>
      <c r="AA327" s="18" t="s">
        <v>1853</v>
      </c>
      <c r="AB327" s="18" t="s">
        <v>2446</v>
      </c>
      <c r="AC327" s="17">
        <f t="shared" si="48"/>
        <v>360</v>
      </c>
      <c r="AD327" s="9" t="str">
        <f t="shared" si="49"/>
        <v>0402</v>
      </c>
    </row>
    <row r="328" spans="1:30" x14ac:dyDescent="0.25">
      <c r="A328" t="s">
        <v>1741</v>
      </c>
      <c r="B328" s="20" t="s">
        <v>109</v>
      </c>
      <c r="C328" s="20" t="s">
        <v>1658</v>
      </c>
      <c r="D328" s="20" t="s">
        <v>1742</v>
      </c>
      <c r="E328" s="20" t="s">
        <v>1169</v>
      </c>
      <c r="F328" s="20">
        <v>90</v>
      </c>
      <c r="G328" s="20" t="s">
        <v>105</v>
      </c>
      <c r="N328" t="str">
        <f t="shared" si="47"/>
        <v>LED_0603</v>
      </c>
      <c r="Q328" s="9" t="str">
        <f t="shared" si="50"/>
        <v>D203</v>
      </c>
      <c r="R328" s="17" t="str">
        <f t="shared" si="51"/>
        <v>0.9950</v>
      </c>
      <c r="S328" s="17" t="str">
        <f t="shared" si="52"/>
        <v>111.9590</v>
      </c>
      <c r="T328" s="9" t="str">
        <f t="shared" si="53"/>
        <v>TopLayer</v>
      </c>
      <c r="U328" s="17">
        <f t="shared" si="46"/>
        <v>90</v>
      </c>
      <c r="V328" s="9" t="str">
        <f t="shared" si="54"/>
        <v>LED_0603</v>
      </c>
      <c r="Y328" s="9" t="s">
        <v>1855</v>
      </c>
      <c r="Z328" s="18" t="s">
        <v>1384</v>
      </c>
      <c r="AA328" s="18" t="s">
        <v>1856</v>
      </c>
      <c r="AB328" s="18" t="s">
        <v>2446</v>
      </c>
      <c r="AC328" s="17">
        <f t="shared" si="48"/>
        <v>180</v>
      </c>
      <c r="AD328" s="9" t="str">
        <f t="shared" si="49"/>
        <v>0805</v>
      </c>
    </row>
    <row r="329" spans="1:30" x14ac:dyDescent="0.25">
      <c r="A329" t="s">
        <v>1743</v>
      </c>
      <c r="B329" s="20" t="s">
        <v>115</v>
      </c>
      <c r="C329" s="20" t="s">
        <v>1744</v>
      </c>
      <c r="D329" s="20" t="s">
        <v>1745</v>
      </c>
      <c r="E329" s="20" t="s">
        <v>1169</v>
      </c>
      <c r="F329" s="20">
        <v>90</v>
      </c>
      <c r="G329" s="20">
        <v>824001</v>
      </c>
      <c r="N329" t="str">
        <f t="shared" si="47"/>
        <v>SOT-23-6L</v>
      </c>
      <c r="Q329" s="9" t="str">
        <f t="shared" si="50"/>
        <v>D202</v>
      </c>
      <c r="R329" s="17" t="str">
        <f t="shared" si="51"/>
        <v>8.2205</v>
      </c>
      <c r="S329" s="17" t="str">
        <f t="shared" si="52"/>
        <v>127.4750</v>
      </c>
      <c r="T329" s="9" t="str">
        <f t="shared" si="53"/>
        <v>TopLayer</v>
      </c>
      <c r="U329" s="17">
        <f t="shared" si="46"/>
        <v>360</v>
      </c>
      <c r="V329" s="9" t="str">
        <f t="shared" si="54"/>
        <v>SOT-23-6L</v>
      </c>
      <c r="Y329" s="9" t="s">
        <v>1857</v>
      </c>
      <c r="Z329" s="18" t="s">
        <v>1858</v>
      </c>
      <c r="AA329" s="18" t="s">
        <v>1859</v>
      </c>
      <c r="AB329" s="18" t="s">
        <v>2446</v>
      </c>
      <c r="AC329" s="17">
        <f t="shared" si="48"/>
        <v>360</v>
      </c>
      <c r="AD329" s="9" t="str">
        <f t="shared" si="49"/>
        <v>0402</v>
      </c>
    </row>
    <row r="330" spans="1:30" x14ac:dyDescent="0.25">
      <c r="A330" t="s">
        <v>1746</v>
      </c>
      <c r="B330" s="20" t="s">
        <v>115</v>
      </c>
      <c r="C330" s="20" t="s">
        <v>2410</v>
      </c>
      <c r="D330" s="20" t="s">
        <v>1747</v>
      </c>
      <c r="E330" s="20" t="s">
        <v>1169</v>
      </c>
      <c r="F330" s="20">
        <v>90</v>
      </c>
      <c r="G330" s="20">
        <v>824001</v>
      </c>
      <c r="N330" t="str">
        <f t="shared" si="47"/>
        <v>SOT-23-6L</v>
      </c>
      <c r="Q330" s="9" t="str">
        <f t="shared" si="50"/>
        <v>D201</v>
      </c>
      <c r="R330" s="17" t="str">
        <f t="shared" si="51"/>
        <v>26.0052</v>
      </c>
      <c r="S330" s="17" t="str">
        <f t="shared" si="52"/>
        <v>127.8400</v>
      </c>
      <c r="T330" s="9" t="str">
        <f t="shared" si="53"/>
        <v>TopLayer</v>
      </c>
      <c r="U330" s="17">
        <f t="shared" si="46"/>
        <v>360</v>
      </c>
      <c r="V330" s="9" t="str">
        <f t="shared" si="54"/>
        <v>SOT-23-6L</v>
      </c>
      <c r="Y330" s="9" t="s">
        <v>1860</v>
      </c>
      <c r="Z330" s="18" t="s">
        <v>1861</v>
      </c>
      <c r="AA330" s="18" t="s">
        <v>1859</v>
      </c>
      <c r="AB330" s="18" t="s">
        <v>2446</v>
      </c>
      <c r="AC330" s="17">
        <f t="shared" si="48"/>
        <v>360</v>
      </c>
      <c r="AD330" s="9" t="str">
        <f t="shared" si="49"/>
        <v>0402</v>
      </c>
    </row>
    <row r="331" spans="1:30" x14ac:dyDescent="0.25">
      <c r="A331" t="s">
        <v>1748</v>
      </c>
      <c r="B331" s="20" t="s">
        <v>115</v>
      </c>
      <c r="C331" s="20" t="s">
        <v>2445</v>
      </c>
      <c r="D331" s="20" t="s">
        <v>1304</v>
      </c>
      <c r="E331" s="20" t="s">
        <v>1169</v>
      </c>
      <c r="F331" s="20">
        <v>180</v>
      </c>
      <c r="G331" s="20">
        <v>824001</v>
      </c>
      <c r="N331" t="str">
        <f t="shared" si="47"/>
        <v>SOT-23-6L</v>
      </c>
      <c r="Q331" s="9" t="str">
        <f t="shared" si="50"/>
        <v>D200</v>
      </c>
      <c r="R331" s="17" t="str">
        <f t="shared" si="51"/>
        <v>24.2500</v>
      </c>
      <c r="S331" s="17" t="str">
        <f t="shared" si="52"/>
        <v>135.6900</v>
      </c>
      <c r="T331" s="9" t="str">
        <f t="shared" si="53"/>
        <v>TopLayer</v>
      </c>
      <c r="U331" s="17">
        <f t="shared" si="46"/>
        <v>450</v>
      </c>
      <c r="V331" s="9" t="str">
        <f t="shared" si="54"/>
        <v>SOT-23-6L</v>
      </c>
      <c r="Y331" s="9" t="s">
        <v>1862</v>
      </c>
      <c r="Z331" s="18" t="s">
        <v>1606</v>
      </c>
      <c r="AA331" s="18" t="s">
        <v>1863</v>
      </c>
      <c r="AB331" s="18" t="s">
        <v>2446</v>
      </c>
      <c r="AC331" s="17">
        <f t="shared" si="48"/>
        <v>360</v>
      </c>
      <c r="AD331" s="9" t="str">
        <f t="shared" si="49"/>
        <v>0805</v>
      </c>
    </row>
    <row r="332" spans="1:30" x14ac:dyDescent="0.25">
      <c r="A332" t="s">
        <v>1749</v>
      </c>
      <c r="B332" s="20" t="s">
        <v>1193</v>
      </c>
      <c r="C332" s="20" t="s">
        <v>1750</v>
      </c>
      <c r="D332" s="20" t="s">
        <v>1751</v>
      </c>
      <c r="E332" s="20" t="s">
        <v>1169</v>
      </c>
      <c r="F332" s="20">
        <v>90</v>
      </c>
      <c r="G332" s="20" t="s">
        <v>29</v>
      </c>
      <c r="N332" t="str">
        <f t="shared" si="47"/>
        <v>0603</v>
      </c>
      <c r="Q332" s="9" t="str">
        <f t="shared" si="50"/>
        <v>C274</v>
      </c>
      <c r="R332" s="17" t="str">
        <f t="shared" si="51"/>
        <v>29.4500</v>
      </c>
      <c r="S332" s="17" t="str">
        <f t="shared" si="52"/>
        <v>154.7800</v>
      </c>
      <c r="T332" s="9" t="str">
        <f t="shared" si="53"/>
        <v>TopLayer</v>
      </c>
      <c r="U332" s="17">
        <f t="shared" si="46"/>
        <v>90</v>
      </c>
      <c r="V332" s="9" t="str">
        <f t="shared" si="54"/>
        <v>0603</v>
      </c>
      <c r="Y332" s="9" t="s">
        <v>1864</v>
      </c>
      <c r="Z332" s="18" t="s">
        <v>1865</v>
      </c>
      <c r="AA332" s="18" t="s">
        <v>1866</v>
      </c>
      <c r="AB332" s="18" t="s">
        <v>2446</v>
      </c>
      <c r="AC332" s="17">
        <f t="shared" si="48"/>
        <v>90</v>
      </c>
      <c r="AD332" s="9" t="str">
        <f t="shared" si="49"/>
        <v>0805</v>
      </c>
    </row>
    <row r="333" spans="1:30" x14ac:dyDescent="0.25">
      <c r="A333" t="s">
        <v>1752</v>
      </c>
      <c r="B333" s="20" t="s">
        <v>1193</v>
      </c>
      <c r="C333" s="20" t="s">
        <v>1753</v>
      </c>
      <c r="D333" s="20" t="s">
        <v>1751</v>
      </c>
      <c r="E333" s="20" t="s">
        <v>1169</v>
      </c>
      <c r="F333" s="20">
        <v>90</v>
      </c>
      <c r="G333" s="20" t="s">
        <v>29</v>
      </c>
      <c r="N333" t="str">
        <f t="shared" si="47"/>
        <v>0603</v>
      </c>
      <c r="Q333" s="9" t="str">
        <f t="shared" si="50"/>
        <v>C273</v>
      </c>
      <c r="R333" s="17" t="str">
        <f t="shared" si="51"/>
        <v>31.9900</v>
      </c>
      <c r="S333" s="17" t="str">
        <f t="shared" si="52"/>
        <v>154.7800</v>
      </c>
      <c r="T333" s="9" t="str">
        <f t="shared" si="53"/>
        <v>TopLayer</v>
      </c>
      <c r="U333" s="17">
        <f t="shared" si="46"/>
        <v>90</v>
      </c>
      <c r="V333" s="9" t="str">
        <f t="shared" si="54"/>
        <v>0603</v>
      </c>
      <c r="Y333" s="9" t="s">
        <v>1867</v>
      </c>
      <c r="Z333" s="18" t="s">
        <v>1868</v>
      </c>
      <c r="AA333" s="18" t="s">
        <v>1853</v>
      </c>
      <c r="AB333" s="18" t="s">
        <v>2446</v>
      </c>
      <c r="AC333" s="17">
        <f t="shared" si="48"/>
        <v>360</v>
      </c>
      <c r="AD333" s="9" t="str">
        <f t="shared" si="49"/>
        <v>0402</v>
      </c>
    </row>
    <row r="334" spans="1:30" x14ac:dyDescent="0.25">
      <c r="A334" t="s">
        <v>1754</v>
      </c>
      <c r="B334" s="20" t="s">
        <v>1193</v>
      </c>
      <c r="C334" s="20" t="s">
        <v>1755</v>
      </c>
      <c r="D334" s="20" t="s">
        <v>1751</v>
      </c>
      <c r="E334" s="20" t="s">
        <v>1169</v>
      </c>
      <c r="F334" s="20">
        <v>90</v>
      </c>
      <c r="G334" s="20" t="s">
        <v>29</v>
      </c>
      <c r="N334" t="str">
        <f t="shared" si="47"/>
        <v>0603</v>
      </c>
      <c r="Q334" s="9" t="str">
        <f t="shared" si="50"/>
        <v>C272</v>
      </c>
      <c r="R334" s="17" t="str">
        <f t="shared" si="51"/>
        <v>34.5300</v>
      </c>
      <c r="S334" s="17" t="str">
        <f t="shared" si="52"/>
        <v>154.7800</v>
      </c>
      <c r="T334" s="9" t="str">
        <f t="shared" si="53"/>
        <v>TopLayer</v>
      </c>
      <c r="U334" s="17">
        <f t="shared" si="46"/>
        <v>90</v>
      </c>
      <c r="V334" s="9" t="str">
        <f t="shared" si="54"/>
        <v>0603</v>
      </c>
      <c r="Y334" s="9" t="s">
        <v>1869</v>
      </c>
      <c r="Z334" s="18" t="s">
        <v>1536</v>
      </c>
      <c r="AA334" s="18" t="s">
        <v>1853</v>
      </c>
      <c r="AB334" s="18" t="s">
        <v>2446</v>
      </c>
      <c r="AC334" s="17">
        <f t="shared" si="48"/>
        <v>360</v>
      </c>
      <c r="AD334" s="9" t="str">
        <f t="shared" si="49"/>
        <v>0402</v>
      </c>
    </row>
    <row r="335" spans="1:30" x14ac:dyDescent="0.25">
      <c r="A335" t="s">
        <v>1756</v>
      </c>
      <c r="B335" s="20" t="s">
        <v>177</v>
      </c>
      <c r="C335" s="20" t="s">
        <v>1757</v>
      </c>
      <c r="D335" s="20" t="s">
        <v>1758</v>
      </c>
      <c r="E335" s="20" t="s">
        <v>1169</v>
      </c>
      <c r="F335" s="20">
        <v>180</v>
      </c>
      <c r="G335" s="20" t="s">
        <v>176</v>
      </c>
      <c r="N335" t="str">
        <f t="shared" si="47"/>
        <v/>
      </c>
      <c r="Q335" s="9" t="str">
        <f t="shared" si="50"/>
        <v>C271</v>
      </c>
      <c r="R335" s="17" t="str">
        <f t="shared" si="51"/>
        <v>33.3260</v>
      </c>
      <c r="S335" s="17" t="str">
        <f t="shared" si="52"/>
        <v>141.9800</v>
      </c>
      <c r="T335" s="9" t="str">
        <f t="shared" si="53"/>
        <v>TopLayer</v>
      </c>
      <c r="U335" s="17" t="e">
        <f t="shared" si="46"/>
        <v>#N/A</v>
      </c>
      <c r="V335" s="9" t="e">
        <f t="shared" si="54"/>
        <v>#N/A</v>
      </c>
      <c r="Y335" s="9" t="s">
        <v>1870</v>
      </c>
      <c r="Z335" s="18" t="s">
        <v>1337</v>
      </c>
      <c r="AA335" s="18" t="s">
        <v>1871</v>
      </c>
      <c r="AB335" s="18" t="s">
        <v>2446</v>
      </c>
      <c r="AC335" s="17">
        <f t="shared" si="48"/>
        <v>360</v>
      </c>
      <c r="AD335" s="9" t="str">
        <f t="shared" si="49"/>
        <v>0805</v>
      </c>
    </row>
    <row r="336" spans="1:30" x14ac:dyDescent="0.25">
      <c r="A336" t="s">
        <v>1759</v>
      </c>
      <c r="B336" s="20" t="s">
        <v>1193</v>
      </c>
      <c r="C336" s="20" t="s">
        <v>1760</v>
      </c>
      <c r="D336" s="20" t="s">
        <v>1751</v>
      </c>
      <c r="E336" s="20" t="s">
        <v>1169</v>
      </c>
      <c r="F336" s="20">
        <v>90</v>
      </c>
      <c r="G336" s="20" t="s">
        <v>29</v>
      </c>
      <c r="N336" t="str">
        <f t="shared" si="47"/>
        <v>0603</v>
      </c>
      <c r="Q336" s="9" t="str">
        <f t="shared" si="50"/>
        <v>C270</v>
      </c>
      <c r="R336" s="17" t="str">
        <f t="shared" si="51"/>
        <v>37.0700</v>
      </c>
      <c r="S336" s="17" t="str">
        <f t="shared" si="52"/>
        <v>154.7800</v>
      </c>
      <c r="T336" s="9" t="str">
        <f t="shared" si="53"/>
        <v>TopLayer</v>
      </c>
      <c r="U336" s="17">
        <f t="shared" si="46"/>
        <v>90</v>
      </c>
      <c r="V336" s="9" t="str">
        <f t="shared" si="54"/>
        <v>0603</v>
      </c>
      <c r="Y336" s="9" t="s">
        <v>1872</v>
      </c>
      <c r="Z336" s="18" t="s">
        <v>1873</v>
      </c>
      <c r="AA336" s="18" t="s">
        <v>1646</v>
      </c>
      <c r="AB336" s="18" t="s">
        <v>2446</v>
      </c>
      <c r="AC336" s="17">
        <f t="shared" si="48"/>
        <v>270</v>
      </c>
      <c r="AD336" s="9" t="str">
        <f t="shared" si="49"/>
        <v>0402</v>
      </c>
    </row>
    <row r="337" spans="1:30" x14ac:dyDescent="0.25">
      <c r="A337" t="s">
        <v>1761</v>
      </c>
      <c r="B337" s="20" t="s">
        <v>1193</v>
      </c>
      <c r="C337" s="20" t="s">
        <v>1669</v>
      </c>
      <c r="D337" s="20" t="s">
        <v>1751</v>
      </c>
      <c r="E337" s="20" t="s">
        <v>1169</v>
      </c>
      <c r="F337" s="20">
        <v>90</v>
      </c>
      <c r="G337" s="20" t="s">
        <v>29</v>
      </c>
      <c r="N337" t="str">
        <f t="shared" si="47"/>
        <v>0603</v>
      </c>
      <c r="Q337" s="9" t="str">
        <f t="shared" si="50"/>
        <v>C269</v>
      </c>
      <c r="R337" s="17" t="str">
        <f t="shared" si="51"/>
        <v>39.6100</v>
      </c>
      <c r="S337" s="17" t="str">
        <f t="shared" si="52"/>
        <v>154.7800</v>
      </c>
      <c r="T337" s="9" t="str">
        <f t="shared" si="53"/>
        <v>TopLayer</v>
      </c>
      <c r="U337" s="17">
        <f t="shared" si="46"/>
        <v>90</v>
      </c>
      <c r="V337" s="9" t="str">
        <f t="shared" si="54"/>
        <v>0603</v>
      </c>
      <c r="Y337" s="9" t="s">
        <v>1874</v>
      </c>
      <c r="Z337" s="18" t="s">
        <v>1875</v>
      </c>
      <c r="AA337" s="18" t="s">
        <v>1853</v>
      </c>
      <c r="AB337" s="18" t="s">
        <v>2446</v>
      </c>
      <c r="AC337" s="17">
        <f t="shared" si="48"/>
        <v>180</v>
      </c>
      <c r="AD337" s="9" t="str">
        <f t="shared" si="49"/>
        <v>0402</v>
      </c>
    </row>
    <row r="338" spans="1:30" x14ac:dyDescent="0.25">
      <c r="A338" t="s">
        <v>1762</v>
      </c>
      <c r="B338" s="20" t="s">
        <v>1193</v>
      </c>
      <c r="C338" s="20" t="s">
        <v>1763</v>
      </c>
      <c r="D338" s="20" t="s">
        <v>1751</v>
      </c>
      <c r="E338" s="20" t="s">
        <v>1169</v>
      </c>
      <c r="F338" s="20">
        <v>90</v>
      </c>
      <c r="G338" s="20" t="s">
        <v>29</v>
      </c>
      <c r="N338" t="str">
        <f t="shared" si="47"/>
        <v>0603</v>
      </c>
      <c r="Q338" s="9" t="str">
        <f t="shared" si="50"/>
        <v>C268</v>
      </c>
      <c r="R338" s="17" t="str">
        <f t="shared" si="51"/>
        <v>42.1500</v>
      </c>
      <c r="S338" s="17" t="str">
        <f t="shared" si="52"/>
        <v>154.7800</v>
      </c>
      <c r="T338" s="9" t="str">
        <f t="shared" si="53"/>
        <v>TopLayer</v>
      </c>
      <c r="U338" s="17">
        <f t="shared" si="46"/>
        <v>90</v>
      </c>
      <c r="V338" s="9" t="str">
        <f t="shared" si="54"/>
        <v>0603</v>
      </c>
      <c r="Y338" s="9" t="s">
        <v>1876</v>
      </c>
      <c r="Z338" s="18" t="s">
        <v>1877</v>
      </c>
      <c r="AA338" s="18" t="s">
        <v>1278</v>
      </c>
      <c r="AB338" s="18" t="s">
        <v>2446</v>
      </c>
      <c r="AC338" s="17">
        <f t="shared" si="48"/>
        <v>180</v>
      </c>
      <c r="AD338" s="9" t="str">
        <f t="shared" si="49"/>
        <v>0805</v>
      </c>
    </row>
    <row r="339" spans="1:30" x14ac:dyDescent="0.25">
      <c r="A339" t="s">
        <v>1764</v>
      </c>
      <c r="B339" s="20" t="s">
        <v>1190</v>
      </c>
      <c r="C339" s="20" t="s">
        <v>1765</v>
      </c>
      <c r="D339" s="20" t="s">
        <v>1766</v>
      </c>
      <c r="E339" s="20" t="s">
        <v>1169</v>
      </c>
      <c r="F339" s="20">
        <v>270</v>
      </c>
      <c r="G339" s="20" t="s">
        <v>38</v>
      </c>
      <c r="N339" t="str">
        <f t="shared" si="47"/>
        <v>0402</v>
      </c>
      <c r="Q339" s="9" t="str">
        <f t="shared" si="50"/>
        <v>C267</v>
      </c>
      <c r="R339" s="17" t="str">
        <f t="shared" si="51"/>
        <v>93.4500</v>
      </c>
      <c r="S339" s="17" t="str">
        <f t="shared" si="52"/>
        <v>116.3900</v>
      </c>
      <c r="T339" s="9" t="str">
        <f t="shared" si="53"/>
        <v>TopLayer</v>
      </c>
      <c r="U339" s="17">
        <f t="shared" si="46"/>
        <v>270</v>
      </c>
      <c r="V339" s="9" t="str">
        <f t="shared" si="54"/>
        <v>0402</v>
      </c>
      <c r="Y339" s="9" t="s">
        <v>1878</v>
      </c>
      <c r="Z339" s="18" t="s">
        <v>1879</v>
      </c>
      <c r="AA339" s="18" t="s">
        <v>1880</v>
      </c>
      <c r="AB339" s="18" t="s">
        <v>2446</v>
      </c>
      <c r="AC339" s="17">
        <f t="shared" si="48"/>
        <v>90</v>
      </c>
      <c r="AD339" s="9" t="str">
        <f t="shared" si="49"/>
        <v>0402</v>
      </c>
    </row>
    <row r="340" spans="1:30" x14ac:dyDescent="0.25">
      <c r="A340" t="s">
        <v>1767</v>
      </c>
      <c r="B340" s="20" t="s">
        <v>1193</v>
      </c>
      <c r="C340" s="20" t="s">
        <v>1768</v>
      </c>
      <c r="D340" s="20" t="s">
        <v>1751</v>
      </c>
      <c r="E340" s="20" t="s">
        <v>1169</v>
      </c>
      <c r="F340" s="20">
        <v>90</v>
      </c>
      <c r="G340" s="20" t="s">
        <v>29</v>
      </c>
      <c r="N340" t="str">
        <f t="shared" si="47"/>
        <v>0603</v>
      </c>
      <c r="Q340" s="9" t="str">
        <f t="shared" si="50"/>
        <v>C266</v>
      </c>
      <c r="R340" s="17" t="str">
        <f t="shared" si="51"/>
        <v>44.6900</v>
      </c>
      <c r="S340" s="17" t="str">
        <f t="shared" si="52"/>
        <v>154.7800</v>
      </c>
      <c r="T340" s="9" t="str">
        <f t="shared" si="53"/>
        <v>TopLayer</v>
      </c>
      <c r="U340" s="17">
        <f t="shared" si="46"/>
        <v>90</v>
      </c>
      <c r="V340" s="9" t="str">
        <f t="shared" si="54"/>
        <v>0603</v>
      </c>
      <c r="Y340" s="9" t="s">
        <v>1881</v>
      </c>
      <c r="Z340" s="18" t="s">
        <v>1882</v>
      </c>
      <c r="AA340" s="18" t="s">
        <v>1883</v>
      </c>
      <c r="AB340" s="18" t="s">
        <v>2446</v>
      </c>
      <c r="AC340" s="17">
        <f t="shared" si="48"/>
        <v>270</v>
      </c>
      <c r="AD340" s="9" t="str">
        <f t="shared" si="49"/>
        <v>0805</v>
      </c>
    </row>
    <row r="341" spans="1:30" x14ac:dyDescent="0.25">
      <c r="A341" t="s">
        <v>1769</v>
      </c>
      <c r="B341" s="20" t="s">
        <v>177</v>
      </c>
      <c r="C341" s="20" t="s">
        <v>1284</v>
      </c>
      <c r="D341" s="20" t="s">
        <v>1234</v>
      </c>
      <c r="E341" s="20" t="s">
        <v>1169</v>
      </c>
      <c r="F341" s="20">
        <v>180</v>
      </c>
      <c r="G341" s="20" t="s">
        <v>176</v>
      </c>
      <c r="N341" t="str">
        <f t="shared" si="47"/>
        <v/>
      </c>
      <c r="Q341" s="9" t="str">
        <f t="shared" si="50"/>
        <v>C265</v>
      </c>
      <c r="R341" s="17" t="str">
        <f t="shared" si="51"/>
        <v>41.9500</v>
      </c>
      <c r="S341" s="17" t="str">
        <f t="shared" si="52"/>
        <v>141.9400</v>
      </c>
      <c r="T341" s="9" t="str">
        <f t="shared" si="53"/>
        <v>TopLayer</v>
      </c>
      <c r="U341" s="17" t="e">
        <f t="shared" si="46"/>
        <v>#N/A</v>
      </c>
      <c r="V341" s="9" t="e">
        <f t="shared" si="54"/>
        <v>#N/A</v>
      </c>
      <c r="Y341" s="9" t="s">
        <v>1884</v>
      </c>
      <c r="Z341" s="18" t="s">
        <v>1885</v>
      </c>
      <c r="AA341" s="18" t="s">
        <v>1859</v>
      </c>
      <c r="AB341" s="18" t="s">
        <v>2446</v>
      </c>
      <c r="AC341" s="17">
        <f t="shared" si="48"/>
        <v>180</v>
      </c>
      <c r="AD341" s="9" t="str">
        <f t="shared" si="49"/>
        <v>0402</v>
      </c>
    </row>
    <row r="342" spans="1:30" x14ac:dyDescent="0.25">
      <c r="A342" t="s">
        <v>1770</v>
      </c>
      <c r="B342" s="20" t="s">
        <v>1193</v>
      </c>
      <c r="C342" s="20" t="s">
        <v>1771</v>
      </c>
      <c r="D342" s="20" t="s">
        <v>1751</v>
      </c>
      <c r="E342" s="20" t="s">
        <v>1169</v>
      </c>
      <c r="F342" s="20">
        <v>90</v>
      </c>
      <c r="G342" s="20" t="s">
        <v>29</v>
      </c>
      <c r="N342" t="str">
        <f t="shared" si="47"/>
        <v>0603</v>
      </c>
      <c r="Q342" s="9" t="str">
        <f t="shared" si="50"/>
        <v>C264</v>
      </c>
      <c r="R342" s="17" t="str">
        <f t="shared" si="51"/>
        <v>47.2300</v>
      </c>
      <c r="S342" s="17" t="str">
        <f t="shared" si="52"/>
        <v>154.7800</v>
      </c>
      <c r="T342" s="9" t="str">
        <f t="shared" si="53"/>
        <v>TopLayer</v>
      </c>
      <c r="U342" s="17">
        <f t="shared" ref="U342:U405" si="55">F342+VLOOKUP($B342,$I:$L,4,FALSE)</f>
        <v>90</v>
      </c>
      <c r="V342" s="9" t="str">
        <f t="shared" si="54"/>
        <v>0603</v>
      </c>
      <c r="Y342" s="9" t="s">
        <v>1886</v>
      </c>
      <c r="Z342" s="18" t="s">
        <v>1885</v>
      </c>
      <c r="AA342" s="18" t="s">
        <v>1863</v>
      </c>
      <c r="AB342" s="18" t="s">
        <v>2446</v>
      </c>
      <c r="AC342" s="17">
        <f t="shared" si="48"/>
        <v>180</v>
      </c>
      <c r="AD342" s="9" t="str">
        <f t="shared" si="49"/>
        <v>0805</v>
      </c>
    </row>
    <row r="343" spans="1:30" x14ac:dyDescent="0.25">
      <c r="A343" t="s">
        <v>1772</v>
      </c>
      <c r="B343" s="20" t="s">
        <v>1190</v>
      </c>
      <c r="C343" s="20" t="s">
        <v>1259</v>
      </c>
      <c r="D343" s="20" t="s">
        <v>1773</v>
      </c>
      <c r="E343" s="20" t="s">
        <v>1169</v>
      </c>
      <c r="F343" s="20">
        <v>270</v>
      </c>
      <c r="G343" s="20" t="s">
        <v>38</v>
      </c>
      <c r="N343" t="str">
        <f t="shared" si="47"/>
        <v>0402</v>
      </c>
      <c r="Q343" s="9" t="str">
        <f t="shared" si="50"/>
        <v>C263</v>
      </c>
      <c r="R343" s="17" t="str">
        <f t="shared" si="51"/>
        <v>48.9500</v>
      </c>
      <c r="S343" s="17" t="str">
        <f t="shared" si="52"/>
        <v>136.1900</v>
      </c>
      <c r="T343" s="9" t="str">
        <f t="shared" si="53"/>
        <v>TopLayer</v>
      </c>
      <c r="U343" s="17">
        <f t="shared" si="55"/>
        <v>270</v>
      </c>
      <c r="V343" s="9" t="str">
        <f t="shared" si="54"/>
        <v>0402</v>
      </c>
      <c r="Y343" s="9" t="s">
        <v>1887</v>
      </c>
      <c r="Z343" s="18" t="s">
        <v>1888</v>
      </c>
      <c r="AA343" s="18" t="s">
        <v>1889</v>
      </c>
      <c r="AB343" s="18" t="s">
        <v>2446</v>
      </c>
      <c r="AC343" s="17">
        <f t="shared" si="48"/>
        <v>270</v>
      </c>
      <c r="AD343" s="9" t="str">
        <f t="shared" si="49"/>
        <v>0402</v>
      </c>
    </row>
    <row r="344" spans="1:30" x14ac:dyDescent="0.25">
      <c r="A344" t="s">
        <v>1774</v>
      </c>
      <c r="B344" s="20" t="s">
        <v>1190</v>
      </c>
      <c r="C344" s="20" t="s">
        <v>1775</v>
      </c>
      <c r="D344" s="20" t="s">
        <v>1773</v>
      </c>
      <c r="E344" s="20" t="s">
        <v>1169</v>
      </c>
      <c r="F344" s="20">
        <v>270</v>
      </c>
      <c r="G344" s="20" t="s">
        <v>38</v>
      </c>
      <c r="N344" t="str">
        <f t="shared" si="47"/>
        <v>0402</v>
      </c>
      <c r="Q344" s="9" t="str">
        <f t="shared" si="50"/>
        <v>C262</v>
      </c>
      <c r="R344" s="17" t="str">
        <f t="shared" si="51"/>
        <v>55.6761</v>
      </c>
      <c r="S344" s="17" t="str">
        <f t="shared" si="52"/>
        <v>136.1900</v>
      </c>
      <c r="T344" s="9" t="str">
        <f t="shared" si="53"/>
        <v>TopLayer</v>
      </c>
      <c r="U344" s="17">
        <f t="shared" si="55"/>
        <v>270</v>
      </c>
      <c r="V344" s="9" t="str">
        <f t="shared" si="54"/>
        <v>0402</v>
      </c>
      <c r="Y344" s="9" t="s">
        <v>185</v>
      </c>
      <c r="Z344" s="18" t="s">
        <v>1648</v>
      </c>
      <c r="AA344" s="18" t="s">
        <v>1816</v>
      </c>
      <c r="AB344" s="18" t="s">
        <v>2446</v>
      </c>
      <c r="AC344" s="17">
        <f t="shared" si="48"/>
        <v>270</v>
      </c>
      <c r="AD344" s="9" t="str">
        <f t="shared" si="49"/>
        <v>0402</v>
      </c>
    </row>
    <row r="345" spans="1:30" x14ac:dyDescent="0.25">
      <c r="A345" t="s">
        <v>1776</v>
      </c>
      <c r="B345" s="20" t="s">
        <v>1190</v>
      </c>
      <c r="C345" s="20" t="s">
        <v>1280</v>
      </c>
      <c r="D345" s="20" t="s">
        <v>1304</v>
      </c>
      <c r="E345" s="20" t="s">
        <v>1169</v>
      </c>
      <c r="F345" s="20">
        <v>90</v>
      </c>
      <c r="G345" s="20" t="s">
        <v>199</v>
      </c>
      <c r="N345" t="str">
        <f t="shared" si="47"/>
        <v>0402</v>
      </c>
      <c r="Q345" s="9" t="str">
        <f t="shared" si="50"/>
        <v>C261</v>
      </c>
      <c r="R345" s="17" t="str">
        <f t="shared" si="51"/>
        <v>35.9500</v>
      </c>
      <c r="S345" s="17" t="str">
        <f t="shared" si="52"/>
        <v>135.6900</v>
      </c>
      <c r="T345" s="9" t="str">
        <f t="shared" si="53"/>
        <v>TopLayer</v>
      </c>
      <c r="U345" s="17">
        <f t="shared" si="55"/>
        <v>90</v>
      </c>
      <c r="V345" s="9" t="str">
        <f t="shared" si="54"/>
        <v>0402</v>
      </c>
      <c r="Y345" s="9" t="s">
        <v>1890</v>
      </c>
      <c r="Z345" s="18" t="s">
        <v>1891</v>
      </c>
      <c r="AA345" s="18" t="s">
        <v>1892</v>
      </c>
      <c r="AB345" s="18" t="s">
        <v>2446</v>
      </c>
      <c r="AC345" s="17">
        <f t="shared" si="48"/>
        <v>270</v>
      </c>
      <c r="AD345" s="9" t="str">
        <f t="shared" si="49"/>
        <v>0402</v>
      </c>
    </row>
    <row r="346" spans="1:30" x14ac:dyDescent="0.25">
      <c r="A346" t="s">
        <v>1777</v>
      </c>
      <c r="B346" s="20" t="s">
        <v>1190</v>
      </c>
      <c r="C346" s="20" t="s">
        <v>1286</v>
      </c>
      <c r="D346" s="20" t="s">
        <v>1304</v>
      </c>
      <c r="E346" s="20" t="s">
        <v>1169</v>
      </c>
      <c r="F346" s="20">
        <v>90</v>
      </c>
      <c r="G346" s="20" t="s">
        <v>199</v>
      </c>
      <c r="N346" t="str">
        <f t="shared" si="47"/>
        <v>0402</v>
      </c>
      <c r="Q346" s="9" t="str">
        <f t="shared" si="50"/>
        <v>C260</v>
      </c>
      <c r="R346" s="17" t="str">
        <f t="shared" si="51"/>
        <v>39.9500</v>
      </c>
      <c r="S346" s="17" t="str">
        <f t="shared" si="52"/>
        <v>135.6900</v>
      </c>
      <c r="T346" s="9" t="str">
        <f t="shared" si="53"/>
        <v>TopLayer</v>
      </c>
      <c r="U346" s="17">
        <f t="shared" si="55"/>
        <v>90</v>
      </c>
      <c r="V346" s="9" t="str">
        <f t="shared" si="54"/>
        <v>0402</v>
      </c>
      <c r="Y346" s="9" t="s">
        <v>1893</v>
      </c>
      <c r="Z346" s="18" t="s">
        <v>1894</v>
      </c>
      <c r="AA346" s="18" t="s">
        <v>1892</v>
      </c>
      <c r="AB346" s="18" t="s">
        <v>2446</v>
      </c>
      <c r="AC346" s="17">
        <f t="shared" si="48"/>
        <v>270</v>
      </c>
      <c r="AD346" s="9" t="str">
        <f t="shared" si="49"/>
        <v>0402</v>
      </c>
    </row>
    <row r="347" spans="1:30" x14ac:dyDescent="0.25">
      <c r="A347" t="s">
        <v>1778</v>
      </c>
      <c r="B347" s="20" t="s">
        <v>1171</v>
      </c>
      <c r="C347" s="20" t="s">
        <v>1570</v>
      </c>
      <c r="D347" s="20" t="s">
        <v>1779</v>
      </c>
      <c r="E347" s="20" t="s">
        <v>1169</v>
      </c>
      <c r="F347" s="20">
        <v>0</v>
      </c>
      <c r="G347" s="20" t="s">
        <v>46</v>
      </c>
      <c r="N347" t="str">
        <f t="shared" si="47"/>
        <v>0805</v>
      </c>
      <c r="Q347" s="9" t="str">
        <f t="shared" si="50"/>
        <v>C259</v>
      </c>
      <c r="R347" s="17" t="str">
        <f t="shared" si="51"/>
        <v>47.8170</v>
      </c>
      <c r="S347" s="17" t="str">
        <f t="shared" si="52"/>
        <v>144.7550</v>
      </c>
      <c r="T347" s="9" t="str">
        <f t="shared" si="53"/>
        <v>TopLayer</v>
      </c>
      <c r="U347" s="17">
        <f t="shared" si="55"/>
        <v>0</v>
      </c>
      <c r="V347" s="9" t="str">
        <f t="shared" si="54"/>
        <v>0805</v>
      </c>
      <c r="Y347" s="9" t="s">
        <v>1895</v>
      </c>
      <c r="Z347" s="18" t="s">
        <v>1896</v>
      </c>
      <c r="AA347" s="18" t="s">
        <v>1897</v>
      </c>
      <c r="AB347" s="18" t="s">
        <v>2446</v>
      </c>
      <c r="AC347" s="17">
        <f t="shared" si="48"/>
        <v>180</v>
      </c>
      <c r="AD347" s="9" t="str">
        <f t="shared" si="49"/>
        <v>0805</v>
      </c>
    </row>
    <row r="348" spans="1:30" x14ac:dyDescent="0.25">
      <c r="A348" t="s">
        <v>1780</v>
      </c>
      <c r="B348" s="20" t="s">
        <v>177</v>
      </c>
      <c r="C348" s="20" t="s">
        <v>1303</v>
      </c>
      <c r="D348" s="20" t="s">
        <v>1234</v>
      </c>
      <c r="E348" s="20" t="s">
        <v>1169</v>
      </c>
      <c r="F348" s="20">
        <v>180</v>
      </c>
      <c r="G348" s="20" t="s">
        <v>176</v>
      </c>
      <c r="N348" t="str">
        <f t="shared" si="47"/>
        <v/>
      </c>
      <c r="Q348" s="9" t="str">
        <f t="shared" si="50"/>
        <v>C258</v>
      </c>
      <c r="R348" s="17" t="str">
        <f t="shared" si="51"/>
        <v>65.4500</v>
      </c>
      <c r="S348" s="17" t="str">
        <f t="shared" si="52"/>
        <v>141.9400</v>
      </c>
      <c r="T348" s="9" t="str">
        <f t="shared" si="53"/>
        <v>TopLayer</v>
      </c>
      <c r="U348" s="17" t="e">
        <f t="shared" si="55"/>
        <v>#N/A</v>
      </c>
      <c r="V348" s="9" t="e">
        <f t="shared" si="54"/>
        <v>#N/A</v>
      </c>
      <c r="Y348" s="9" t="s">
        <v>1898</v>
      </c>
      <c r="Z348" s="18" t="s">
        <v>1899</v>
      </c>
      <c r="AA348" s="18" t="s">
        <v>1737</v>
      </c>
      <c r="AB348" s="18" t="s">
        <v>2446</v>
      </c>
      <c r="AC348" s="17">
        <f t="shared" si="48"/>
        <v>270</v>
      </c>
      <c r="AD348" s="9" t="str">
        <f t="shared" si="49"/>
        <v>0402</v>
      </c>
    </row>
    <row r="349" spans="1:30" x14ac:dyDescent="0.25">
      <c r="A349" t="s">
        <v>1781</v>
      </c>
      <c r="B349" s="20" t="s">
        <v>1171</v>
      </c>
      <c r="C349" s="20" t="s">
        <v>1573</v>
      </c>
      <c r="D349" s="20" t="s">
        <v>1779</v>
      </c>
      <c r="E349" s="20" t="s">
        <v>1169</v>
      </c>
      <c r="F349" s="20">
        <v>0</v>
      </c>
      <c r="G349" s="20" t="s">
        <v>46</v>
      </c>
      <c r="N349" t="str">
        <f t="shared" si="47"/>
        <v>0805</v>
      </c>
      <c r="Q349" s="9" t="str">
        <f t="shared" si="50"/>
        <v>C257</v>
      </c>
      <c r="R349" s="17" t="str">
        <f t="shared" si="51"/>
        <v>51.1501</v>
      </c>
      <c r="S349" s="17" t="str">
        <f t="shared" si="52"/>
        <v>144.7550</v>
      </c>
      <c r="T349" s="9" t="str">
        <f t="shared" si="53"/>
        <v>TopLayer</v>
      </c>
      <c r="U349" s="17">
        <f t="shared" si="55"/>
        <v>0</v>
      </c>
      <c r="V349" s="9" t="str">
        <f t="shared" si="54"/>
        <v>0805</v>
      </c>
      <c r="Y349" s="9" t="s">
        <v>1900</v>
      </c>
      <c r="Z349" s="18" t="s">
        <v>1425</v>
      </c>
      <c r="AA349" s="18" t="s">
        <v>1737</v>
      </c>
      <c r="AB349" s="18" t="s">
        <v>2446</v>
      </c>
      <c r="AC349" s="17">
        <f t="shared" si="48"/>
        <v>270</v>
      </c>
      <c r="AD349" s="9" t="str">
        <f t="shared" si="49"/>
        <v>0805</v>
      </c>
    </row>
    <row r="350" spans="1:30" x14ac:dyDescent="0.25">
      <c r="A350" t="s">
        <v>1782</v>
      </c>
      <c r="B350" s="20" t="s">
        <v>1190</v>
      </c>
      <c r="C350" s="20" t="s">
        <v>1783</v>
      </c>
      <c r="D350" s="20" t="s">
        <v>1773</v>
      </c>
      <c r="E350" s="20" t="s">
        <v>1169</v>
      </c>
      <c r="F350" s="20">
        <v>270</v>
      </c>
      <c r="G350" s="20" t="s">
        <v>38</v>
      </c>
      <c r="N350" t="str">
        <f t="shared" si="47"/>
        <v>0402</v>
      </c>
      <c r="Q350" s="9" t="str">
        <f t="shared" si="50"/>
        <v>C256</v>
      </c>
      <c r="R350" s="17" t="str">
        <f t="shared" si="51"/>
        <v>52.2000</v>
      </c>
      <c r="S350" s="17" t="str">
        <f t="shared" si="52"/>
        <v>136.1900</v>
      </c>
      <c r="T350" s="9" t="str">
        <f t="shared" si="53"/>
        <v>TopLayer</v>
      </c>
      <c r="U350" s="17">
        <f t="shared" si="55"/>
        <v>270</v>
      </c>
      <c r="V350" s="9" t="str">
        <f t="shared" si="54"/>
        <v>0402</v>
      </c>
      <c r="Y350" s="9" t="s">
        <v>1901</v>
      </c>
      <c r="Z350" s="18" t="s">
        <v>1172</v>
      </c>
      <c r="AA350" s="18" t="s">
        <v>1902</v>
      </c>
      <c r="AB350" s="18" t="s">
        <v>2446</v>
      </c>
      <c r="AC350" s="17">
        <f t="shared" si="48"/>
        <v>0</v>
      </c>
      <c r="AD350" s="9" t="str">
        <f t="shared" si="49"/>
        <v>Tooling_hole_JLCPCB</v>
      </c>
    </row>
    <row r="351" spans="1:30" x14ac:dyDescent="0.25">
      <c r="A351" t="s">
        <v>1784</v>
      </c>
      <c r="B351" s="20" t="s">
        <v>1190</v>
      </c>
      <c r="C351" s="20" t="s">
        <v>1785</v>
      </c>
      <c r="D351" s="20" t="s">
        <v>1773</v>
      </c>
      <c r="E351" s="20" t="s">
        <v>1169</v>
      </c>
      <c r="F351" s="20">
        <v>270</v>
      </c>
      <c r="G351" s="20" t="s">
        <v>38</v>
      </c>
      <c r="N351" t="str">
        <f t="shared" si="47"/>
        <v>0402</v>
      </c>
      <c r="Q351" s="9" t="str">
        <f t="shared" si="50"/>
        <v>C255</v>
      </c>
      <c r="R351" s="17" t="str">
        <f t="shared" si="51"/>
        <v>59.1761</v>
      </c>
      <c r="S351" s="17" t="str">
        <f t="shared" si="52"/>
        <v>136.1900</v>
      </c>
      <c r="T351" s="9" t="str">
        <f t="shared" si="53"/>
        <v>TopLayer</v>
      </c>
      <c r="U351" s="17">
        <f t="shared" si="55"/>
        <v>270</v>
      </c>
      <c r="V351" s="9" t="str">
        <f t="shared" si="54"/>
        <v>0402</v>
      </c>
      <c r="Y351" s="9" t="s">
        <v>1904</v>
      </c>
      <c r="Z351" s="18" t="s">
        <v>1219</v>
      </c>
      <c r="AA351" s="18" t="s">
        <v>1902</v>
      </c>
      <c r="AB351" s="18" t="s">
        <v>2446</v>
      </c>
      <c r="AC351" s="17">
        <f t="shared" si="48"/>
        <v>0</v>
      </c>
      <c r="AD351" s="9" t="str">
        <f t="shared" si="49"/>
        <v>Tooling_hole_JLCPCB</v>
      </c>
    </row>
    <row r="352" spans="1:30" x14ac:dyDescent="0.25">
      <c r="A352" t="s">
        <v>1786</v>
      </c>
      <c r="B352" s="20" t="s">
        <v>1190</v>
      </c>
      <c r="C352" s="20" t="s">
        <v>1277</v>
      </c>
      <c r="D352" s="20" t="s">
        <v>1304</v>
      </c>
      <c r="E352" s="20" t="s">
        <v>1169</v>
      </c>
      <c r="F352" s="20">
        <v>90</v>
      </c>
      <c r="G352" s="20" t="s">
        <v>199</v>
      </c>
      <c r="N352" t="str">
        <f t="shared" si="47"/>
        <v>0402</v>
      </c>
      <c r="Q352" s="9" t="str">
        <f t="shared" si="50"/>
        <v>C254</v>
      </c>
      <c r="R352" s="17" t="str">
        <f t="shared" si="51"/>
        <v>37.9500</v>
      </c>
      <c r="S352" s="17" t="str">
        <f t="shared" si="52"/>
        <v>135.6900</v>
      </c>
      <c r="T352" s="9" t="str">
        <f t="shared" si="53"/>
        <v>TopLayer</v>
      </c>
      <c r="U352" s="17">
        <f t="shared" si="55"/>
        <v>90</v>
      </c>
      <c r="V352" s="9" t="str">
        <f t="shared" si="54"/>
        <v>0402</v>
      </c>
      <c r="Y352" s="9" t="s">
        <v>1905</v>
      </c>
      <c r="Z352" s="18" t="s">
        <v>1216</v>
      </c>
      <c r="AA352" s="18" t="s">
        <v>1906</v>
      </c>
      <c r="AB352" s="18" t="s">
        <v>2446</v>
      </c>
      <c r="AC352" s="17">
        <f t="shared" si="48"/>
        <v>270</v>
      </c>
      <c r="AD352" s="9" t="str">
        <f t="shared" si="49"/>
        <v>0603</v>
      </c>
    </row>
    <row r="353" spans="1:30" x14ac:dyDescent="0.25">
      <c r="A353" t="s">
        <v>1787</v>
      </c>
      <c r="B353" s="20" t="s">
        <v>1190</v>
      </c>
      <c r="C353" s="20" t="s">
        <v>1284</v>
      </c>
      <c r="D353" s="20" t="s">
        <v>1304</v>
      </c>
      <c r="E353" s="20" t="s">
        <v>1169</v>
      </c>
      <c r="F353" s="20">
        <v>90</v>
      </c>
      <c r="G353" s="20" t="s">
        <v>199</v>
      </c>
      <c r="N353" t="str">
        <f t="shared" si="47"/>
        <v>0402</v>
      </c>
      <c r="Q353" s="9" t="str">
        <f t="shared" si="50"/>
        <v>C253</v>
      </c>
      <c r="R353" s="17" t="str">
        <f t="shared" si="51"/>
        <v>41.9500</v>
      </c>
      <c r="S353" s="17" t="str">
        <f t="shared" si="52"/>
        <v>135.6900</v>
      </c>
      <c r="T353" s="9" t="str">
        <f t="shared" si="53"/>
        <v>TopLayer</v>
      </c>
      <c r="U353" s="17">
        <f t="shared" si="55"/>
        <v>90</v>
      </c>
      <c r="V353" s="9" t="str">
        <f t="shared" si="54"/>
        <v>0402</v>
      </c>
      <c r="Y353" s="9" t="s">
        <v>367</v>
      </c>
      <c r="Z353" s="18" t="s">
        <v>1910</v>
      </c>
      <c r="AA353" s="18" t="s">
        <v>1911</v>
      </c>
      <c r="AB353" s="18" t="s">
        <v>2446</v>
      </c>
      <c r="AC353" s="17">
        <f t="shared" si="48"/>
        <v>180</v>
      </c>
      <c r="AD353" s="9" t="str">
        <f t="shared" si="49"/>
        <v>SOT-89-3</v>
      </c>
    </row>
    <row r="354" spans="1:30" x14ac:dyDescent="0.25">
      <c r="A354" t="s">
        <v>1788</v>
      </c>
      <c r="B354" s="20" t="s">
        <v>1171</v>
      </c>
      <c r="C354" s="20" t="s">
        <v>1579</v>
      </c>
      <c r="D354" s="20" t="s">
        <v>1779</v>
      </c>
      <c r="E354" s="20" t="s">
        <v>1169</v>
      </c>
      <c r="F354" s="20">
        <v>0</v>
      </c>
      <c r="G354" s="20" t="s">
        <v>46</v>
      </c>
      <c r="N354" t="str">
        <f t="shared" si="47"/>
        <v>0805</v>
      </c>
      <c r="Q354" s="9" t="str">
        <f t="shared" si="50"/>
        <v>C252</v>
      </c>
      <c r="R354" s="17" t="str">
        <f t="shared" si="51"/>
        <v>54.5480</v>
      </c>
      <c r="S354" s="17" t="str">
        <f t="shared" si="52"/>
        <v>144.7550</v>
      </c>
      <c r="T354" s="9" t="str">
        <f t="shared" si="53"/>
        <v>TopLayer</v>
      </c>
      <c r="U354" s="17">
        <f t="shared" si="55"/>
        <v>0</v>
      </c>
      <c r="V354" s="9" t="str">
        <f t="shared" si="54"/>
        <v>0805</v>
      </c>
      <c r="Y354" s="9" t="s">
        <v>1912</v>
      </c>
      <c r="Z354" s="18" t="s">
        <v>1913</v>
      </c>
      <c r="AA354" s="18" t="s">
        <v>1914</v>
      </c>
      <c r="AB354" s="18" t="s">
        <v>2446</v>
      </c>
      <c r="AC354" s="17">
        <f t="shared" si="48"/>
        <v>180</v>
      </c>
      <c r="AD354" s="9" t="str">
        <f t="shared" si="49"/>
        <v>0603</v>
      </c>
    </row>
    <row r="355" spans="1:30" x14ac:dyDescent="0.25">
      <c r="A355" t="s">
        <v>1789</v>
      </c>
      <c r="B355" s="20" t="s">
        <v>1171</v>
      </c>
      <c r="C355" s="20" t="s">
        <v>1583</v>
      </c>
      <c r="D355" s="20" t="s">
        <v>1779</v>
      </c>
      <c r="E355" s="20" t="s">
        <v>1169</v>
      </c>
      <c r="F355" s="20">
        <v>0</v>
      </c>
      <c r="G355" s="20" t="s">
        <v>46</v>
      </c>
      <c r="N355" t="str">
        <f t="shared" si="47"/>
        <v>0805</v>
      </c>
      <c r="Q355" s="9" t="str">
        <f t="shared" si="50"/>
        <v>C251</v>
      </c>
      <c r="R355" s="17" t="str">
        <f t="shared" si="51"/>
        <v>57.9770</v>
      </c>
      <c r="S355" s="17" t="str">
        <f t="shared" si="52"/>
        <v>144.7550</v>
      </c>
      <c r="T355" s="9" t="str">
        <f t="shared" si="53"/>
        <v>TopLayer</v>
      </c>
      <c r="U355" s="17">
        <f t="shared" si="55"/>
        <v>0</v>
      </c>
      <c r="V355" s="9" t="str">
        <f t="shared" si="54"/>
        <v>0805</v>
      </c>
      <c r="Y355" s="9" t="s">
        <v>1915</v>
      </c>
      <c r="Z355" s="18" t="s">
        <v>1916</v>
      </c>
      <c r="AA355" s="18" t="s">
        <v>1917</v>
      </c>
      <c r="AB355" s="18" t="s">
        <v>2446</v>
      </c>
      <c r="AC355" s="17">
        <f t="shared" si="48"/>
        <v>270</v>
      </c>
      <c r="AD355" s="9" t="str">
        <f t="shared" si="49"/>
        <v>0603</v>
      </c>
    </row>
    <row r="356" spans="1:30" x14ac:dyDescent="0.25">
      <c r="A356" t="s">
        <v>1790</v>
      </c>
      <c r="B356" s="20" t="s">
        <v>1190</v>
      </c>
      <c r="C356" s="20" t="s">
        <v>1791</v>
      </c>
      <c r="D356" s="20" t="s">
        <v>1792</v>
      </c>
      <c r="E356" s="20" t="s">
        <v>1169</v>
      </c>
      <c r="F356" s="20">
        <v>270</v>
      </c>
      <c r="G356" s="20" t="s">
        <v>38</v>
      </c>
      <c r="N356" t="str">
        <f t="shared" si="47"/>
        <v>0402</v>
      </c>
      <c r="Q356" s="9" t="str">
        <f t="shared" si="50"/>
        <v>C250</v>
      </c>
      <c r="R356" s="17" t="str">
        <f t="shared" si="51"/>
        <v>88.6300</v>
      </c>
      <c r="S356" s="17" t="str">
        <f t="shared" si="52"/>
        <v>145.0000</v>
      </c>
      <c r="T356" s="9" t="str">
        <f t="shared" si="53"/>
        <v>TopLayer</v>
      </c>
      <c r="U356" s="17">
        <f t="shared" si="55"/>
        <v>270</v>
      </c>
      <c r="V356" s="9" t="str">
        <f t="shared" si="54"/>
        <v>0402</v>
      </c>
      <c r="Y356" s="9" t="s">
        <v>1918</v>
      </c>
      <c r="Z356" s="18" t="s">
        <v>1603</v>
      </c>
      <c r="AA356" s="18" t="s">
        <v>1919</v>
      </c>
      <c r="AB356" s="18" t="s">
        <v>2446</v>
      </c>
      <c r="AC356" s="17">
        <f t="shared" si="48"/>
        <v>180</v>
      </c>
      <c r="AD356" s="9" t="str">
        <f t="shared" si="49"/>
        <v>0603</v>
      </c>
    </row>
    <row r="357" spans="1:30" x14ac:dyDescent="0.25">
      <c r="A357" t="s">
        <v>1793</v>
      </c>
      <c r="B357" s="20" t="s">
        <v>1193</v>
      </c>
      <c r="C357" s="20" t="s">
        <v>1794</v>
      </c>
      <c r="D357" s="20" t="s">
        <v>1795</v>
      </c>
      <c r="E357" s="20" t="s">
        <v>1169</v>
      </c>
      <c r="F357" s="20">
        <v>270</v>
      </c>
      <c r="G357" s="20" t="s">
        <v>91</v>
      </c>
      <c r="N357" t="str">
        <f t="shared" si="47"/>
        <v>0603</v>
      </c>
      <c r="Q357" s="9" t="str">
        <f t="shared" si="50"/>
        <v>C249</v>
      </c>
      <c r="R357" s="17" t="str">
        <f t="shared" si="51"/>
        <v>89.9300</v>
      </c>
      <c r="S357" s="17" t="str">
        <f t="shared" si="52"/>
        <v>144.6000</v>
      </c>
      <c r="T357" s="9" t="str">
        <f t="shared" si="53"/>
        <v>TopLayer</v>
      </c>
      <c r="U357" s="17">
        <f t="shared" si="55"/>
        <v>270</v>
      </c>
      <c r="V357" s="9" t="str">
        <f t="shared" si="54"/>
        <v>0603</v>
      </c>
      <c r="Y357" s="9" t="s">
        <v>1920</v>
      </c>
      <c r="Z357" s="18" t="s">
        <v>1921</v>
      </c>
      <c r="AA357" s="18" t="s">
        <v>1922</v>
      </c>
      <c r="AB357" s="18" t="s">
        <v>2446</v>
      </c>
      <c r="AC357" s="17">
        <f t="shared" si="48"/>
        <v>0</v>
      </c>
      <c r="AD357" s="9" t="str">
        <f t="shared" si="49"/>
        <v>0603</v>
      </c>
    </row>
    <row r="358" spans="1:30" x14ac:dyDescent="0.25">
      <c r="A358" t="s">
        <v>1796</v>
      </c>
      <c r="B358" s="20" t="s">
        <v>1171</v>
      </c>
      <c r="C358" s="20" t="s">
        <v>1797</v>
      </c>
      <c r="D358" s="20" t="s">
        <v>1798</v>
      </c>
      <c r="E358" s="20" t="s">
        <v>1169</v>
      </c>
      <c r="F358" s="20">
        <v>270</v>
      </c>
      <c r="G358" s="20" t="s">
        <v>46</v>
      </c>
      <c r="N358" t="str">
        <f t="shared" si="47"/>
        <v>0805</v>
      </c>
      <c r="Q358" s="9" t="str">
        <f t="shared" si="50"/>
        <v>C248</v>
      </c>
      <c r="R358" s="17" t="str">
        <f t="shared" si="51"/>
        <v>82.4500</v>
      </c>
      <c r="S358" s="17" t="str">
        <f t="shared" si="52"/>
        <v>144.3900</v>
      </c>
      <c r="T358" s="9" t="str">
        <f t="shared" si="53"/>
        <v>TopLayer</v>
      </c>
      <c r="U358" s="17">
        <f t="shared" si="55"/>
        <v>270</v>
      </c>
      <c r="V358" s="9" t="str">
        <f t="shared" si="54"/>
        <v>0805</v>
      </c>
      <c r="Y358" s="9" t="s">
        <v>1923</v>
      </c>
      <c r="Z358" s="18" t="s">
        <v>1924</v>
      </c>
      <c r="AA358" s="18" t="s">
        <v>1925</v>
      </c>
      <c r="AB358" s="18" t="s">
        <v>2446</v>
      </c>
      <c r="AC358" s="17">
        <f t="shared" si="48"/>
        <v>0</v>
      </c>
      <c r="AD358" s="9" t="str">
        <f t="shared" si="49"/>
        <v>0603</v>
      </c>
    </row>
    <row r="359" spans="1:30" x14ac:dyDescent="0.25">
      <c r="A359" t="s">
        <v>1799</v>
      </c>
      <c r="B359" s="20" t="s">
        <v>1171</v>
      </c>
      <c r="C359" s="20" t="s">
        <v>1800</v>
      </c>
      <c r="D359" s="20" t="s">
        <v>1801</v>
      </c>
      <c r="E359" s="20" t="s">
        <v>1169</v>
      </c>
      <c r="F359" s="20">
        <v>270</v>
      </c>
      <c r="G359" s="20" t="s">
        <v>46</v>
      </c>
      <c r="N359" t="str">
        <f t="shared" si="47"/>
        <v>0805</v>
      </c>
      <c r="Q359" s="9" t="str">
        <f t="shared" si="50"/>
        <v>C247</v>
      </c>
      <c r="R359" s="17" t="str">
        <f t="shared" si="51"/>
        <v>79.5300</v>
      </c>
      <c r="S359" s="17" t="str">
        <f t="shared" si="52"/>
        <v>144.4000</v>
      </c>
      <c r="T359" s="9" t="str">
        <f t="shared" si="53"/>
        <v>TopLayer</v>
      </c>
      <c r="U359" s="17">
        <f t="shared" si="55"/>
        <v>270</v>
      </c>
      <c r="V359" s="9" t="str">
        <f t="shared" si="54"/>
        <v>0805</v>
      </c>
      <c r="Y359" s="9" t="s">
        <v>1926</v>
      </c>
      <c r="Z359" s="18" t="s">
        <v>1927</v>
      </c>
      <c r="AA359" s="18" t="s">
        <v>1928</v>
      </c>
      <c r="AB359" s="18" t="s">
        <v>2446</v>
      </c>
      <c r="AC359" s="17">
        <f t="shared" si="48"/>
        <v>360</v>
      </c>
      <c r="AD359" s="9" t="str">
        <f t="shared" si="49"/>
        <v>SOT-23-3</v>
      </c>
    </row>
    <row r="360" spans="1:30" x14ac:dyDescent="0.25">
      <c r="A360" t="s">
        <v>1802</v>
      </c>
      <c r="B360" s="20" t="s">
        <v>1193</v>
      </c>
      <c r="C360" s="20" t="s">
        <v>1803</v>
      </c>
      <c r="D360" s="20" t="s">
        <v>1795</v>
      </c>
      <c r="E360" s="20" t="s">
        <v>1169</v>
      </c>
      <c r="F360" s="20">
        <v>270</v>
      </c>
      <c r="G360" s="20" t="s">
        <v>91</v>
      </c>
      <c r="N360" t="str">
        <f t="shared" si="47"/>
        <v>0603</v>
      </c>
      <c r="Q360" s="9" t="str">
        <f t="shared" si="50"/>
        <v>C246</v>
      </c>
      <c r="R360" s="17" t="str">
        <f t="shared" si="51"/>
        <v>85.8300</v>
      </c>
      <c r="S360" s="17" t="str">
        <f t="shared" si="52"/>
        <v>144.6000</v>
      </c>
      <c r="T360" s="9" t="str">
        <f t="shared" si="53"/>
        <v>TopLayer</v>
      </c>
      <c r="U360" s="17">
        <f t="shared" si="55"/>
        <v>270</v>
      </c>
      <c r="V360" s="9" t="str">
        <f t="shared" si="54"/>
        <v>0603</v>
      </c>
      <c r="Y360" s="9" t="s">
        <v>1929</v>
      </c>
      <c r="Z360" s="18" t="s">
        <v>1930</v>
      </c>
      <c r="AA360" s="18" t="s">
        <v>1922</v>
      </c>
      <c r="AB360" s="18" t="s">
        <v>2446</v>
      </c>
      <c r="AC360" s="17">
        <f t="shared" si="48"/>
        <v>180</v>
      </c>
      <c r="AD360" s="9" t="str">
        <f t="shared" si="49"/>
        <v>0603</v>
      </c>
    </row>
    <row r="361" spans="1:30" x14ac:dyDescent="0.25">
      <c r="A361" t="s">
        <v>1804</v>
      </c>
      <c r="B361" s="20" t="s">
        <v>1190</v>
      </c>
      <c r="C361" s="20" t="s">
        <v>1805</v>
      </c>
      <c r="D361" s="20" t="s">
        <v>1792</v>
      </c>
      <c r="E361" s="20" t="s">
        <v>1169</v>
      </c>
      <c r="F361" s="20">
        <v>270</v>
      </c>
      <c r="G361" s="20" t="s">
        <v>38</v>
      </c>
      <c r="N361" t="str">
        <f t="shared" si="47"/>
        <v>0402</v>
      </c>
      <c r="Q361" s="9" t="str">
        <f t="shared" si="50"/>
        <v>C245</v>
      </c>
      <c r="R361" s="17" t="str">
        <f t="shared" si="51"/>
        <v>87.2300</v>
      </c>
      <c r="S361" s="17" t="str">
        <f t="shared" si="52"/>
        <v>145.0000</v>
      </c>
      <c r="T361" s="9" t="str">
        <f t="shared" si="53"/>
        <v>TopLayer</v>
      </c>
      <c r="U361" s="17">
        <f t="shared" si="55"/>
        <v>270</v>
      </c>
      <c r="V361" s="9" t="str">
        <f t="shared" si="54"/>
        <v>0402</v>
      </c>
      <c r="Y361" s="9" t="s">
        <v>1931</v>
      </c>
      <c r="Z361" s="18" t="s">
        <v>1932</v>
      </c>
      <c r="AA361" s="18" t="s">
        <v>1906</v>
      </c>
      <c r="AB361" s="18" t="s">
        <v>2446</v>
      </c>
      <c r="AC361" s="17">
        <f t="shared" si="48"/>
        <v>270</v>
      </c>
      <c r="AD361" s="9" t="str">
        <f t="shared" si="49"/>
        <v>0805</v>
      </c>
    </row>
    <row r="362" spans="1:30" x14ac:dyDescent="0.25">
      <c r="A362" t="s">
        <v>1806</v>
      </c>
      <c r="B362" s="20" t="s">
        <v>171</v>
      </c>
      <c r="C362" s="20" t="s">
        <v>1807</v>
      </c>
      <c r="D362" s="20" t="s">
        <v>1808</v>
      </c>
      <c r="E362" s="20" t="s">
        <v>1169</v>
      </c>
      <c r="F362" s="20">
        <v>360</v>
      </c>
      <c r="G362" s="20" t="s">
        <v>170</v>
      </c>
      <c r="N362" t="str">
        <f t="shared" si="47"/>
        <v/>
      </c>
      <c r="Q362" s="9" t="str">
        <f t="shared" si="50"/>
        <v>C244</v>
      </c>
      <c r="R362" s="17" t="str">
        <f t="shared" si="51"/>
        <v>87.9800</v>
      </c>
      <c r="S362" s="17" t="str">
        <f t="shared" si="52"/>
        <v>141.9500</v>
      </c>
      <c r="T362" s="9" t="str">
        <f t="shared" si="53"/>
        <v>TopLayer</v>
      </c>
      <c r="U362" s="17" t="e">
        <f t="shared" si="55"/>
        <v>#N/A</v>
      </c>
      <c r="V362" s="9" t="e">
        <f t="shared" si="54"/>
        <v>#N/A</v>
      </c>
      <c r="Y362" s="9" t="s">
        <v>324</v>
      </c>
      <c r="Z362" s="18" t="s">
        <v>1935</v>
      </c>
      <c r="AA362" s="18" t="s">
        <v>1936</v>
      </c>
      <c r="AB362" s="18" t="s">
        <v>2446</v>
      </c>
      <c r="AC362" s="17">
        <f t="shared" si="48"/>
        <v>540</v>
      </c>
      <c r="AD362" s="9" t="str">
        <f t="shared" si="49"/>
        <v>SOT-23-6L</v>
      </c>
    </row>
    <row r="363" spans="1:30" x14ac:dyDescent="0.25">
      <c r="A363" t="s">
        <v>1809</v>
      </c>
      <c r="B363" s="20" t="s">
        <v>171</v>
      </c>
      <c r="C363" s="20" t="s">
        <v>1810</v>
      </c>
      <c r="D363" s="20" t="s">
        <v>1808</v>
      </c>
      <c r="E363" s="20" t="s">
        <v>1169</v>
      </c>
      <c r="F363" s="20">
        <v>360</v>
      </c>
      <c r="G363" s="20" t="s">
        <v>170</v>
      </c>
      <c r="N363" t="str">
        <f t="shared" si="47"/>
        <v/>
      </c>
      <c r="Q363" s="9" t="str">
        <f t="shared" si="50"/>
        <v>C243</v>
      </c>
      <c r="R363" s="17" t="str">
        <f t="shared" si="51"/>
        <v>82.7800</v>
      </c>
      <c r="S363" s="17" t="str">
        <f t="shared" si="52"/>
        <v>141.9500</v>
      </c>
      <c r="T363" s="9" t="str">
        <f t="shared" si="53"/>
        <v>TopLayer</v>
      </c>
      <c r="U363" s="17" t="e">
        <f t="shared" si="55"/>
        <v>#N/A</v>
      </c>
      <c r="V363" s="9" t="e">
        <f t="shared" si="54"/>
        <v>#N/A</v>
      </c>
      <c r="Y363" s="9" t="s">
        <v>1937</v>
      </c>
      <c r="Z363" s="18" t="s">
        <v>1938</v>
      </c>
      <c r="AA363" s="18" t="s">
        <v>1366</v>
      </c>
      <c r="AB363" s="18" t="s">
        <v>2446</v>
      </c>
      <c r="AC363" s="17">
        <f t="shared" si="48"/>
        <v>90</v>
      </c>
      <c r="AD363" s="9" t="str">
        <f t="shared" si="49"/>
        <v>0603</v>
      </c>
    </row>
    <row r="364" spans="1:30" x14ac:dyDescent="0.25">
      <c r="A364" t="s">
        <v>1811</v>
      </c>
      <c r="B364" s="20" t="s">
        <v>1171</v>
      </c>
      <c r="C364" s="20" t="s">
        <v>1812</v>
      </c>
      <c r="D364" s="20" t="s">
        <v>1813</v>
      </c>
      <c r="E364" s="20" t="s">
        <v>1169</v>
      </c>
      <c r="F364" s="20">
        <v>270</v>
      </c>
      <c r="G364" s="20" t="s">
        <v>46</v>
      </c>
      <c r="N364" t="str">
        <f t="shared" si="47"/>
        <v>0805</v>
      </c>
      <c r="Q364" s="9" t="str">
        <f t="shared" si="50"/>
        <v>C242</v>
      </c>
      <c r="R364" s="17" t="str">
        <f t="shared" si="51"/>
        <v>76.6940</v>
      </c>
      <c r="S364" s="17" t="str">
        <f t="shared" si="52"/>
        <v>144.3660</v>
      </c>
      <c r="T364" s="9" t="str">
        <f t="shared" si="53"/>
        <v>TopLayer</v>
      </c>
      <c r="U364" s="17">
        <f t="shared" si="55"/>
        <v>270</v>
      </c>
      <c r="V364" s="9" t="str">
        <f t="shared" si="54"/>
        <v>0805</v>
      </c>
      <c r="Y364" s="9" t="s">
        <v>1939</v>
      </c>
      <c r="Z364" s="18" t="s">
        <v>1940</v>
      </c>
      <c r="AA364" s="18" t="s">
        <v>1941</v>
      </c>
      <c r="AB364" s="18" t="s">
        <v>2446</v>
      </c>
      <c r="AC364" s="17">
        <f t="shared" si="48"/>
        <v>270</v>
      </c>
      <c r="AD364" s="9" t="str">
        <f t="shared" si="49"/>
        <v>0603</v>
      </c>
    </row>
    <row r="365" spans="1:30" x14ac:dyDescent="0.25">
      <c r="A365" t="s">
        <v>1814</v>
      </c>
      <c r="B365" s="20" t="s">
        <v>1171</v>
      </c>
      <c r="C365" s="20" t="s">
        <v>1815</v>
      </c>
      <c r="D365" s="20" t="s">
        <v>1816</v>
      </c>
      <c r="E365" s="20" t="s">
        <v>1169</v>
      </c>
      <c r="F365" s="20">
        <v>270</v>
      </c>
      <c r="G365" s="20" t="s">
        <v>46</v>
      </c>
      <c r="N365" t="str">
        <f t="shared" si="47"/>
        <v>0805</v>
      </c>
      <c r="Q365" s="9" t="str">
        <f t="shared" si="50"/>
        <v>C241</v>
      </c>
      <c r="R365" s="17" t="str">
        <f t="shared" si="51"/>
        <v>73.1380</v>
      </c>
      <c r="S365" s="17" t="str">
        <f t="shared" si="52"/>
        <v>144.3200</v>
      </c>
      <c r="T365" s="9" t="str">
        <f t="shared" si="53"/>
        <v>TopLayer</v>
      </c>
      <c r="U365" s="17">
        <f t="shared" si="55"/>
        <v>270</v>
      </c>
      <c r="V365" s="9" t="str">
        <f t="shared" si="54"/>
        <v>0805</v>
      </c>
      <c r="Y365" s="9" t="s">
        <v>1942</v>
      </c>
      <c r="Z365" s="18" t="s">
        <v>1943</v>
      </c>
      <c r="AA365" s="18" t="s">
        <v>1944</v>
      </c>
      <c r="AB365" s="18" t="s">
        <v>2446</v>
      </c>
      <c r="AC365" s="17">
        <f t="shared" si="48"/>
        <v>90</v>
      </c>
      <c r="AD365" s="9" t="str">
        <f t="shared" si="49"/>
        <v>0603</v>
      </c>
    </row>
    <row r="366" spans="1:30" x14ac:dyDescent="0.25">
      <c r="A366" t="s">
        <v>1817</v>
      </c>
      <c r="B366" s="20" t="s">
        <v>1190</v>
      </c>
      <c r="C366" s="20" t="s">
        <v>1818</v>
      </c>
      <c r="D366" s="20" t="s">
        <v>1816</v>
      </c>
      <c r="E366" s="20" t="s">
        <v>1169</v>
      </c>
      <c r="F366" s="20">
        <v>270</v>
      </c>
      <c r="G366" s="20" t="s">
        <v>38</v>
      </c>
      <c r="N366" t="str">
        <f t="shared" si="47"/>
        <v>0402</v>
      </c>
      <c r="Q366" s="9" t="str">
        <f t="shared" si="50"/>
        <v>C240</v>
      </c>
      <c r="R366" s="17" t="str">
        <f t="shared" si="51"/>
        <v>71.1060</v>
      </c>
      <c r="S366" s="17" t="str">
        <f t="shared" si="52"/>
        <v>144.3200</v>
      </c>
      <c r="T366" s="9" t="str">
        <f t="shared" si="53"/>
        <v>TopLayer</v>
      </c>
      <c r="U366" s="17">
        <f t="shared" si="55"/>
        <v>270</v>
      </c>
      <c r="V366" s="9" t="str">
        <f t="shared" si="54"/>
        <v>0402</v>
      </c>
      <c r="Y366" s="9" t="s">
        <v>1945</v>
      </c>
      <c r="Z366" s="18" t="s">
        <v>1940</v>
      </c>
      <c r="AA366" s="18" t="s">
        <v>1946</v>
      </c>
      <c r="AB366" s="18" t="s">
        <v>2446</v>
      </c>
      <c r="AC366" s="17">
        <f t="shared" si="48"/>
        <v>270</v>
      </c>
      <c r="AD366" s="9" t="str">
        <f t="shared" si="49"/>
        <v>0603</v>
      </c>
    </row>
    <row r="367" spans="1:30" x14ac:dyDescent="0.25">
      <c r="A367" t="s">
        <v>1819</v>
      </c>
      <c r="B367" s="20" t="s">
        <v>1190</v>
      </c>
      <c r="C367" s="20" t="s">
        <v>1820</v>
      </c>
      <c r="D367" s="20" t="s">
        <v>1751</v>
      </c>
      <c r="E367" s="20" t="s">
        <v>1169</v>
      </c>
      <c r="F367" s="20">
        <v>90</v>
      </c>
      <c r="G367" s="20" t="s">
        <v>38</v>
      </c>
      <c r="N367" t="str">
        <f t="shared" si="47"/>
        <v>0402</v>
      </c>
      <c r="Q367" s="9" t="str">
        <f t="shared" si="50"/>
        <v>C239</v>
      </c>
      <c r="R367" s="17" t="str">
        <f t="shared" si="51"/>
        <v>70.0900</v>
      </c>
      <c r="S367" s="17" t="str">
        <f t="shared" si="52"/>
        <v>154.7800</v>
      </c>
      <c r="T367" s="9" t="str">
        <f t="shared" si="53"/>
        <v>TopLayer</v>
      </c>
      <c r="U367" s="17">
        <f t="shared" si="55"/>
        <v>90</v>
      </c>
      <c r="V367" s="9" t="str">
        <f t="shared" si="54"/>
        <v>0402</v>
      </c>
      <c r="Y367" s="9" t="s">
        <v>1947</v>
      </c>
      <c r="Z367" s="18" t="s">
        <v>1938</v>
      </c>
      <c r="AA367" s="18" t="s">
        <v>1948</v>
      </c>
      <c r="AB367" s="18" t="s">
        <v>2446</v>
      </c>
      <c r="AC367" s="17">
        <f t="shared" si="48"/>
        <v>90</v>
      </c>
      <c r="AD367" s="9" t="str">
        <f t="shared" si="49"/>
        <v>0603</v>
      </c>
    </row>
    <row r="368" spans="1:30" x14ac:dyDescent="0.25">
      <c r="A368" t="s">
        <v>1821</v>
      </c>
      <c r="B368" s="20" t="s">
        <v>1190</v>
      </c>
      <c r="C368" s="20" t="s">
        <v>1822</v>
      </c>
      <c r="D368" s="20" t="s">
        <v>1751</v>
      </c>
      <c r="E368" s="20" t="s">
        <v>1169</v>
      </c>
      <c r="F368" s="20">
        <v>90</v>
      </c>
      <c r="G368" s="20" t="s">
        <v>38</v>
      </c>
      <c r="N368" t="str">
        <f t="shared" si="47"/>
        <v>0402</v>
      </c>
      <c r="Q368" s="9" t="str">
        <f t="shared" si="50"/>
        <v>C238</v>
      </c>
      <c r="R368" s="17" t="str">
        <f t="shared" si="51"/>
        <v>82.7900</v>
      </c>
      <c r="S368" s="17" t="str">
        <f t="shared" si="52"/>
        <v>154.7800</v>
      </c>
      <c r="T368" s="9" t="str">
        <f t="shared" si="53"/>
        <v>TopLayer</v>
      </c>
      <c r="U368" s="17">
        <f t="shared" si="55"/>
        <v>90</v>
      </c>
      <c r="V368" s="9" t="str">
        <f t="shared" si="54"/>
        <v>0402</v>
      </c>
      <c r="Y368" s="9" t="s">
        <v>1949</v>
      </c>
      <c r="Z368" s="18" t="s">
        <v>1940</v>
      </c>
      <c r="AA368" s="18" t="s">
        <v>1950</v>
      </c>
      <c r="AB368" s="18" t="s">
        <v>2446</v>
      </c>
      <c r="AC368" s="17">
        <f t="shared" si="48"/>
        <v>270</v>
      </c>
      <c r="AD368" s="9" t="str">
        <f t="shared" si="49"/>
        <v>0603</v>
      </c>
    </row>
    <row r="369" spans="1:30" x14ac:dyDescent="0.25">
      <c r="A369" t="s">
        <v>1823</v>
      </c>
      <c r="B369" s="20" t="s">
        <v>1190</v>
      </c>
      <c r="C369" s="20" t="s">
        <v>1673</v>
      </c>
      <c r="D369" s="20" t="s">
        <v>1816</v>
      </c>
      <c r="E369" s="20" t="s">
        <v>1169</v>
      </c>
      <c r="F369" s="20">
        <v>270</v>
      </c>
      <c r="G369" s="20" t="s">
        <v>38</v>
      </c>
      <c r="N369" t="str">
        <f t="shared" si="47"/>
        <v>0402</v>
      </c>
      <c r="Q369" s="9" t="str">
        <f t="shared" si="50"/>
        <v>C237</v>
      </c>
      <c r="R369" s="17" t="str">
        <f t="shared" si="51"/>
        <v>75.1700</v>
      </c>
      <c r="S369" s="17" t="str">
        <f t="shared" si="52"/>
        <v>144.3200</v>
      </c>
      <c r="T369" s="9" t="str">
        <f t="shared" si="53"/>
        <v>TopLayer</v>
      </c>
      <c r="U369" s="17">
        <f t="shared" si="55"/>
        <v>270</v>
      </c>
      <c r="V369" s="9" t="str">
        <f t="shared" si="54"/>
        <v>0402</v>
      </c>
      <c r="Y369" s="9" t="s">
        <v>1956</v>
      </c>
      <c r="Z369" s="18" t="s">
        <v>1957</v>
      </c>
      <c r="AA369" s="18" t="s">
        <v>1958</v>
      </c>
      <c r="AB369" s="18" t="s">
        <v>2446</v>
      </c>
      <c r="AC369" s="17">
        <f t="shared" si="48"/>
        <v>90</v>
      </c>
      <c r="AD369" s="9" t="str">
        <f t="shared" si="49"/>
        <v>0603</v>
      </c>
    </row>
    <row r="370" spans="1:30" x14ac:dyDescent="0.25">
      <c r="A370" t="s">
        <v>1824</v>
      </c>
      <c r="B370" s="20" t="s">
        <v>1190</v>
      </c>
      <c r="C370" s="20" t="s">
        <v>1673</v>
      </c>
      <c r="D370" s="20" t="s">
        <v>1751</v>
      </c>
      <c r="E370" s="20" t="s">
        <v>1169</v>
      </c>
      <c r="F370" s="20">
        <v>90</v>
      </c>
      <c r="G370" s="20" t="s">
        <v>38</v>
      </c>
      <c r="N370" t="str">
        <f t="shared" si="47"/>
        <v>0402</v>
      </c>
      <c r="Q370" s="9" t="str">
        <f t="shared" si="50"/>
        <v>C236</v>
      </c>
      <c r="R370" s="17" t="str">
        <f t="shared" si="51"/>
        <v>75.1700</v>
      </c>
      <c r="S370" s="17" t="str">
        <f t="shared" si="52"/>
        <v>154.7800</v>
      </c>
      <c r="T370" s="9" t="str">
        <f t="shared" si="53"/>
        <v>TopLayer</v>
      </c>
      <c r="U370" s="17">
        <f t="shared" si="55"/>
        <v>90</v>
      </c>
      <c r="V370" s="9" t="str">
        <f t="shared" si="54"/>
        <v>0402</v>
      </c>
      <c r="Y370" s="9" t="s">
        <v>1959</v>
      </c>
      <c r="Z370" s="18" t="s">
        <v>1960</v>
      </c>
      <c r="AA370" s="18" t="s">
        <v>1961</v>
      </c>
      <c r="AB370" s="18" t="s">
        <v>2446</v>
      </c>
      <c r="AC370" s="17">
        <f t="shared" si="48"/>
        <v>270</v>
      </c>
      <c r="AD370" s="9" t="str">
        <f t="shared" si="49"/>
        <v>SOT-23-3</v>
      </c>
    </row>
    <row r="371" spans="1:30" x14ac:dyDescent="0.25">
      <c r="A371" t="s">
        <v>1825</v>
      </c>
      <c r="B371" s="20" t="s">
        <v>1190</v>
      </c>
      <c r="C371" s="20" t="s">
        <v>1679</v>
      </c>
      <c r="D371" s="20" t="s">
        <v>1751</v>
      </c>
      <c r="E371" s="20" t="s">
        <v>1169</v>
      </c>
      <c r="F371" s="20">
        <v>90</v>
      </c>
      <c r="G371" s="20" t="s">
        <v>38</v>
      </c>
      <c r="N371" t="str">
        <f t="shared" si="47"/>
        <v>0402</v>
      </c>
      <c r="Q371" s="9" t="str">
        <f t="shared" si="50"/>
        <v>C235</v>
      </c>
      <c r="R371" s="17" t="str">
        <f t="shared" si="51"/>
        <v>85.3300</v>
      </c>
      <c r="S371" s="17" t="str">
        <f t="shared" si="52"/>
        <v>154.7800</v>
      </c>
      <c r="T371" s="9" t="str">
        <f t="shared" si="53"/>
        <v>TopLayer</v>
      </c>
      <c r="U371" s="17">
        <f t="shared" si="55"/>
        <v>90</v>
      </c>
      <c r="V371" s="9" t="str">
        <f t="shared" si="54"/>
        <v>0402</v>
      </c>
      <c r="Y371" s="9" t="s">
        <v>1965</v>
      </c>
      <c r="Z371" s="18" t="s">
        <v>1966</v>
      </c>
      <c r="AA371" s="18" t="s">
        <v>1925</v>
      </c>
      <c r="AB371" s="18" t="s">
        <v>2446</v>
      </c>
      <c r="AC371" s="17">
        <f t="shared" si="48"/>
        <v>180</v>
      </c>
      <c r="AD371" s="9" t="str">
        <f t="shared" si="49"/>
        <v>0603</v>
      </c>
    </row>
    <row r="372" spans="1:30" x14ac:dyDescent="0.25">
      <c r="A372" t="s">
        <v>1826</v>
      </c>
      <c r="B372" s="20" t="s">
        <v>1190</v>
      </c>
      <c r="C372" s="20" t="s">
        <v>1827</v>
      </c>
      <c r="D372" s="20" t="s">
        <v>1751</v>
      </c>
      <c r="E372" s="20" t="s">
        <v>1169</v>
      </c>
      <c r="F372" s="20">
        <v>90</v>
      </c>
      <c r="G372" s="20" t="s">
        <v>38</v>
      </c>
      <c r="N372" t="str">
        <f t="shared" si="47"/>
        <v>0402</v>
      </c>
      <c r="Q372" s="9" t="str">
        <f t="shared" si="50"/>
        <v>C234</v>
      </c>
      <c r="R372" s="17" t="str">
        <f t="shared" si="51"/>
        <v>77.7100</v>
      </c>
      <c r="S372" s="17" t="str">
        <f t="shared" si="52"/>
        <v>154.7800</v>
      </c>
      <c r="T372" s="9" t="str">
        <f t="shared" si="53"/>
        <v>TopLayer</v>
      </c>
      <c r="U372" s="17">
        <f t="shared" si="55"/>
        <v>90</v>
      </c>
      <c r="V372" s="9" t="str">
        <f t="shared" si="54"/>
        <v>0402</v>
      </c>
      <c r="Y372" s="9" t="s">
        <v>1967</v>
      </c>
      <c r="Z372" s="18" t="s">
        <v>1925</v>
      </c>
      <c r="AA372" s="18" t="s">
        <v>1925</v>
      </c>
      <c r="AB372" s="18" t="s">
        <v>2446</v>
      </c>
      <c r="AC372" s="17">
        <f t="shared" si="48"/>
        <v>0</v>
      </c>
      <c r="AD372" s="9" t="str">
        <f t="shared" si="49"/>
        <v>0603</v>
      </c>
    </row>
    <row r="373" spans="1:30" x14ac:dyDescent="0.25">
      <c r="A373" t="s">
        <v>1828</v>
      </c>
      <c r="B373" s="20" t="s">
        <v>1190</v>
      </c>
      <c r="C373" s="20" t="s">
        <v>1829</v>
      </c>
      <c r="D373" s="20" t="s">
        <v>1751</v>
      </c>
      <c r="E373" s="20" t="s">
        <v>1169</v>
      </c>
      <c r="F373" s="20">
        <v>90</v>
      </c>
      <c r="G373" s="20" t="s">
        <v>38</v>
      </c>
      <c r="N373" t="str">
        <f t="shared" si="47"/>
        <v>0402</v>
      </c>
      <c r="Q373" s="9" t="str">
        <f t="shared" si="50"/>
        <v>C233</v>
      </c>
      <c r="R373" s="17" t="str">
        <f t="shared" si="51"/>
        <v>87.8700</v>
      </c>
      <c r="S373" s="17" t="str">
        <f t="shared" si="52"/>
        <v>154.7800</v>
      </c>
      <c r="T373" s="9" t="str">
        <f t="shared" si="53"/>
        <v>TopLayer</v>
      </c>
      <c r="U373" s="17">
        <f t="shared" si="55"/>
        <v>90</v>
      </c>
      <c r="V373" s="9" t="str">
        <f t="shared" si="54"/>
        <v>0402</v>
      </c>
      <c r="Y373" s="9" t="s">
        <v>1968</v>
      </c>
      <c r="Z373" s="18" t="s">
        <v>1969</v>
      </c>
      <c r="AA373" s="18" t="s">
        <v>1970</v>
      </c>
      <c r="AB373" s="18" t="s">
        <v>2446</v>
      </c>
      <c r="AC373" s="17">
        <f t="shared" si="48"/>
        <v>90</v>
      </c>
      <c r="AD373" s="9" t="str">
        <f t="shared" si="49"/>
        <v>0805</v>
      </c>
    </row>
    <row r="374" spans="1:30" x14ac:dyDescent="0.25">
      <c r="A374" t="s">
        <v>1830</v>
      </c>
      <c r="B374" s="20" t="s">
        <v>1190</v>
      </c>
      <c r="C374" s="20" t="s">
        <v>1831</v>
      </c>
      <c r="D374" s="20" t="s">
        <v>1751</v>
      </c>
      <c r="E374" s="20" t="s">
        <v>1169</v>
      </c>
      <c r="F374" s="20">
        <v>90</v>
      </c>
      <c r="G374" s="20" t="s">
        <v>38</v>
      </c>
      <c r="N374" t="str">
        <f t="shared" si="47"/>
        <v>0402</v>
      </c>
      <c r="Q374" s="9" t="str">
        <f t="shared" si="50"/>
        <v>C232</v>
      </c>
      <c r="R374" s="17" t="str">
        <f t="shared" si="51"/>
        <v>80.2900</v>
      </c>
      <c r="S374" s="17" t="str">
        <f t="shared" si="52"/>
        <v>154.7800</v>
      </c>
      <c r="T374" s="9" t="str">
        <f t="shared" si="53"/>
        <v>TopLayer</v>
      </c>
      <c r="U374" s="17">
        <f t="shared" si="55"/>
        <v>90</v>
      </c>
      <c r="V374" s="9" t="str">
        <f t="shared" si="54"/>
        <v>0402</v>
      </c>
      <c r="Y374" s="9" t="s">
        <v>1971</v>
      </c>
      <c r="Z374" s="18" t="s">
        <v>1972</v>
      </c>
      <c r="AA374" s="18" t="s">
        <v>1970</v>
      </c>
      <c r="AB374" s="18" t="s">
        <v>2446</v>
      </c>
      <c r="AC374" s="17">
        <f t="shared" si="48"/>
        <v>90</v>
      </c>
      <c r="AD374" s="9" t="str">
        <f t="shared" si="49"/>
        <v>0805</v>
      </c>
    </row>
    <row r="375" spans="1:30" x14ac:dyDescent="0.25">
      <c r="A375" t="s">
        <v>1832</v>
      </c>
      <c r="B375" s="20" t="s">
        <v>1190</v>
      </c>
      <c r="C375" s="20" t="s">
        <v>1833</v>
      </c>
      <c r="D375" s="20" t="s">
        <v>1751</v>
      </c>
      <c r="E375" s="20" t="s">
        <v>1169</v>
      </c>
      <c r="F375" s="20">
        <v>90</v>
      </c>
      <c r="G375" s="20" t="s">
        <v>38</v>
      </c>
      <c r="N375" t="str">
        <f t="shared" si="47"/>
        <v>0402</v>
      </c>
      <c r="Q375" s="9" t="str">
        <f t="shared" si="50"/>
        <v>C231</v>
      </c>
      <c r="R375" s="17" t="str">
        <f t="shared" si="51"/>
        <v>90.4100</v>
      </c>
      <c r="S375" s="17" t="str">
        <f t="shared" si="52"/>
        <v>154.7800</v>
      </c>
      <c r="T375" s="9" t="str">
        <f t="shared" si="53"/>
        <v>TopLayer</v>
      </c>
      <c r="U375" s="17">
        <f t="shared" si="55"/>
        <v>90</v>
      </c>
      <c r="V375" s="9" t="str">
        <f t="shared" si="54"/>
        <v>0402</v>
      </c>
      <c r="Y375" s="9" t="s">
        <v>1973</v>
      </c>
      <c r="Z375" s="18" t="s">
        <v>1974</v>
      </c>
      <c r="AA375" s="18" t="s">
        <v>1925</v>
      </c>
      <c r="AB375" s="18" t="s">
        <v>2446</v>
      </c>
      <c r="AC375" s="17">
        <f t="shared" si="48"/>
        <v>180</v>
      </c>
      <c r="AD375" s="9" t="str">
        <f t="shared" si="49"/>
        <v>0603</v>
      </c>
    </row>
    <row r="376" spans="1:30" x14ac:dyDescent="0.25">
      <c r="A376" t="s">
        <v>1834</v>
      </c>
      <c r="B376" s="20" t="s">
        <v>1190</v>
      </c>
      <c r="C376" s="20" t="s">
        <v>1835</v>
      </c>
      <c r="D376" s="20" t="s">
        <v>1666</v>
      </c>
      <c r="E376" s="20" t="s">
        <v>1169</v>
      </c>
      <c r="F376" s="20">
        <v>360</v>
      </c>
      <c r="G376" s="20" t="s">
        <v>38</v>
      </c>
      <c r="N376" t="str">
        <f t="shared" si="47"/>
        <v>0402</v>
      </c>
      <c r="Q376" s="9" t="str">
        <f t="shared" si="50"/>
        <v>C230</v>
      </c>
      <c r="R376" s="17" t="str">
        <f t="shared" si="51"/>
        <v>12.5073</v>
      </c>
      <c r="S376" s="17" t="str">
        <f t="shared" si="52"/>
        <v>111.4610</v>
      </c>
      <c r="T376" s="9" t="str">
        <f t="shared" si="53"/>
        <v>TopLayer</v>
      </c>
      <c r="U376" s="17">
        <f t="shared" si="55"/>
        <v>360</v>
      </c>
      <c r="V376" s="9" t="str">
        <f t="shared" si="54"/>
        <v>0402</v>
      </c>
      <c r="Y376" s="9" t="s">
        <v>1975</v>
      </c>
      <c r="Z376" s="18" t="s">
        <v>1976</v>
      </c>
      <c r="AA376" s="18" t="s">
        <v>1977</v>
      </c>
      <c r="AB376" s="18" t="s">
        <v>2446</v>
      </c>
      <c r="AC376" s="17">
        <f t="shared" si="48"/>
        <v>270</v>
      </c>
      <c r="AD376" s="9" t="str">
        <f t="shared" si="49"/>
        <v>0603</v>
      </c>
    </row>
    <row r="377" spans="1:30" x14ac:dyDescent="0.25">
      <c r="A377" t="s">
        <v>1836</v>
      </c>
      <c r="B377" s="20" t="s">
        <v>1171</v>
      </c>
      <c r="C377" s="20" t="s">
        <v>1837</v>
      </c>
      <c r="D377" s="20" t="s">
        <v>1838</v>
      </c>
      <c r="E377" s="20" t="s">
        <v>1169</v>
      </c>
      <c r="F377" s="20">
        <v>180</v>
      </c>
      <c r="G377" s="20" t="s">
        <v>46</v>
      </c>
      <c r="N377" t="str">
        <f t="shared" si="47"/>
        <v>0805</v>
      </c>
      <c r="Q377" s="9" t="str">
        <f t="shared" si="50"/>
        <v>C229</v>
      </c>
      <c r="R377" s="17" t="str">
        <f t="shared" si="51"/>
        <v>12.9000</v>
      </c>
      <c r="S377" s="17" t="str">
        <f t="shared" si="52"/>
        <v>114.2110</v>
      </c>
      <c r="T377" s="9" t="str">
        <f t="shared" si="53"/>
        <v>TopLayer</v>
      </c>
      <c r="U377" s="17">
        <f t="shared" si="55"/>
        <v>180</v>
      </c>
      <c r="V377" s="9" t="str">
        <f t="shared" si="54"/>
        <v>0805</v>
      </c>
      <c r="Y377" s="9" t="s">
        <v>1988</v>
      </c>
      <c r="Z377" s="18" t="s">
        <v>1214</v>
      </c>
      <c r="AA377" s="18" t="s">
        <v>1989</v>
      </c>
      <c r="AB377" s="18" t="s">
        <v>2446</v>
      </c>
      <c r="AC377" s="17">
        <f t="shared" si="48"/>
        <v>180</v>
      </c>
      <c r="AD377" s="9" t="str">
        <f t="shared" si="49"/>
        <v>0603</v>
      </c>
    </row>
    <row r="378" spans="1:30" x14ac:dyDescent="0.25">
      <c r="A378" t="s">
        <v>1839</v>
      </c>
      <c r="B378" s="20" t="s">
        <v>1171</v>
      </c>
      <c r="C378" s="20" t="s">
        <v>1840</v>
      </c>
      <c r="D378" s="20" t="s">
        <v>1838</v>
      </c>
      <c r="E378" s="20" t="s">
        <v>1169</v>
      </c>
      <c r="F378" s="20">
        <v>360</v>
      </c>
      <c r="G378" s="20" t="s">
        <v>46</v>
      </c>
      <c r="N378" t="str">
        <f t="shared" si="47"/>
        <v>0805</v>
      </c>
      <c r="Q378" s="9" t="str">
        <f t="shared" si="50"/>
        <v>C228</v>
      </c>
      <c r="R378" s="17" t="str">
        <f t="shared" si="51"/>
        <v>16.8620</v>
      </c>
      <c r="S378" s="17" t="str">
        <f t="shared" si="52"/>
        <v>114.2110</v>
      </c>
      <c r="T378" s="9" t="str">
        <f t="shared" si="53"/>
        <v>TopLayer</v>
      </c>
      <c r="U378" s="17">
        <f t="shared" si="55"/>
        <v>360</v>
      </c>
      <c r="V378" s="9" t="str">
        <f t="shared" si="54"/>
        <v>0805</v>
      </c>
      <c r="Y378" s="9" t="s">
        <v>1990</v>
      </c>
      <c r="Z378" s="18" t="s">
        <v>1991</v>
      </c>
      <c r="AA378" s="18" t="s">
        <v>1989</v>
      </c>
      <c r="AB378" s="18" t="s">
        <v>2446</v>
      </c>
      <c r="AC378" s="17">
        <f t="shared" si="48"/>
        <v>0</v>
      </c>
      <c r="AD378" s="9" t="str">
        <f t="shared" si="49"/>
        <v>0603</v>
      </c>
    </row>
    <row r="379" spans="1:30" x14ac:dyDescent="0.25">
      <c r="A379" t="s">
        <v>1841</v>
      </c>
      <c r="B379" s="20" t="s">
        <v>1190</v>
      </c>
      <c r="C379" s="20" t="s">
        <v>1842</v>
      </c>
      <c r="D379" s="20" t="s">
        <v>1843</v>
      </c>
      <c r="E379" s="20" t="s">
        <v>1169</v>
      </c>
      <c r="F379" s="20">
        <v>360</v>
      </c>
      <c r="G379" s="20" t="s">
        <v>38</v>
      </c>
      <c r="N379" t="str">
        <f t="shared" si="47"/>
        <v>0402</v>
      </c>
      <c r="Q379" s="9" t="str">
        <f t="shared" si="50"/>
        <v>C227</v>
      </c>
      <c r="R379" s="17" t="str">
        <f t="shared" si="51"/>
        <v>20.7000</v>
      </c>
      <c r="S379" s="17" t="str">
        <f t="shared" si="52"/>
        <v>111.4400</v>
      </c>
      <c r="T379" s="9" t="str">
        <f t="shared" si="53"/>
        <v>TopLayer</v>
      </c>
      <c r="U379" s="17">
        <f t="shared" si="55"/>
        <v>360</v>
      </c>
      <c r="V379" s="9" t="str">
        <f t="shared" si="54"/>
        <v>0402</v>
      </c>
      <c r="Y379" s="9" t="s">
        <v>1992</v>
      </c>
      <c r="Z379" s="18" t="s">
        <v>1993</v>
      </c>
      <c r="AA379" s="18" t="s">
        <v>1994</v>
      </c>
      <c r="AB379" s="18" t="s">
        <v>2446</v>
      </c>
      <c r="AC379" s="17">
        <f t="shared" si="48"/>
        <v>270</v>
      </c>
      <c r="AD379" s="9" t="str">
        <f t="shared" si="49"/>
        <v>0603</v>
      </c>
    </row>
    <row r="380" spans="1:30" x14ac:dyDescent="0.25">
      <c r="A380" t="s">
        <v>1844</v>
      </c>
      <c r="B380" s="20" t="s">
        <v>1171</v>
      </c>
      <c r="C380" s="20" t="s">
        <v>1845</v>
      </c>
      <c r="D380" s="20" t="s">
        <v>1846</v>
      </c>
      <c r="E380" s="20" t="s">
        <v>1169</v>
      </c>
      <c r="F380" s="20">
        <v>180</v>
      </c>
      <c r="G380" s="20" t="s">
        <v>46</v>
      </c>
      <c r="N380" t="str">
        <f t="shared" si="47"/>
        <v>0805</v>
      </c>
      <c r="Q380" s="9" t="str">
        <f t="shared" si="50"/>
        <v>C226</v>
      </c>
      <c r="R380" s="17" t="str">
        <f t="shared" si="51"/>
        <v>20.6480</v>
      </c>
      <c r="S380" s="17" t="str">
        <f t="shared" si="52"/>
        <v>114.1910</v>
      </c>
      <c r="T380" s="9" t="str">
        <f t="shared" si="53"/>
        <v>TopLayer</v>
      </c>
      <c r="U380" s="17">
        <f t="shared" si="55"/>
        <v>180</v>
      </c>
      <c r="V380" s="9" t="str">
        <f t="shared" si="54"/>
        <v>0805</v>
      </c>
      <c r="Y380" s="9" t="s">
        <v>1995</v>
      </c>
      <c r="Z380" s="18" t="s">
        <v>1996</v>
      </c>
      <c r="AA380" s="18" t="s">
        <v>1994</v>
      </c>
      <c r="AB380" s="18" t="s">
        <v>2446</v>
      </c>
      <c r="AC380" s="17">
        <f t="shared" si="48"/>
        <v>270</v>
      </c>
      <c r="AD380" s="9" t="str">
        <f t="shared" si="49"/>
        <v>0603</v>
      </c>
    </row>
    <row r="381" spans="1:30" x14ac:dyDescent="0.25">
      <c r="A381" t="s">
        <v>1847</v>
      </c>
      <c r="B381" s="20" t="s">
        <v>1171</v>
      </c>
      <c r="C381" s="20" t="s">
        <v>1848</v>
      </c>
      <c r="D381" s="20" t="s">
        <v>1846</v>
      </c>
      <c r="E381" s="20" t="s">
        <v>1169</v>
      </c>
      <c r="F381" s="20">
        <v>360</v>
      </c>
      <c r="G381" s="20" t="s">
        <v>46</v>
      </c>
      <c r="N381" t="str">
        <f t="shared" si="47"/>
        <v>0805</v>
      </c>
      <c r="Q381" s="9" t="str">
        <f t="shared" si="50"/>
        <v>C225</v>
      </c>
      <c r="R381" s="17" t="str">
        <f t="shared" si="51"/>
        <v>24.5480</v>
      </c>
      <c r="S381" s="17" t="str">
        <f t="shared" si="52"/>
        <v>114.1910</v>
      </c>
      <c r="T381" s="9" t="str">
        <f t="shared" si="53"/>
        <v>TopLayer</v>
      </c>
      <c r="U381" s="17">
        <f t="shared" si="55"/>
        <v>360</v>
      </c>
      <c r="V381" s="9" t="str">
        <f t="shared" si="54"/>
        <v>0805</v>
      </c>
      <c r="Y381" s="9" t="s">
        <v>1997</v>
      </c>
      <c r="Z381" s="18" t="s">
        <v>1998</v>
      </c>
      <c r="AA381" s="18" t="s">
        <v>1999</v>
      </c>
      <c r="AB381" s="18" t="s">
        <v>2446</v>
      </c>
      <c r="AC381" s="17">
        <f t="shared" si="48"/>
        <v>90</v>
      </c>
      <c r="AD381" s="9" t="str">
        <f t="shared" si="49"/>
        <v>0603</v>
      </c>
    </row>
    <row r="382" spans="1:30" x14ac:dyDescent="0.25">
      <c r="A382" t="s">
        <v>1849</v>
      </c>
      <c r="B382" s="20" t="s">
        <v>177</v>
      </c>
      <c r="C382" s="20" t="s">
        <v>1623</v>
      </c>
      <c r="D382" s="20" t="s">
        <v>1850</v>
      </c>
      <c r="E382" s="20" t="s">
        <v>1169</v>
      </c>
      <c r="F382" s="20">
        <v>360</v>
      </c>
      <c r="G382" s="20" t="s">
        <v>176</v>
      </c>
      <c r="N382" t="str">
        <f t="shared" si="47"/>
        <v/>
      </c>
      <c r="Q382" s="9" t="str">
        <f t="shared" si="50"/>
        <v>C224</v>
      </c>
      <c r="R382" s="17" t="str">
        <f t="shared" si="51"/>
        <v>95.2000</v>
      </c>
      <c r="S382" s="17" t="str">
        <f t="shared" si="52"/>
        <v>148.9400</v>
      </c>
      <c r="T382" s="9" t="str">
        <f t="shared" si="53"/>
        <v>TopLayer</v>
      </c>
      <c r="U382" s="17" t="e">
        <f t="shared" si="55"/>
        <v>#N/A</v>
      </c>
      <c r="V382" s="9" t="e">
        <f t="shared" si="54"/>
        <v>#N/A</v>
      </c>
      <c r="Y382" s="9" t="s">
        <v>2000</v>
      </c>
      <c r="Z382" s="18" t="s">
        <v>2001</v>
      </c>
      <c r="AA382" s="18" t="s">
        <v>2002</v>
      </c>
      <c r="AB382" s="18" t="s">
        <v>2446</v>
      </c>
      <c r="AC382" s="17">
        <f t="shared" si="48"/>
        <v>180</v>
      </c>
      <c r="AD382" s="9" t="str">
        <f t="shared" si="49"/>
        <v>0603</v>
      </c>
    </row>
    <row r="383" spans="1:30" x14ac:dyDescent="0.25">
      <c r="A383" t="s">
        <v>1851</v>
      </c>
      <c r="B383" s="20" t="s">
        <v>1190</v>
      </c>
      <c r="C383" s="20" t="s">
        <v>1852</v>
      </c>
      <c r="D383" s="20" t="s">
        <v>1853</v>
      </c>
      <c r="E383" s="20" t="s">
        <v>1169</v>
      </c>
      <c r="F383" s="20">
        <v>360</v>
      </c>
      <c r="G383" s="20" t="s">
        <v>38</v>
      </c>
      <c r="N383" t="str">
        <f t="shared" si="47"/>
        <v>0402</v>
      </c>
      <c r="Q383" s="9" t="str">
        <f t="shared" si="50"/>
        <v>C223</v>
      </c>
      <c r="R383" s="17" t="str">
        <f t="shared" si="51"/>
        <v>49.7000</v>
      </c>
      <c r="S383" s="17" t="str">
        <f t="shared" si="52"/>
        <v>130.6900</v>
      </c>
      <c r="T383" s="9" t="str">
        <f t="shared" si="53"/>
        <v>TopLayer</v>
      </c>
      <c r="U383" s="17">
        <f t="shared" si="55"/>
        <v>360</v>
      </c>
      <c r="V383" s="9" t="str">
        <f t="shared" si="54"/>
        <v>0402</v>
      </c>
      <c r="Y383" s="9" t="s">
        <v>2003</v>
      </c>
      <c r="Z383" s="18" t="s">
        <v>2004</v>
      </c>
      <c r="AA383" s="18" t="s">
        <v>2005</v>
      </c>
      <c r="AB383" s="18" t="s">
        <v>2446</v>
      </c>
      <c r="AC383" s="17">
        <f t="shared" si="48"/>
        <v>180</v>
      </c>
      <c r="AD383" s="9" t="str">
        <f t="shared" si="49"/>
        <v>0603</v>
      </c>
    </row>
    <row r="384" spans="1:30" x14ac:dyDescent="0.25">
      <c r="A384" t="s">
        <v>1854</v>
      </c>
      <c r="B384" s="20" t="s">
        <v>1190</v>
      </c>
      <c r="C384" s="20" t="s">
        <v>1608</v>
      </c>
      <c r="D384" s="20" t="s">
        <v>1853</v>
      </c>
      <c r="E384" s="20" t="s">
        <v>1169</v>
      </c>
      <c r="F384" s="20">
        <v>360</v>
      </c>
      <c r="G384" s="20" t="s">
        <v>38</v>
      </c>
      <c r="N384" t="str">
        <f t="shared" si="47"/>
        <v>0402</v>
      </c>
      <c r="Q384" s="9" t="str">
        <f t="shared" si="50"/>
        <v>C222</v>
      </c>
      <c r="R384" s="17" t="str">
        <f t="shared" si="51"/>
        <v>59.4500</v>
      </c>
      <c r="S384" s="17" t="str">
        <f t="shared" si="52"/>
        <v>130.6900</v>
      </c>
      <c r="T384" s="9" t="str">
        <f t="shared" si="53"/>
        <v>TopLayer</v>
      </c>
      <c r="U384" s="17">
        <f t="shared" si="55"/>
        <v>360</v>
      </c>
      <c r="V384" s="9" t="str">
        <f t="shared" si="54"/>
        <v>0402</v>
      </c>
      <c r="Y384" s="9" t="s">
        <v>2006</v>
      </c>
      <c r="Z384" s="18" t="s">
        <v>2007</v>
      </c>
      <c r="AA384" s="18" t="s">
        <v>1989</v>
      </c>
      <c r="AB384" s="18" t="s">
        <v>2446</v>
      </c>
      <c r="AC384" s="17">
        <f t="shared" si="48"/>
        <v>180</v>
      </c>
      <c r="AD384" s="9" t="str">
        <f t="shared" si="49"/>
        <v>0603</v>
      </c>
    </row>
    <row r="385" spans="1:30" x14ac:dyDescent="0.25">
      <c r="A385" t="s">
        <v>1855</v>
      </c>
      <c r="B385" s="20" t="s">
        <v>1171</v>
      </c>
      <c r="C385" s="20" t="s">
        <v>1384</v>
      </c>
      <c r="D385" s="20" t="s">
        <v>1856</v>
      </c>
      <c r="E385" s="20" t="s">
        <v>1169</v>
      </c>
      <c r="F385" s="20">
        <v>180</v>
      </c>
      <c r="G385" s="20" t="s">
        <v>46</v>
      </c>
      <c r="N385" t="str">
        <f t="shared" si="47"/>
        <v>0805</v>
      </c>
      <c r="Q385" s="9" t="str">
        <f t="shared" si="50"/>
        <v>C221</v>
      </c>
      <c r="R385" s="17" t="str">
        <f t="shared" si="51"/>
        <v>52.7000</v>
      </c>
      <c r="S385" s="17" t="str">
        <f t="shared" si="52"/>
        <v>130.9400</v>
      </c>
      <c r="T385" s="9" t="str">
        <f t="shared" si="53"/>
        <v>TopLayer</v>
      </c>
      <c r="U385" s="17">
        <f t="shared" si="55"/>
        <v>180</v>
      </c>
      <c r="V385" s="9" t="str">
        <f t="shared" si="54"/>
        <v>0805</v>
      </c>
      <c r="Y385" s="9" t="s">
        <v>2008</v>
      </c>
      <c r="Z385" s="18" t="s">
        <v>2009</v>
      </c>
      <c r="AA385" s="18" t="s">
        <v>2005</v>
      </c>
      <c r="AB385" s="18" t="s">
        <v>2446</v>
      </c>
      <c r="AC385" s="17">
        <f t="shared" si="48"/>
        <v>0</v>
      </c>
      <c r="AD385" s="9" t="str">
        <f t="shared" si="49"/>
        <v>0603</v>
      </c>
    </row>
    <row r="386" spans="1:30" x14ac:dyDescent="0.25">
      <c r="A386" t="s">
        <v>1857</v>
      </c>
      <c r="B386" s="20" t="s">
        <v>1190</v>
      </c>
      <c r="C386" s="20" t="s">
        <v>1858</v>
      </c>
      <c r="D386" s="20" t="s">
        <v>1859</v>
      </c>
      <c r="E386" s="20" t="s">
        <v>1169</v>
      </c>
      <c r="F386" s="20">
        <v>360</v>
      </c>
      <c r="G386" s="20" t="s">
        <v>38</v>
      </c>
      <c r="N386" t="str">
        <f t="shared" ref="N386:N449" si="56">IFERROR(VLOOKUP(B386,I:J,2,FALSE),"")</f>
        <v>0402</v>
      </c>
      <c r="Q386" s="9" t="str">
        <f t="shared" si="50"/>
        <v>C220</v>
      </c>
      <c r="R386" s="17" t="str">
        <f t="shared" si="51"/>
        <v>79.4500</v>
      </c>
      <c r="S386" s="17" t="str">
        <f t="shared" si="52"/>
        <v>115.8650</v>
      </c>
      <c r="T386" s="9" t="str">
        <f t="shared" si="53"/>
        <v>TopLayer</v>
      </c>
      <c r="U386" s="17">
        <f t="shared" si="55"/>
        <v>360</v>
      </c>
      <c r="V386" s="9" t="str">
        <f t="shared" si="54"/>
        <v>0402</v>
      </c>
      <c r="Y386" s="9" t="s">
        <v>2010</v>
      </c>
      <c r="Z386" s="18" t="s">
        <v>2011</v>
      </c>
      <c r="AA386" s="18" t="s">
        <v>1989</v>
      </c>
      <c r="AB386" s="18" t="s">
        <v>2446</v>
      </c>
      <c r="AC386" s="17">
        <f t="shared" ref="AC386:AC449" si="57">VLOOKUP($Y386,$Q:$V,5,FALSE)</f>
        <v>180</v>
      </c>
      <c r="AD386" s="9" t="str">
        <f t="shared" ref="AD386:AD449" si="58">VLOOKUP($Y386,$Q:$V,6,FALSE)</f>
        <v>0603</v>
      </c>
    </row>
    <row r="387" spans="1:30" x14ac:dyDescent="0.25">
      <c r="A387" t="s">
        <v>1860</v>
      </c>
      <c r="B387" s="20" t="s">
        <v>1190</v>
      </c>
      <c r="C387" s="20" t="s">
        <v>1861</v>
      </c>
      <c r="D387" s="20" t="s">
        <v>1859</v>
      </c>
      <c r="E387" s="20" t="s">
        <v>1169</v>
      </c>
      <c r="F387" s="20">
        <v>360</v>
      </c>
      <c r="G387" s="20" t="s">
        <v>38</v>
      </c>
      <c r="N387" t="str">
        <f t="shared" si="56"/>
        <v>0402</v>
      </c>
      <c r="Q387" s="9" t="str">
        <f t="shared" ref="Q387:Q450" si="59">$A387</f>
        <v>C219</v>
      </c>
      <c r="R387" s="17" t="str">
        <f t="shared" ref="R387:R450" si="60">$C387</f>
        <v>81.9500</v>
      </c>
      <c r="S387" s="17" t="str">
        <f t="shared" ref="S387:S450" si="61">$D387</f>
        <v>115.8650</v>
      </c>
      <c r="T387" s="9" t="str">
        <f t="shared" ref="T387:T450" si="62">$E387</f>
        <v>TopLayer</v>
      </c>
      <c r="U387" s="17">
        <f t="shared" si="55"/>
        <v>360</v>
      </c>
      <c r="V387" s="9" t="str">
        <f t="shared" ref="V387:V450" si="63">VLOOKUP($B387,$I:$L,2,FALSE)</f>
        <v>0402</v>
      </c>
      <c r="Y387" s="9" t="s">
        <v>2012</v>
      </c>
      <c r="Z387" s="18" t="s">
        <v>2013</v>
      </c>
      <c r="AA387" s="18" t="s">
        <v>1989</v>
      </c>
      <c r="AB387" s="18" t="s">
        <v>2446</v>
      </c>
      <c r="AC387" s="17">
        <f t="shared" si="57"/>
        <v>0</v>
      </c>
      <c r="AD387" s="9" t="str">
        <f t="shared" si="58"/>
        <v>0603</v>
      </c>
    </row>
    <row r="388" spans="1:30" x14ac:dyDescent="0.25">
      <c r="A388" t="s">
        <v>1862</v>
      </c>
      <c r="B388" s="20" t="s">
        <v>1171</v>
      </c>
      <c r="C388" s="20" t="s">
        <v>1606</v>
      </c>
      <c r="D388" s="20" t="s">
        <v>1863</v>
      </c>
      <c r="E388" s="20" t="s">
        <v>1169</v>
      </c>
      <c r="F388" s="20">
        <v>360</v>
      </c>
      <c r="G388" s="20" t="s">
        <v>46</v>
      </c>
      <c r="N388" t="str">
        <f t="shared" si="56"/>
        <v>0805</v>
      </c>
      <c r="Q388" s="9" t="str">
        <f t="shared" si="59"/>
        <v>C218</v>
      </c>
      <c r="R388" s="17" t="str">
        <f t="shared" si="60"/>
        <v>80.7000</v>
      </c>
      <c r="S388" s="17" t="str">
        <f t="shared" si="61"/>
        <v>117.2400</v>
      </c>
      <c r="T388" s="9" t="str">
        <f t="shared" si="62"/>
        <v>TopLayer</v>
      </c>
      <c r="U388" s="17">
        <f t="shared" si="55"/>
        <v>360</v>
      </c>
      <c r="V388" s="9" t="str">
        <f t="shared" si="63"/>
        <v>0805</v>
      </c>
      <c r="Y388" s="9" t="s">
        <v>2014</v>
      </c>
      <c r="Z388" s="18" t="s">
        <v>2015</v>
      </c>
      <c r="AA388" s="18" t="s">
        <v>2005</v>
      </c>
      <c r="AB388" s="18" t="s">
        <v>2446</v>
      </c>
      <c r="AC388" s="17">
        <f t="shared" si="57"/>
        <v>180</v>
      </c>
      <c r="AD388" s="9" t="str">
        <f t="shared" si="58"/>
        <v>0603</v>
      </c>
    </row>
    <row r="389" spans="1:30" x14ac:dyDescent="0.25">
      <c r="A389" t="s">
        <v>1864</v>
      </c>
      <c r="B389" s="20" t="s">
        <v>1171</v>
      </c>
      <c r="C389" s="20" t="s">
        <v>1865</v>
      </c>
      <c r="D389" s="20" t="s">
        <v>1866</v>
      </c>
      <c r="E389" s="20" t="s">
        <v>1169</v>
      </c>
      <c r="F389" s="20">
        <v>90</v>
      </c>
      <c r="G389" s="20" t="s">
        <v>46</v>
      </c>
      <c r="N389" t="str">
        <f t="shared" si="56"/>
        <v>0805</v>
      </c>
      <c r="Q389" s="9" t="str">
        <f t="shared" si="59"/>
        <v>C217</v>
      </c>
      <c r="R389" s="17" t="str">
        <f t="shared" si="60"/>
        <v>24.2000</v>
      </c>
      <c r="S389" s="17" t="str">
        <f t="shared" si="61"/>
        <v>107.6400</v>
      </c>
      <c r="T389" s="9" t="str">
        <f t="shared" si="62"/>
        <v>TopLayer</v>
      </c>
      <c r="U389" s="17">
        <f t="shared" si="55"/>
        <v>90</v>
      </c>
      <c r="V389" s="9" t="str">
        <f t="shared" si="63"/>
        <v>0805</v>
      </c>
      <c r="Y389" s="9" t="s">
        <v>2016</v>
      </c>
      <c r="Z389" s="18" t="s">
        <v>2017</v>
      </c>
      <c r="AA389" s="18" t="s">
        <v>2018</v>
      </c>
      <c r="AB389" s="18" t="s">
        <v>2446</v>
      </c>
      <c r="AC389" s="17">
        <f t="shared" si="57"/>
        <v>270</v>
      </c>
      <c r="AD389" s="9" t="str">
        <f t="shared" si="58"/>
        <v>0603</v>
      </c>
    </row>
    <row r="390" spans="1:30" x14ac:dyDescent="0.25">
      <c r="A390" t="s">
        <v>1867</v>
      </c>
      <c r="B390" s="20" t="s">
        <v>1190</v>
      </c>
      <c r="C390" s="20" t="s">
        <v>1868</v>
      </c>
      <c r="D390" s="20" t="s">
        <v>1853</v>
      </c>
      <c r="E390" s="20" t="s">
        <v>1169</v>
      </c>
      <c r="F390" s="20">
        <v>360</v>
      </c>
      <c r="G390" s="20" t="s">
        <v>38</v>
      </c>
      <c r="N390" t="str">
        <f t="shared" si="56"/>
        <v>0402</v>
      </c>
      <c r="Q390" s="9" t="str">
        <f t="shared" si="59"/>
        <v>C216</v>
      </c>
      <c r="R390" s="17" t="str">
        <f t="shared" si="60"/>
        <v>84.2000</v>
      </c>
      <c r="S390" s="17" t="str">
        <f t="shared" si="61"/>
        <v>130.6900</v>
      </c>
      <c r="T390" s="9" t="str">
        <f t="shared" si="62"/>
        <v>TopLayer</v>
      </c>
      <c r="U390" s="17">
        <f t="shared" si="55"/>
        <v>360</v>
      </c>
      <c r="V390" s="9" t="str">
        <f t="shared" si="63"/>
        <v>0402</v>
      </c>
      <c r="Y390" s="9" t="s">
        <v>2019</v>
      </c>
      <c r="Z390" s="18" t="s">
        <v>2020</v>
      </c>
      <c r="AA390" s="18" t="s">
        <v>2021</v>
      </c>
      <c r="AB390" s="18" t="s">
        <v>2446</v>
      </c>
      <c r="AC390" s="17">
        <f t="shared" si="57"/>
        <v>270</v>
      </c>
      <c r="AD390" s="9" t="str">
        <f t="shared" si="58"/>
        <v>0603</v>
      </c>
    </row>
    <row r="391" spans="1:30" x14ac:dyDescent="0.25">
      <c r="A391" t="s">
        <v>1869</v>
      </c>
      <c r="B391" s="20" t="s">
        <v>1190</v>
      </c>
      <c r="C391" s="20" t="s">
        <v>1536</v>
      </c>
      <c r="D391" s="20" t="s">
        <v>1853</v>
      </c>
      <c r="E391" s="20" t="s">
        <v>1169</v>
      </c>
      <c r="F391" s="20">
        <v>360</v>
      </c>
      <c r="G391" s="20" t="s">
        <v>38</v>
      </c>
      <c r="N391" t="str">
        <f t="shared" si="56"/>
        <v>0402</v>
      </c>
      <c r="Q391" s="9" t="str">
        <f t="shared" si="59"/>
        <v>C215</v>
      </c>
      <c r="R391" s="17" t="str">
        <f t="shared" si="60"/>
        <v>95.9500</v>
      </c>
      <c r="S391" s="17" t="str">
        <f t="shared" si="61"/>
        <v>130.6900</v>
      </c>
      <c r="T391" s="9" t="str">
        <f t="shared" si="62"/>
        <v>TopLayer</v>
      </c>
      <c r="U391" s="17">
        <f t="shared" si="55"/>
        <v>360</v>
      </c>
      <c r="V391" s="9" t="str">
        <f t="shared" si="63"/>
        <v>0402</v>
      </c>
      <c r="Y391" s="9" t="s">
        <v>2022</v>
      </c>
      <c r="Z391" s="18" t="s">
        <v>2020</v>
      </c>
      <c r="AA391" s="18" t="s">
        <v>2023</v>
      </c>
      <c r="AB391" s="18" t="s">
        <v>2446</v>
      </c>
      <c r="AC391" s="17">
        <f t="shared" si="57"/>
        <v>270</v>
      </c>
      <c r="AD391" s="9" t="str">
        <f t="shared" si="58"/>
        <v>0603</v>
      </c>
    </row>
    <row r="392" spans="1:30" x14ac:dyDescent="0.25">
      <c r="A392" t="s">
        <v>1870</v>
      </c>
      <c r="B392" s="20" t="s">
        <v>1171</v>
      </c>
      <c r="C392" s="20" t="s">
        <v>1337</v>
      </c>
      <c r="D392" s="20" t="s">
        <v>1871</v>
      </c>
      <c r="E392" s="20" t="s">
        <v>1169</v>
      </c>
      <c r="F392" s="20">
        <v>360</v>
      </c>
      <c r="G392" s="20" t="s">
        <v>46</v>
      </c>
      <c r="N392" t="str">
        <f t="shared" si="56"/>
        <v>0805</v>
      </c>
      <c r="Q392" s="9" t="str">
        <f t="shared" si="59"/>
        <v>C214</v>
      </c>
      <c r="R392" s="17" t="str">
        <f t="shared" si="60"/>
        <v>84.9500</v>
      </c>
      <c r="S392" s="17" t="str">
        <f t="shared" si="61"/>
        <v>132.6899</v>
      </c>
      <c r="T392" s="9" t="str">
        <f t="shared" si="62"/>
        <v>TopLayer</v>
      </c>
      <c r="U392" s="17">
        <f t="shared" si="55"/>
        <v>360</v>
      </c>
      <c r="V392" s="9" t="str">
        <f t="shared" si="63"/>
        <v>0805</v>
      </c>
      <c r="Y392" s="9" t="s">
        <v>2024</v>
      </c>
      <c r="Z392" s="18" t="s">
        <v>2025</v>
      </c>
      <c r="AA392" s="18" t="s">
        <v>2018</v>
      </c>
      <c r="AB392" s="18" t="s">
        <v>2446</v>
      </c>
      <c r="AC392" s="17">
        <f t="shared" si="57"/>
        <v>270</v>
      </c>
      <c r="AD392" s="9" t="str">
        <f t="shared" si="58"/>
        <v>0603</v>
      </c>
    </row>
    <row r="393" spans="1:30" x14ac:dyDescent="0.25">
      <c r="A393" t="s">
        <v>1872</v>
      </c>
      <c r="B393" s="20" t="s">
        <v>1190</v>
      </c>
      <c r="C393" s="20" t="s">
        <v>1873</v>
      </c>
      <c r="D393" s="20" t="s">
        <v>1646</v>
      </c>
      <c r="E393" s="20" t="s">
        <v>1169</v>
      </c>
      <c r="F393" s="20">
        <v>270</v>
      </c>
      <c r="G393" s="20" t="s">
        <v>199</v>
      </c>
      <c r="N393" t="str">
        <f t="shared" si="56"/>
        <v>0402</v>
      </c>
      <c r="Q393" s="9" t="str">
        <f t="shared" si="59"/>
        <v>C213</v>
      </c>
      <c r="R393" s="17" t="str">
        <f t="shared" si="60"/>
        <v>30.3350</v>
      </c>
      <c r="S393" s="17" t="str">
        <f t="shared" si="61"/>
        <v>111.4100</v>
      </c>
      <c r="T393" s="9" t="str">
        <f t="shared" si="62"/>
        <v>TopLayer</v>
      </c>
      <c r="U393" s="17">
        <f t="shared" si="55"/>
        <v>270</v>
      </c>
      <c r="V393" s="9" t="str">
        <f t="shared" si="63"/>
        <v>0402</v>
      </c>
      <c r="Y393" s="9" t="s">
        <v>2026</v>
      </c>
      <c r="Z393" s="18" t="s">
        <v>2027</v>
      </c>
      <c r="AA393" s="18" t="s">
        <v>2021</v>
      </c>
      <c r="AB393" s="18" t="s">
        <v>2446</v>
      </c>
      <c r="AC393" s="17">
        <f t="shared" si="57"/>
        <v>270</v>
      </c>
      <c r="AD393" s="9" t="str">
        <f t="shared" si="58"/>
        <v>0603</v>
      </c>
    </row>
    <row r="394" spans="1:30" x14ac:dyDescent="0.25">
      <c r="A394" t="s">
        <v>1874</v>
      </c>
      <c r="B394" s="20" t="s">
        <v>1190</v>
      </c>
      <c r="C394" s="20" t="s">
        <v>1875</v>
      </c>
      <c r="D394" s="20" t="s">
        <v>1853</v>
      </c>
      <c r="E394" s="20" t="s">
        <v>1169</v>
      </c>
      <c r="F394" s="20">
        <v>180</v>
      </c>
      <c r="G394" s="20" t="s">
        <v>38</v>
      </c>
      <c r="N394" t="str">
        <f t="shared" si="56"/>
        <v>0402</v>
      </c>
      <c r="Q394" s="9" t="str">
        <f t="shared" si="59"/>
        <v>C212</v>
      </c>
      <c r="R394" s="17" t="str">
        <f t="shared" si="60"/>
        <v>72.4500</v>
      </c>
      <c r="S394" s="17" t="str">
        <f t="shared" si="61"/>
        <v>130.6900</v>
      </c>
      <c r="T394" s="9" t="str">
        <f t="shared" si="62"/>
        <v>TopLayer</v>
      </c>
      <c r="U394" s="17">
        <f t="shared" si="55"/>
        <v>180</v>
      </c>
      <c r="V394" s="9" t="str">
        <f t="shared" si="63"/>
        <v>0402</v>
      </c>
      <c r="Y394" s="9" t="s">
        <v>2028</v>
      </c>
      <c r="Z394" s="18" t="s">
        <v>2027</v>
      </c>
      <c r="AA394" s="18" t="s">
        <v>2023</v>
      </c>
      <c r="AB394" s="18" t="s">
        <v>2446</v>
      </c>
      <c r="AC394" s="17">
        <f t="shared" si="57"/>
        <v>270</v>
      </c>
      <c r="AD394" s="9" t="str">
        <f t="shared" si="58"/>
        <v>0603</v>
      </c>
    </row>
    <row r="395" spans="1:30" x14ac:dyDescent="0.25">
      <c r="A395" t="s">
        <v>1876</v>
      </c>
      <c r="B395" s="20" t="s">
        <v>1171</v>
      </c>
      <c r="C395" s="20" t="s">
        <v>1877</v>
      </c>
      <c r="D395" s="20" t="s">
        <v>1278</v>
      </c>
      <c r="E395" s="20" t="s">
        <v>1169</v>
      </c>
      <c r="F395" s="20">
        <v>180</v>
      </c>
      <c r="G395" s="20" t="s">
        <v>46</v>
      </c>
      <c r="N395" t="str">
        <f t="shared" si="56"/>
        <v>0805</v>
      </c>
      <c r="Q395" s="9" t="str">
        <f t="shared" si="59"/>
        <v>C211</v>
      </c>
      <c r="R395" s="17" t="str">
        <f t="shared" si="60"/>
        <v>72.3250</v>
      </c>
      <c r="S395" s="17" t="str">
        <f t="shared" si="61"/>
        <v>132.6900</v>
      </c>
      <c r="T395" s="9" t="str">
        <f t="shared" si="62"/>
        <v>TopLayer</v>
      </c>
      <c r="U395" s="17">
        <f t="shared" si="55"/>
        <v>180</v>
      </c>
      <c r="V395" s="9" t="str">
        <f t="shared" si="63"/>
        <v>0805</v>
      </c>
      <c r="Y395" s="9" t="s">
        <v>2029</v>
      </c>
      <c r="Z395" s="18" t="s">
        <v>2030</v>
      </c>
      <c r="AA395" s="18" t="s">
        <v>2018</v>
      </c>
      <c r="AB395" s="18" t="s">
        <v>2446</v>
      </c>
      <c r="AC395" s="17">
        <f t="shared" si="57"/>
        <v>270</v>
      </c>
      <c r="AD395" s="9" t="str">
        <f t="shared" si="58"/>
        <v>0603</v>
      </c>
    </row>
    <row r="396" spans="1:30" x14ac:dyDescent="0.25">
      <c r="A396" t="s">
        <v>1878</v>
      </c>
      <c r="B396" s="20" t="s">
        <v>1190</v>
      </c>
      <c r="C396" s="20" t="s">
        <v>1879</v>
      </c>
      <c r="D396" s="20" t="s">
        <v>1880</v>
      </c>
      <c r="E396" s="20" t="s">
        <v>1169</v>
      </c>
      <c r="F396" s="20">
        <v>90</v>
      </c>
      <c r="G396" s="20" t="s">
        <v>38</v>
      </c>
      <c r="N396" t="str">
        <f t="shared" si="56"/>
        <v>0402</v>
      </c>
      <c r="Q396" s="9" t="str">
        <f t="shared" si="59"/>
        <v>C210</v>
      </c>
      <c r="R396" s="17" t="str">
        <f t="shared" si="60"/>
        <v>33.6350</v>
      </c>
      <c r="S396" s="17" t="str">
        <f t="shared" si="61"/>
        <v>117.0100</v>
      </c>
      <c r="T396" s="9" t="str">
        <f t="shared" si="62"/>
        <v>TopLayer</v>
      </c>
      <c r="U396" s="17">
        <f t="shared" si="55"/>
        <v>90</v>
      </c>
      <c r="V396" s="9" t="str">
        <f t="shared" si="63"/>
        <v>0402</v>
      </c>
      <c r="Y396" s="9" t="s">
        <v>2031</v>
      </c>
      <c r="Z396" s="18" t="s">
        <v>2030</v>
      </c>
      <c r="AA396" s="18" t="s">
        <v>2021</v>
      </c>
      <c r="AB396" s="18" t="s">
        <v>2446</v>
      </c>
      <c r="AC396" s="17">
        <f t="shared" si="57"/>
        <v>270</v>
      </c>
      <c r="AD396" s="9" t="str">
        <f t="shared" si="58"/>
        <v>0603</v>
      </c>
    </row>
    <row r="397" spans="1:30" x14ac:dyDescent="0.25">
      <c r="A397" t="s">
        <v>1881</v>
      </c>
      <c r="B397" s="20" t="s">
        <v>1171</v>
      </c>
      <c r="C397" s="20" t="s">
        <v>1882</v>
      </c>
      <c r="D397" s="20" t="s">
        <v>1883</v>
      </c>
      <c r="E397" s="20" t="s">
        <v>1169</v>
      </c>
      <c r="F397" s="20">
        <v>270</v>
      </c>
      <c r="G397" s="20" t="s">
        <v>46</v>
      </c>
      <c r="N397" t="str">
        <f t="shared" si="56"/>
        <v>0805</v>
      </c>
      <c r="Q397" s="9" t="str">
        <f t="shared" si="59"/>
        <v>C209</v>
      </c>
      <c r="R397" s="17" t="str">
        <f t="shared" si="60"/>
        <v>34.0350</v>
      </c>
      <c r="S397" s="17" t="str">
        <f t="shared" si="61"/>
        <v>114.1100</v>
      </c>
      <c r="T397" s="9" t="str">
        <f t="shared" si="62"/>
        <v>TopLayer</v>
      </c>
      <c r="U397" s="17">
        <f t="shared" si="55"/>
        <v>270</v>
      </c>
      <c r="V397" s="9" t="str">
        <f t="shared" si="63"/>
        <v>0805</v>
      </c>
      <c r="Y397" s="9" t="s">
        <v>2032</v>
      </c>
      <c r="Z397" s="18" t="s">
        <v>2030</v>
      </c>
      <c r="AA397" s="18" t="s">
        <v>2023</v>
      </c>
      <c r="AB397" s="18" t="s">
        <v>2446</v>
      </c>
      <c r="AC397" s="17">
        <f t="shared" si="57"/>
        <v>270</v>
      </c>
      <c r="AD397" s="9" t="str">
        <f t="shared" si="58"/>
        <v>0603</v>
      </c>
    </row>
    <row r="398" spans="1:30" x14ac:dyDescent="0.25">
      <c r="A398" t="s">
        <v>1884</v>
      </c>
      <c r="B398" s="20" t="s">
        <v>1190</v>
      </c>
      <c r="C398" s="20" t="s">
        <v>1885</v>
      </c>
      <c r="D398" s="20" t="s">
        <v>1859</v>
      </c>
      <c r="E398" s="20" t="s">
        <v>1169</v>
      </c>
      <c r="F398" s="20">
        <v>180</v>
      </c>
      <c r="G398" s="20" t="s">
        <v>38</v>
      </c>
      <c r="N398" t="str">
        <f t="shared" si="56"/>
        <v>0402</v>
      </c>
      <c r="Q398" s="9" t="str">
        <f t="shared" si="59"/>
        <v>C208</v>
      </c>
      <c r="R398" s="17" t="str">
        <f t="shared" si="60"/>
        <v>67.9500</v>
      </c>
      <c r="S398" s="17" t="str">
        <f t="shared" si="61"/>
        <v>115.8650</v>
      </c>
      <c r="T398" s="9" t="str">
        <f t="shared" si="62"/>
        <v>TopLayer</v>
      </c>
      <c r="U398" s="17">
        <f t="shared" si="55"/>
        <v>180</v>
      </c>
      <c r="V398" s="9" t="str">
        <f t="shared" si="63"/>
        <v>0402</v>
      </c>
      <c r="Y398" s="9" t="s">
        <v>2033</v>
      </c>
      <c r="Z398" s="18" t="s">
        <v>2034</v>
      </c>
      <c r="AA398" s="18" t="s">
        <v>2018</v>
      </c>
      <c r="AB398" s="18" t="s">
        <v>2446</v>
      </c>
      <c r="AC398" s="17">
        <f t="shared" si="57"/>
        <v>270</v>
      </c>
      <c r="AD398" s="9" t="str">
        <f t="shared" si="58"/>
        <v>0603</v>
      </c>
    </row>
    <row r="399" spans="1:30" x14ac:dyDescent="0.25">
      <c r="A399" t="s">
        <v>1886</v>
      </c>
      <c r="B399" s="20" t="s">
        <v>1171</v>
      </c>
      <c r="C399" s="20" t="s">
        <v>1885</v>
      </c>
      <c r="D399" s="20" t="s">
        <v>1863</v>
      </c>
      <c r="E399" s="20" t="s">
        <v>1169</v>
      </c>
      <c r="F399" s="20">
        <v>180</v>
      </c>
      <c r="G399" s="20" t="s">
        <v>46</v>
      </c>
      <c r="N399" t="str">
        <f t="shared" si="56"/>
        <v>0805</v>
      </c>
      <c r="Q399" s="9" t="str">
        <f t="shared" si="59"/>
        <v>C207</v>
      </c>
      <c r="R399" s="17" t="str">
        <f t="shared" si="60"/>
        <v>67.9500</v>
      </c>
      <c r="S399" s="17" t="str">
        <f t="shared" si="61"/>
        <v>117.2400</v>
      </c>
      <c r="T399" s="9" t="str">
        <f t="shared" si="62"/>
        <v>TopLayer</v>
      </c>
      <c r="U399" s="17">
        <f t="shared" si="55"/>
        <v>180</v>
      </c>
      <c r="V399" s="9" t="str">
        <f t="shared" si="63"/>
        <v>0805</v>
      </c>
      <c r="Y399" s="9" t="s">
        <v>2035</v>
      </c>
      <c r="Z399" s="18" t="s">
        <v>2036</v>
      </c>
      <c r="AA399" s="18" t="s">
        <v>2021</v>
      </c>
      <c r="AB399" s="18" t="s">
        <v>2446</v>
      </c>
      <c r="AC399" s="17">
        <f t="shared" si="57"/>
        <v>270</v>
      </c>
      <c r="AD399" s="9" t="str">
        <f t="shared" si="58"/>
        <v>0603</v>
      </c>
    </row>
    <row r="400" spans="1:30" x14ac:dyDescent="0.25">
      <c r="A400" t="s">
        <v>1887</v>
      </c>
      <c r="B400" s="20" t="s">
        <v>1190</v>
      </c>
      <c r="C400" s="20" t="s">
        <v>1888</v>
      </c>
      <c r="D400" s="20" t="s">
        <v>1889</v>
      </c>
      <c r="E400" s="20" t="s">
        <v>1169</v>
      </c>
      <c r="F400" s="20">
        <v>270</v>
      </c>
      <c r="G400" s="20" t="s">
        <v>38</v>
      </c>
      <c r="N400" t="str">
        <f t="shared" si="56"/>
        <v>0402</v>
      </c>
      <c r="Q400" s="9" t="str">
        <f t="shared" si="59"/>
        <v>C206</v>
      </c>
      <c r="R400" s="17" t="str">
        <f t="shared" si="60"/>
        <v>1.0950</v>
      </c>
      <c r="S400" s="17" t="str">
        <f t="shared" si="61"/>
        <v>119.5590</v>
      </c>
      <c r="T400" s="9" t="str">
        <f t="shared" si="62"/>
        <v>TopLayer</v>
      </c>
      <c r="U400" s="17">
        <f t="shared" si="55"/>
        <v>270</v>
      </c>
      <c r="V400" s="9" t="str">
        <f t="shared" si="63"/>
        <v>0402</v>
      </c>
      <c r="Y400" s="9" t="s">
        <v>2037</v>
      </c>
      <c r="Z400" s="18" t="s">
        <v>2036</v>
      </c>
      <c r="AA400" s="18" t="s">
        <v>2023</v>
      </c>
      <c r="AB400" s="18" t="s">
        <v>2446</v>
      </c>
      <c r="AC400" s="17">
        <f t="shared" si="57"/>
        <v>270</v>
      </c>
      <c r="AD400" s="9" t="str">
        <f t="shared" si="58"/>
        <v>0603</v>
      </c>
    </row>
    <row r="401" spans="1:30" x14ac:dyDescent="0.25">
      <c r="A401" t="s">
        <v>185</v>
      </c>
      <c r="B401" s="20" t="s">
        <v>1190</v>
      </c>
      <c r="C401" s="20" t="s">
        <v>1648</v>
      </c>
      <c r="D401" s="20" t="s">
        <v>1816</v>
      </c>
      <c r="E401" s="20" t="s">
        <v>1169</v>
      </c>
      <c r="F401" s="20">
        <v>270</v>
      </c>
      <c r="G401" s="20" t="s">
        <v>91</v>
      </c>
      <c r="N401" t="str">
        <f t="shared" si="56"/>
        <v>0402</v>
      </c>
      <c r="Q401" s="9" t="str">
        <f t="shared" si="59"/>
        <v>C205</v>
      </c>
      <c r="R401" s="17" t="str">
        <f t="shared" si="60"/>
        <v>69.4500</v>
      </c>
      <c r="S401" s="17" t="str">
        <f t="shared" si="61"/>
        <v>144.3200</v>
      </c>
      <c r="T401" s="9" t="str">
        <f t="shared" si="62"/>
        <v>TopLayer</v>
      </c>
      <c r="U401" s="17">
        <f t="shared" si="55"/>
        <v>270</v>
      </c>
      <c r="V401" s="9" t="str">
        <f t="shared" si="63"/>
        <v>0402</v>
      </c>
      <c r="Y401" s="9" t="s">
        <v>2038</v>
      </c>
      <c r="Z401" s="18" t="s">
        <v>2039</v>
      </c>
      <c r="AA401" s="18" t="s">
        <v>2040</v>
      </c>
      <c r="AB401" s="18" t="s">
        <v>2446</v>
      </c>
      <c r="AC401" s="17">
        <f t="shared" si="57"/>
        <v>270</v>
      </c>
      <c r="AD401" s="9" t="str">
        <f t="shared" si="58"/>
        <v>0603</v>
      </c>
    </row>
    <row r="402" spans="1:30" x14ac:dyDescent="0.25">
      <c r="A402" t="s">
        <v>1890</v>
      </c>
      <c r="B402" s="20" t="s">
        <v>1190</v>
      </c>
      <c r="C402" s="20" t="s">
        <v>1891</v>
      </c>
      <c r="D402" s="20" t="s">
        <v>1892</v>
      </c>
      <c r="E402" s="20" t="s">
        <v>1169</v>
      </c>
      <c r="F402" s="20">
        <v>270</v>
      </c>
      <c r="G402" s="20" t="s">
        <v>38</v>
      </c>
      <c r="N402" t="str">
        <f t="shared" si="56"/>
        <v>0402</v>
      </c>
      <c r="Q402" s="9" t="str">
        <f t="shared" si="59"/>
        <v>C204</v>
      </c>
      <c r="R402" s="17" t="str">
        <f t="shared" si="60"/>
        <v>7.1950</v>
      </c>
      <c r="S402" s="17" t="str">
        <f t="shared" si="61"/>
        <v>111.3590</v>
      </c>
      <c r="T402" s="9" t="str">
        <f t="shared" si="62"/>
        <v>TopLayer</v>
      </c>
      <c r="U402" s="17">
        <f t="shared" si="55"/>
        <v>270</v>
      </c>
      <c r="V402" s="9" t="str">
        <f t="shared" si="63"/>
        <v>0402</v>
      </c>
      <c r="Y402" s="9" t="s">
        <v>2041</v>
      </c>
      <c r="Z402" s="18" t="s">
        <v>2020</v>
      </c>
      <c r="AA402" s="18" t="s">
        <v>2042</v>
      </c>
      <c r="AB402" s="18" t="s">
        <v>2446</v>
      </c>
      <c r="AC402" s="17">
        <f t="shared" si="57"/>
        <v>270</v>
      </c>
      <c r="AD402" s="9" t="str">
        <f t="shared" si="58"/>
        <v>0603</v>
      </c>
    </row>
    <row r="403" spans="1:30" x14ac:dyDescent="0.25">
      <c r="A403" t="s">
        <v>1893</v>
      </c>
      <c r="B403" s="20" t="s">
        <v>1190</v>
      </c>
      <c r="C403" s="20" t="s">
        <v>1894</v>
      </c>
      <c r="D403" s="20" t="s">
        <v>1892</v>
      </c>
      <c r="E403" s="20" t="s">
        <v>1169</v>
      </c>
      <c r="F403" s="20">
        <v>270</v>
      </c>
      <c r="G403" s="20" t="s">
        <v>38</v>
      </c>
      <c r="N403" t="str">
        <f t="shared" si="56"/>
        <v>0402</v>
      </c>
      <c r="Q403" s="9" t="str">
        <f t="shared" si="59"/>
        <v>C203</v>
      </c>
      <c r="R403" s="17" t="str">
        <f t="shared" si="60"/>
        <v>6.0950</v>
      </c>
      <c r="S403" s="17" t="str">
        <f t="shared" si="61"/>
        <v>111.3590</v>
      </c>
      <c r="T403" s="9" t="str">
        <f t="shared" si="62"/>
        <v>TopLayer</v>
      </c>
      <c r="U403" s="17">
        <f t="shared" si="55"/>
        <v>270</v>
      </c>
      <c r="V403" s="9" t="str">
        <f t="shared" si="63"/>
        <v>0402</v>
      </c>
      <c r="Y403" s="9" t="s">
        <v>2043</v>
      </c>
      <c r="Z403" s="18" t="s">
        <v>2020</v>
      </c>
      <c r="AA403" s="18" t="s">
        <v>2044</v>
      </c>
      <c r="AB403" s="18" t="s">
        <v>2446</v>
      </c>
      <c r="AC403" s="17">
        <f t="shared" si="57"/>
        <v>270</v>
      </c>
      <c r="AD403" s="9" t="str">
        <f t="shared" si="58"/>
        <v>0603</v>
      </c>
    </row>
    <row r="404" spans="1:30" x14ac:dyDescent="0.25">
      <c r="A404" t="s">
        <v>1895</v>
      </c>
      <c r="B404" s="21" t="s">
        <v>1171</v>
      </c>
      <c r="C404" s="20" t="s">
        <v>1896</v>
      </c>
      <c r="D404" s="20" t="s">
        <v>1897</v>
      </c>
      <c r="E404" s="20" t="s">
        <v>1169</v>
      </c>
      <c r="F404" s="20">
        <v>180</v>
      </c>
      <c r="G404" s="21" t="s">
        <v>46</v>
      </c>
      <c r="H404" s="21"/>
      <c r="I404" s="21"/>
      <c r="J404" s="21"/>
      <c r="K404" s="21"/>
      <c r="L404" s="21"/>
      <c r="M404" s="21"/>
      <c r="N404" t="str">
        <f t="shared" si="56"/>
        <v>0805</v>
      </c>
      <c r="Q404" s="9" t="str">
        <f t="shared" si="59"/>
        <v>C202</v>
      </c>
      <c r="R404" s="17" t="str">
        <f t="shared" si="60"/>
        <v>3.7950</v>
      </c>
      <c r="S404" s="17" t="str">
        <f t="shared" si="61"/>
        <v>111.2590</v>
      </c>
      <c r="T404" s="9" t="str">
        <f t="shared" si="62"/>
        <v>TopLayer</v>
      </c>
      <c r="U404" s="17">
        <f t="shared" si="55"/>
        <v>180</v>
      </c>
      <c r="V404" s="9" t="str">
        <f t="shared" si="63"/>
        <v>0805</v>
      </c>
      <c r="Y404" s="9" t="s">
        <v>2045</v>
      </c>
      <c r="Z404" s="18" t="s">
        <v>2046</v>
      </c>
      <c r="AA404" s="18" t="s">
        <v>2040</v>
      </c>
      <c r="AB404" s="18" t="s">
        <v>2446</v>
      </c>
      <c r="AC404" s="17">
        <f t="shared" si="57"/>
        <v>270</v>
      </c>
      <c r="AD404" s="9" t="str">
        <f t="shared" si="58"/>
        <v>0603</v>
      </c>
    </row>
    <row r="405" spans="1:30" x14ac:dyDescent="0.25">
      <c r="A405" t="s">
        <v>1898</v>
      </c>
      <c r="B405" s="20" t="s">
        <v>1190</v>
      </c>
      <c r="C405" s="20" t="s">
        <v>1899</v>
      </c>
      <c r="D405" s="20" t="s">
        <v>1737</v>
      </c>
      <c r="E405" s="20" t="s">
        <v>1169</v>
      </c>
      <c r="F405" s="20">
        <v>270</v>
      </c>
      <c r="G405" s="20" t="s">
        <v>38</v>
      </c>
      <c r="N405" t="str">
        <f t="shared" si="56"/>
        <v>0402</v>
      </c>
      <c r="Q405" s="9" t="str">
        <f t="shared" si="59"/>
        <v>C201</v>
      </c>
      <c r="R405" s="17" t="str">
        <f t="shared" si="60"/>
        <v>91.7000</v>
      </c>
      <c r="S405" s="17" t="str">
        <f t="shared" si="61"/>
        <v>119.6900</v>
      </c>
      <c r="T405" s="9" t="str">
        <f t="shared" si="62"/>
        <v>TopLayer</v>
      </c>
      <c r="U405" s="17">
        <f t="shared" si="55"/>
        <v>270</v>
      </c>
      <c r="V405" s="9" t="str">
        <f t="shared" si="63"/>
        <v>0402</v>
      </c>
      <c r="Y405" s="9" t="s">
        <v>2047</v>
      </c>
      <c r="Z405" s="18" t="s">
        <v>2027</v>
      </c>
      <c r="AA405" s="18" t="s">
        <v>2042</v>
      </c>
      <c r="AB405" s="18" t="s">
        <v>2446</v>
      </c>
      <c r="AC405" s="17">
        <f t="shared" si="57"/>
        <v>270</v>
      </c>
      <c r="AD405" s="9" t="str">
        <f t="shared" si="58"/>
        <v>0603</v>
      </c>
    </row>
    <row r="406" spans="1:30" x14ac:dyDescent="0.25">
      <c r="A406" t="s">
        <v>1900</v>
      </c>
      <c r="B406" s="20" t="s">
        <v>1171</v>
      </c>
      <c r="C406" s="20" t="s">
        <v>1425</v>
      </c>
      <c r="D406" s="20" t="s">
        <v>1737</v>
      </c>
      <c r="E406" s="20" t="s">
        <v>1169</v>
      </c>
      <c r="F406" s="20">
        <v>270</v>
      </c>
      <c r="G406" s="20" t="s">
        <v>46</v>
      </c>
      <c r="N406" t="str">
        <f t="shared" si="56"/>
        <v>0805</v>
      </c>
      <c r="Q406" s="9" t="str">
        <f t="shared" si="59"/>
        <v>C200</v>
      </c>
      <c r="R406" s="17" t="str">
        <f t="shared" si="60"/>
        <v>89.9500</v>
      </c>
      <c r="S406" s="17" t="str">
        <f t="shared" si="61"/>
        <v>119.6900</v>
      </c>
      <c r="T406" s="9" t="str">
        <f t="shared" si="62"/>
        <v>TopLayer</v>
      </c>
      <c r="U406" s="17">
        <f t="shared" ref="U406:U469" si="64">F406+VLOOKUP($B406,$I:$L,4,FALSE)</f>
        <v>270</v>
      </c>
      <c r="V406" s="9" t="str">
        <f t="shared" si="63"/>
        <v>0805</v>
      </c>
      <c r="Y406" s="9" t="s">
        <v>2048</v>
      </c>
      <c r="Z406" s="18" t="s">
        <v>2027</v>
      </c>
      <c r="AA406" s="18" t="s">
        <v>2044</v>
      </c>
      <c r="AB406" s="18" t="s">
        <v>2446</v>
      </c>
      <c r="AC406" s="17">
        <f t="shared" si="57"/>
        <v>270</v>
      </c>
      <c r="AD406" s="9" t="str">
        <f t="shared" si="58"/>
        <v>0603</v>
      </c>
    </row>
    <row r="407" spans="1:30" x14ac:dyDescent="0.25">
      <c r="A407" t="s">
        <v>1901</v>
      </c>
      <c r="B407" s="20" t="s">
        <v>1166</v>
      </c>
      <c r="C407" s="20" t="s">
        <v>1172</v>
      </c>
      <c r="D407" s="20" t="s">
        <v>1902</v>
      </c>
      <c r="E407" s="20" t="s">
        <v>1169</v>
      </c>
      <c r="F407" s="20">
        <v>0</v>
      </c>
      <c r="G407" s="20" t="s">
        <v>1903</v>
      </c>
      <c r="N407" t="str">
        <f t="shared" si="56"/>
        <v>Tooling_hole_JLCPCB</v>
      </c>
      <c r="Q407" s="9" t="str">
        <f t="shared" si="59"/>
        <v>H2</v>
      </c>
      <c r="R407" s="17" t="str">
        <f t="shared" si="60"/>
        <v>98.5000</v>
      </c>
      <c r="S407" s="17" t="str">
        <f t="shared" si="61"/>
        <v>7.5000</v>
      </c>
      <c r="T407" s="9" t="str">
        <f t="shared" si="62"/>
        <v>TopLayer</v>
      </c>
      <c r="U407" s="17">
        <f t="shared" si="64"/>
        <v>0</v>
      </c>
      <c r="V407" s="9" t="str">
        <f t="shared" si="63"/>
        <v>Tooling_hole_JLCPCB</v>
      </c>
      <c r="Y407" s="9" t="s">
        <v>2049</v>
      </c>
      <c r="Z407" s="18" t="s">
        <v>2030</v>
      </c>
      <c r="AA407" s="18" t="s">
        <v>2040</v>
      </c>
      <c r="AB407" s="18" t="s">
        <v>2446</v>
      </c>
      <c r="AC407" s="17">
        <f t="shared" si="57"/>
        <v>90</v>
      </c>
      <c r="AD407" s="9" t="str">
        <f t="shared" si="58"/>
        <v>0603</v>
      </c>
    </row>
    <row r="408" spans="1:30" x14ac:dyDescent="0.25">
      <c r="A408" t="s">
        <v>1904</v>
      </c>
      <c r="B408" s="20" t="s">
        <v>1166</v>
      </c>
      <c r="C408" s="20" t="s">
        <v>1219</v>
      </c>
      <c r="D408" s="20" t="s">
        <v>1902</v>
      </c>
      <c r="E408" s="20" t="s">
        <v>1169</v>
      </c>
      <c r="F408" s="20">
        <v>0</v>
      </c>
      <c r="G408" s="20" t="s">
        <v>1903</v>
      </c>
      <c r="N408" t="str">
        <f t="shared" si="56"/>
        <v>Tooling_hole_JLCPCB</v>
      </c>
      <c r="Q408" s="9" t="str">
        <f t="shared" si="59"/>
        <v>H1</v>
      </c>
      <c r="R408" s="17" t="str">
        <f t="shared" si="60"/>
        <v>1.5000</v>
      </c>
      <c r="S408" s="17" t="str">
        <f t="shared" si="61"/>
        <v>7.5000</v>
      </c>
      <c r="T408" s="9" t="str">
        <f t="shared" si="62"/>
        <v>TopLayer</v>
      </c>
      <c r="U408" s="17">
        <f t="shared" si="64"/>
        <v>0</v>
      </c>
      <c r="V408" s="9" t="str">
        <f t="shared" si="63"/>
        <v>Tooling_hole_JLCPCB</v>
      </c>
      <c r="Y408" s="9" t="s">
        <v>2050</v>
      </c>
      <c r="Z408" s="18" t="s">
        <v>2030</v>
      </c>
      <c r="AA408" s="18" t="s">
        <v>2042</v>
      </c>
      <c r="AB408" s="18" t="s">
        <v>2446</v>
      </c>
      <c r="AC408" s="17">
        <f t="shared" si="57"/>
        <v>90</v>
      </c>
      <c r="AD408" s="9" t="str">
        <f t="shared" si="58"/>
        <v>0603</v>
      </c>
    </row>
    <row r="409" spans="1:30" x14ac:dyDescent="0.25">
      <c r="A409" t="s">
        <v>1905</v>
      </c>
      <c r="B409" s="20" t="s">
        <v>263</v>
      </c>
      <c r="C409" s="20" t="s">
        <v>1216</v>
      </c>
      <c r="D409" s="20" t="s">
        <v>1906</v>
      </c>
      <c r="E409" s="20" t="s">
        <v>1169</v>
      </c>
      <c r="F409" s="20">
        <v>270</v>
      </c>
      <c r="G409" s="20" t="s">
        <v>270</v>
      </c>
      <c r="N409" t="str">
        <f t="shared" si="56"/>
        <v>0603</v>
      </c>
      <c r="Q409" s="9" t="str">
        <f t="shared" si="59"/>
        <v>R105</v>
      </c>
      <c r="R409" s="17" t="str">
        <f t="shared" si="60"/>
        <v>34.2500</v>
      </c>
      <c r="S409" s="17" t="str">
        <f t="shared" si="61"/>
        <v>89.9000</v>
      </c>
      <c r="T409" s="9" t="str">
        <f t="shared" si="62"/>
        <v>TopLayer</v>
      </c>
      <c r="U409" s="17">
        <f t="shared" si="64"/>
        <v>270</v>
      </c>
      <c r="V409" s="9" t="str">
        <f t="shared" si="63"/>
        <v>0603</v>
      </c>
      <c r="Y409" s="9" t="s">
        <v>2051</v>
      </c>
      <c r="Z409" s="18" t="s">
        <v>2030</v>
      </c>
      <c r="AA409" s="18" t="s">
        <v>2044</v>
      </c>
      <c r="AB409" s="18" t="s">
        <v>2446</v>
      </c>
      <c r="AC409" s="17">
        <f t="shared" si="57"/>
        <v>90</v>
      </c>
      <c r="AD409" s="9" t="str">
        <f t="shared" si="58"/>
        <v>0603</v>
      </c>
    </row>
    <row r="410" spans="1:30" x14ac:dyDescent="0.25">
      <c r="A410" t="s">
        <v>1907</v>
      </c>
      <c r="B410" s="21">
        <v>44277</v>
      </c>
      <c r="C410" s="20" t="s">
        <v>1908</v>
      </c>
      <c r="D410" s="20" t="s">
        <v>1909</v>
      </c>
      <c r="E410" s="20" t="s">
        <v>1169</v>
      </c>
      <c r="F410" s="20">
        <v>270</v>
      </c>
      <c r="G410" s="21">
        <v>44277</v>
      </c>
      <c r="N410" t="str">
        <f t="shared" si="56"/>
        <v/>
      </c>
      <c r="Q410" s="9" t="str">
        <f t="shared" si="59"/>
        <v>J38</v>
      </c>
      <c r="R410" s="17" t="str">
        <f t="shared" si="60"/>
        <v>10.2650</v>
      </c>
      <c r="S410" s="17" t="str">
        <f t="shared" si="61"/>
        <v>10.8000</v>
      </c>
      <c r="T410" s="9" t="str">
        <f t="shared" si="62"/>
        <v>TopLayer</v>
      </c>
      <c r="U410" s="17" t="e">
        <f t="shared" si="64"/>
        <v>#N/A</v>
      </c>
      <c r="V410" s="9" t="e">
        <f t="shared" si="63"/>
        <v>#N/A</v>
      </c>
      <c r="Y410" s="9" t="s">
        <v>2052</v>
      </c>
      <c r="Z410" s="18" t="s">
        <v>2053</v>
      </c>
      <c r="AA410" s="18" t="s">
        <v>2040</v>
      </c>
      <c r="AB410" s="18" t="s">
        <v>2446</v>
      </c>
      <c r="AC410" s="17">
        <f t="shared" si="57"/>
        <v>90</v>
      </c>
      <c r="AD410" s="9" t="str">
        <f t="shared" si="58"/>
        <v>0603</v>
      </c>
    </row>
    <row r="411" spans="1:30" x14ac:dyDescent="0.25">
      <c r="A411" t="s">
        <v>367</v>
      </c>
      <c r="B411" s="20" t="s">
        <v>56</v>
      </c>
      <c r="C411" s="20" t="s">
        <v>1910</v>
      </c>
      <c r="D411" s="20" t="s">
        <v>1911</v>
      </c>
      <c r="E411" s="20" t="s">
        <v>1169</v>
      </c>
      <c r="F411" s="20">
        <v>180</v>
      </c>
      <c r="G411" s="20" t="s">
        <v>51</v>
      </c>
      <c r="N411" t="str">
        <f t="shared" si="56"/>
        <v>SOT-89-3</v>
      </c>
      <c r="Q411" s="9" t="str">
        <f t="shared" si="59"/>
        <v>U1</v>
      </c>
      <c r="R411" s="17" t="str">
        <f t="shared" si="60"/>
        <v>46.5503</v>
      </c>
      <c r="S411" s="17" t="str">
        <f t="shared" si="61"/>
        <v>88.9000</v>
      </c>
      <c r="T411" s="9" t="str">
        <f t="shared" si="62"/>
        <v>TopLayer</v>
      </c>
      <c r="U411" s="17">
        <f t="shared" si="64"/>
        <v>180</v>
      </c>
      <c r="V411" s="43" t="str">
        <f t="shared" si="63"/>
        <v>SOT-89-3</v>
      </c>
      <c r="Y411" s="9" t="s">
        <v>2054</v>
      </c>
      <c r="Z411" s="18" t="s">
        <v>2036</v>
      </c>
      <c r="AA411" s="18" t="s">
        <v>2042</v>
      </c>
      <c r="AB411" s="18" t="s">
        <v>2446</v>
      </c>
      <c r="AC411" s="17">
        <f t="shared" si="57"/>
        <v>90</v>
      </c>
      <c r="AD411" s="9" t="str">
        <f t="shared" si="58"/>
        <v>0603</v>
      </c>
    </row>
    <row r="412" spans="1:30" x14ac:dyDescent="0.25">
      <c r="A412" t="s">
        <v>1912</v>
      </c>
      <c r="B412" s="20" t="s">
        <v>263</v>
      </c>
      <c r="C412" s="20" t="s">
        <v>1913</v>
      </c>
      <c r="D412" s="20" t="s">
        <v>1914</v>
      </c>
      <c r="E412" s="20" t="s">
        <v>1169</v>
      </c>
      <c r="F412" s="20">
        <v>180</v>
      </c>
      <c r="G412" s="20" t="s">
        <v>270</v>
      </c>
      <c r="N412" t="str">
        <f t="shared" si="56"/>
        <v>0603</v>
      </c>
      <c r="Q412" s="9" t="str">
        <f t="shared" si="59"/>
        <v>R104</v>
      </c>
      <c r="R412" s="17" t="str">
        <f t="shared" si="60"/>
        <v>43.3000</v>
      </c>
      <c r="S412" s="17" t="str">
        <f t="shared" si="61"/>
        <v>93.1000</v>
      </c>
      <c r="T412" s="9" t="str">
        <f t="shared" si="62"/>
        <v>TopLayer</v>
      </c>
      <c r="U412" s="17">
        <f t="shared" si="64"/>
        <v>180</v>
      </c>
      <c r="V412" s="9" t="str">
        <f t="shared" si="63"/>
        <v>0603</v>
      </c>
      <c r="Y412" s="9" t="s">
        <v>2055</v>
      </c>
      <c r="Z412" s="18" t="s">
        <v>2036</v>
      </c>
      <c r="AA412" s="18" t="s">
        <v>2044</v>
      </c>
      <c r="AB412" s="18" t="s">
        <v>2446</v>
      </c>
      <c r="AC412" s="17">
        <f t="shared" si="57"/>
        <v>90</v>
      </c>
      <c r="AD412" s="9" t="str">
        <f t="shared" si="58"/>
        <v>0603</v>
      </c>
    </row>
    <row r="413" spans="1:30" x14ac:dyDescent="0.25">
      <c r="A413" t="s">
        <v>1915</v>
      </c>
      <c r="B413" s="20" t="s">
        <v>263</v>
      </c>
      <c r="C413" s="20" t="s">
        <v>1916</v>
      </c>
      <c r="D413" s="20" t="s">
        <v>1917</v>
      </c>
      <c r="E413" s="20" t="s">
        <v>1169</v>
      </c>
      <c r="F413" s="20">
        <v>270</v>
      </c>
      <c r="G413" s="20" t="s">
        <v>270</v>
      </c>
      <c r="N413" t="str">
        <f t="shared" si="56"/>
        <v>0603</v>
      </c>
      <c r="Q413" s="9" t="str">
        <f t="shared" si="59"/>
        <v>R103</v>
      </c>
      <c r="R413" s="17" t="str">
        <f t="shared" si="60"/>
        <v>67.2000</v>
      </c>
      <c r="S413" s="17" t="str">
        <f t="shared" si="61"/>
        <v>97.1254</v>
      </c>
      <c r="T413" s="9" t="str">
        <f t="shared" si="62"/>
        <v>TopLayer</v>
      </c>
      <c r="U413" s="17">
        <f t="shared" si="64"/>
        <v>270</v>
      </c>
      <c r="V413" s="9" t="str">
        <f t="shared" si="63"/>
        <v>0603</v>
      </c>
      <c r="Y413" s="9" t="s">
        <v>2056</v>
      </c>
      <c r="Z413" s="18" t="s">
        <v>2057</v>
      </c>
      <c r="AA413" s="18" t="s">
        <v>2058</v>
      </c>
      <c r="AB413" s="18" t="s">
        <v>2446</v>
      </c>
      <c r="AC413" s="17">
        <f t="shared" si="57"/>
        <v>270</v>
      </c>
      <c r="AD413" s="9" t="str">
        <f t="shared" si="58"/>
        <v>0603</v>
      </c>
    </row>
    <row r="414" spans="1:30" x14ac:dyDescent="0.25">
      <c r="A414" t="s">
        <v>1918</v>
      </c>
      <c r="B414" s="21" t="s">
        <v>263</v>
      </c>
      <c r="C414" s="20" t="s">
        <v>1603</v>
      </c>
      <c r="D414" s="20" t="s">
        <v>1919</v>
      </c>
      <c r="E414" s="20" t="s">
        <v>1169</v>
      </c>
      <c r="F414" s="20">
        <v>180</v>
      </c>
      <c r="G414" s="21" t="s">
        <v>270</v>
      </c>
      <c r="H414" s="21"/>
      <c r="I414" s="21"/>
      <c r="J414" s="21"/>
      <c r="K414" s="21"/>
      <c r="L414" s="21"/>
      <c r="M414" s="21"/>
      <c r="N414" t="str">
        <f t="shared" si="56"/>
        <v>0603</v>
      </c>
      <c r="Q414" s="9" t="str">
        <f t="shared" si="59"/>
        <v>R102</v>
      </c>
      <c r="R414" s="17" t="str">
        <f t="shared" si="60"/>
        <v>70.7000</v>
      </c>
      <c r="S414" s="17" t="str">
        <f t="shared" si="61"/>
        <v>88.2321</v>
      </c>
      <c r="T414" s="9" t="str">
        <f t="shared" si="62"/>
        <v>TopLayer</v>
      </c>
      <c r="U414" s="17">
        <f t="shared" si="64"/>
        <v>180</v>
      </c>
      <c r="V414" s="9" t="str">
        <f t="shared" si="63"/>
        <v>0603</v>
      </c>
      <c r="Y414" s="9" t="s">
        <v>2059</v>
      </c>
      <c r="Z414" s="18" t="s">
        <v>2060</v>
      </c>
      <c r="AA414" s="18" t="s">
        <v>2061</v>
      </c>
      <c r="AB414" s="18" t="s">
        <v>2446</v>
      </c>
      <c r="AC414" s="17">
        <f t="shared" si="57"/>
        <v>270</v>
      </c>
      <c r="AD414" s="9" t="str">
        <f t="shared" si="58"/>
        <v>0603</v>
      </c>
    </row>
    <row r="415" spans="1:30" x14ac:dyDescent="0.25">
      <c r="A415" t="s">
        <v>1920</v>
      </c>
      <c r="B415" s="20" t="s">
        <v>263</v>
      </c>
      <c r="C415" s="20" t="s">
        <v>1921</v>
      </c>
      <c r="D415" s="20" t="s">
        <v>1922</v>
      </c>
      <c r="E415" s="20" t="s">
        <v>1169</v>
      </c>
      <c r="F415" s="20">
        <v>0</v>
      </c>
      <c r="G415" s="20" t="s">
        <v>259</v>
      </c>
      <c r="N415" t="str">
        <f t="shared" si="56"/>
        <v>0603</v>
      </c>
      <c r="Q415" s="9" t="str">
        <f t="shared" si="59"/>
        <v>R101</v>
      </c>
      <c r="R415" s="17" t="str">
        <f t="shared" si="60"/>
        <v>79.5000</v>
      </c>
      <c r="S415" s="17" t="str">
        <f t="shared" si="61"/>
        <v>98.1000</v>
      </c>
      <c r="T415" s="9" t="str">
        <f t="shared" si="62"/>
        <v>TopLayer</v>
      </c>
      <c r="U415" s="17">
        <f t="shared" si="64"/>
        <v>0</v>
      </c>
      <c r="V415" s="9" t="str">
        <f t="shared" si="63"/>
        <v>0603</v>
      </c>
      <c r="Y415" s="9" t="s">
        <v>2062</v>
      </c>
      <c r="Z415" s="18" t="s">
        <v>2063</v>
      </c>
      <c r="AA415" s="18" t="s">
        <v>2064</v>
      </c>
      <c r="AB415" s="18" t="s">
        <v>2446</v>
      </c>
      <c r="AC415" s="17">
        <f t="shared" si="57"/>
        <v>0</v>
      </c>
      <c r="AD415" s="9" t="str">
        <f t="shared" si="58"/>
        <v>0603</v>
      </c>
    </row>
    <row r="416" spans="1:30" x14ac:dyDescent="0.25">
      <c r="A416" t="s">
        <v>1923</v>
      </c>
      <c r="B416" s="20" t="s">
        <v>263</v>
      </c>
      <c r="C416" s="20" t="s">
        <v>1924</v>
      </c>
      <c r="D416" s="20" t="s">
        <v>1925</v>
      </c>
      <c r="E416" s="20" t="s">
        <v>1169</v>
      </c>
      <c r="F416" s="20">
        <v>0</v>
      </c>
      <c r="G416" s="20" t="s">
        <v>259</v>
      </c>
      <c r="N416" t="str">
        <f t="shared" si="56"/>
        <v>0603</v>
      </c>
      <c r="Q416" s="9" t="str">
        <f t="shared" si="59"/>
        <v>R100</v>
      </c>
      <c r="R416" s="17" t="str">
        <f t="shared" si="60"/>
        <v>90.5000</v>
      </c>
      <c r="S416" s="17" t="str">
        <f t="shared" si="61"/>
        <v>87.0000</v>
      </c>
      <c r="T416" s="9" t="str">
        <f t="shared" si="62"/>
        <v>TopLayer</v>
      </c>
      <c r="U416" s="17">
        <f t="shared" si="64"/>
        <v>0</v>
      </c>
      <c r="V416" s="9" t="str">
        <f t="shared" si="63"/>
        <v>0603</v>
      </c>
      <c r="Y416" s="9" t="s">
        <v>2065</v>
      </c>
      <c r="Z416" s="18" t="s">
        <v>2063</v>
      </c>
      <c r="AA416" s="18" t="s">
        <v>2066</v>
      </c>
      <c r="AB416" s="18" t="s">
        <v>2446</v>
      </c>
      <c r="AC416" s="17">
        <f t="shared" si="57"/>
        <v>0</v>
      </c>
      <c r="AD416" s="9" t="str">
        <f t="shared" si="58"/>
        <v>0603</v>
      </c>
    </row>
    <row r="417" spans="1:30" x14ac:dyDescent="0.25">
      <c r="A417" t="s">
        <v>1926</v>
      </c>
      <c r="B417" s="20" t="s">
        <v>98</v>
      </c>
      <c r="C417" s="20" t="s">
        <v>1927</v>
      </c>
      <c r="D417" s="20" t="s">
        <v>1928</v>
      </c>
      <c r="E417" s="20" t="s">
        <v>1169</v>
      </c>
      <c r="F417" s="20">
        <v>90</v>
      </c>
      <c r="G417" s="20" t="s">
        <v>94</v>
      </c>
      <c r="N417" t="str">
        <f t="shared" si="56"/>
        <v>SOT-23-3</v>
      </c>
      <c r="Q417" s="9" t="str">
        <f t="shared" si="59"/>
        <v>Q19</v>
      </c>
      <c r="R417" s="17" t="str">
        <f t="shared" si="60"/>
        <v>64.4000</v>
      </c>
      <c r="S417" s="17" t="str">
        <f t="shared" si="61"/>
        <v>97.1000</v>
      </c>
      <c r="T417" s="9" t="str">
        <f t="shared" si="62"/>
        <v>TopLayer</v>
      </c>
      <c r="U417" s="17">
        <f t="shared" si="64"/>
        <v>360</v>
      </c>
      <c r="V417" s="9" t="str">
        <f t="shared" si="63"/>
        <v>SOT-23-3</v>
      </c>
      <c r="Y417" s="9" t="s">
        <v>2067</v>
      </c>
      <c r="Z417" s="18" t="s">
        <v>2068</v>
      </c>
      <c r="AA417" s="18" t="s">
        <v>2069</v>
      </c>
      <c r="AB417" s="18" t="s">
        <v>2446</v>
      </c>
      <c r="AC417" s="17">
        <f t="shared" si="57"/>
        <v>90</v>
      </c>
      <c r="AD417" s="9" t="str">
        <f t="shared" si="58"/>
        <v>0603</v>
      </c>
    </row>
    <row r="418" spans="1:30" x14ac:dyDescent="0.25">
      <c r="A418" t="s">
        <v>1929</v>
      </c>
      <c r="B418" s="20" t="s">
        <v>1193</v>
      </c>
      <c r="C418" s="20" t="s">
        <v>1930</v>
      </c>
      <c r="D418" s="20" t="s">
        <v>1922</v>
      </c>
      <c r="E418" s="20" t="s">
        <v>1169</v>
      </c>
      <c r="F418" s="20">
        <v>180</v>
      </c>
      <c r="G418" s="20" t="s">
        <v>38</v>
      </c>
      <c r="N418" t="str">
        <f t="shared" si="56"/>
        <v>0603</v>
      </c>
      <c r="Q418" s="9" t="str">
        <f t="shared" si="59"/>
        <v>C52</v>
      </c>
      <c r="R418" s="17" t="str">
        <f t="shared" si="60"/>
        <v>87.2000</v>
      </c>
      <c r="S418" s="17" t="str">
        <f t="shared" si="61"/>
        <v>98.1000</v>
      </c>
      <c r="T418" s="9" t="str">
        <f t="shared" si="62"/>
        <v>TopLayer</v>
      </c>
      <c r="U418" s="17">
        <f t="shared" si="64"/>
        <v>180</v>
      </c>
      <c r="V418" s="9" t="str">
        <f t="shared" si="63"/>
        <v>0603</v>
      </c>
      <c r="Y418" s="9" t="s">
        <v>2070</v>
      </c>
      <c r="Z418" s="18" t="s">
        <v>2071</v>
      </c>
      <c r="AA418" s="18" t="s">
        <v>2072</v>
      </c>
      <c r="AB418" s="18" t="s">
        <v>2446</v>
      </c>
      <c r="AC418" s="17">
        <f t="shared" si="57"/>
        <v>90</v>
      </c>
      <c r="AD418" s="9" t="str">
        <f t="shared" si="58"/>
        <v>0603</v>
      </c>
    </row>
    <row r="419" spans="1:30" x14ac:dyDescent="0.25">
      <c r="A419" t="s">
        <v>1931</v>
      </c>
      <c r="B419" s="20" t="s">
        <v>1171</v>
      </c>
      <c r="C419" s="20" t="s">
        <v>1932</v>
      </c>
      <c r="D419" s="20" t="s">
        <v>1906</v>
      </c>
      <c r="E419" s="20" t="s">
        <v>1169</v>
      </c>
      <c r="F419" s="20">
        <v>270</v>
      </c>
      <c r="G419" s="20" t="s">
        <v>46</v>
      </c>
      <c r="N419" t="str">
        <f t="shared" si="56"/>
        <v>0805</v>
      </c>
      <c r="Q419" s="9" t="str">
        <f t="shared" si="59"/>
        <v>C51</v>
      </c>
      <c r="R419" s="17" t="str">
        <f t="shared" si="60"/>
        <v>42.5250</v>
      </c>
      <c r="S419" s="17" t="str">
        <f t="shared" si="61"/>
        <v>89.9000</v>
      </c>
      <c r="T419" s="9" t="str">
        <f t="shared" si="62"/>
        <v>TopLayer</v>
      </c>
      <c r="U419" s="17">
        <f t="shared" si="64"/>
        <v>270</v>
      </c>
      <c r="V419" s="9" t="str">
        <f t="shared" si="63"/>
        <v>0805</v>
      </c>
      <c r="Y419" s="9" t="s">
        <v>2073</v>
      </c>
      <c r="Z419" s="18" t="s">
        <v>2074</v>
      </c>
      <c r="AA419" s="18" t="s">
        <v>2069</v>
      </c>
      <c r="AB419" s="18" t="s">
        <v>2446</v>
      </c>
      <c r="AC419" s="17">
        <f t="shared" si="57"/>
        <v>270</v>
      </c>
      <c r="AD419" s="9" t="str">
        <f t="shared" si="58"/>
        <v>0603</v>
      </c>
    </row>
    <row r="420" spans="1:30" x14ac:dyDescent="0.25">
      <c r="A420" t="s">
        <v>1933</v>
      </c>
      <c r="B420" s="21">
        <v>44277</v>
      </c>
      <c r="C420" s="20" t="s">
        <v>1902</v>
      </c>
      <c r="D420" s="20" t="s">
        <v>1934</v>
      </c>
      <c r="E420" s="20" t="s">
        <v>1169</v>
      </c>
      <c r="F420" s="20">
        <v>270</v>
      </c>
      <c r="G420" s="21">
        <v>44277</v>
      </c>
      <c r="N420" t="str">
        <f t="shared" si="56"/>
        <v/>
      </c>
      <c r="Q420" s="9" t="str">
        <f t="shared" si="59"/>
        <v>J37</v>
      </c>
      <c r="R420" s="17" t="str">
        <f t="shared" si="60"/>
        <v>7.5000</v>
      </c>
      <c r="S420" s="17" t="str">
        <f t="shared" si="61"/>
        <v>51.5000</v>
      </c>
      <c r="T420" s="9" t="str">
        <f t="shared" si="62"/>
        <v>TopLayer</v>
      </c>
      <c r="U420" s="17" t="e">
        <f t="shared" si="64"/>
        <v>#N/A</v>
      </c>
      <c r="V420" s="9" t="e">
        <f t="shared" si="63"/>
        <v>#N/A</v>
      </c>
      <c r="Y420" s="9" t="s">
        <v>2075</v>
      </c>
      <c r="Z420" s="18" t="s">
        <v>2076</v>
      </c>
      <c r="AA420" s="18" t="s">
        <v>2077</v>
      </c>
      <c r="AB420" s="18" t="s">
        <v>2446</v>
      </c>
      <c r="AC420" s="17">
        <f t="shared" si="57"/>
        <v>270</v>
      </c>
      <c r="AD420" s="9" t="str">
        <f t="shared" si="58"/>
        <v>0603</v>
      </c>
    </row>
    <row r="421" spans="1:30" x14ac:dyDescent="0.25">
      <c r="A421" t="s">
        <v>324</v>
      </c>
      <c r="B421" s="20" t="s">
        <v>115</v>
      </c>
      <c r="C421" s="20" t="s">
        <v>1935</v>
      </c>
      <c r="D421" s="20" t="s">
        <v>1936</v>
      </c>
      <c r="E421" s="20" t="s">
        <v>1169</v>
      </c>
      <c r="F421" s="20">
        <v>270</v>
      </c>
      <c r="G421" s="20">
        <v>824001</v>
      </c>
      <c r="N421" t="str">
        <f t="shared" si="56"/>
        <v>SOT-23-6L</v>
      </c>
      <c r="Q421" s="9" t="str">
        <f t="shared" si="59"/>
        <v>D14</v>
      </c>
      <c r="R421" s="17" t="str">
        <f t="shared" si="60"/>
        <v>43.5000</v>
      </c>
      <c r="S421" s="17" t="str">
        <f t="shared" si="61"/>
        <v>74.3000</v>
      </c>
      <c r="T421" s="9" t="str">
        <f t="shared" si="62"/>
        <v>TopLayer</v>
      </c>
      <c r="U421" s="17">
        <f t="shared" si="64"/>
        <v>540</v>
      </c>
      <c r="V421" s="9" t="str">
        <f t="shared" si="63"/>
        <v>SOT-23-6L</v>
      </c>
      <c r="Y421" s="9" t="s">
        <v>2078</v>
      </c>
      <c r="Z421" s="18" t="s">
        <v>2079</v>
      </c>
      <c r="AA421" s="18" t="s">
        <v>2080</v>
      </c>
      <c r="AB421" s="18" t="s">
        <v>2446</v>
      </c>
      <c r="AC421" s="17">
        <f t="shared" si="57"/>
        <v>0</v>
      </c>
      <c r="AD421" s="9" t="str">
        <f t="shared" si="58"/>
        <v>0603</v>
      </c>
    </row>
    <row r="422" spans="1:30" x14ac:dyDescent="0.25">
      <c r="A422" t="s">
        <v>1937</v>
      </c>
      <c r="B422" s="20" t="s">
        <v>263</v>
      </c>
      <c r="C422" s="20" t="s">
        <v>1938</v>
      </c>
      <c r="D422" s="20" t="s">
        <v>1366</v>
      </c>
      <c r="E422" s="20" t="s">
        <v>1169</v>
      </c>
      <c r="F422" s="20">
        <v>90</v>
      </c>
      <c r="G422" s="20" t="s">
        <v>259</v>
      </c>
      <c r="N422" t="str">
        <f t="shared" si="56"/>
        <v>0603</v>
      </c>
      <c r="Q422" s="9" t="str">
        <f t="shared" si="59"/>
        <v>R97</v>
      </c>
      <c r="R422" s="17" t="str">
        <f t="shared" si="60"/>
        <v>89.4000</v>
      </c>
      <c r="S422" s="17" t="str">
        <f t="shared" si="61"/>
        <v>78.7000</v>
      </c>
      <c r="T422" s="9" t="str">
        <f t="shared" si="62"/>
        <v>TopLayer</v>
      </c>
      <c r="U422" s="17">
        <f t="shared" si="64"/>
        <v>90</v>
      </c>
      <c r="V422" s="9" t="str">
        <f t="shared" si="63"/>
        <v>0603</v>
      </c>
      <c r="Y422" s="9" t="s">
        <v>2081</v>
      </c>
      <c r="Z422" s="18" t="s">
        <v>2079</v>
      </c>
      <c r="AA422" s="18" t="s">
        <v>2082</v>
      </c>
      <c r="AB422" s="18" t="s">
        <v>2446</v>
      </c>
      <c r="AC422" s="17">
        <f t="shared" si="57"/>
        <v>0</v>
      </c>
      <c r="AD422" s="9" t="str">
        <f t="shared" si="58"/>
        <v>0603</v>
      </c>
    </row>
    <row r="423" spans="1:30" x14ac:dyDescent="0.25">
      <c r="A423" t="s">
        <v>1939</v>
      </c>
      <c r="B423" s="20" t="s">
        <v>263</v>
      </c>
      <c r="C423" s="20" t="s">
        <v>1940</v>
      </c>
      <c r="D423" s="20" t="s">
        <v>1941</v>
      </c>
      <c r="E423" s="20" t="s">
        <v>1169</v>
      </c>
      <c r="F423" s="20">
        <v>270</v>
      </c>
      <c r="G423" s="20" t="s">
        <v>259</v>
      </c>
      <c r="N423" t="str">
        <f t="shared" si="56"/>
        <v>0603</v>
      </c>
      <c r="Q423" s="9" t="str">
        <f t="shared" si="59"/>
        <v>R96</v>
      </c>
      <c r="R423" s="17" t="str">
        <f t="shared" si="60"/>
        <v>88.0000</v>
      </c>
      <c r="S423" s="17" t="str">
        <f t="shared" si="61"/>
        <v>80.2500</v>
      </c>
      <c r="T423" s="9" t="str">
        <f t="shared" si="62"/>
        <v>TopLayer</v>
      </c>
      <c r="U423" s="17">
        <f t="shared" si="64"/>
        <v>270</v>
      </c>
      <c r="V423" s="9" t="str">
        <f t="shared" si="63"/>
        <v>0603</v>
      </c>
      <c r="Y423" s="9" t="s">
        <v>2083</v>
      </c>
      <c r="Z423" s="18" t="s">
        <v>2084</v>
      </c>
      <c r="AA423" s="18" t="s">
        <v>2069</v>
      </c>
      <c r="AB423" s="18" t="s">
        <v>2446</v>
      </c>
      <c r="AC423" s="17">
        <f t="shared" si="57"/>
        <v>270</v>
      </c>
      <c r="AD423" s="9" t="str">
        <f t="shared" si="58"/>
        <v>0603</v>
      </c>
    </row>
    <row r="424" spans="1:30" x14ac:dyDescent="0.25">
      <c r="A424" t="s">
        <v>1942</v>
      </c>
      <c r="B424" s="20" t="s">
        <v>263</v>
      </c>
      <c r="C424" s="20" t="s">
        <v>1943</v>
      </c>
      <c r="D424" s="20" t="s">
        <v>1944</v>
      </c>
      <c r="E424" s="20" t="s">
        <v>1169</v>
      </c>
      <c r="F424" s="20">
        <v>90</v>
      </c>
      <c r="G424" s="20" t="s">
        <v>259</v>
      </c>
      <c r="N424" t="str">
        <f t="shared" si="56"/>
        <v>0603</v>
      </c>
      <c r="Q424" s="9" t="str">
        <f t="shared" si="59"/>
        <v>R95</v>
      </c>
      <c r="R424" s="17" t="str">
        <f t="shared" si="60"/>
        <v>89.3500</v>
      </c>
      <c r="S424" s="17" t="str">
        <f t="shared" si="61"/>
        <v>72.0400</v>
      </c>
      <c r="T424" s="9" t="str">
        <f t="shared" si="62"/>
        <v>TopLayer</v>
      </c>
      <c r="U424" s="17">
        <f t="shared" si="64"/>
        <v>90</v>
      </c>
      <c r="V424" s="9" t="str">
        <f t="shared" si="63"/>
        <v>0603</v>
      </c>
      <c r="Y424" s="9" t="s">
        <v>2085</v>
      </c>
      <c r="Z424" s="18" t="s">
        <v>2086</v>
      </c>
      <c r="AA424" s="18" t="s">
        <v>2058</v>
      </c>
      <c r="AB424" s="18" t="s">
        <v>2446</v>
      </c>
      <c r="AC424" s="17">
        <f t="shared" si="57"/>
        <v>90</v>
      </c>
      <c r="AD424" s="9" t="str">
        <f t="shared" si="58"/>
        <v>0603</v>
      </c>
    </row>
    <row r="425" spans="1:30" x14ac:dyDescent="0.25">
      <c r="A425" t="s">
        <v>1945</v>
      </c>
      <c r="B425" s="20" t="s">
        <v>263</v>
      </c>
      <c r="C425" s="20" t="s">
        <v>1940</v>
      </c>
      <c r="D425" s="20" t="s">
        <v>1946</v>
      </c>
      <c r="E425" s="20" t="s">
        <v>1169</v>
      </c>
      <c r="F425" s="20">
        <v>270</v>
      </c>
      <c r="G425" s="20" t="s">
        <v>259</v>
      </c>
      <c r="N425" t="str">
        <f t="shared" si="56"/>
        <v>0603</v>
      </c>
      <c r="Q425" s="9" t="str">
        <f t="shared" si="59"/>
        <v>R94</v>
      </c>
      <c r="R425" s="17" t="str">
        <f t="shared" si="60"/>
        <v>88.0000</v>
      </c>
      <c r="S425" s="17" t="str">
        <f t="shared" si="61"/>
        <v>73.7500</v>
      </c>
      <c r="T425" s="9" t="str">
        <f t="shared" si="62"/>
        <v>TopLayer</v>
      </c>
      <c r="U425" s="17">
        <f t="shared" si="64"/>
        <v>270</v>
      </c>
      <c r="V425" s="9" t="str">
        <f t="shared" si="63"/>
        <v>0603</v>
      </c>
      <c r="Y425" s="9" t="s">
        <v>2087</v>
      </c>
      <c r="Z425" s="18" t="s">
        <v>2088</v>
      </c>
      <c r="AA425" s="18" t="s">
        <v>2072</v>
      </c>
      <c r="AB425" s="18" t="s">
        <v>2446</v>
      </c>
      <c r="AC425" s="17">
        <f t="shared" si="57"/>
        <v>270</v>
      </c>
      <c r="AD425" s="9" t="str">
        <f t="shared" si="58"/>
        <v>0603</v>
      </c>
    </row>
    <row r="426" spans="1:30" x14ac:dyDescent="0.25">
      <c r="A426" t="s">
        <v>1947</v>
      </c>
      <c r="B426" s="21" t="s">
        <v>263</v>
      </c>
      <c r="C426" s="20" t="s">
        <v>1938</v>
      </c>
      <c r="D426" s="20" t="s">
        <v>1948</v>
      </c>
      <c r="E426" s="20" t="s">
        <v>1169</v>
      </c>
      <c r="F426" s="20">
        <v>90</v>
      </c>
      <c r="G426" s="21" t="s">
        <v>259</v>
      </c>
      <c r="H426" s="21"/>
      <c r="I426" s="21"/>
      <c r="J426" s="21"/>
      <c r="K426" s="21"/>
      <c r="L426" s="21"/>
      <c r="M426" s="21"/>
      <c r="N426" t="str">
        <f t="shared" si="56"/>
        <v>0603</v>
      </c>
      <c r="Q426" s="9" t="str">
        <f t="shared" si="59"/>
        <v>R93</v>
      </c>
      <c r="R426" s="17" t="str">
        <f t="shared" si="60"/>
        <v>89.4000</v>
      </c>
      <c r="S426" s="17" t="str">
        <f t="shared" si="61"/>
        <v>65.2000</v>
      </c>
      <c r="T426" s="9" t="str">
        <f t="shared" si="62"/>
        <v>TopLayer</v>
      </c>
      <c r="U426" s="17">
        <f t="shared" si="64"/>
        <v>90</v>
      </c>
      <c r="V426" s="9" t="str">
        <f t="shared" si="63"/>
        <v>0603</v>
      </c>
      <c r="Y426" s="9" t="s">
        <v>2089</v>
      </c>
      <c r="Z426" s="18" t="s">
        <v>2090</v>
      </c>
      <c r="AA426" s="18" t="s">
        <v>2061</v>
      </c>
      <c r="AB426" s="18" t="s">
        <v>2446</v>
      </c>
      <c r="AC426" s="17">
        <f t="shared" si="57"/>
        <v>90</v>
      </c>
      <c r="AD426" s="9" t="str">
        <f t="shared" si="58"/>
        <v>0603</v>
      </c>
    </row>
    <row r="427" spans="1:30" x14ac:dyDescent="0.25">
      <c r="A427" t="s">
        <v>1949</v>
      </c>
      <c r="B427" s="20" t="s">
        <v>263</v>
      </c>
      <c r="C427" s="20" t="s">
        <v>1940</v>
      </c>
      <c r="D427" s="20" t="s">
        <v>1950</v>
      </c>
      <c r="E427" s="20" t="s">
        <v>1169</v>
      </c>
      <c r="F427" s="20">
        <v>270</v>
      </c>
      <c r="G427" s="20" t="s">
        <v>259</v>
      </c>
      <c r="N427" t="str">
        <f t="shared" si="56"/>
        <v>0603</v>
      </c>
      <c r="Q427" s="9" t="str">
        <f t="shared" si="59"/>
        <v>R92</v>
      </c>
      <c r="R427" s="17" t="str">
        <f t="shared" si="60"/>
        <v>88.0000</v>
      </c>
      <c r="S427" s="17" t="str">
        <f t="shared" si="61"/>
        <v>66.6000</v>
      </c>
      <c r="T427" s="9" t="str">
        <f t="shared" si="62"/>
        <v>TopLayer</v>
      </c>
      <c r="U427" s="17">
        <f t="shared" si="64"/>
        <v>270</v>
      </c>
      <c r="V427" s="9" t="str">
        <f t="shared" si="63"/>
        <v>0603</v>
      </c>
      <c r="Y427" s="9" t="s">
        <v>2091</v>
      </c>
      <c r="Z427" s="18" t="s">
        <v>2092</v>
      </c>
      <c r="AA427" s="18" t="s">
        <v>2069</v>
      </c>
      <c r="AB427" s="18" t="s">
        <v>2446</v>
      </c>
      <c r="AC427" s="17">
        <f t="shared" si="57"/>
        <v>90</v>
      </c>
      <c r="AD427" s="9" t="str">
        <f t="shared" si="58"/>
        <v>0603</v>
      </c>
    </row>
    <row r="428" spans="1:30" x14ac:dyDescent="0.25">
      <c r="A428" t="s">
        <v>381</v>
      </c>
      <c r="B428" s="20" t="s">
        <v>384</v>
      </c>
      <c r="C428" s="20" t="s">
        <v>1951</v>
      </c>
      <c r="D428" s="20" t="s">
        <v>1952</v>
      </c>
      <c r="E428" s="20" t="s">
        <v>1169</v>
      </c>
      <c r="F428" s="20">
        <v>0</v>
      </c>
      <c r="G428" s="20" t="s">
        <v>379</v>
      </c>
      <c r="N428" t="str">
        <f t="shared" si="56"/>
        <v/>
      </c>
      <c r="Q428" s="9" t="str">
        <f t="shared" si="59"/>
        <v>Z1</v>
      </c>
      <c r="R428" s="17" t="str">
        <f t="shared" si="60"/>
        <v>16.6000</v>
      </c>
      <c r="S428" s="17" t="str">
        <f t="shared" si="61"/>
        <v>14.8000</v>
      </c>
      <c r="T428" s="9" t="str">
        <f t="shared" si="62"/>
        <v>TopLayer</v>
      </c>
      <c r="U428" s="17" t="e">
        <f t="shared" si="64"/>
        <v>#N/A</v>
      </c>
      <c r="V428" s="9" t="e">
        <f t="shared" si="63"/>
        <v>#N/A</v>
      </c>
      <c r="Y428" s="9" t="s">
        <v>2093</v>
      </c>
      <c r="Z428" s="18" t="s">
        <v>2094</v>
      </c>
      <c r="AA428" s="18" t="s">
        <v>2058</v>
      </c>
      <c r="AB428" s="18" t="s">
        <v>2446</v>
      </c>
      <c r="AC428" s="17">
        <f t="shared" si="57"/>
        <v>270</v>
      </c>
      <c r="AD428" s="9" t="str">
        <f t="shared" si="58"/>
        <v>0603</v>
      </c>
    </row>
    <row r="429" spans="1:30" x14ac:dyDescent="0.25">
      <c r="A429" t="s">
        <v>418</v>
      </c>
      <c r="B429" s="20" t="s">
        <v>1953</v>
      </c>
      <c r="C429" s="20" t="s">
        <v>1954</v>
      </c>
      <c r="D429" s="20" t="s">
        <v>1955</v>
      </c>
      <c r="E429" s="20" t="s">
        <v>1169</v>
      </c>
      <c r="F429" s="20">
        <v>90</v>
      </c>
      <c r="G429" s="20" t="s">
        <v>416</v>
      </c>
      <c r="N429" t="str">
        <f t="shared" si="56"/>
        <v/>
      </c>
      <c r="Q429" s="9" t="str">
        <f t="shared" si="59"/>
        <v>D13</v>
      </c>
      <c r="R429" s="17" t="str">
        <f t="shared" si="60"/>
        <v>25.0000</v>
      </c>
      <c r="S429" s="17" t="str">
        <f t="shared" si="61"/>
        <v>20.5000</v>
      </c>
      <c r="T429" s="9" t="str">
        <f t="shared" si="62"/>
        <v>TopLayer</v>
      </c>
      <c r="U429" s="17" t="e">
        <f t="shared" si="64"/>
        <v>#N/A</v>
      </c>
      <c r="V429" s="9" t="e">
        <f t="shared" si="63"/>
        <v>#N/A</v>
      </c>
      <c r="Y429" s="9" t="s">
        <v>2095</v>
      </c>
      <c r="Z429" s="18" t="s">
        <v>2096</v>
      </c>
      <c r="AA429" s="18" t="s">
        <v>2072</v>
      </c>
      <c r="AB429" s="18" t="s">
        <v>2446</v>
      </c>
      <c r="AC429" s="17">
        <f t="shared" si="57"/>
        <v>90</v>
      </c>
      <c r="AD429" s="9" t="str">
        <f t="shared" si="58"/>
        <v>0603</v>
      </c>
    </row>
    <row r="430" spans="1:30" x14ac:dyDescent="0.25">
      <c r="A430" t="s">
        <v>1956</v>
      </c>
      <c r="B430" s="20" t="s">
        <v>263</v>
      </c>
      <c r="C430" s="20" t="s">
        <v>1957</v>
      </c>
      <c r="D430" s="20" t="s">
        <v>1958</v>
      </c>
      <c r="E430" s="20" t="s">
        <v>1169</v>
      </c>
      <c r="F430" s="20">
        <v>90</v>
      </c>
      <c r="G430" s="20" t="s">
        <v>274</v>
      </c>
      <c r="N430" t="str">
        <f t="shared" si="56"/>
        <v>0603</v>
      </c>
      <c r="Q430" s="9" t="str">
        <f t="shared" si="59"/>
        <v>R91</v>
      </c>
      <c r="R430" s="17" t="str">
        <f t="shared" si="60"/>
        <v>31.6000</v>
      </c>
      <c r="S430" s="17" t="str">
        <f t="shared" si="61"/>
        <v>21.8000</v>
      </c>
      <c r="T430" s="9" t="str">
        <f t="shared" si="62"/>
        <v>TopLayer</v>
      </c>
      <c r="U430" s="17">
        <f t="shared" si="64"/>
        <v>90</v>
      </c>
      <c r="V430" s="9" t="str">
        <f t="shared" si="63"/>
        <v>0603</v>
      </c>
      <c r="Y430" s="9" t="s">
        <v>2097</v>
      </c>
      <c r="Z430" s="18" t="s">
        <v>2098</v>
      </c>
      <c r="AA430" s="18" t="s">
        <v>2061</v>
      </c>
      <c r="AB430" s="18" t="s">
        <v>2446</v>
      </c>
      <c r="AC430" s="17">
        <f t="shared" si="57"/>
        <v>270</v>
      </c>
      <c r="AD430" s="9" t="str">
        <f t="shared" si="58"/>
        <v>0603</v>
      </c>
    </row>
    <row r="431" spans="1:30" x14ac:dyDescent="0.25">
      <c r="A431" t="s">
        <v>1959</v>
      </c>
      <c r="B431" s="20" t="s">
        <v>98</v>
      </c>
      <c r="C431" s="20" t="s">
        <v>1960</v>
      </c>
      <c r="D431" s="20" t="s">
        <v>1961</v>
      </c>
      <c r="E431" s="20" t="s">
        <v>1169</v>
      </c>
      <c r="F431" s="20">
        <v>0</v>
      </c>
      <c r="G431" s="20" t="s">
        <v>94</v>
      </c>
      <c r="N431" t="str">
        <f t="shared" si="56"/>
        <v>SOT-23-3</v>
      </c>
      <c r="Q431" s="9" t="str">
        <f t="shared" si="59"/>
        <v>Q18</v>
      </c>
      <c r="R431" s="17" t="str">
        <f t="shared" si="60"/>
        <v>31.8000</v>
      </c>
      <c r="S431" s="17" t="str">
        <f t="shared" si="61"/>
        <v>18.3959</v>
      </c>
      <c r="T431" s="9" t="str">
        <f t="shared" si="62"/>
        <v>TopLayer</v>
      </c>
      <c r="U431" s="17">
        <f t="shared" si="64"/>
        <v>270</v>
      </c>
      <c r="V431" s="9" t="str">
        <f t="shared" si="63"/>
        <v>SOT-23-3</v>
      </c>
      <c r="Y431" s="9" t="s">
        <v>2099</v>
      </c>
      <c r="Z431" s="18" t="s">
        <v>2100</v>
      </c>
      <c r="AA431" s="18" t="s">
        <v>2069</v>
      </c>
      <c r="AB431" s="18" t="s">
        <v>2446</v>
      </c>
      <c r="AC431" s="17">
        <f t="shared" si="57"/>
        <v>270</v>
      </c>
      <c r="AD431" s="9" t="str">
        <f t="shared" si="58"/>
        <v>0603</v>
      </c>
    </row>
    <row r="432" spans="1:30" x14ac:dyDescent="0.25">
      <c r="A432" t="s">
        <v>1962</v>
      </c>
      <c r="B432" s="21">
        <v>44277</v>
      </c>
      <c r="C432" s="20" t="s">
        <v>1963</v>
      </c>
      <c r="D432" s="20" t="s">
        <v>1964</v>
      </c>
      <c r="E432" s="20" t="s">
        <v>1169</v>
      </c>
      <c r="F432" s="20">
        <v>270</v>
      </c>
      <c r="G432" s="21">
        <v>44277</v>
      </c>
      <c r="N432" t="str">
        <f t="shared" si="56"/>
        <v/>
      </c>
      <c r="Q432" s="9" t="str">
        <f t="shared" si="59"/>
        <v>J36</v>
      </c>
      <c r="R432" s="17" t="str">
        <f t="shared" si="60"/>
        <v>31.7000</v>
      </c>
      <c r="S432" s="17" t="str">
        <f t="shared" si="61"/>
        <v>26.2000</v>
      </c>
      <c r="T432" s="9" t="str">
        <f t="shared" si="62"/>
        <v>TopLayer</v>
      </c>
      <c r="U432" s="17" t="e">
        <f t="shared" si="64"/>
        <v>#N/A</v>
      </c>
      <c r="V432" s="9" t="e">
        <f t="shared" si="63"/>
        <v>#N/A</v>
      </c>
      <c r="Y432" s="9" t="s">
        <v>2101</v>
      </c>
      <c r="Z432" s="18" t="s">
        <v>2102</v>
      </c>
      <c r="AA432" s="18" t="s">
        <v>2077</v>
      </c>
      <c r="AB432" s="18" t="s">
        <v>2446</v>
      </c>
      <c r="AC432" s="17">
        <f t="shared" si="57"/>
        <v>270</v>
      </c>
      <c r="AD432" s="9" t="str">
        <f t="shared" si="58"/>
        <v>0603</v>
      </c>
    </row>
    <row r="433" spans="1:30" x14ac:dyDescent="0.25">
      <c r="A433" t="s">
        <v>1965</v>
      </c>
      <c r="B433" s="20" t="s">
        <v>263</v>
      </c>
      <c r="C433" s="20" t="s">
        <v>1966</v>
      </c>
      <c r="D433" s="20" t="s">
        <v>1925</v>
      </c>
      <c r="E433" s="20" t="s">
        <v>1169</v>
      </c>
      <c r="F433" s="20">
        <v>180</v>
      </c>
      <c r="G433" s="20" t="s">
        <v>259</v>
      </c>
      <c r="N433" t="str">
        <f t="shared" si="56"/>
        <v>0603</v>
      </c>
      <c r="Q433" s="9" t="str">
        <f t="shared" si="59"/>
        <v>R99</v>
      </c>
      <c r="R433" s="17" t="str">
        <f t="shared" si="60"/>
        <v>83.0000</v>
      </c>
      <c r="S433" s="17" t="str">
        <f t="shared" si="61"/>
        <v>87.0000</v>
      </c>
      <c r="T433" s="9" t="str">
        <f t="shared" si="62"/>
        <v>TopLayer</v>
      </c>
      <c r="U433" s="17">
        <f t="shared" si="64"/>
        <v>180</v>
      </c>
      <c r="V433" s="9" t="str">
        <f t="shared" si="63"/>
        <v>0603</v>
      </c>
      <c r="Y433" s="9" t="s">
        <v>2103</v>
      </c>
      <c r="Z433" s="18" t="s">
        <v>2104</v>
      </c>
      <c r="AA433" s="18" t="s">
        <v>2058</v>
      </c>
      <c r="AB433" s="18" t="s">
        <v>2446</v>
      </c>
      <c r="AC433" s="17">
        <f t="shared" si="57"/>
        <v>90</v>
      </c>
      <c r="AD433" s="9" t="str">
        <f t="shared" si="58"/>
        <v>0603</v>
      </c>
    </row>
    <row r="434" spans="1:30" x14ac:dyDescent="0.25">
      <c r="A434" t="s">
        <v>1967</v>
      </c>
      <c r="B434" s="20" t="s">
        <v>263</v>
      </c>
      <c r="C434" s="20" t="s">
        <v>1925</v>
      </c>
      <c r="D434" s="20" t="s">
        <v>1925</v>
      </c>
      <c r="E434" s="20" t="s">
        <v>1169</v>
      </c>
      <c r="F434" s="20">
        <v>0</v>
      </c>
      <c r="G434" s="20" t="s">
        <v>259</v>
      </c>
      <c r="N434" t="str">
        <f t="shared" si="56"/>
        <v>0603</v>
      </c>
      <c r="Q434" s="9" t="str">
        <f t="shared" si="59"/>
        <v>R98</v>
      </c>
      <c r="R434" s="17" t="str">
        <f t="shared" si="60"/>
        <v>87.0000</v>
      </c>
      <c r="S434" s="17" t="str">
        <f t="shared" si="61"/>
        <v>87.0000</v>
      </c>
      <c r="T434" s="9" t="str">
        <f t="shared" si="62"/>
        <v>TopLayer</v>
      </c>
      <c r="U434" s="17">
        <f t="shared" si="64"/>
        <v>0</v>
      </c>
      <c r="V434" s="9" t="str">
        <f t="shared" si="63"/>
        <v>0603</v>
      </c>
      <c r="Y434" s="9" t="s">
        <v>2105</v>
      </c>
      <c r="Z434" s="18" t="s">
        <v>2106</v>
      </c>
      <c r="AA434" s="18" t="s">
        <v>2061</v>
      </c>
      <c r="AB434" s="18" t="s">
        <v>2446</v>
      </c>
      <c r="AC434" s="17">
        <f t="shared" si="57"/>
        <v>90</v>
      </c>
      <c r="AD434" s="9" t="str">
        <f t="shared" si="58"/>
        <v>0603</v>
      </c>
    </row>
    <row r="435" spans="1:30" x14ac:dyDescent="0.25">
      <c r="A435" t="s">
        <v>1968</v>
      </c>
      <c r="B435" s="20" t="s">
        <v>1446</v>
      </c>
      <c r="C435" s="20" t="s">
        <v>1969</v>
      </c>
      <c r="D435" s="20" t="s">
        <v>1970</v>
      </c>
      <c r="E435" s="20" t="s">
        <v>1169</v>
      </c>
      <c r="F435" s="20">
        <v>90</v>
      </c>
      <c r="G435" s="20">
        <v>742792023</v>
      </c>
      <c r="N435" t="str">
        <f t="shared" si="56"/>
        <v>0805</v>
      </c>
      <c r="Q435" s="9" t="str">
        <f t="shared" si="59"/>
        <v>FB8</v>
      </c>
      <c r="R435" s="17" t="str">
        <f t="shared" si="60"/>
        <v>66.3000</v>
      </c>
      <c r="S435" s="17" t="str">
        <f t="shared" si="61"/>
        <v>61.0000</v>
      </c>
      <c r="T435" s="9" t="str">
        <f t="shared" si="62"/>
        <v>TopLayer</v>
      </c>
      <c r="U435" s="17">
        <f t="shared" si="64"/>
        <v>90</v>
      </c>
      <c r="V435" s="9" t="str">
        <f t="shared" si="63"/>
        <v>0805</v>
      </c>
      <c r="Y435" s="9" t="s">
        <v>2107</v>
      </c>
      <c r="Z435" s="18" t="s">
        <v>2108</v>
      </c>
      <c r="AA435" s="18" t="s">
        <v>2069</v>
      </c>
      <c r="AB435" s="18" t="s">
        <v>2446</v>
      </c>
      <c r="AC435" s="17">
        <f t="shared" si="57"/>
        <v>270</v>
      </c>
      <c r="AD435" s="9" t="str">
        <f t="shared" si="58"/>
        <v>0603</v>
      </c>
    </row>
    <row r="436" spans="1:30" x14ac:dyDescent="0.25">
      <c r="A436" t="s">
        <v>1971</v>
      </c>
      <c r="B436" s="20" t="s">
        <v>1446</v>
      </c>
      <c r="C436" s="20" t="s">
        <v>1972</v>
      </c>
      <c r="D436" s="20" t="s">
        <v>1970</v>
      </c>
      <c r="E436" s="20" t="s">
        <v>1169</v>
      </c>
      <c r="F436" s="20">
        <v>90</v>
      </c>
      <c r="G436" s="20">
        <v>742792023</v>
      </c>
      <c r="N436" t="str">
        <f t="shared" si="56"/>
        <v>0805</v>
      </c>
      <c r="Q436" s="9" t="str">
        <f t="shared" si="59"/>
        <v>FB7</v>
      </c>
      <c r="R436" s="17" t="str">
        <f t="shared" si="60"/>
        <v>68.2000</v>
      </c>
      <c r="S436" s="17" t="str">
        <f t="shared" si="61"/>
        <v>61.0000</v>
      </c>
      <c r="T436" s="9" t="str">
        <f t="shared" si="62"/>
        <v>TopLayer</v>
      </c>
      <c r="U436" s="17">
        <f t="shared" si="64"/>
        <v>90</v>
      </c>
      <c r="V436" s="9" t="str">
        <f t="shared" si="63"/>
        <v>0805</v>
      </c>
      <c r="Y436" s="9" t="s">
        <v>2109</v>
      </c>
      <c r="Z436" s="18" t="s">
        <v>2110</v>
      </c>
      <c r="AA436" s="18" t="s">
        <v>2058</v>
      </c>
      <c r="AB436" s="18" t="s">
        <v>2446</v>
      </c>
      <c r="AC436" s="17">
        <f t="shared" si="57"/>
        <v>90</v>
      </c>
      <c r="AD436" s="9" t="str">
        <f t="shared" si="58"/>
        <v>0603</v>
      </c>
    </row>
    <row r="437" spans="1:30" x14ac:dyDescent="0.25">
      <c r="A437" t="s">
        <v>1973</v>
      </c>
      <c r="B437" s="20" t="s">
        <v>1193</v>
      </c>
      <c r="C437" s="20" t="s">
        <v>1974</v>
      </c>
      <c r="D437" s="20" t="s">
        <v>1925</v>
      </c>
      <c r="E437" s="20" t="s">
        <v>1169</v>
      </c>
      <c r="F437" s="20">
        <v>180</v>
      </c>
      <c r="G437" s="20" t="s">
        <v>38</v>
      </c>
      <c r="N437" t="str">
        <f t="shared" si="56"/>
        <v>0603</v>
      </c>
      <c r="Q437" s="9" t="str">
        <f t="shared" si="59"/>
        <v>C50</v>
      </c>
      <c r="R437" s="17" t="str">
        <f t="shared" si="60"/>
        <v>79.0000</v>
      </c>
      <c r="S437" s="17" t="str">
        <f t="shared" si="61"/>
        <v>87.0000</v>
      </c>
      <c r="T437" s="9" t="str">
        <f t="shared" si="62"/>
        <v>TopLayer</v>
      </c>
      <c r="U437" s="17">
        <f t="shared" si="64"/>
        <v>180</v>
      </c>
      <c r="V437" s="9" t="str">
        <f t="shared" si="63"/>
        <v>0603</v>
      </c>
      <c r="Y437" s="9" t="s">
        <v>2111</v>
      </c>
      <c r="Z437" s="18" t="s">
        <v>2112</v>
      </c>
      <c r="AA437" s="18" t="s">
        <v>2072</v>
      </c>
      <c r="AB437" s="18" t="s">
        <v>2446</v>
      </c>
      <c r="AC437" s="17">
        <f t="shared" si="57"/>
        <v>270</v>
      </c>
      <c r="AD437" s="9" t="str">
        <f t="shared" si="58"/>
        <v>0603</v>
      </c>
    </row>
    <row r="438" spans="1:30" x14ac:dyDescent="0.25">
      <c r="A438" t="s">
        <v>1975</v>
      </c>
      <c r="B438" s="20" t="s">
        <v>1193</v>
      </c>
      <c r="C438" s="20" t="s">
        <v>1976</v>
      </c>
      <c r="D438" s="20" t="s">
        <v>1977</v>
      </c>
      <c r="E438" s="20" t="s">
        <v>1169</v>
      </c>
      <c r="F438" s="20">
        <v>270</v>
      </c>
      <c r="G438" s="20" t="s">
        <v>38</v>
      </c>
      <c r="N438" t="str">
        <f t="shared" si="56"/>
        <v>0603</v>
      </c>
      <c r="Q438" s="9" t="str">
        <f t="shared" si="59"/>
        <v>C49</v>
      </c>
      <c r="R438" s="17" t="str">
        <f t="shared" si="60"/>
        <v>36.9000</v>
      </c>
      <c r="S438" s="17" t="str">
        <f t="shared" si="61"/>
        <v>15.2000</v>
      </c>
      <c r="T438" s="9" t="str">
        <f t="shared" si="62"/>
        <v>TopLayer</v>
      </c>
      <c r="U438" s="17">
        <f t="shared" si="64"/>
        <v>270</v>
      </c>
      <c r="V438" s="9" t="str">
        <f t="shared" si="63"/>
        <v>0603</v>
      </c>
      <c r="Y438" s="9" t="s">
        <v>2113</v>
      </c>
      <c r="Z438" s="18" t="s">
        <v>2114</v>
      </c>
      <c r="AA438" s="18" t="s">
        <v>2115</v>
      </c>
      <c r="AB438" s="18" t="s">
        <v>2446</v>
      </c>
      <c r="AC438" s="17">
        <f t="shared" si="57"/>
        <v>180</v>
      </c>
      <c r="AD438" s="9" t="str">
        <f t="shared" si="58"/>
        <v>0603</v>
      </c>
    </row>
    <row r="439" spans="1:30" x14ac:dyDescent="0.25">
      <c r="A439" t="s">
        <v>1978</v>
      </c>
      <c r="B439" s="20" t="s">
        <v>389</v>
      </c>
      <c r="C439" s="20" t="s">
        <v>1979</v>
      </c>
      <c r="D439" s="20" t="s">
        <v>1980</v>
      </c>
      <c r="E439" s="20" t="s">
        <v>1169</v>
      </c>
      <c r="F439" s="20">
        <v>90</v>
      </c>
      <c r="G439" s="20" t="s">
        <v>385</v>
      </c>
      <c r="N439" t="str">
        <f t="shared" si="56"/>
        <v/>
      </c>
      <c r="Q439" s="9" t="str">
        <f t="shared" si="59"/>
        <v>S5</v>
      </c>
      <c r="R439" s="17" t="str">
        <f t="shared" si="60"/>
        <v>75.0000</v>
      </c>
      <c r="S439" s="17" t="str">
        <f t="shared" si="61"/>
        <v>92.5000</v>
      </c>
      <c r="T439" s="9" t="str">
        <f t="shared" si="62"/>
        <v>TopLayer</v>
      </c>
      <c r="U439" s="17" t="e">
        <f t="shared" si="64"/>
        <v>#N/A</v>
      </c>
      <c r="V439" s="9" t="e">
        <f t="shared" si="63"/>
        <v>#N/A</v>
      </c>
      <c r="Y439" s="9" t="s">
        <v>2116</v>
      </c>
      <c r="Z439" s="18" t="s">
        <v>2117</v>
      </c>
      <c r="AA439" s="18" t="s">
        <v>2069</v>
      </c>
      <c r="AB439" s="18" t="s">
        <v>2446</v>
      </c>
      <c r="AC439" s="17">
        <f t="shared" si="57"/>
        <v>270</v>
      </c>
      <c r="AD439" s="9" t="str">
        <f t="shared" si="58"/>
        <v>0603</v>
      </c>
    </row>
    <row r="440" spans="1:30" x14ac:dyDescent="0.25">
      <c r="A440" t="s">
        <v>304</v>
      </c>
      <c r="B440" s="20" t="s">
        <v>306</v>
      </c>
      <c r="C440" s="20" t="s">
        <v>1981</v>
      </c>
      <c r="D440" s="20" t="s">
        <v>1980</v>
      </c>
      <c r="E440" s="20" t="s">
        <v>1169</v>
      </c>
      <c r="F440" s="20">
        <v>90</v>
      </c>
      <c r="G440" s="20" t="s">
        <v>303</v>
      </c>
      <c r="N440" t="str">
        <f t="shared" si="56"/>
        <v/>
      </c>
      <c r="Q440" s="9" t="str">
        <f t="shared" si="59"/>
        <v>S4</v>
      </c>
      <c r="R440" s="17" t="str">
        <f t="shared" si="60"/>
        <v>57.0000</v>
      </c>
      <c r="S440" s="17" t="str">
        <f t="shared" si="61"/>
        <v>92.5000</v>
      </c>
      <c r="T440" s="9" t="str">
        <f t="shared" si="62"/>
        <v>TopLayer</v>
      </c>
      <c r="U440" s="17" t="e">
        <f t="shared" si="64"/>
        <v>#N/A</v>
      </c>
      <c r="V440" s="9" t="e">
        <f t="shared" si="63"/>
        <v>#N/A</v>
      </c>
      <c r="Y440" s="9" t="s">
        <v>2118</v>
      </c>
      <c r="Z440" s="18" t="s">
        <v>2119</v>
      </c>
      <c r="AA440" s="18" t="s">
        <v>2072</v>
      </c>
      <c r="AB440" s="18" t="s">
        <v>2446</v>
      </c>
      <c r="AC440" s="17">
        <f t="shared" si="57"/>
        <v>270</v>
      </c>
      <c r="AD440" s="9" t="str">
        <f t="shared" si="58"/>
        <v>0603</v>
      </c>
    </row>
    <row r="441" spans="1:30" x14ac:dyDescent="0.25">
      <c r="A441" t="s">
        <v>1982</v>
      </c>
      <c r="B441" s="20" t="s">
        <v>389</v>
      </c>
      <c r="C441" s="20" t="s">
        <v>1983</v>
      </c>
      <c r="D441" s="20" t="s">
        <v>1980</v>
      </c>
      <c r="E441" s="20" t="s">
        <v>1169</v>
      </c>
      <c r="F441" s="20">
        <v>90</v>
      </c>
      <c r="G441" s="20" t="s">
        <v>385</v>
      </c>
      <c r="N441" t="str">
        <f t="shared" si="56"/>
        <v/>
      </c>
      <c r="Q441" s="9" t="str">
        <f t="shared" si="59"/>
        <v>S3</v>
      </c>
      <c r="R441" s="17" t="str">
        <f t="shared" si="60"/>
        <v>39.0000</v>
      </c>
      <c r="S441" s="17" t="str">
        <f t="shared" si="61"/>
        <v>92.5000</v>
      </c>
      <c r="T441" s="9" t="str">
        <f t="shared" si="62"/>
        <v>TopLayer</v>
      </c>
      <c r="U441" s="17" t="e">
        <f t="shared" si="64"/>
        <v>#N/A</v>
      </c>
      <c r="V441" s="9" t="e">
        <f t="shared" si="63"/>
        <v>#N/A</v>
      </c>
      <c r="Y441" s="9" t="s">
        <v>2120</v>
      </c>
      <c r="Z441" s="18" t="s">
        <v>2121</v>
      </c>
      <c r="AA441" s="18" t="s">
        <v>2122</v>
      </c>
      <c r="AB441" s="18" t="s">
        <v>2446</v>
      </c>
      <c r="AC441" s="17">
        <f t="shared" si="57"/>
        <v>270</v>
      </c>
      <c r="AD441" s="9" t="str">
        <f t="shared" si="58"/>
        <v>0603</v>
      </c>
    </row>
    <row r="442" spans="1:30" x14ac:dyDescent="0.25">
      <c r="A442" t="s">
        <v>1984</v>
      </c>
      <c r="B442" s="20" t="s">
        <v>389</v>
      </c>
      <c r="C442" s="20" t="s">
        <v>1985</v>
      </c>
      <c r="D442" s="20" t="s">
        <v>1980</v>
      </c>
      <c r="E442" s="20" t="s">
        <v>1169</v>
      </c>
      <c r="F442" s="20">
        <v>90</v>
      </c>
      <c r="G442" s="20" t="s">
        <v>385</v>
      </c>
      <c r="N442" t="str">
        <f t="shared" si="56"/>
        <v/>
      </c>
      <c r="Q442" s="9" t="str">
        <f t="shared" si="59"/>
        <v>S2</v>
      </c>
      <c r="R442" s="17" t="str">
        <f t="shared" si="60"/>
        <v>22.0000</v>
      </c>
      <c r="S442" s="17" t="str">
        <f t="shared" si="61"/>
        <v>92.5000</v>
      </c>
      <c r="T442" s="9" t="str">
        <f t="shared" si="62"/>
        <v>TopLayer</v>
      </c>
      <c r="U442" s="17" t="e">
        <f t="shared" si="64"/>
        <v>#N/A</v>
      </c>
      <c r="V442" s="9" t="e">
        <f t="shared" si="63"/>
        <v>#N/A</v>
      </c>
      <c r="Y442" s="9" t="s">
        <v>2123</v>
      </c>
      <c r="Z442" s="18" t="s">
        <v>2124</v>
      </c>
      <c r="AA442" s="18" t="s">
        <v>2094</v>
      </c>
      <c r="AB442" s="18" t="s">
        <v>2446</v>
      </c>
      <c r="AC442" s="17">
        <f t="shared" si="57"/>
        <v>0</v>
      </c>
      <c r="AD442" s="9" t="str">
        <f t="shared" si="58"/>
        <v>0603</v>
      </c>
    </row>
    <row r="443" spans="1:30" x14ac:dyDescent="0.25">
      <c r="A443" t="s">
        <v>1986</v>
      </c>
      <c r="B443" s="20" t="s">
        <v>389</v>
      </c>
      <c r="C443" s="20" t="s">
        <v>1987</v>
      </c>
      <c r="D443" s="20" t="s">
        <v>1980</v>
      </c>
      <c r="E443" s="20" t="s">
        <v>1169</v>
      </c>
      <c r="F443" s="20">
        <v>90</v>
      </c>
      <c r="G443" s="20" t="s">
        <v>385</v>
      </c>
      <c r="N443" t="str">
        <f t="shared" si="56"/>
        <v/>
      </c>
      <c r="Q443" s="9" t="str">
        <f t="shared" si="59"/>
        <v>S1</v>
      </c>
      <c r="R443" s="17" t="str">
        <f t="shared" si="60"/>
        <v>3.0000</v>
      </c>
      <c r="S443" s="17" t="str">
        <f t="shared" si="61"/>
        <v>92.5000</v>
      </c>
      <c r="T443" s="9" t="str">
        <f t="shared" si="62"/>
        <v>TopLayer</v>
      </c>
      <c r="U443" s="17" t="e">
        <f t="shared" si="64"/>
        <v>#N/A</v>
      </c>
      <c r="V443" s="9" t="e">
        <f t="shared" si="63"/>
        <v>#N/A</v>
      </c>
      <c r="Y443" s="9" t="s">
        <v>2125</v>
      </c>
      <c r="Z443" s="18" t="s">
        <v>2124</v>
      </c>
      <c r="AA443" s="18" t="s">
        <v>2126</v>
      </c>
      <c r="AB443" s="18" t="s">
        <v>2446</v>
      </c>
      <c r="AC443" s="17">
        <f t="shared" si="57"/>
        <v>0</v>
      </c>
      <c r="AD443" s="9" t="str">
        <f t="shared" si="58"/>
        <v>0603</v>
      </c>
    </row>
    <row r="444" spans="1:30" x14ac:dyDescent="0.25">
      <c r="A444" t="s">
        <v>1988</v>
      </c>
      <c r="B444" s="20" t="s">
        <v>263</v>
      </c>
      <c r="C444" s="20" t="s">
        <v>1214</v>
      </c>
      <c r="D444" s="20" t="s">
        <v>1989</v>
      </c>
      <c r="E444" s="20" t="s">
        <v>1169</v>
      </c>
      <c r="F444" s="20">
        <v>180</v>
      </c>
      <c r="G444" s="20" t="s">
        <v>274</v>
      </c>
      <c r="N444" t="str">
        <f t="shared" si="56"/>
        <v>0603</v>
      </c>
      <c r="Q444" s="9" t="str">
        <f t="shared" si="59"/>
        <v>R90</v>
      </c>
      <c r="R444" s="17" t="str">
        <f t="shared" si="60"/>
        <v>32.0000</v>
      </c>
      <c r="S444" s="17" t="str">
        <f t="shared" si="61"/>
        <v>87.5000</v>
      </c>
      <c r="T444" s="9" t="str">
        <f t="shared" si="62"/>
        <v>TopLayer</v>
      </c>
      <c r="U444" s="17">
        <f t="shared" si="64"/>
        <v>180</v>
      </c>
      <c r="V444" s="9" t="str">
        <f t="shared" si="63"/>
        <v>0603</v>
      </c>
      <c r="Y444" s="9" t="s">
        <v>2127</v>
      </c>
      <c r="Z444" s="18" t="s">
        <v>2128</v>
      </c>
      <c r="AA444" s="18" t="s">
        <v>2129</v>
      </c>
      <c r="AB444" s="18" t="s">
        <v>2446</v>
      </c>
      <c r="AC444" s="17">
        <f t="shared" si="57"/>
        <v>0</v>
      </c>
      <c r="AD444" s="9" t="str">
        <f t="shared" si="58"/>
        <v>0603</v>
      </c>
    </row>
    <row r="445" spans="1:30" x14ac:dyDescent="0.25">
      <c r="A445" t="s">
        <v>1990</v>
      </c>
      <c r="B445" s="20" t="s">
        <v>263</v>
      </c>
      <c r="C445" s="20" t="s">
        <v>1991</v>
      </c>
      <c r="D445" s="20" t="s">
        <v>1989</v>
      </c>
      <c r="E445" s="20" t="s">
        <v>1169</v>
      </c>
      <c r="F445" s="20">
        <v>0</v>
      </c>
      <c r="G445" s="20" t="s">
        <v>270</v>
      </c>
      <c r="N445" t="str">
        <f t="shared" si="56"/>
        <v>0603</v>
      </c>
      <c r="Q445" s="9" t="str">
        <f t="shared" si="59"/>
        <v>R89</v>
      </c>
      <c r="R445" s="17" t="str">
        <f t="shared" si="60"/>
        <v>35.3000</v>
      </c>
      <c r="S445" s="17" t="str">
        <f t="shared" si="61"/>
        <v>87.5000</v>
      </c>
      <c r="T445" s="9" t="str">
        <f t="shared" si="62"/>
        <v>TopLayer</v>
      </c>
      <c r="U445" s="17">
        <f t="shared" si="64"/>
        <v>0</v>
      </c>
      <c r="V445" s="9" t="str">
        <f t="shared" si="63"/>
        <v>0603</v>
      </c>
      <c r="Y445" s="9" t="s">
        <v>2130</v>
      </c>
      <c r="Z445" s="18" t="s">
        <v>2131</v>
      </c>
      <c r="AA445" s="18" t="s">
        <v>2132</v>
      </c>
      <c r="AB445" s="18" t="s">
        <v>2446</v>
      </c>
      <c r="AC445" s="17">
        <f t="shared" si="57"/>
        <v>0</v>
      </c>
      <c r="AD445" s="9" t="str">
        <f t="shared" si="58"/>
        <v>0603</v>
      </c>
    </row>
    <row r="446" spans="1:30" x14ac:dyDescent="0.25">
      <c r="A446" t="s">
        <v>1992</v>
      </c>
      <c r="B446" s="20" t="s">
        <v>263</v>
      </c>
      <c r="C446" s="20" t="s">
        <v>1993</v>
      </c>
      <c r="D446" s="20" t="s">
        <v>1994</v>
      </c>
      <c r="E446" s="20" t="s">
        <v>1169</v>
      </c>
      <c r="F446" s="20">
        <v>270</v>
      </c>
      <c r="G446" s="20" t="s">
        <v>270</v>
      </c>
      <c r="N446" t="str">
        <f t="shared" si="56"/>
        <v>0603</v>
      </c>
      <c r="Q446" s="9" t="str">
        <f t="shared" si="59"/>
        <v>R88</v>
      </c>
      <c r="R446" s="17" t="str">
        <f t="shared" si="60"/>
        <v>44.5000</v>
      </c>
      <c r="S446" s="17" t="str">
        <f t="shared" si="61"/>
        <v>96.0000</v>
      </c>
      <c r="T446" s="9" t="str">
        <f t="shared" si="62"/>
        <v>TopLayer</v>
      </c>
      <c r="U446" s="17">
        <f t="shared" si="64"/>
        <v>270</v>
      </c>
      <c r="V446" s="9" t="str">
        <f t="shared" si="63"/>
        <v>0603</v>
      </c>
      <c r="Y446" s="9" t="s">
        <v>2133</v>
      </c>
      <c r="Z446" s="18" t="s">
        <v>2134</v>
      </c>
      <c r="AA446" s="18" t="s">
        <v>1954</v>
      </c>
      <c r="AB446" s="18" t="s">
        <v>2446</v>
      </c>
      <c r="AC446" s="17">
        <f t="shared" si="57"/>
        <v>0</v>
      </c>
      <c r="AD446" s="9" t="str">
        <f t="shared" si="58"/>
        <v>0603</v>
      </c>
    </row>
    <row r="447" spans="1:30" x14ac:dyDescent="0.25">
      <c r="A447" t="s">
        <v>1995</v>
      </c>
      <c r="B447" s="20" t="s">
        <v>263</v>
      </c>
      <c r="C447" s="20" t="s">
        <v>1996</v>
      </c>
      <c r="D447" s="20" t="s">
        <v>1994</v>
      </c>
      <c r="E447" s="20" t="s">
        <v>1169</v>
      </c>
      <c r="F447" s="20">
        <v>270</v>
      </c>
      <c r="G447" s="20" t="s">
        <v>274</v>
      </c>
      <c r="N447" t="str">
        <f t="shared" si="56"/>
        <v>0603</v>
      </c>
      <c r="Q447" s="9" t="str">
        <f t="shared" si="59"/>
        <v>R87</v>
      </c>
      <c r="R447" s="17" t="str">
        <f t="shared" si="60"/>
        <v>42.5000</v>
      </c>
      <c r="S447" s="17" t="str">
        <f t="shared" si="61"/>
        <v>96.0000</v>
      </c>
      <c r="T447" s="9" t="str">
        <f t="shared" si="62"/>
        <v>TopLayer</v>
      </c>
      <c r="U447" s="17">
        <f t="shared" si="64"/>
        <v>270</v>
      </c>
      <c r="V447" s="9" t="str">
        <f t="shared" si="63"/>
        <v>0603</v>
      </c>
      <c r="Y447" s="9" t="s">
        <v>2135</v>
      </c>
      <c r="Z447" s="18" t="s">
        <v>2136</v>
      </c>
      <c r="AA447" s="18" t="s">
        <v>2137</v>
      </c>
      <c r="AB447" s="18" t="s">
        <v>2446</v>
      </c>
      <c r="AC447" s="17">
        <f t="shared" si="57"/>
        <v>90</v>
      </c>
      <c r="AD447" s="9" t="str">
        <f t="shared" si="58"/>
        <v>0603</v>
      </c>
    </row>
    <row r="448" spans="1:30" x14ac:dyDescent="0.25">
      <c r="A448" t="s">
        <v>1997</v>
      </c>
      <c r="B448" s="20" t="s">
        <v>263</v>
      </c>
      <c r="C448" s="20" t="s">
        <v>1998</v>
      </c>
      <c r="D448" s="20" t="s">
        <v>1999</v>
      </c>
      <c r="E448" s="20" t="s">
        <v>1169</v>
      </c>
      <c r="F448" s="20">
        <v>90</v>
      </c>
      <c r="G448" s="20" t="s">
        <v>265</v>
      </c>
      <c r="N448" t="str">
        <f t="shared" si="56"/>
        <v>0603</v>
      </c>
      <c r="Q448" s="9" t="str">
        <f t="shared" si="59"/>
        <v>R86</v>
      </c>
      <c r="R448" s="17" t="str">
        <f t="shared" si="60"/>
        <v>69.9750</v>
      </c>
      <c r="S448" s="17" t="str">
        <f t="shared" si="61"/>
        <v>92.4240</v>
      </c>
      <c r="T448" s="9" t="str">
        <f t="shared" si="62"/>
        <v>TopLayer</v>
      </c>
      <c r="U448" s="17">
        <f t="shared" si="64"/>
        <v>90</v>
      </c>
      <c r="V448" s="9" t="str">
        <f t="shared" si="63"/>
        <v>0603</v>
      </c>
      <c r="Y448" s="9" t="s">
        <v>2138</v>
      </c>
      <c r="Z448" s="18" t="s">
        <v>1993</v>
      </c>
      <c r="AA448" s="18" t="s">
        <v>2139</v>
      </c>
      <c r="AB448" s="18" t="s">
        <v>2446</v>
      </c>
      <c r="AC448" s="17">
        <f t="shared" si="57"/>
        <v>0</v>
      </c>
      <c r="AD448" s="9" t="str">
        <f t="shared" si="58"/>
        <v>0805</v>
      </c>
    </row>
    <row r="449" spans="1:30" x14ac:dyDescent="0.25">
      <c r="A449" t="s">
        <v>2000</v>
      </c>
      <c r="B449" s="20" t="s">
        <v>263</v>
      </c>
      <c r="C449" s="20" t="s">
        <v>2001</v>
      </c>
      <c r="D449" s="20" t="s">
        <v>2002</v>
      </c>
      <c r="E449" s="20" t="s">
        <v>1169</v>
      </c>
      <c r="F449" s="20">
        <v>180</v>
      </c>
      <c r="G449" s="20" t="s">
        <v>400</v>
      </c>
      <c r="N449" t="str">
        <f t="shared" si="56"/>
        <v>0603</v>
      </c>
      <c r="Q449" s="9" t="str">
        <f t="shared" si="59"/>
        <v>R85</v>
      </c>
      <c r="R449" s="17" t="str">
        <f t="shared" si="60"/>
        <v>65.9500</v>
      </c>
      <c r="S449" s="17" t="str">
        <f t="shared" si="61"/>
        <v>88.2250</v>
      </c>
      <c r="T449" s="9" t="str">
        <f t="shared" si="62"/>
        <v>TopLayer</v>
      </c>
      <c r="U449" s="17">
        <f t="shared" si="64"/>
        <v>180</v>
      </c>
      <c r="V449" s="9" t="str">
        <f t="shared" si="63"/>
        <v>0603</v>
      </c>
      <c r="Y449" s="9" t="s">
        <v>2140</v>
      </c>
      <c r="Z449" s="18" t="s">
        <v>1993</v>
      </c>
      <c r="AA449" s="18" t="s">
        <v>2141</v>
      </c>
      <c r="AB449" s="18" t="s">
        <v>2446</v>
      </c>
      <c r="AC449" s="17">
        <f t="shared" si="57"/>
        <v>180</v>
      </c>
      <c r="AD449" s="9" t="str">
        <f t="shared" si="58"/>
        <v>0805</v>
      </c>
    </row>
    <row r="450" spans="1:30" x14ac:dyDescent="0.25">
      <c r="A450" t="s">
        <v>2003</v>
      </c>
      <c r="B450" s="20" t="s">
        <v>263</v>
      </c>
      <c r="C450" s="20" t="s">
        <v>2004</v>
      </c>
      <c r="D450" s="20" t="s">
        <v>2005</v>
      </c>
      <c r="E450" s="20" t="s">
        <v>1169</v>
      </c>
      <c r="F450" s="20">
        <v>180</v>
      </c>
      <c r="G450" s="20" t="s">
        <v>274</v>
      </c>
      <c r="N450" t="str">
        <f t="shared" ref="N450:N513" si="65">IFERROR(VLOOKUP(B450,I:J,2,FALSE),"")</f>
        <v>0603</v>
      </c>
      <c r="Q450" s="9" t="str">
        <f t="shared" si="59"/>
        <v>R84</v>
      </c>
      <c r="R450" s="17" t="str">
        <f t="shared" si="60"/>
        <v>26.5000</v>
      </c>
      <c r="S450" s="17" t="str">
        <f t="shared" si="61"/>
        <v>98.0000</v>
      </c>
      <c r="T450" s="9" t="str">
        <f t="shared" si="62"/>
        <v>TopLayer</v>
      </c>
      <c r="U450" s="17">
        <f t="shared" si="64"/>
        <v>180</v>
      </c>
      <c r="V450" s="9" t="str">
        <f t="shared" si="63"/>
        <v>0603</v>
      </c>
      <c r="Y450" s="9" t="s">
        <v>2142</v>
      </c>
      <c r="Z450" s="18" t="s">
        <v>2134</v>
      </c>
      <c r="AA450" s="18" t="s">
        <v>2143</v>
      </c>
      <c r="AB450" s="18" t="s">
        <v>2446</v>
      </c>
      <c r="AC450" s="17">
        <f t="shared" ref="AC450:AC517" si="66">VLOOKUP($Y450,$Q:$V,5,FALSE)</f>
        <v>180</v>
      </c>
      <c r="AD450" s="9" t="str">
        <f t="shared" ref="AD450:AD517" si="67">VLOOKUP($Y450,$Q:$V,6,FALSE)</f>
        <v>0603</v>
      </c>
    </row>
    <row r="451" spans="1:30" x14ac:dyDescent="0.25">
      <c r="A451" t="s">
        <v>2006</v>
      </c>
      <c r="B451" s="20" t="s">
        <v>263</v>
      </c>
      <c r="C451" s="20" t="s">
        <v>2007</v>
      </c>
      <c r="D451" s="20" t="s">
        <v>1989</v>
      </c>
      <c r="E451" s="20" t="s">
        <v>1169</v>
      </c>
      <c r="F451" s="20">
        <v>180</v>
      </c>
      <c r="G451" s="20" t="s">
        <v>274</v>
      </c>
      <c r="N451" t="str">
        <f t="shared" si="65"/>
        <v>0603</v>
      </c>
      <c r="Q451" s="9" t="str">
        <f t="shared" ref="Q451:Q514" si="68">$A451</f>
        <v>R83</v>
      </c>
      <c r="R451" s="17" t="str">
        <f t="shared" ref="R451:R514" si="69">$C451</f>
        <v>13.0000</v>
      </c>
      <c r="S451" s="17" t="str">
        <f t="shared" ref="S451:S514" si="70">$D451</f>
        <v>87.5000</v>
      </c>
      <c r="T451" s="9" t="str">
        <f t="shared" ref="T451:T514" si="71">$E451</f>
        <v>TopLayer</v>
      </c>
      <c r="U451" s="17">
        <f t="shared" si="64"/>
        <v>180</v>
      </c>
      <c r="V451" s="9" t="str">
        <f t="shared" ref="V451:V514" si="72">VLOOKUP($B451,$I:$L,2,FALSE)</f>
        <v>0603</v>
      </c>
      <c r="Y451" s="9" t="s">
        <v>2144</v>
      </c>
      <c r="Z451" s="18" t="s">
        <v>2145</v>
      </c>
      <c r="AA451" s="18" t="s">
        <v>2146</v>
      </c>
      <c r="AB451" s="18" t="s">
        <v>2446</v>
      </c>
      <c r="AC451" s="17">
        <f t="shared" si="66"/>
        <v>90</v>
      </c>
      <c r="AD451" s="9" t="str">
        <f t="shared" si="67"/>
        <v>0603</v>
      </c>
    </row>
    <row r="452" spans="1:30" x14ac:dyDescent="0.25">
      <c r="A452" t="s">
        <v>2008</v>
      </c>
      <c r="B452" s="20" t="s">
        <v>263</v>
      </c>
      <c r="C452" s="20" t="s">
        <v>2009</v>
      </c>
      <c r="D452" s="20" t="s">
        <v>2005</v>
      </c>
      <c r="E452" s="20" t="s">
        <v>1169</v>
      </c>
      <c r="F452" s="20">
        <v>0</v>
      </c>
      <c r="G452" s="20" t="s">
        <v>274</v>
      </c>
      <c r="N452" t="str">
        <f t="shared" si="65"/>
        <v>0603</v>
      </c>
      <c r="Q452" s="9" t="str">
        <f t="shared" si="68"/>
        <v>R82</v>
      </c>
      <c r="R452" s="17" t="str">
        <f t="shared" si="69"/>
        <v>14.0000</v>
      </c>
      <c r="S452" s="17" t="str">
        <f t="shared" si="70"/>
        <v>98.0000</v>
      </c>
      <c r="T452" s="9" t="str">
        <f t="shared" si="71"/>
        <v>TopLayer</v>
      </c>
      <c r="U452" s="17">
        <f t="shared" si="64"/>
        <v>0</v>
      </c>
      <c r="V452" s="9" t="str">
        <f t="shared" si="72"/>
        <v>0603</v>
      </c>
      <c r="Y452" s="9" t="s">
        <v>2147</v>
      </c>
      <c r="Z452" s="18" t="s">
        <v>2145</v>
      </c>
      <c r="AA452" s="18" t="s">
        <v>2148</v>
      </c>
      <c r="AB452" s="18" t="s">
        <v>2446</v>
      </c>
      <c r="AC452" s="17">
        <f t="shared" si="66"/>
        <v>90</v>
      </c>
      <c r="AD452" s="9" t="str">
        <f t="shared" si="67"/>
        <v>0603</v>
      </c>
    </row>
    <row r="453" spans="1:30" x14ac:dyDescent="0.25">
      <c r="A453" t="s">
        <v>2010</v>
      </c>
      <c r="B453" s="20" t="s">
        <v>263</v>
      </c>
      <c r="C453" s="20" t="s">
        <v>2011</v>
      </c>
      <c r="D453" s="20" t="s">
        <v>1989</v>
      </c>
      <c r="E453" s="20" t="s">
        <v>1169</v>
      </c>
      <c r="F453" s="20">
        <v>180</v>
      </c>
      <c r="G453" s="20" t="s">
        <v>270</v>
      </c>
      <c r="N453" t="str">
        <f t="shared" si="65"/>
        <v>0603</v>
      </c>
      <c r="Q453" s="9" t="str">
        <f t="shared" si="68"/>
        <v>R81</v>
      </c>
      <c r="R453" s="17" t="str">
        <f t="shared" si="69"/>
        <v>28.7000</v>
      </c>
      <c r="S453" s="17" t="str">
        <f t="shared" si="70"/>
        <v>87.5000</v>
      </c>
      <c r="T453" s="9" t="str">
        <f t="shared" si="71"/>
        <v>TopLayer</v>
      </c>
      <c r="U453" s="17">
        <f t="shared" si="64"/>
        <v>180</v>
      </c>
      <c r="V453" s="9" t="str">
        <f t="shared" si="72"/>
        <v>0603</v>
      </c>
      <c r="Y453" s="9" t="s">
        <v>2149</v>
      </c>
      <c r="Z453" s="18" t="s">
        <v>2145</v>
      </c>
      <c r="AA453" s="18" t="s">
        <v>2150</v>
      </c>
      <c r="AB453" s="18" t="s">
        <v>2446</v>
      </c>
      <c r="AC453" s="17">
        <f t="shared" si="66"/>
        <v>90</v>
      </c>
      <c r="AD453" s="9" t="str">
        <f t="shared" si="67"/>
        <v>0603</v>
      </c>
    </row>
    <row r="454" spans="1:30" x14ac:dyDescent="0.25">
      <c r="A454" t="s">
        <v>2012</v>
      </c>
      <c r="B454" s="20" t="s">
        <v>263</v>
      </c>
      <c r="C454" s="20" t="s">
        <v>2013</v>
      </c>
      <c r="D454" s="20" t="s">
        <v>1989</v>
      </c>
      <c r="E454" s="20" t="s">
        <v>1169</v>
      </c>
      <c r="F454" s="20">
        <v>0</v>
      </c>
      <c r="G454" s="20" t="s">
        <v>270</v>
      </c>
      <c r="N454" t="str">
        <f t="shared" si="65"/>
        <v>0603</v>
      </c>
      <c r="Q454" s="9" t="str">
        <f t="shared" si="68"/>
        <v>R80</v>
      </c>
      <c r="R454" s="17" t="str">
        <f t="shared" si="69"/>
        <v>16.5000</v>
      </c>
      <c r="S454" s="17" t="str">
        <f t="shared" si="70"/>
        <v>87.5000</v>
      </c>
      <c r="T454" s="9" t="str">
        <f t="shared" si="71"/>
        <v>TopLayer</v>
      </c>
      <c r="U454" s="17">
        <f t="shared" si="64"/>
        <v>0</v>
      </c>
      <c r="V454" s="9" t="str">
        <f t="shared" si="72"/>
        <v>0603</v>
      </c>
      <c r="Y454" s="9" t="s">
        <v>2151</v>
      </c>
      <c r="Z454" s="18" t="s">
        <v>2145</v>
      </c>
      <c r="AA454" s="18" t="s">
        <v>2152</v>
      </c>
      <c r="AB454" s="18" t="s">
        <v>2446</v>
      </c>
      <c r="AC454" s="17">
        <f t="shared" si="66"/>
        <v>90</v>
      </c>
      <c r="AD454" s="9" t="str">
        <f t="shared" si="67"/>
        <v>0603</v>
      </c>
    </row>
    <row r="455" spans="1:30" x14ac:dyDescent="0.25">
      <c r="A455" t="s">
        <v>2014</v>
      </c>
      <c r="B455" s="20" t="s">
        <v>263</v>
      </c>
      <c r="C455" s="20" t="s">
        <v>2015</v>
      </c>
      <c r="D455" s="20" t="s">
        <v>2005</v>
      </c>
      <c r="E455" s="20" t="s">
        <v>1169</v>
      </c>
      <c r="F455" s="20">
        <v>180</v>
      </c>
      <c r="G455" s="20" t="s">
        <v>270</v>
      </c>
      <c r="N455" t="str">
        <f t="shared" si="65"/>
        <v>0603</v>
      </c>
      <c r="Q455" s="9" t="str">
        <f t="shared" si="68"/>
        <v>R79</v>
      </c>
      <c r="R455" s="17" t="str">
        <f t="shared" si="69"/>
        <v>10.0000</v>
      </c>
      <c r="S455" s="17" t="str">
        <f t="shared" si="70"/>
        <v>98.0000</v>
      </c>
      <c r="T455" s="9" t="str">
        <f t="shared" si="71"/>
        <v>TopLayer</v>
      </c>
      <c r="U455" s="17">
        <f t="shared" si="64"/>
        <v>180</v>
      </c>
      <c r="V455" s="9" t="str">
        <f t="shared" si="72"/>
        <v>0603</v>
      </c>
      <c r="Y455" s="9" t="s">
        <v>2153</v>
      </c>
      <c r="Z455" s="18" t="s">
        <v>2154</v>
      </c>
      <c r="AA455" s="18" t="s">
        <v>2146</v>
      </c>
      <c r="AB455" s="18" t="s">
        <v>2446</v>
      </c>
      <c r="AC455" s="17">
        <f t="shared" si="66"/>
        <v>270</v>
      </c>
      <c r="AD455" s="9" t="str">
        <f t="shared" si="67"/>
        <v>0603</v>
      </c>
    </row>
    <row r="456" spans="1:30" x14ac:dyDescent="0.25">
      <c r="A456" t="s">
        <v>2016</v>
      </c>
      <c r="B456" s="20" t="s">
        <v>263</v>
      </c>
      <c r="C456" s="20" t="s">
        <v>2017</v>
      </c>
      <c r="D456" s="20" t="s">
        <v>2018</v>
      </c>
      <c r="E456" s="20" t="s">
        <v>1169</v>
      </c>
      <c r="F456" s="20">
        <v>270</v>
      </c>
      <c r="G456" s="20" t="s">
        <v>270</v>
      </c>
      <c r="N456" t="str">
        <f t="shared" si="65"/>
        <v>0603</v>
      </c>
      <c r="Q456" s="9" t="str">
        <f t="shared" si="68"/>
        <v>R78</v>
      </c>
      <c r="R456" s="17" t="str">
        <f t="shared" si="69"/>
        <v>81.7700</v>
      </c>
      <c r="S456" s="17" t="str">
        <f t="shared" si="70"/>
        <v>81.2500</v>
      </c>
      <c r="T456" s="9" t="str">
        <f t="shared" si="71"/>
        <v>TopLayer</v>
      </c>
      <c r="U456" s="17">
        <f t="shared" si="64"/>
        <v>270</v>
      </c>
      <c r="V456" s="9" t="str">
        <f t="shared" si="72"/>
        <v>0603</v>
      </c>
      <c r="Y456" s="9" t="s">
        <v>2155</v>
      </c>
      <c r="Z456" s="18" t="s">
        <v>2154</v>
      </c>
      <c r="AA456" s="18" t="s">
        <v>2148</v>
      </c>
      <c r="AB456" s="18" t="s">
        <v>2446</v>
      </c>
      <c r="AC456" s="17">
        <f t="shared" si="66"/>
        <v>270</v>
      </c>
      <c r="AD456" s="9" t="str">
        <f t="shared" si="67"/>
        <v>0603</v>
      </c>
    </row>
    <row r="457" spans="1:30" x14ac:dyDescent="0.25">
      <c r="A457" t="s">
        <v>2019</v>
      </c>
      <c r="B457" s="20" t="s">
        <v>263</v>
      </c>
      <c r="C457" s="20" t="s">
        <v>2020</v>
      </c>
      <c r="D457" s="20" t="s">
        <v>2021</v>
      </c>
      <c r="E457" s="20" t="s">
        <v>1169</v>
      </c>
      <c r="F457" s="20">
        <v>270</v>
      </c>
      <c r="G457" s="20" t="s">
        <v>270</v>
      </c>
      <c r="N457" t="str">
        <f t="shared" si="65"/>
        <v>0603</v>
      </c>
      <c r="Q457" s="9" t="str">
        <f t="shared" si="68"/>
        <v>R77</v>
      </c>
      <c r="R457" s="17" t="str">
        <f t="shared" si="69"/>
        <v>81.7300</v>
      </c>
      <c r="S457" s="17" t="str">
        <f t="shared" si="70"/>
        <v>74.2500</v>
      </c>
      <c r="T457" s="9" t="str">
        <f t="shared" si="71"/>
        <v>TopLayer</v>
      </c>
      <c r="U457" s="17">
        <f t="shared" si="64"/>
        <v>270</v>
      </c>
      <c r="V457" s="9" t="str">
        <f t="shared" si="72"/>
        <v>0603</v>
      </c>
      <c r="Y457" s="9" t="s">
        <v>2156</v>
      </c>
      <c r="Z457" s="18" t="s">
        <v>2154</v>
      </c>
      <c r="AA457" s="18" t="s">
        <v>2150</v>
      </c>
      <c r="AB457" s="18" t="s">
        <v>2446</v>
      </c>
      <c r="AC457" s="17">
        <f t="shared" si="66"/>
        <v>270</v>
      </c>
      <c r="AD457" s="9" t="str">
        <f t="shared" si="67"/>
        <v>0603</v>
      </c>
    </row>
    <row r="458" spans="1:30" x14ac:dyDescent="0.25">
      <c r="A458" t="s">
        <v>2022</v>
      </c>
      <c r="B458" s="20" t="s">
        <v>263</v>
      </c>
      <c r="C458" s="20" t="s">
        <v>2020</v>
      </c>
      <c r="D458" s="20" t="s">
        <v>2023</v>
      </c>
      <c r="E458" s="20" t="s">
        <v>1169</v>
      </c>
      <c r="F458" s="20">
        <v>270</v>
      </c>
      <c r="G458" s="20" t="s">
        <v>270</v>
      </c>
      <c r="N458" t="str">
        <f t="shared" si="65"/>
        <v>0603</v>
      </c>
      <c r="Q458" s="9" t="str">
        <f t="shared" si="68"/>
        <v>R76</v>
      </c>
      <c r="R458" s="17" t="str">
        <f t="shared" si="69"/>
        <v>81.7300</v>
      </c>
      <c r="S458" s="17" t="str">
        <f t="shared" si="70"/>
        <v>67.2500</v>
      </c>
      <c r="T458" s="9" t="str">
        <f t="shared" si="71"/>
        <v>TopLayer</v>
      </c>
      <c r="U458" s="17">
        <f t="shared" si="64"/>
        <v>270</v>
      </c>
      <c r="V458" s="9" t="str">
        <f t="shared" si="72"/>
        <v>0603</v>
      </c>
      <c r="Y458" s="9" t="s">
        <v>2157</v>
      </c>
      <c r="Z458" s="18" t="s">
        <v>2158</v>
      </c>
      <c r="AA458" s="18" t="s">
        <v>2159</v>
      </c>
      <c r="AB458" s="18" t="s">
        <v>2446</v>
      </c>
      <c r="AC458" s="17">
        <f t="shared" si="66"/>
        <v>180</v>
      </c>
      <c r="AD458" s="9" t="str">
        <f t="shared" si="67"/>
        <v>0603</v>
      </c>
    </row>
    <row r="459" spans="1:30" x14ac:dyDescent="0.25">
      <c r="A459" t="s">
        <v>2024</v>
      </c>
      <c r="B459" s="20" t="s">
        <v>263</v>
      </c>
      <c r="C459" s="20" t="s">
        <v>2025</v>
      </c>
      <c r="D459" s="20" t="s">
        <v>2018</v>
      </c>
      <c r="E459" s="20" t="s">
        <v>1169</v>
      </c>
      <c r="F459" s="20">
        <v>270</v>
      </c>
      <c r="G459" s="20" t="s">
        <v>270</v>
      </c>
      <c r="N459" t="str">
        <f t="shared" si="65"/>
        <v>0603</v>
      </c>
      <c r="Q459" s="9" t="str">
        <f t="shared" si="68"/>
        <v>R75</v>
      </c>
      <c r="R459" s="17" t="str">
        <f t="shared" si="69"/>
        <v>84.7700</v>
      </c>
      <c r="S459" s="17" t="str">
        <f t="shared" si="70"/>
        <v>81.2500</v>
      </c>
      <c r="T459" s="9" t="str">
        <f t="shared" si="71"/>
        <v>TopLayer</v>
      </c>
      <c r="U459" s="17">
        <f t="shared" si="64"/>
        <v>270</v>
      </c>
      <c r="V459" s="9" t="str">
        <f t="shared" si="72"/>
        <v>0603</v>
      </c>
      <c r="Y459" s="9" t="s">
        <v>2160</v>
      </c>
      <c r="Z459" s="18" t="s">
        <v>2154</v>
      </c>
      <c r="AA459" s="18" t="s">
        <v>2152</v>
      </c>
      <c r="AB459" s="18" t="s">
        <v>2446</v>
      </c>
      <c r="AC459" s="17">
        <f t="shared" si="66"/>
        <v>270</v>
      </c>
      <c r="AD459" s="9" t="str">
        <f t="shared" si="67"/>
        <v>0603</v>
      </c>
    </row>
    <row r="460" spans="1:30" x14ac:dyDescent="0.25">
      <c r="A460" t="s">
        <v>2026</v>
      </c>
      <c r="B460" s="20" t="s">
        <v>263</v>
      </c>
      <c r="C460" s="20" t="s">
        <v>2027</v>
      </c>
      <c r="D460" s="20" t="s">
        <v>2021</v>
      </c>
      <c r="E460" s="20" t="s">
        <v>1169</v>
      </c>
      <c r="F460" s="20">
        <v>270</v>
      </c>
      <c r="G460" s="20" t="s">
        <v>270</v>
      </c>
      <c r="N460" t="str">
        <f t="shared" si="65"/>
        <v>0603</v>
      </c>
      <c r="Q460" s="9" t="str">
        <f t="shared" si="68"/>
        <v>R74</v>
      </c>
      <c r="R460" s="17" t="str">
        <f t="shared" si="69"/>
        <v>84.7300</v>
      </c>
      <c r="S460" s="17" t="str">
        <f t="shared" si="70"/>
        <v>74.2500</v>
      </c>
      <c r="T460" s="9" t="str">
        <f t="shared" si="71"/>
        <v>TopLayer</v>
      </c>
      <c r="U460" s="17">
        <f t="shared" si="64"/>
        <v>270</v>
      </c>
      <c r="V460" s="9" t="str">
        <f t="shared" si="72"/>
        <v>0603</v>
      </c>
      <c r="Y460" s="9" t="s">
        <v>2161</v>
      </c>
      <c r="Z460" s="18" t="s">
        <v>2162</v>
      </c>
      <c r="AA460" s="18" t="s">
        <v>2007</v>
      </c>
      <c r="AB460" s="18" t="s">
        <v>2446</v>
      </c>
      <c r="AC460" s="17">
        <f t="shared" si="66"/>
        <v>180</v>
      </c>
      <c r="AD460" s="9" t="str">
        <f t="shared" si="67"/>
        <v>0805</v>
      </c>
    </row>
    <row r="461" spans="1:30" x14ac:dyDescent="0.25">
      <c r="A461" t="s">
        <v>2028</v>
      </c>
      <c r="B461" s="20" t="s">
        <v>263</v>
      </c>
      <c r="C461" s="20" t="s">
        <v>2027</v>
      </c>
      <c r="D461" s="20" t="s">
        <v>2023</v>
      </c>
      <c r="E461" s="20" t="s">
        <v>1169</v>
      </c>
      <c r="F461" s="20">
        <v>270</v>
      </c>
      <c r="G461" s="20" t="s">
        <v>270</v>
      </c>
      <c r="N461" t="str">
        <f t="shared" si="65"/>
        <v>0603</v>
      </c>
      <c r="Q461" s="9" t="str">
        <f t="shared" si="68"/>
        <v>R73</v>
      </c>
      <c r="R461" s="17" t="str">
        <f t="shared" si="69"/>
        <v>84.7300</v>
      </c>
      <c r="S461" s="17" t="str">
        <f t="shared" si="70"/>
        <v>67.2500</v>
      </c>
      <c r="T461" s="9" t="str">
        <f t="shared" si="71"/>
        <v>TopLayer</v>
      </c>
      <c r="U461" s="17">
        <f t="shared" si="64"/>
        <v>270</v>
      </c>
      <c r="V461" s="9" t="str">
        <f t="shared" si="72"/>
        <v>0603</v>
      </c>
      <c r="Y461" s="9" t="s">
        <v>2163</v>
      </c>
      <c r="Z461" s="18" t="s">
        <v>2164</v>
      </c>
      <c r="AA461" s="18" t="s">
        <v>2165</v>
      </c>
      <c r="AB461" s="18" t="s">
        <v>2446</v>
      </c>
      <c r="AC461" s="17">
        <f t="shared" si="66"/>
        <v>180</v>
      </c>
      <c r="AD461" s="9" t="str">
        <f t="shared" si="67"/>
        <v>0805</v>
      </c>
    </row>
    <row r="462" spans="1:30" x14ac:dyDescent="0.25">
      <c r="A462" t="s">
        <v>2029</v>
      </c>
      <c r="B462" s="20" t="s">
        <v>263</v>
      </c>
      <c r="C462" s="20" t="s">
        <v>2030</v>
      </c>
      <c r="D462" s="20" t="s">
        <v>2018</v>
      </c>
      <c r="E462" s="20" t="s">
        <v>1169</v>
      </c>
      <c r="F462" s="20">
        <v>270</v>
      </c>
      <c r="G462" s="20" t="s">
        <v>270</v>
      </c>
      <c r="N462" t="str">
        <f t="shared" si="65"/>
        <v>0603</v>
      </c>
      <c r="Q462" s="9" t="str">
        <f t="shared" si="68"/>
        <v>R72</v>
      </c>
      <c r="R462" s="17" t="str">
        <f t="shared" si="69"/>
        <v>86.4800</v>
      </c>
      <c r="S462" s="17" t="str">
        <f t="shared" si="70"/>
        <v>81.2500</v>
      </c>
      <c r="T462" s="9" t="str">
        <f t="shared" si="71"/>
        <v>TopLayer</v>
      </c>
      <c r="U462" s="17">
        <f t="shared" si="64"/>
        <v>270</v>
      </c>
      <c r="V462" s="9" t="str">
        <f t="shared" si="72"/>
        <v>0603</v>
      </c>
      <c r="Y462" s="9" t="s">
        <v>2166</v>
      </c>
      <c r="Z462" s="18" t="s">
        <v>2167</v>
      </c>
      <c r="AA462" s="18" t="s">
        <v>2168</v>
      </c>
      <c r="AB462" s="18" t="s">
        <v>2446</v>
      </c>
      <c r="AC462" s="17">
        <f t="shared" si="66"/>
        <v>90</v>
      </c>
      <c r="AD462" s="9" t="str">
        <f t="shared" si="67"/>
        <v>0603</v>
      </c>
    </row>
    <row r="463" spans="1:30" x14ac:dyDescent="0.25">
      <c r="A463" t="s">
        <v>2031</v>
      </c>
      <c r="B463" s="20" t="s">
        <v>263</v>
      </c>
      <c r="C463" s="20" t="s">
        <v>2030</v>
      </c>
      <c r="D463" s="20" t="s">
        <v>2021</v>
      </c>
      <c r="E463" s="20" t="s">
        <v>1169</v>
      </c>
      <c r="F463" s="20">
        <v>270</v>
      </c>
      <c r="G463" s="20" t="s">
        <v>270</v>
      </c>
      <c r="N463" t="str">
        <f t="shared" si="65"/>
        <v>0603</v>
      </c>
      <c r="Q463" s="9" t="str">
        <f t="shared" si="68"/>
        <v>R71</v>
      </c>
      <c r="R463" s="17" t="str">
        <f t="shared" si="69"/>
        <v>86.4800</v>
      </c>
      <c r="S463" s="17" t="str">
        <f t="shared" si="70"/>
        <v>74.2500</v>
      </c>
      <c r="T463" s="9" t="str">
        <f t="shared" si="71"/>
        <v>TopLayer</v>
      </c>
      <c r="U463" s="17">
        <f t="shared" si="64"/>
        <v>270</v>
      </c>
      <c r="V463" s="9" t="str">
        <f t="shared" si="72"/>
        <v>0603</v>
      </c>
      <c r="Y463" s="9" t="s">
        <v>2169</v>
      </c>
      <c r="Z463" s="18" t="s">
        <v>2170</v>
      </c>
      <c r="AA463" s="18" t="s">
        <v>2171</v>
      </c>
      <c r="AB463" s="18" t="s">
        <v>2446</v>
      </c>
      <c r="AC463" s="17">
        <f t="shared" si="66"/>
        <v>270</v>
      </c>
      <c r="AD463" s="9" t="str">
        <f t="shared" si="67"/>
        <v>0603</v>
      </c>
    </row>
    <row r="464" spans="1:30" x14ac:dyDescent="0.25">
      <c r="A464" t="s">
        <v>2032</v>
      </c>
      <c r="B464" s="20" t="s">
        <v>263</v>
      </c>
      <c r="C464" s="20" t="s">
        <v>2030</v>
      </c>
      <c r="D464" s="20" t="s">
        <v>2023</v>
      </c>
      <c r="E464" s="20" t="s">
        <v>1169</v>
      </c>
      <c r="F464" s="20">
        <v>270</v>
      </c>
      <c r="G464" s="20" t="s">
        <v>270</v>
      </c>
      <c r="N464" t="str">
        <f t="shared" si="65"/>
        <v>0603</v>
      </c>
      <c r="Q464" s="9" t="str">
        <f t="shared" si="68"/>
        <v>R70</v>
      </c>
      <c r="R464" s="17" t="str">
        <f t="shared" si="69"/>
        <v>86.4800</v>
      </c>
      <c r="S464" s="17" t="str">
        <f t="shared" si="70"/>
        <v>67.2500</v>
      </c>
      <c r="T464" s="9" t="str">
        <f t="shared" si="71"/>
        <v>TopLayer</v>
      </c>
      <c r="U464" s="17">
        <f t="shared" si="64"/>
        <v>270</v>
      </c>
      <c r="V464" s="9" t="str">
        <f t="shared" si="72"/>
        <v>0603</v>
      </c>
      <c r="Y464" s="9" t="s">
        <v>2172</v>
      </c>
      <c r="Z464" s="18" t="s">
        <v>2173</v>
      </c>
      <c r="AA464" s="18" t="s">
        <v>2168</v>
      </c>
      <c r="AB464" s="18" t="s">
        <v>2446</v>
      </c>
      <c r="AC464" s="17">
        <f t="shared" si="66"/>
        <v>270</v>
      </c>
      <c r="AD464" s="9" t="str">
        <f t="shared" si="67"/>
        <v>0603</v>
      </c>
    </row>
    <row r="465" spans="1:30" x14ac:dyDescent="0.25">
      <c r="A465" t="s">
        <v>2033</v>
      </c>
      <c r="B465" s="20" t="s">
        <v>263</v>
      </c>
      <c r="C465" s="20" t="s">
        <v>2034</v>
      </c>
      <c r="D465" s="20" t="s">
        <v>2018</v>
      </c>
      <c r="E465" s="20" t="s">
        <v>1169</v>
      </c>
      <c r="F465" s="20">
        <v>270</v>
      </c>
      <c r="G465" s="20" t="s">
        <v>270</v>
      </c>
      <c r="N465" t="str">
        <f t="shared" si="65"/>
        <v>0603</v>
      </c>
      <c r="Q465" s="9" t="str">
        <f t="shared" si="68"/>
        <v>R69</v>
      </c>
      <c r="R465" s="17" t="str">
        <f t="shared" si="69"/>
        <v>76.2700</v>
      </c>
      <c r="S465" s="17" t="str">
        <f t="shared" si="70"/>
        <v>81.2500</v>
      </c>
      <c r="T465" s="9" t="str">
        <f t="shared" si="71"/>
        <v>TopLayer</v>
      </c>
      <c r="U465" s="17">
        <f t="shared" si="64"/>
        <v>270</v>
      </c>
      <c r="V465" s="9" t="str">
        <f t="shared" si="72"/>
        <v>0603</v>
      </c>
      <c r="Y465" s="9" t="s">
        <v>2176</v>
      </c>
      <c r="Z465" s="18" t="s">
        <v>2170</v>
      </c>
      <c r="AA465" s="18" t="s">
        <v>2177</v>
      </c>
      <c r="AB465" s="18" t="s">
        <v>2446</v>
      </c>
      <c r="AC465" s="17">
        <f t="shared" si="66"/>
        <v>270</v>
      </c>
      <c r="AD465" s="9" t="str">
        <f t="shared" si="67"/>
        <v>0603</v>
      </c>
    </row>
    <row r="466" spans="1:30" x14ac:dyDescent="0.25">
      <c r="A466" t="s">
        <v>2035</v>
      </c>
      <c r="B466" s="20" t="s">
        <v>263</v>
      </c>
      <c r="C466" s="20" t="s">
        <v>2036</v>
      </c>
      <c r="D466" s="20" t="s">
        <v>2021</v>
      </c>
      <c r="E466" s="20" t="s">
        <v>1169</v>
      </c>
      <c r="F466" s="20">
        <v>270</v>
      </c>
      <c r="G466" s="20" t="s">
        <v>270</v>
      </c>
      <c r="N466" t="str">
        <f t="shared" si="65"/>
        <v>0603</v>
      </c>
      <c r="Q466" s="9" t="str">
        <f t="shared" si="68"/>
        <v>R68</v>
      </c>
      <c r="R466" s="17" t="str">
        <f t="shared" si="69"/>
        <v>76.2300</v>
      </c>
      <c r="S466" s="17" t="str">
        <f t="shared" si="70"/>
        <v>74.2500</v>
      </c>
      <c r="T466" s="9" t="str">
        <f t="shared" si="71"/>
        <v>TopLayer</v>
      </c>
      <c r="U466" s="17">
        <f t="shared" si="64"/>
        <v>270</v>
      </c>
      <c r="V466" s="9" t="str">
        <f t="shared" si="72"/>
        <v>0603</v>
      </c>
      <c r="Y466" s="9" t="s">
        <v>2178</v>
      </c>
      <c r="Z466" s="18" t="s">
        <v>2179</v>
      </c>
      <c r="AA466" s="18" t="s">
        <v>1994</v>
      </c>
      <c r="AB466" s="18" t="s">
        <v>2446</v>
      </c>
      <c r="AC466" s="17">
        <f t="shared" si="66"/>
        <v>270</v>
      </c>
      <c r="AD466" s="9" t="str">
        <f t="shared" si="67"/>
        <v>SOT-23-3</v>
      </c>
    </row>
    <row r="467" spans="1:30" x14ac:dyDescent="0.25">
      <c r="A467" t="s">
        <v>2037</v>
      </c>
      <c r="B467" s="20" t="s">
        <v>263</v>
      </c>
      <c r="C467" s="20" t="s">
        <v>2036</v>
      </c>
      <c r="D467" s="20" t="s">
        <v>2023</v>
      </c>
      <c r="E467" s="20" t="s">
        <v>1169</v>
      </c>
      <c r="F467" s="20">
        <v>270</v>
      </c>
      <c r="G467" s="20" t="s">
        <v>270</v>
      </c>
      <c r="N467" t="str">
        <f t="shared" si="65"/>
        <v>0603</v>
      </c>
      <c r="Q467" s="9" t="str">
        <f t="shared" si="68"/>
        <v>R67</v>
      </c>
      <c r="R467" s="17" t="str">
        <f t="shared" si="69"/>
        <v>76.2300</v>
      </c>
      <c r="S467" s="17" t="str">
        <f t="shared" si="70"/>
        <v>67.2500</v>
      </c>
      <c r="T467" s="9" t="str">
        <f t="shared" si="71"/>
        <v>TopLayer</v>
      </c>
      <c r="U467" s="17">
        <f t="shared" si="64"/>
        <v>270</v>
      </c>
      <c r="V467" s="9" t="str">
        <f t="shared" si="72"/>
        <v>0603</v>
      </c>
      <c r="Y467" s="9" t="s">
        <v>2180</v>
      </c>
      <c r="Z467" s="18" t="s">
        <v>2181</v>
      </c>
      <c r="AA467" s="18" t="s">
        <v>2018</v>
      </c>
      <c r="AB467" s="18" t="s">
        <v>2446</v>
      </c>
      <c r="AC467" s="17">
        <f t="shared" si="66"/>
        <v>360</v>
      </c>
      <c r="AD467" s="9" t="str">
        <f t="shared" si="67"/>
        <v>SOT-23-3</v>
      </c>
    </row>
    <row r="468" spans="1:30" x14ac:dyDescent="0.25">
      <c r="A468" t="s">
        <v>2038</v>
      </c>
      <c r="B468" s="20" t="s">
        <v>263</v>
      </c>
      <c r="C468" s="20" t="s">
        <v>2039</v>
      </c>
      <c r="D468" s="20" t="s">
        <v>2040</v>
      </c>
      <c r="E468" s="20" t="s">
        <v>1169</v>
      </c>
      <c r="F468" s="20">
        <v>270</v>
      </c>
      <c r="G468" s="20" t="s">
        <v>270</v>
      </c>
      <c r="N468" t="str">
        <f t="shared" si="65"/>
        <v>0603</v>
      </c>
      <c r="Q468" s="9" t="str">
        <f t="shared" si="68"/>
        <v>R66</v>
      </c>
      <c r="R468" s="17" t="str">
        <f t="shared" si="69"/>
        <v>81.7500</v>
      </c>
      <c r="S468" s="17" t="str">
        <f t="shared" si="70"/>
        <v>77.7500</v>
      </c>
      <c r="T468" s="9" t="str">
        <f t="shared" si="71"/>
        <v>TopLayer</v>
      </c>
      <c r="U468" s="17">
        <f t="shared" si="64"/>
        <v>270</v>
      </c>
      <c r="V468" s="9" t="str">
        <f t="shared" si="72"/>
        <v>0603</v>
      </c>
      <c r="Y468" s="9" t="s">
        <v>2182</v>
      </c>
      <c r="Z468" s="18" t="s">
        <v>2183</v>
      </c>
      <c r="AA468" s="18" t="s">
        <v>2021</v>
      </c>
      <c r="AB468" s="18" t="s">
        <v>2446</v>
      </c>
      <c r="AC468" s="17">
        <f t="shared" si="66"/>
        <v>360</v>
      </c>
      <c r="AD468" s="9" t="str">
        <f t="shared" si="67"/>
        <v>SOT-23-3</v>
      </c>
    </row>
    <row r="469" spans="1:30" x14ac:dyDescent="0.25">
      <c r="A469" t="s">
        <v>2041</v>
      </c>
      <c r="B469" s="20" t="s">
        <v>263</v>
      </c>
      <c r="C469" s="20" t="s">
        <v>2020</v>
      </c>
      <c r="D469" s="20" t="s">
        <v>2042</v>
      </c>
      <c r="E469" s="20" t="s">
        <v>1169</v>
      </c>
      <c r="F469" s="20">
        <v>270</v>
      </c>
      <c r="G469" s="20" t="s">
        <v>270</v>
      </c>
      <c r="N469" t="str">
        <f t="shared" si="65"/>
        <v>0603</v>
      </c>
      <c r="Q469" s="9" t="str">
        <f t="shared" si="68"/>
        <v>R65</v>
      </c>
      <c r="R469" s="17" t="str">
        <f t="shared" si="69"/>
        <v>81.7300</v>
      </c>
      <c r="S469" s="17" t="str">
        <f t="shared" si="70"/>
        <v>70.7500</v>
      </c>
      <c r="T469" s="9" t="str">
        <f t="shared" si="71"/>
        <v>TopLayer</v>
      </c>
      <c r="U469" s="17">
        <f t="shared" si="64"/>
        <v>270</v>
      </c>
      <c r="V469" s="9" t="str">
        <f t="shared" si="72"/>
        <v>0603</v>
      </c>
      <c r="Y469" s="9" t="s">
        <v>2184</v>
      </c>
      <c r="Z469" s="18" t="s">
        <v>2183</v>
      </c>
      <c r="AA469" s="18" t="s">
        <v>2023</v>
      </c>
      <c r="AB469" s="18" t="s">
        <v>2446</v>
      </c>
      <c r="AC469" s="17">
        <f t="shared" si="66"/>
        <v>360</v>
      </c>
      <c r="AD469" s="9" t="str">
        <f t="shared" si="67"/>
        <v>SOT-23-3</v>
      </c>
    </row>
    <row r="470" spans="1:30" x14ac:dyDescent="0.25">
      <c r="A470" t="s">
        <v>2043</v>
      </c>
      <c r="B470" s="20" t="s">
        <v>263</v>
      </c>
      <c r="C470" s="20" t="s">
        <v>2020</v>
      </c>
      <c r="D470" s="20" t="s">
        <v>2044</v>
      </c>
      <c r="E470" s="20" t="s">
        <v>1169</v>
      </c>
      <c r="F470" s="20">
        <v>270</v>
      </c>
      <c r="G470" s="20" t="s">
        <v>270</v>
      </c>
      <c r="N470" t="str">
        <f t="shared" si="65"/>
        <v>0603</v>
      </c>
      <c r="Q470" s="9" t="str">
        <f t="shared" si="68"/>
        <v>R64</v>
      </c>
      <c r="R470" s="17" t="str">
        <f t="shared" si="69"/>
        <v>81.7300</v>
      </c>
      <c r="S470" s="17" t="str">
        <f t="shared" si="70"/>
        <v>63.7500</v>
      </c>
      <c r="T470" s="9" t="str">
        <f t="shared" si="71"/>
        <v>TopLayer</v>
      </c>
      <c r="U470" s="17">
        <f t="shared" ref="U470:U533" si="73">F470+VLOOKUP($B470,$I:$L,4,FALSE)</f>
        <v>270</v>
      </c>
      <c r="V470" s="9" t="str">
        <f t="shared" si="72"/>
        <v>0603</v>
      </c>
      <c r="Y470" s="9" t="s">
        <v>2185</v>
      </c>
      <c r="Z470" s="18" t="s">
        <v>1974</v>
      </c>
      <c r="AA470" s="18" t="s">
        <v>2040</v>
      </c>
      <c r="AB470" s="18" t="s">
        <v>2446</v>
      </c>
      <c r="AC470" s="17">
        <f t="shared" si="66"/>
        <v>360</v>
      </c>
      <c r="AD470" s="9" t="str">
        <f t="shared" si="67"/>
        <v>SOT-23-3</v>
      </c>
    </row>
    <row r="471" spans="1:30" x14ac:dyDescent="0.25">
      <c r="A471" t="s">
        <v>2045</v>
      </c>
      <c r="B471" s="20" t="s">
        <v>263</v>
      </c>
      <c r="C471" s="20" t="s">
        <v>2046</v>
      </c>
      <c r="D471" s="20" t="s">
        <v>2040</v>
      </c>
      <c r="E471" s="20" t="s">
        <v>1169</v>
      </c>
      <c r="F471" s="20">
        <v>270</v>
      </c>
      <c r="G471" s="20" t="s">
        <v>270</v>
      </c>
      <c r="N471" t="str">
        <f t="shared" si="65"/>
        <v>0603</v>
      </c>
      <c r="Q471" s="9" t="str">
        <f t="shared" si="68"/>
        <v>R63</v>
      </c>
      <c r="R471" s="17" t="str">
        <f t="shared" si="69"/>
        <v>84.7500</v>
      </c>
      <c r="S471" s="17" t="str">
        <f t="shared" si="70"/>
        <v>77.7500</v>
      </c>
      <c r="T471" s="9" t="str">
        <f t="shared" si="71"/>
        <v>TopLayer</v>
      </c>
      <c r="U471" s="17">
        <f t="shared" si="73"/>
        <v>270</v>
      </c>
      <c r="V471" s="9" t="str">
        <f t="shared" si="72"/>
        <v>0603</v>
      </c>
      <c r="Y471" s="9" t="s">
        <v>2186</v>
      </c>
      <c r="Z471" s="18" t="s">
        <v>2183</v>
      </c>
      <c r="AA471" s="18" t="s">
        <v>2042</v>
      </c>
      <c r="AB471" s="18" t="s">
        <v>2446</v>
      </c>
      <c r="AC471" s="17">
        <f t="shared" si="66"/>
        <v>360</v>
      </c>
      <c r="AD471" s="9" t="str">
        <f t="shared" si="67"/>
        <v>SOT-23-3</v>
      </c>
    </row>
    <row r="472" spans="1:30" x14ac:dyDescent="0.25">
      <c r="A472" t="s">
        <v>2047</v>
      </c>
      <c r="B472" s="20" t="s">
        <v>263</v>
      </c>
      <c r="C472" s="20" t="s">
        <v>2027</v>
      </c>
      <c r="D472" s="20" t="s">
        <v>2042</v>
      </c>
      <c r="E472" s="20" t="s">
        <v>1169</v>
      </c>
      <c r="F472" s="20">
        <v>270</v>
      </c>
      <c r="G472" s="20" t="s">
        <v>270</v>
      </c>
      <c r="N472" t="str">
        <f t="shared" si="65"/>
        <v>0603</v>
      </c>
      <c r="Q472" s="9" t="str">
        <f t="shared" si="68"/>
        <v>R62</v>
      </c>
      <c r="R472" s="17" t="str">
        <f t="shared" si="69"/>
        <v>84.7300</v>
      </c>
      <c r="S472" s="17" t="str">
        <f t="shared" si="70"/>
        <v>70.7500</v>
      </c>
      <c r="T472" s="9" t="str">
        <f t="shared" si="71"/>
        <v>TopLayer</v>
      </c>
      <c r="U472" s="17">
        <f t="shared" si="73"/>
        <v>270</v>
      </c>
      <c r="V472" s="9" t="str">
        <f t="shared" si="72"/>
        <v>0603</v>
      </c>
      <c r="Y472" s="9" t="s">
        <v>2187</v>
      </c>
      <c r="Z472" s="18" t="s">
        <v>2183</v>
      </c>
      <c r="AA472" s="18" t="s">
        <v>2044</v>
      </c>
      <c r="AB472" s="18" t="s">
        <v>2446</v>
      </c>
      <c r="AC472" s="17">
        <f t="shared" si="66"/>
        <v>360</v>
      </c>
      <c r="AD472" s="9" t="str">
        <f t="shared" si="67"/>
        <v>SOT-23-3</v>
      </c>
    </row>
    <row r="473" spans="1:30" x14ac:dyDescent="0.25">
      <c r="A473" t="s">
        <v>2048</v>
      </c>
      <c r="B473" s="20" t="s">
        <v>263</v>
      </c>
      <c r="C473" s="20" t="s">
        <v>2027</v>
      </c>
      <c r="D473" s="20" t="s">
        <v>2044</v>
      </c>
      <c r="E473" s="20" t="s">
        <v>1169</v>
      </c>
      <c r="F473" s="20">
        <v>270</v>
      </c>
      <c r="G473" s="20" t="s">
        <v>270</v>
      </c>
      <c r="N473" t="str">
        <f t="shared" si="65"/>
        <v>0603</v>
      </c>
      <c r="Q473" s="9" t="str">
        <f t="shared" si="68"/>
        <v>R61</v>
      </c>
      <c r="R473" s="17" t="str">
        <f t="shared" si="69"/>
        <v>84.7300</v>
      </c>
      <c r="S473" s="17" t="str">
        <f t="shared" si="70"/>
        <v>63.7500</v>
      </c>
      <c r="T473" s="9" t="str">
        <f t="shared" si="71"/>
        <v>TopLayer</v>
      </c>
      <c r="U473" s="17">
        <f t="shared" si="73"/>
        <v>270</v>
      </c>
      <c r="V473" s="9" t="str">
        <f t="shared" si="72"/>
        <v>0603</v>
      </c>
      <c r="Y473" s="9" t="s">
        <v>2188</v>
      </c>
      <c r="Z473" s="18" t="s">
        <v>1954</v>
      </c>
      <c r="AA473" s="18" t="s">
        <v>2189</v>
      </c>
      <c r="AB473" s="18" t="s">
        <v>2446</v>
      </c>
      <c r="AC473" s="17">
        <f t="shared" si="66"/>
        <v>270</v>
      </c>
      <c r="AD473" s="9" t="str">
        <f t="shared" si="67"/>
        <v>SOT-23-3</v>
      </c>
    </row>
    <row r="474" spans="1:30" x14ac:dyDescent="0.25">
      <c r="A474" t="s">
        <v>2049</v>
      </c>
      <c r="B474" s="20" t="s">
        <v>263</v>
      </c>
      <c r="C474" s="20" t="s">
        <v>2030</v>
      </c>
      <c r="D474" s="20" t="s">
        <v>2040</v>
      </c>
      <c r="E474" s="20" t="s">
        <v>1169</v>
      </c>
      <c r="F474" s="20">
        <v>90</v>
      </c>
      <c r="G474" s="20" t="s">
        <v>270</v>
      </c>
      <c r="N474" t="str">
        <f t="shared" si="65"/>
        <v>0603</v>
      </c>
      <c r="Q474" s="9" t="str">
        <f t="shared" si="68"/>
        <v>R60</v>
      </c>
      <c r="R474" s="17" t="str">
        <f t="shared" si="69"/>
        <v>86.4800</v>
      </c>
      <c r="S474" s="17" t="str">
        <f t="shared" si="70"/>
        <v>77.7500</v>
      </c>
      <c r="T474" s="9" t="str">
        <f t="shared" si="71"/>
        <v>TopLayer</v>
      </c>
      <c r="U474" s="17">
        <f t="shared" si="73"/>
        <v>90</v>
      </c>
      <c r="V474" s="9" t="str">
        <f t="shared" si="72"/>
        <v>0603</v>
      </c>
      <c r="Y474" s="9" t="s">
        <v>2190</v>
      </c>
      <c r="Z474" s="18" t="s">
        <v>2191</v>
      </c>
      <c r="AA474" s="18" t="s">
        <v>2192</v>
      </c>
      <c r="AB474" s="18" t="s">
        <v>2446</v>
      </c>
      <c r="AC474" s="17">
        <f t="shared" si="66"/>
        <v>360</v>
      </c>
      <c r="AD474" s="9" t="str">
        <f t="shared" si="67"/>
        <v>SOT-23-3</v>
      </c>
    </row>
    <row r="475" spans="1:30" x14ac:dyDescent="0.25">
      <c r="A475" t="s">
        <v>2050</v>
      </c>
      <c r="B475" s="20" t="s">
        <v>263</v>
      </c>
      <c r="C475" s="20" t="s">
        <v>2030</v>
      </c>
      <c r="D475" s="20" t="s">
        <v>2042</v>
      </c>
      <c r="E475" s="20" t="s">
        <v>1169</v>
      </c>
      <c r="F475" s="20">
        <v>90</v>
      </c>
      <c r="G475" s="20" t="s">
        <v>270</v>
      </c>
      <c r="N475" t="str">
        <f t="shared" si="65"/>
        <v>0603</v>
      </c>
      <c r="Q475" s="9" t="str">
        <f t="shared" si="68"/>
        <v>R59</v>
      </c>
      <c r="R475" s="17" t="str">
        <f t="shared" si="69"/>
        <v>86.4800</v>
      </c>
      <c r="S475" s="17" t="str">
        <f t="shared" si="70"/>
        <v>70.7500</v>
      </c>
      <c r="T475" s="9" t="str">
        <f t="shared" si="71"/>
        <v>TopLayer</v>
      </c>
      <c r="U475" s="17">
        <f t="shared" si="73"/>
        <v>90</v>
      </c>
      <c r="V475" s="9" t="str">
        <f t="shared" si="72"/>
        <v>0603</v>
      </c>
      <c r="Y475" s="9" t="s">
        <v>2197</v>
      </c>
      <c r="Z475" s="18" t="s">
        <v>2198</v>
      </c>
      <c r="AA475" s="18" t="s">
        <v>2199</v>
      </c>
      <c r="AB475" s="18" t="s">
        <v>2446</v>
      </c>
      <c r="AC475" s="17">
        <f t="shared" si="66"/>
        <v>540</v>
      </c>
      <c r="AD475" s="9" t="str">
        <f t="shared" si="67"/>
        <v>SOT-23-3</v>
      </c>
    </row>
    <row r="476" spans="1:30" x14ac:dyDescent="0.25">
      <c r="A476" t="s">
        <v>2051</v>
      </c>
      <c r="B476" s="20" t="s">
        <v>263</v>
      </c>
      <c r="C476" s="20" t="s">
        <v>2030</v>
      </c>
      <c r="D476" s="20" t="s">
        <v>2044</v>
      </c>
      <c r="E476" s="20" t="s">
        <v>1169</v>
      </c>
      <c r="F476" s="20">
        <v>90</v>
      </c>
      <c r="G476" s="20" t="s">
        <v>270</v>
      </c>
      <c r="N476" t="str">
        <f t="shared" si="65"/>
        <v>0603</v>
      </c>
      <c r="Q476" s="9" t="str">
        <f t="shared" si="68"/>
        <v>R58</v>
      </c>
      <c r="R476" s="17" t="str">
        <f t="shared" si="69"/>
        <v>86.4800</v>
      </c>
      <c r="S476" s="17" t="str">
        <f t="shared" si="70"/>
        <v>63.7500</v>
      </c>
      <c r="T476" s="9" t="str">
        <f t="shared" si="71"/>
        <v>TopLayer</v>
      </c>
      <c r="U476" s="17">
        <f t="shared" si="73"/>
        <v>90</v>
      </c>
      <c r="V476" s="9" t="str">
        <f t="shared" si="72"/>
        <v>0603</v>
      </c>
      <c r="Y476" s="9" t="s">
        <v>2200</v>
      </c>
      <c r="Z476" s="18" t="s">
        <v>2198</v>
      </c>
      <c r="AA476" s="18" t="s">
        <v>2146</v>
      </c>
      <c r="AB476" s="18" t="s">
        <v>2446</v>
      </c>
      <c r="AC476" s="17">
        <f t="shared" si="66"/>
        <v>540</v>
      </c>
      <c r="AD476" s="9" t="str">
        <f t="shared" si="67"/>
        <v>SOT-23-3</v>
      </c>
    </row>
    <row r="477" spans="1:30" x14ac:dyDescent="0.25">
      <c r="A477" t="s">
        <v>2052</v>
      </c>
      <c r="B477" s="20" t="s">
        <v>263</v>
      </c>
      <c r="C477" s="20" t="s">
        <v>2053</v>
      </c>
      <c r="D477" s="20" t="s">
        <v>2040</v>
      </c>
      <c r="E477" s="20" t="s">
        <v>1169</v>
      </c>
      <c r="F477" s="20">
        <v>90</v>
      </c>
      <c r="G477" s="20" t="s">
        <v>270</v>
      </c>
      <c r="N477" t="str">
        <f t="shared" si="65"/>
        <v>0603</v>
      </c>
      <c r="Q477" s="9" t="str">
        <f t="shared" si="68"/>
        <v>R57</v>
      </c>
      <c r="R477" s="17" t="str">
        <f t="shared" si="69"/>
        <v>76.2500</v>
      </c>
      <c r="S477" s="17" t="str">
        <f t="shared" si="70"/>
        <v>77.7500</v>
      </c>
      <c r="T477" s="9" t="str">
        <f t="shared" si="71"/>
        <v>TopLayer</v>
      </c>
      <c r="U477" s="17">
        <f t="shared" si="73"/>
        <v>90</v>
      </c>
      <c r="V477" s="9" t="str">
        <f t="shared" si="72"/>
        <v>0603</v>
      </c>
      <c r="Y477" s="9" t="s">
        <v>2201</v>
      </c>
      <c r="Z477" s="18" t="s">
        <v>2198</v>
      </c>
      <c r="AA477" s="18" t="s">
        <v>2148</v>
      </c>
      <c r="AB477" s="18" t="s">
        <v>2446</v>
      </c>
      <c r="AC477" s="17">
        <f t="shared" si="66"/>
        <v>540</v>
      </c>
      <c r="AD477" s="9" t="str">
        <f t="shared" si="67"/>
        <v>SOT-23-3</v>
      </c>
    </row>
    <row r="478" spans="1:30" x14ac:dyDescent="0.25">
      <c r="A478" t="s">
        <v>2054</v>
      </c>
      <c r="B478" s="20" t="s">
        <v>263</v>
      </c>
      <c r="C478" s="20" t="s">
        <v>2036</v>
      </c>
      <c r="D478" s="20" t="s">
        <v>2042</v>
      </c>
      <c r="E478" s="20" t="s">
        <v>1169</v>
      </c>
      <c r="F478" s="20">
        <v>90</v>
      </c>
      <c r="G478" s="20" t="s">
        <v>270</v>
      </c>
      <c r="N478" t="str">
        <f t="shared" si="65"/>
        <v>0603</v>
      </c>
      <c r="Q478" s="9" t="str">
        <f t="shared" si="68"/>
        <v>R56</v>
      </c>
      <c r="R478" s="17" t="str">
        <f t="shared" si="69"/>
        <v>76.2300</v>
      </c>
      <c r="S478" s="17" t="str">
        <f t="shared" si="70"/>
        <v>70.7500</v>
      </c>
      <c r="T478" s="9" t="str">
        <f t="shared" si="71"/>
        <v>TopLayer</v>
      </c>
      <c r="U478" s="17">
        <f t="shared" si="73"/>
        <v>90</v>
      </c>
      <c r="V478" s="9" t="str">
        <f t="shared" si="72"/>
        <v>0603</v>
      </c>
      <c r="Y478" s="9" t="s">
        <v>2202</v>
      </c>
      <c r="Z478" s="18" t="s">
        <v>2198</v>
      </c>
      <c r="AA478" s="18" t="s">
        <v>2150</v>
      </c>
      <c r="AB478" s="18" t="s">
        <v>2446</v>
      </c>
      <c r="AC478" s="17">
        <f t="shared" si="66"/>
        <v>540</v>
      </c>
      <c r="AD478" s="9" t="str">
        <f t="shared" si="67"/>
        <v>SOT-23-3</v>
      </c>
    </row>
    <row r="479" spans="1:30" x14ac:dyDescent="0.25">
      <c r="A479" t="s">
        <v>2055</v>
      </c>
      <c r="B479" s="20" t="s">
        <v>263</v>
      </c>
      <c r="C479" s="20" t="s">
        <v>2036</v>
      </c>
      <c r="D479" s="20" t="s">
        <v>2044</v>
      </c>
      <c r="E479" s="20" t="s">
        <v>1169</v>
      </c>
      <c r="F479" s="20">
        <v>90</v>
      </c>
      <c r="G479" s="20" t="s">
        <v>270</v>
      </c>
      <c r="N479" t="str">
        <f t="shared" si="65"/>
        <v>0603</v>
      </c>
      <c r="Q479" s="9" t="str">
        <f t="shared" si="68"/>
        <v>R55</v>
      </c>
      <c r="R479" s="17" t="str">
        <f t="shared" si="69"/>
        <v>76.2300</v>
      </c>
      <c r="S479" s="17" t="str">
        <f t="shared" si="70"/>
        <v>63.7500</v>
      </c>
      <c r="T479" s="9" t="str">
        <f t="shared" si="71"/>
        <v>TopLayer</v>
      </c>
      <c r="U479" s="17">
        <f t="shared" si="73"/>
        <v>90</v>
      </c>
      <c r="V479" s="9" t="str">
        <f t="shared" si="72"/>
        <v>0603</v>
      </c>
      <c r="Y479" s="9" t="s">
        <v>2203</v>
      </c>
      <c r="Z479" s="18" t="s">
        <v>2175</v>
      </c>
      <c r="AA479" s="18" t="s">
        <v>2168</v>
      </c>
      <c r="AB479" s="18" t="s">
        <v>2446</v>
      </c>
      <c r="AC479" s="17">
        <f t="shared" si="66"/>
        <v>360</v>
      </c>
      <c r="AD479" s="9" t="str">
        <f t="shared" si="67"/>
        <v>SOT-23-3</v>
      </c>
    </row>
    <row r="480" spans="1:30" x14ac:dyDescent="0.25">
      <c r="A480" t="s">
        <v>2056</v>
      </c>
      <c r="B480" s="20" t="s">
        <v>263</v>
      </c>
      <c r="C480" s="20" t="s">
        <v>2057</v>
      </c>
      <c r="D480" s="20" t="s">
        <v>2058</v>
      </c>
      <c r="E480" s="20" t="s">
        <v>1169</v>
      </c>
      <c r="F480" s="20">
        <v>270</v>
      </c>
      <c r="G480" s="20" t="s">
        <v>270</v>
      </c>
      <c r="N480" t="str">
        <f t="shared" si="65"/>
        <v>0603</v>
      </c>
      <c r="Q480" s="9" t="str">
        <f t="shared" si="68"/>
        <v>R54</v>
      </c>
      <c r="R480" s="17" t="str">
        <f t="shared" si="69"/>
        <v>29.7761</v>
      </c>
      <c r="S480" s="17" t="str">
        <f t="shared" si="70"/>
        <v>64.4525</v>
      </c>
      <c r="T480" s="9" t="str">
        <f t="shared" si="71"/>
        <v>TopLayer</v>
      </c>
      <c r="U480" s="17">
        <f t="shared" si="73"/>
        <v>270</v>
      </c>
      <c r="V480" s="9" t="str">
        <f t="shared" si="72"/>
        <v>0603</v>
      </c>
      <c r="Y480" s="9" t="s">
        <v>2278</v>
      </c>
      <c r="Z480" s="18" t="s">
        <v>2279</v>
      </c>
      <c r="AA480" s="18" t="s">
        <v>1999</v>
      </c>
      <c r="AB480" s="18" t="s">
        <v>2446</v>
      </c>
      <c r="AC480" s="17">
        <f t="shared" si="66"/>
        <v>270</v>
      </c>
      <c r="AD480" s="9" t="str">
        <f t="shared" si="67"/>
        <v>LED_0603</v>
      </c>
    </row>
    <row r="481" spans="1:30" x14ac:dyDescent="0.25">
      <c r="A481" t="s">
        <v>2059</v>
      </c>
      <c r="B481" s="20" t="s">
        <v>263</v>
      </c>
      <c r="C481" s="20" t="s">
        <v>2060</v>
      </c>
      <c r="D481" s="20" t="s">
        <v>2061</v>
      </c>
      <c r="E481" s="20" t="s">
        <v>1169</v>
      </c>
      <c r="F481" s="20">
        <v>270</v>
      </c>
      <c r="G481" s="20" t="s">
        <v>270</v>
      </c>
      <c r="N481" t="str">
        <f t="shared" si="65"/>
        <v>0603</v>
      </c>
      <c r="Q481" s="9" t="str">
        <f t="shared" si="68"/>
        <v>R53</v>
      </c>
      <c r="R481" s="17" t="str">
        <f t="shared" si="69"/>
        <v>15.4840</v>
      </c>
      <c r="S481" s="17" t="str">
        <f t="shared" si="70"/>
        <v>64.0475</v>
      </c>
      <c r="T481" s="9" t="str">
        <f t="shared" si="71"/>
        <v>TopLayer</v>
      </c>
      <c r="U481" s="17">
        <f t="shared" si="73"/>
        <v>270</v>
      </c>
      <c r="V481" s="9" t="str">
        <f t="shared" si="72"/>
        <v>0603</v>
      </c>
      <c r="Y481" s="9" t="s">
        <v>2280</v>
      </c>
      <c r="Z481" s="18" t="s">
        <v>2134</v>
      </c>
      <c r="AA481" s="18" t="s">
        <v>2281</v>
      </c>
      <c r="AB481" s="18" t="s">
        <v>2446</v>
      </c>
      <c r="AC481" s="17">
        <f t="shared" si="66"/>
        <v>180</v>
      </c>
      <c r="AD481" s="9" t="str">
        <f t="shared" si="67"/>
        <v>LED_0603</v>
      </c>
    </row>
    <row r="482" spans="1:30" x14ac:dyDescent="0.25">
      <c r="A482" t="s">
        <v>2062</v>
      </c>
      <c r="B482" s="20" t="s">
        <v>263</v>
      </c>
      <c r="C482" s="20" t="s">
        <v>2063</v>
      </c>
      <c r="D482" s="20" t="s">
        <v>2064</v>
      </c>
      <c r="E482" s="20" t="s">
        <v>1169</v>
      </c>
      <c r="F482" s="20">
        <v>0</v>
      </c>
      <c r="G482" s="20" t="s">
        <v>400</v>
      </c>
      <c r="N482" t="str">
        <f t="shared" si="65"/>
        <v>0603</v>
      </c>
      <c r="Q482" s="9" t="str">
        <f t="shared" si="68"/>
        <v>R52</v>
      </c>
      <c r="R482" s="17" t="str">
        <f t="shared" si="69"/>
        <v>40.0000</v>
      </c>
      <c r="S482" s="17" t="str">
        <f t="shared" si="70"/>
        <v>77.0200</v>
      </c>
      <c r="T482" s="9" t="str">
        <f t="shared" si="71"/>
        <v>TopLayer</v>
      </c>
      <c r="U482" s="17">
        <f t="shared" si="73"/>
        <v>0</v>
      </c>
      <c r="V482" s="9" t="str">
        <f t="shared" si="72"/>
        <v>0603</v>
      </c>
      <c r="Y482" s="9" t="s">
        <v>2282</v>
      </c>
      <c r="Z482" s="18" t="s">
        <v>2283</v>
      </c>
      <c r="AA482" s="18" t="s">
        <v>2284</v>
      </c>
      <c r="AB482" s="18" t="s">
        <v>2446</v>
      </c>
      <c r="AC482" s="17">
        <f t="shared" si="66"/>
        <v>450</v>
      </c>
      <c r="AD482" s="9" t="str">
        <f t="shared" si="67"/>
        <v>SOD-123</v>
      </c>
    </row>
    <row r="483" spans="1:30" x14ac:dyDescent="0.25">
      <c r="A483" t="s">
        <v>2065</v>
      </c>
      <c r="B483" s="20" t="s">
        <v>263</v>
      </c>
      <c r="C483" s="20" t="s">
        <v>2063</v>
      </c>
      <c r="D483" s="20" t="s">
        <v>2066</v>
      </c>
      <c r="E483" s="20" t="s">
        <v>1169</v>
      </c>
      <c r="F483" s="20">
        <v>0</v>
      </c>
      <c r="G483" s="20" t="s">
        <v>270</v>
      </c>
      <c r="N483" t="str">
        <f t="shared" si="65"/>
        <v>0603</v>
      </c>
      <c r="Q483" s="9" t="str">
        <f t="shared" si="68"/>
        <v>R51</v>
      </c>
      <c r="R483" s="17" t="str">
        <f t="shared" si="69"/>
        <v>40.0000</v>
      </c>
      <c r="S483" s="17" t="str">
        <f t="shared" si="70"/>
        <v>78.7700</v>
      </c>
      <c r="T483" s="9" t="str">
        <f t="shared" si="71"/>
        <v>TopLayer</v>
      </c>
      <c r="U483" s="17">
        <f t="shared" si="73"/>
        <v>0</v>
      </c>
      <c r="V483" s="9" t="str">
        <f t="shared" si="72"/>
        <v>0603</v>
      </c>
      <c r="Y483" s="9" t="s">
        <v>2285</v>
      </c>
      <c r="Z483" s="18" t="s">
        <v>2134</v>
      </c>
      <c r="AA483" s="18" t="s">
        <v>2286</v>
      </c>
      <c r="AB483" s="18" t="s">
        <v>2446</v>
      </c>
      <c r="AC483" s="17">
        <f t="shared" si="66"/>
        <v>180</v>
      </c>
      <c r="AD483" s="9" t="str">
        <f t="shared" si="67"/>
        <v>LED_0603</v>
      </c>
    </row>
    <row r="484" spans="1:30" x14ac:dyDescent="0.25">
      <c r="A484" t="s">
        <v>2067</v>
      </c>
      <c r="B484" s="20" t="s">
        <v>263</v>
      </c>
      <c r="C484" s="20" t="s">
        <v>2068</v>
      </c>
      <c r="D484" s="20" t="s">
        <v>2069</v>
      </c>
      <c r="E484" s="20" t="s">
        <v>1169</v>
      </c>
      <c r="F484" s="20">
        <v>90</v>
      </c>
      <c r="G484" s="20" t="s">
        <v>265</v>
      </c>
      <c r="N484" t="str">
        <f t="shared" si="65"/>
        <v>0603</v>
      </c>
      <c r="Q484" s="9" t="str">
        <f t="shared" si="68"/>
        <v>R50</v>
      </c>
      <c r="R484" s="17" t="str">
        <f t="shared" si="69"/>
        <v>27.7500</v>
      </c>
      <c r="S484" s="17" t="str">
        <f t="shared" si="70"/>
        <v>80.7500</v>
      </c>
      <c r="T484" s="9" t="str">
        <f t="shared" si="71"/>
        <v>TopLayer</v>
      </c>
      <c r="U484" s="17">
        <f t="shared" si="73"/>
        <v>90</v>
      </c>
      <c r="V484" s="9" t="str">
        <f t="shared" si="72"/>
        <v>0603</v>
      </c>
      <c r="Y484" s="9" t="s">
        <v>2287</v>
      </c>
      <c r="Z484" s="18" t="s">
        <v>1983</v>
      </c>
      <c r="AA484" s="18" t="s">
        <v>2129</v>
      </c>
      <c r="AB484" s="18" t="s">
        <v>2446</v>
      </c>
      <c r="AC484" s="17">
        <f t="shared" si="66"/>
        <v>360</v>
      </c>
      <c r="AD484" s="9" t="str">
        <f t="shared" si="67"/>
        <v>SOD-123</v>
      </c>
    </row>
    <row r="485" spans="1:30" x14ac:dyDescent="0.25">
      <c r="A485" t="s">
        <v>2070</v>
      </c>
      <c r="B485" s="20" t="s">
        <v>263</v>
      </c>
      <c r="C485" s="20" t="s">
        <v>2071</v>
      </c>
      <c r="D485" s="20" t="s">
        <v>2072</v>
      </c>
      <c r="E485" s="20" t="s">
        <v>1169</v>
      </c>
      <c r="F485" s="20">
        <v>90</v>
      </c>
      <c r="G485" s="20" t="s">
        <v>265</v>
      </c>
      <c r="N485" t="str">
        <f t="shared" si="65"/>
        <v>0603</v>
      </c>
      <c r="Q485" s="9" t="str">
        <f t="shared" si="68"/>
        <v>R49</v>
      </c>
      <c r="R485" s="17" t="str">
        <f t="shared" si="69"/>
        <v>13.2589</v>
      </c>
      <c r="S485" s="17" t="str">
        <f t="shared" si="70"/>
        <v>80.6250</v>
      </c>
      <c r="T485" s="9" t="str">
        <f t="shared" si="71"/>
        <v>TopLayer</v>
      </c>
      <c r="U485" s="17">
        <f t="shared" si="73"/>
        <v>90</v>
      </c>
      <c r="V485" s="9" t="str">
        <f t="shared" si="72"/>
        <v>0603</v>
      </c>
      <c r="Y485" s="9" t="s">
        <v>2288</v>
      </c>
      <c r="Z485" s="18" t="s">
        <v>2134</v>
      </c>
      <c r="AA485" s="18" t="s">
        <v>2171</v>
      </c>
      <c r="AB485" s="18" t="s">
        <v>2446</v>
      </c>
      <c r="AC485" s="17">
        <f t="shared" si="66"/>
        <v>180</v>
      </c>
      <c r="AD485" s="9" t="str">
        <f t="shared" si="67"/>
        <v>LED_0603</v>
      </c>
    </row>
    <row r="486" spans="1:30" x14ac:dyDescent="0.25">
      <c r="A486" t="s">
        <v>2073</v>
      </c>
      <c r="B486" s="20" t="s">
        <v>263</v>
      </c>
      <c r="C486" s="20" t="s">
        <v>2074</v>
      </c>
      <c r="D486" s="20" t="s">
        <v>2069</v>
      </c>
      <c r="E486" s="20" t="s">
        <v>1169</v>
      </c>
      <c r="F486" s="20">
        <v>270</v>
      </c>
      <c r="G486" s="20" t="s">
        <v>270</v>
      </c>
      <c r="N486" t="str">
        <f t="shared" si="65"/>
        <v>0603</v>
      </c>
      <c r="Q486" s="9" t="str">
        <f t="shared" si="68"/>
        <v>R48</v>
      </c>
      <c r="R486" s="17" t="str">
        <f t="shared" si="69"/>
        <v>29.2500</v>
      </c>
      <c r="S486" s="17" t="str">
        <f t="shared" si="70"/>
        <v>80.7500</v>
      </c>
      <c r="T486" s="9" t="str">
        <f t="shared" si="71"/>
        <v>TopLayer</v>
      </c>
      <c r="U486" s="17">
        <f t="shared" si="73"/>
        <v>270</v>
      </c>
      <c r="V486" s="9" t="str">
        <f t="shared" si="72"/>
        <v>0603</v>
      </c>
      <c r="Y486" s="9" t="s">
        <v>2289</v>
      </c>
      <c r="Z486" s="18" t="s">
        <v>2136</v>
      </c>
      <c r="AA486" s="18" t="s">
        <v>2143</v>
      </c>
      <c r="AB486" s="18" t="s">
        <v>2446</v>
      </c>
      <c r="AC486" s="17">
        <f t="shared" si="66"/>
        <v>450</v>
      </c>
      <c r="AD486" s="9" t="str">
        <f t="shared" si="67"/>
        <v>SOD-123</v>
      </c>
    </row>
    <row r="487" spans="1:30" x14ac:dyDescent="0.25">
      <c r="A487" t="s">
        <v>2075</v>
      </c>
      <c r="B487" s="20" t="s">
        <v>263</v>
      </c>
      <c r="C487" s="20" t="s">
        <v>2076</v>
      </c>
      <c r="D487" s="20" t="s">
        <v>2077</v>
      </c>
      <c r="E487" s="20" t="s">
        <v>1169</v>
      </c>
      <c r="F487" s="20">
        <v>270</v>
      </c>
      <c r="G487" s="20" t="s">
        <v>270</v>
      </c>
      <c r="N487" t="str">
        <f t="shared" si="65"/>
        <v>0603</v>
      </c>
      <c r="Q487" s="9" t="str">
        <f t="shared" si="68"/>
        <v>R47</v>
      </c>
      <c r="R487" s="17" t="str">
        <f t="shared" si="69"/>
        <v>14.7589</v>
      </c>
      <c r="S487" s="17" t="str">
        <f t="shared" si="70"/>
        <v>80.6400</v>
      </c>
      <c r="T487" s="9" t="str">
        <f t="shared" si="71"/>
        <v>TopLayer</v>
      </c>
      <c r="U487" s="17">
        <f t="shared" si="73"/>
        <v>270</v>
      </c>
      <c r="V487" s="9" t="str">
        <f t="shared" si="72"/>
        <v>0603</v>
      </c>
      <c r="Y487" s="9" t="s">
        <v>2290</v>
      </c>
      <c r="Z487" s="18" t="s">
        <v>2134</v>
      </c>
      <c r="AA487" s="18" t="s">
        <v>2291</v>
      </c>
      <c r="AB487" s="18" t="s">
        <v>2446</v>
      </c>
      <c r="AC487" s="17">
        <f t="shared" si="66"/>
        <v>180</v>
      </c>
      <c r="AD487" s="9" t="str">
        <f t="shared" si="67"/>
        <v>LED_0603</v>
      </c>
    </row>
    <row r="488" spans="1:30" x14ac:dyDescent="0.25">
      <c r="A488" t="s">
        <v>2078</v>
      </c>
      <c r="B488" s="20" t="s">
        <v>263</v>
      </c>
      <c r="C488" s="20" t="s">
        <v>2079</v>
      </c>
      <c r="D488" s="20" t="s">
        <v>2080</v>
      </c>
      <c r="E488" s="20" t="s">
        <v>1169</v>
      </c>
      <c r="F488" s="20">
        <v>0</v>
      </c>
      <c r="G488" s="20" t="s">
        <v>400</v>
      </c>
      <c r="N488" t="str">
        <f t="shared" si="65"/>
        <v>0603</v>
      </c>
      <c r="Q488" s="9" t="str">
        <f t="shared" si="68"/>
        <v>R46</v>
      </c>
      <c r="R488" s="17" t="str">
        <f t="shared" si="69"/>
        <v>44.2500</v>
      </c>
      <c r="S488" s="17" t="str">
        <f t="shared" si="70"/>
        <v>77.1150</v>
      </c>
      <c r="T488" s="9" t="str">
        <f t="shared" si="71"/>
        <v>TopLayer</v>
      </c>
      <c r="U488" s="17">
        <f t="shared" si="73"/>
        <v>0</v>
      </c>
      <c r="V488" s="9" t="str">
        <f t="shared" si="72"/>
        <v>0603</v>
      </c>
      <c r="Y488" s="9" t="s">
        <v>2292</v>
      </c>
      <c r="Z488" s="18" t="s">
        <v>2293</v>
      </c>
      <c r="AA488" s="18" t="s">
        <v>2294</v>
      </c>
      <c r="AB488" s="18" t="s">
        <v>2446</v>
      </c>
      <c r="AC488" s="17">
        <f t="shared" si="66"/>
        <v>0</v>
      </c>
      <c r="AD488" s="9" t="str">
        <f t="shared" si="67"/>
        <v>0603</v>
      </c>
    </row>
    <row r="489" spans="1:30" x14ac:dyDescent="0.25">
      <c r="A489" t="s">
        <v>2081</v>
      </c>
      <c r="B489" s="20" t="s">
        <v>263</v>
      </c>
      <c r="C489" s="20" t="s">
        <v>2079</v>
      </c>
      <c r="D489" s="20" t="s">
        <v>2082</v>
      </c>
      <c r="E489" s="20" t="s">
        <v>1169</v>
      </c>
      <c r="F489" s="20">
        <v>0</v>
      </c>
      <c r="G489" s="20" t="s">
        <v>270</v>
      </c>
      <c r="N489" t="str">
        <f t="shared" si="65"/>
        <v>0603</v>
      </c>
      <c r="Q489" s="9" t="str">
        <f t="shared" si="68"/>
        <v>R45</v>
      </c>
      <c r="R489" s="17" t="str">
        <f t="shared" si="69"/>
        <v>44.2500</v>
      </c>
      <c r="S489" s="17" t="str">
        <f t="shared" si="70"/>
        <v>78.8650</v>
      </c>
      <c r="T489" s="9" t="str">
        <f t="shared" si="71"/>
        <v>TopLayer</v>
      </c>
      <c r="U489" s="17">
        <f t="shared" si="73"/>
        <v>0</v>
      </c>
      <c r="V489" s="9" t="str">
        <f t="shared" si="72"/>
        <v>0603</v>
      </c>
      <c r="Y489" s="9" t="s">
        <v>2295</v>
      </c>
      <c r="Z489" s="18" t="s">
        <v>2296</v>
      </c>
      <c r="AA489" s="18" t="s">
        <v>2005</v>
      </c>
      <c r="AB489" s="18" t="s">
        <v>2446</v>
      </c>
      <c r="AC489" s="17">
        <f t="shared" si="66"/>
        <v>180</v>
      </c>
      <c r="AD489" s="9" t="str">
        <f t="shared" si="67"/>
        <v>0603</v>
      </c>
    </row>
    <row r="490" spans="1:30" x14ac:dyDescent="0.25">
      <c r="A490" t="s">
        <v>2083</v>
      </c>
      <c r="B490" s="20" t="s">
        <v>263</v>
      </c>
      <c r="C490" s="20" t="s">
        <v>2084</v>
      </c>
      <c r="D490" s="20" t="s">
        <v>2069</v>
      </c>
      <c r="E490" s="20" t="s">
        <v>1169</v>
      </c>
      <c r="F490" s="20">
        <v>270</v>
      </c>
      <c r="G490" s="20" t="s">
        <v>400</v>
      </c>
      <c r="N490" t="str">
        <f t="shared" si="65"/>
        <v>0603</v>
      </c>
      <c r="Q490" s="9" t="str">
        <f t="shared" si="68"/>
        <v>R44</v>
      </c>
      <c r="R490" s="17" t="str">
        <f t="shared" si="69"/>
        <v>33.7500</v>
      </c>
      <c r="S490" s="17" t="str">
        <f t="shared" si="70"/>
        <v>80.7500</v>
      </c>
      <c r="T490" s="9" t="str">
        <f t="shared" si="71"/>
        <v>TopLayer</v>
      </c>
      <c r="U490" s="17">
        <f t="shared" si="73"/>
        <v>270</v>
      </c>
      <c r="V490" s="9" t="str">
        <f t="shared" si="72"/>
        <v>0603</v>
      </c>
      <c r="Y490" s="9" t="s">
        <v>2297</v>
      </c>
      <c r="Z490" s="18" t="s">
        <v>2298</v>
      </c>
      <c r="AA490" s="18" t="s">
        <v>2005</v>
      </c>
      <c r="AB490" s="18" t="s">
        <v>2446</v>
      </c>
      <c r="AC490" s="17">
        <f t="shared" si="66"/>
        <v>0</v>
      </c>
      <c r="AD490" s="9" t="str">
        <f t="shared" si="67"/>
        <v>0603</v>
      </c>
    </row>
    <row r="491" spans="1:30" x14ac:dyDescent="0.25">
      <c r="A491" t="s">
        <v>2085</v>
      </c>
      <c r="B491" s="20" t="s">
        <v>263</v>
      </c>
      <c r="C491" s="20" t="s">
        <v>2086</v>
      </c>
      <c r="D491" s="20" t="s">
        <v>2058</v>
      </c>
      <c r="E491" s="20" t="s">
        <v>1169</v>
      </c>
      <c r="F491" s="20">
        <v>90</v>
      </c>
      <c r="G491" s="20" t="s">
        <v>400</v>
      </c>
      <c r="N491" t="str">
        <f t="shared" si="65"/>
        <v>0603</v>
      </c>
      <c r="Q491" s="9" t="str">
        <f t="shared" si="68"/>
        <v>R43</v>
      </c>
      <c r="R491" s="17" t="str">
        <f t="shared" si="69"/>
        <v>34.5000</v>
      </c>
      <c r="S491" s="17" t="str">
        <f t="shared" si="70"/>
        <v>64.4525</v>
      </c>
      <c r="T491" s="9" t="str">
        <f t="shared" si="71"/>
        <v>TopLayer</v>
      </c>
      <c r="U491" s="17">
        <f t="shared" si="73"/>
        <v>90</v>
      </c>
      <c r="V491" s="9" t="str">
        <f t="shared" si="72"/>
        <v>0603</v>
      </c>
      <c r="Y491" s="9" t="s">
        <v>2299</v>
      </c>
      <c r="Z491" s="18" t="s">
        <v>2300</v>
      </c>
      <c r="AA491" s="18" t="s">
        <v>1989</v>
      </c>
      <c r="AB491" s="18" t="s">
        <v>2446</v>
      </c>
      <c r="AC491" s="17">
        <f t="shared" si="66"/>
        <v>0</v>
      </c>
      <c r="AD491" s="9" t="str">
        <f t="shared" si="67"/>
        <v>0603</v>
      </c>
    </row>
    <row r="492" spans="1:30" x14ac:dyDescent="0.25">
      <c r="A492" t="s">
        <v>2087</v>
      </c>
      <c r="B492" s="20" t="s">
        <v>263</v>
      </c>
      <c r="C492" s="20" t="s">
        <v>2088</v>
      </c>
      <c r="D492" s="20" t="s">
        <v>2072</v>
      </c>
      <c r="E492" s="20" t="s">
        <v>1169</v>
      </c>
      <c r="F492" s="20">
        <v>270</v>
      </c>
      <c r="G492" s="20" t="s">
        <v>400</v>
      </c>
      <c r="N492" t="str">
        <f t="shared" si="65"/>
        <v>0603</v>
      </c>
      <c r="Q492" s="9" t="str">
        <f t="shared" si="68"/>
        <v>R42</v>
      </c>
      <c r="R492" s="17" t="str">
        <f t="shared" si="69"/>
        <v>19.2589</v>
      </c>
      <c r="S492" s="17" t="str">
        <f t="shared" si="70"/>
        <v>80.6250</v>
      </c>
      <c r="T492" s="9" t="str">
        <f t="shared" si="71"/>
        <v>TopLayer</v>
      </c>
      <c r="U492" s="17">
        <f t="shared" si="73"/>
        <v>270</v>
      </c>
      <c r="V492" s="9" t="str">
        <f t="shared" si="72"/>
        <v>0603</v>
      </c>
      <c r="Y492" s="9" t="s">
        <v>2301</v>
      </c>
      <c r="Z492" s="18" t="s">
        <v>2302</v>
      </c>
      <c r="AA492" s="18" t="s">
        <v>2005</v>
      </c>
      <c r="AB492" s="18" t="s">
        <v>2446</v>
      </c>
      <c r="AC492" s="17">
        <f t="shared" si="66"/>
        <v>180</v>
      </c>
      <c r="AD492" s="9" t="str">
        <f t="shared" si="67"/>
        <v>0603</v>
      </c>
    </row>
    <row r="493" spans="1:30" x14ac:dyDescent="0.25">
      <c r="A493" t="s">
        <v>2089</v>
      </c>
      <c r="B493" s="20" t="s">
        <v>263</v>
      </c>
      <c r="C493" s="20" t="s">
        <v>2090</v>
      </c>
      <c r="D493" s="20" t="s">
        <v>2061</v>
      </c>
      <c r="E493" s="20" t="s">
        <v>1169</v>
      </c>
      <c r="F493" s="20">
        <v>90</v>
      </c>
      <c r="G493" s="20" t="s">
        <v>400</v>
      </c>
      <c r="N493" t="str">
        <f t="shared" si="65"/>
        <v>0603</v>
      </c>
      <c r="Q493" s="9" t="str">
        <f t="shared" si="68"/>
        <v>R41</v>
      </c>
      <c r="R493" s="17" t="str">
        <f t="shared" si="69"/>
        <v>20.2340</v>
      </c>
      <c r="S493" s="17" t="str">
        <f t="shared" si="70"/>
        <v>64.0475</v>
      </c>
      <c r="T493" s="9" t="str">
        <f t="shared" si="71"/>
        <v>TopLayer</v>
      </c>
      <c r="U493" s="17">
        <f t="shared" si="73"/>
        <v>90</v>
      </c>
      <c r="V493" s="9" t="str">
        <f t="shared" si="72"/>
        <v>0603</v>
      </c>
      <c r="Y493" s="9" t="s">
        <v>2303</v>
      </c>
      <c r="Z493" s="18" t="s">
        <v>2304</v>
      </c>
      <c r="AA493" s="18" t="s">
        <v>2305</v>
      </c>
      <c r="AB493" s="18" t="s">
        <v>2446</v>
      </c>
      <c r="AC493" s="17">
        <f t="shared" si="66"/>
        <v>270</v>
      </c>
      <c r="AD493" s="9" t="str">
        <f t="shared" si="67"/>
        <v>0805</v>
      </c>
    </row>
    <row r="494" spans="1:30" x14ac:dyDescent="0.25">
      <c r="A494" t="s">
        <v>2091</v>
      </c>
      <c r="B494" s="20" t="s">
        <v>263</v>
      </c>
      <c r="C494" s="20" t="s">
        <v>2092</v>
      </c>
      <c r="D494" s="20" t="s">
        <v>2069</v>
      </c>
      <c r="E494" s="20" t="s">
        <v>1169</v>
      </c>
      <c r="F494" s="20">
        <v>90</v>
      </c>
      <c r="G494" s="20" t="s">
        <v>270</v>
      </c>
      <c r="N494" t="str">
        <f t="shared" si="65"/>
        <v>0603</v>
      </c>
      <c r="Q494" s="9" t="str">
        <f t="shared" si="68"/>
        <v>R40</v>
      </c>
      <c r="R494" s="17" t="str">
        <f t="shared" si="69"/>
        <v>32.2500</v>
      </c>
      <c r="S494" s="17" t="str">
        <f t="shared" si="70"/>
        <v>80.7500</v>
      </c>
      <c r="T494" s="9" t="str">
        <f t="shared" si="71"/>
        <v>TopLayer</v>
      </c>
      <c r="U494" s="17">
        <f t="shared" si="73"/>
        <v>90</v>
      </c>
      <c r="V494" s="9" t="str">
        <f t="shared" si="72"/>
        <v>0603</v>
      </c>
      <c r="Y494" s="9" t="s">
        <v>2306</v>
      </c>
      <c r="Z494" s="18" t="s">
        <v>2307</v>
      </c>
      <c r="AA494" s="18" t="s">
        <v>2005</v>
      </c>
      <c r="AB494" s="18" t="s">
        <v>2446</v>
      </c>
      <c r="AC494" s="17">
        <f t="shared" si="66"/>
        <v>0</v>
      </c>
      <c r="AD494" s="9" t="str">
        <f t="shared" si="67"/>
        <v>0805</v>
      </c>
    </row>
    <row r="495" spans="1:30" x14ac:dyDescent="0.25">
      <c r="A495" t="s">
        <v>2093</v>
      </c>
      <c r="B495" s="20" t="s">
        <v>263</v>
      </c>
      <c r="C495" s="20" t="s">
        <v>2094</v>
      </c>
      <c r="D495" s="20" t="s">
        <v>2058</v>
      </c>
      <c r="E495" s="20" t="s">
        <v>1169</v>
      </c>
      <c r="F495" s="20">
        <v>270</v>
      </c>
      <c r="G495" s="20" t="s">
        <v>270</v>
      </c>
      <c r="N495" t="str">
        <f t="shared" si="65"/>
        <v>0603</v>
      </c>
      <c r="Q495" s="9" t="str">
        <f t="shared" si="68"/>
        <v>R39</v>
      </c>
      <c r="R495" s="17" t="str">
        <f t="shared" si="69"/>
        <v>33.0000</v>
      </c>
      <c r="S495" s="17" t="str">
        <f t="shared" si="70"/>
        <v>64.4525</v>
      </c>
      <c r="T495" s="9" t="str">
        <f t="shared" si="71"/>
        <v>TopLayer</v>
      </c>
      <c r="U495" s="17">
        <f t="shared" si="73"/>
        <v>270</v>
      </c>
      <c r="V495" s="9" t="str">
        <f t="shared" si="72"/>
        <v>0603</v>
      </c>
      <c r="Y495" s="9" t="s">
        <v>2308</v>
      </c>
      <c r="Z495" s="18" t="s">
        <v>2309</v>
      </c>
      <c r="AA495" s="18" t="s">
        <v>1989</v>
      </c>
      <c r="AB495" s="18" t="s">
        <v>2446</v>
      </c>
      <c r="AC495" s="17">
        <f t="shared" si="66"/>
        <v>180</v>
      </c>
      <c r="AD495" s="9" t="str">
        <f t="shared" si="67"/>
        <v>0805</v>
      </c>
    </row>
    <row r="496" spans="1:30" x14ac:dyDescent="0.25">
      <c r="A496" t="s">
        <v>2095</v>
      </c>
      <c r="B496" s="20" t="s">
        <v>263</v>
      </c>
      <c r="C496" s="20" t="s">
        <v>2096</v>
      </c>
      <c r="D496" s="20" t="s">
        <v>2072</v>
      </c>
      <c r="E496" s="20" t="s">
        <v>1169</v>
      </c>
      <c r="F496" s="20">
        <v>90</v>
      </c>
      <c r="G496" s="20" t="s">
        <v>270</v>
      </c>
      <c r="N496" t="str">
        <f t="shared" si="65"/>
        <v>0603</v>
      </c>
      <c r="Q496" s="9" t="str">
        <f t="shared" si="68"/>
        <v>R38</v>
      </c>
      <c r="R496" s="17" t="str">
        <f t="shared" si="69"/>
        <v>17.7589</v>
      </c>
      <c r="S496" s="17" t="str">
        <f t="shared" si="70"/>
        <v>80.6250</v>
      </c>
      <c r="T496" s="9" t="str">
        <f t="shared" si="71"/>
        <v>TopLayer</v>
      </c>
      <c r="U496" s="17">
        <f t="shared" si="73"/>
        <v>90</v>
      </c>
      <c r="V496" s="9" t="str">
        <f t="shared" si="72"/>
        <v>0603</v>
      </c>
      <c r="Y496" s="9" t="s">
        <v>2310</v>
      </c>
      <c r="Z496" s="18" t="s">
        <v>2311</v>
      </c>
      <c r="AA496" s="18" t="s">
        <v>2018</v>
      </c>
      <c r="AB496" s="18" t="s">
        <v>2446</v>
      </c>
      <c r="AC496" s="17">
        <f t="shared" si="66"/>
        <v>90</v>
      </c>
      <c r="AD496" s="9" t="str">
        <f t="shared" si="67"/>
        <v>0603</v>
      </c>
    </row>
    <row r="497" spans="1:30" x14ac:dyDescent="0.25">
      <c r="A497" t="s">
        <v>2097</v>
      </c>
      <c r="B497" s="20" t="s">
        <v>263</v>
      </c>
      <c r="C497" s="20" t="s">
        <v>2098</v>
      </c>
      <c r="D497" s="20" t="s">
        <v>2061</v>
      </c>
      <c r="E497" s="20" t="s">
        <v>1169</v>
      </c>
      <c r="F497" s="20">
        <v>270</v>
      </c>
      <c r="G497" s="20" t="s">
        <v>270</v>
      </c>
      <c r="N497" t="str">
        <f t="shared" si="65"/>
        <v>0603</v>
      </c>
      <c r="Q497" s="9" t="str">
        <f t="shared" si="68"/>
        <v>R37</v>
      </c>
      <c r="R497" s="17" t="str">
        <f t="shared" si="69"/>
        <v>18.7340</v>
      </c>
      <c r="S497" s="17" t="str">
        <f t="shared" si="70"/>
        <v>64.0475</v>
      </c>
      <c r="T497" s="9" t="str">
        <f t="shared" si="71"/>
        <v>TopLayer</v>
      </c>
      <c r="U497" s="17">
        <f t="shared" si="73"/>
        <v>270</v>
      </c>
      <c r="V497" s="9" t="str">
        <f t="shared" si="72"/>
        <v>0603</v>
      </c>
      <c r="Y497" s="9" t="s">
        <v>2312</v>
      </c>
      <c r="Z497" s="18" t="s">
        <v>2313</v>
      </c>
      <c r="AA497" s="18" t="s">
        <v>2021</v>
      </c>
      <c r="AB497" s="18" t="s">
        <v>2446</v>
      </c>
      <c r="AC497" s="17">
        <f t="shared" si="66"/>
        <v>90</v>
      </c>
      <c r="AD497" s="9" t="str">
        <f t="shared" si="67"/>
        <v>0603</v>
      </c>
    </row>
    <row r="498" spans="1:30" x14ac:dyDescent="0.25">
      <c r="A498" t="s">
        <v>2099</v>
      </c>
      <c r="B498" s="20" t="s">
        <v>263</v>
      </c>
      <c r="C498" s="20" t="s">
        <v>2100</v>
      </c>
      <c r="D498" s="20" t="s">
        <v>2069</v>
      </c>
      <c r="E498" s="20" t="s">
        <v>1169</v>
      </c>
      <c r="F498" s="20">
        <v>270</v>
      </c>
      <c r="G498" s="20" t="s">
        <v>400</v>
      </c>
      <c r="N498" t="str">
        <f t="shared" si="65"/>
        <v>0603</v>
      </c>
      <c r="Q498" s="9" t="str">
        <f t="shared" si="68"/>
        <v>R36</v>
      </c>
      <c r="R498" s="17" t="str">
        <f t="shared" si="69"/>
        <v>30.7500</v>
      </c>
      <c r="S498" s="17" t="str">
        <f t="shared" si="70"/>
        <v>80.7500</v>
      </c>
      <c r="T498" s="9" t="str">
        <f t="shared" si="71"/>
        <v>TopLayer</v>
      </c>
      <c r="U498" s="17">
        <f t="shared" si="73"/>
        <v>270</v>
      </c>
      <c r="V498" s="9" t="str">
        <f t="shared" si="72"/>
        <v>0603</v>
      </c>
      <c r="Y498" s="9" t="s">
        <v>2314</v>
      </c>
      <c r="Z498" s="18" t="s">
        <v>2313</v>
      </c>
      <c r="AA498" s="18" t="s">
        <v>2023</v>
      </c>
      <c r="AB498" s="18" t="s">
        <v>2446</v>
      </c>
      <c r="AC498" s="17">
        <f t="shared" si="66"/>
        <v>90</v>
      </c>
      <c r="AD498" s="9" t="str">
        <f t="shared" si="67"/>
        <v>0603</v>
      </c>
    </row>
    <row r="499" spans="1:30" x14ac:dyDescent="0.25">
      <c r="A499" t="s">
        <v>2101</v>
      </c>
      <c r="B499" s="20" t="s">
        <v>263</v>
      </c>
      <c r="C499" s="20" t="s">
        <v>2102</v>
      </c>
      <c r="D499" s="20" t="s">
        <v>2077</v>
      </c>
      <c r="E499" s="20" t="s">
        <v>1169</v>
      </c>
      <c r="F499" s="20">
        <v>270</v>
      </c>
      <c r="G499" s="20" t="s">
        <v>400</v>
      </c>
      <c r="N499" t="str">
        <f t="shared" si="65"/>
        <v>0603</v>
      </c>
      <c r="Q499" s="9" t="str">
        <f t="shared" si="68"/>
        <v>R35</v>
      </c>
      <c r="R499" s="17" t="str">
        <f t="shared" si="69"/>
        <v>16.2589</v>
      </c>
      <c r="S499" s="17" t="str">
        <f t="shared" si="70"/>
        <v>80.6400</v>
      </c>
      <c r="T499" s="9" t="str">
        <f t="shared" si="71"/>
        <v>TopLayer</v>
      </c>
      <c r="U499" s="17">
        <f t="shared" si="73"/>
        <v>270</v>
      </c>
      <c r="V499" s="9" t="str">
        <f t="shared" si="72"/>
        <v>0603</v>
      </c>
      <c r="Y499" s="9" t="s">
        <v>2315</v>
      </c>
      <c r="Z499" s="18" t="s">
        <v>2316</v>
      </c>
      <c r="AA499" s="18" t="s">
        <v>2317</v>
      </c>
      <c r="AB499" s="18" t="s">
        <v>2446</v>
      </c>
      <c r="AC499" s="17">
        <f t="shared" si="66"/>
        <v>270</v>
      </c>
      <c r="AD499" s="9" t="str">
        <f t="shared" si="67"/>
        <v>0805</v>
      </c>
    </row>
    <row r="500" spans="1:30" x14ac:dyDescent="0.25">
      <c r="A500" t="s">
        <v>2103</v>
      </c>
      <c r="B500" s="20" t="s">
        <v>263</v>
      </c>
      <c r="C500" s="20" t="s">
        <v>2104</v>
      </c>
      <c r="D500" s="20" t="s">
        <v>2058</v>
      </c>
      <c r="E500" s="20" t="s">
        <v>1169</v>
      </c>
      <c r="F500" s="20">
        <v>90</v>
      </c>
      <c r="G500" s="20" t="s">
        <v>400</v>
      </c>
      <c r="N500" t="str">
        <f t="shared" si="65"/>
        <v>0603</v>
      </c>
      <c r="Q500" s="9" t="str">
        <f t="shared" si="68"/>
        <v>R34</v>
      </c>
      <c r="R500" s="17" t="str">
        <f t="shared" si="69"/>
        <v>31.5000</v>
      </c>
      <c r="S500" s="17" t="str">
        <f t="shared" si="70"/>
        <v>64.4525</v>
      </c>
      <c r="T500" s="9" t="str">
        <f t="shared" si="71"/>
        <v>TopLayer</v>
      </c>
      <c r="U500" s="17">
        <f t="shared" si="73"/>
        <v>90</v>
      </c>
      <c r="V500" s="9" t="str">
        <f t="shared" si="72"/>
        <v>0603</v>
      </c>
      <c r="Y500" s="9" t="s">
        <v>2318</v>
      </c>
      <c r="Z500" s="18" t="s">
        <v>2316</v>
      </c>
      <c r="AA500" s="18" t="s">
        <v>2319</v>
      </c>
      <c r="AB500" s="18" t="s">
        <v>2446</v>
      </c>
      <c r="AC500" s="17">
        <f t="shared" si="66"/>
        <v>270</v>
      </c>
      <c r="AD500" s="9" t="str">
        <f t="shared" si="67"/>
        <v>0805</v>
      </c>
    </row>
    <row r="501" spans="1:30" x14ac:dyDescent="0.25">
      <c r="A501" t="s">
        <v>2105</v>
      </c>
      <c r="B501" s="20" t="s">
        <v>263</v>
      </c>
      <c r="C501" s="20" t="s">
        <v>2106</v>
      </c>
      <c r="D501" s="20" t="s">
        <v>2061</v>
      </c>
      <c r="E501" s="20" t="s">
        <v>1169</v>
      </c>
      <c r="F501" s="20">
        <v>90</v>
      </c>
      <c r="G501" s="20" t="s">
        <v>400</v>
      </c>
      <c r="N501" t="str">
        <f t="shared" si="65"/>
        <v>0603</v>
      </c>
      <c r="Q501" s="9" t="str">
        <f t="shared" si="68"/>
        <v>R33</v>
      </c>
      <c r="R501" s="17" t="str">
        <f t="shared" si="69"/>
        <v>17.2340</v>
      </c>
      <c r="S501" s="17" t="str">
        <f t="shared" si="70"/>
        <v>64.0475</v>
      </c>
      <c r="T501" s="9" t="str">
        <f t="shared" si="71"/>
        <v>TopLayer</v>
      </c>
      <c r="U501" s="17">
        <f t="shared" si="73"/>
        <v>90</v>
      </c>
      <c r="V501" s="9" t="str">
        <f t="shared" si="72"/>
        <v>0603</v>
      </c>
      <c r="Y501" s="9" t="s">
        <v>2320</v>
      </c>
      <c r="Z501" s="18" t="s">
        <v>2316</v>
      </c>
      <c r="AA501" s="18" t="s">
        <v>2321</v>
      </c>
      <c r="AB501" s="18" t="s">
        <v>2446</v>
      </c>
      <c r="AC501" s="17">
        <f t="shared" si="66"/>
        <v>270</v>
      </c>
      <c r="AD501" s="9" t="str">
        <f t="shared" si="67"/>
        <v>0805</v>
      </c>
    </row>
    <row r="502" spans="1:30" x14ac:dyDescent="0.25">
      <c r="A502" t="s">
        <v>2107</v>
      </c>
      <c r="B502" s="20" t="s">
        <v>263</v>
      </c>
      <c r="C502" s="20" t="s">
        <v>2108</v>
      </c>
      <c r="D502" s="20" t="s">
        <v>2069</v>
      </c>
      <c r="E502" s="20" t="s">
        <v>1169</v>
      </c>
      <c r="F502" s="20">
        <v>270</v>
      </c>
      <c r="G502" s="20" t="s">
        <v>406</v>
      </c>
      <c r="N502" t="str">
        <f t="shared" si="65"/>
        <v>0603</v>
      </c>
      <c r="Q502" s="9" t="str">
        <f t="shared" si="68"/>
        <v>R32</v>
      </c>
      <c r="R502" s="17" t="str">
        <f t="shared" si="69"/>
        <v>36.7500</v>
      </c>
      <c r="S502" s="17" t="str">
        <f t="shared" si="70"/>
        <v>80.7500</v>
      </c>
      <c r="T502" s="9" t="str">
        <f t="shared" si="71"/>
        <v>TopLayer</v>
      </c>
      <c r="U502" s="17">
        <f t="shared" si="73"/>
        <v>270</v>
      </c>
      <c r="V502" s="9" t="str">
        <f t="shared" si="72"/>
        <v>0603</v>
      </c>
      <c r="Y502" s="9" t="s">
        <v>2322</v>
      </c>
      <c r="Z502" s="18" t="s">
        <v>2323</v>
      </c>
      <c r="AA502" s="18" t="s">
        <v>2040</v>
      </c>
      <c r="AB502" s="18" t="s">
        <v>2446</v>
      </c>
      <c r="AC502" s="17">
        <f t="shared" si="66"/>
        <v>90</v>
      </c>
      <c r="AD502" s="9" t="str">
        <f t="shared" si="67"/>
        <v>0603</v>
      </c>
    </row>
    <row r="503" spans="1:30" x14ac:dyDescent="0.25">
      <c r="A503" t="s">
        <v>2109</v>
      </c>
      <c r="B503" s="20" t="s">
        <v>263</v>
      </c>
      <c r="C503" s="20" t="s">
        <v>2110</v>
      </c>
      <c r="D503" s="20" t="s">
        <v>2058</v>
      </c>
      <c r="E503" s="20" t="s">
        <v>1169</v>
      </c>
      <c r="F503" s="20">
        <v>90</v>
      </c>
      <c r="G503" s="20" t="s">
        <v>400</v>
      </c>
      <c r="N503" t="str">
        <f t="shared" si="65"/>
        <v>0603</v>
      </c>
      <c r="Q503" s="9" t="str">
        <f t="shared" si="68"/>
        <v>R31</v>
      </c>
      <c r="R503" s="17" t="str">
        <f t="shared" si="69"/>
        <v>36.0000</v>
      </c>
      <c r="S503" s="17" t="str">
        <f t="shared" si="70"/>
        <v>64.4525</v>
      </c>
      <c r="T503" s="9" t="str">
        <f t="shared" si="71"/>
        <v>TopLayer</v>
      </c>
      <c r="U503" s="17">
        <f t="shared" si="73"/>
        <v>90</v>
      </c>
      <c r="V503" s="9" t="str">
        <f t="shared" si="72"/>
        <v>0603</v>
      </c>
      <c r="Y503" s="9" t="s">
        <v>2324</v>
      </c>
      <c r="Z503" s="18" t="s">
        <v>2313</v>
      </c>
      <c r="AA503" s="18" t="s">
        <v>2042</v>
      </c>
      <c r="AB503" s="18" t="s">
        <v>2446</v>
      </c>
      <c r="AC503" s="17">
        <f t="shared" si="66"/>
        <v>90</v>
      </c>
      <c r="AD503" s="9" t="str">
        <f t="shared" si="67"/>
        <v>0603</v>
      </c>
    </row>
    <row r="504" spans="1:30" x14ac:dyDescent="0.25">
      <c r="A504" t="s">
        <v>2111</v>
      </c>
      <c r="B504" s="20" t="s">
        <v>263</v>
      </c>
      <c r="C504" s="20" t="s">
        <v>2112</v>
      </c>
      <c r="D504" s="20" t="s">
        <v>2072</v>
      </c>
      <c r="E504" s="20" t="s">
        <v>1169</v>
      </c>
      <c r="F504" s="20">
        <v>270</v>
      </c>
      <c r="G504" s="20" t="s">
        <v>406</v>
      </c>
      <c r="N504" t="str">
        <f t="shared" si="65"/>
        <v>0603</v>
      </c>
      <c r="Q504" s="9" t="str">
        <f t="shared" si="68"/>
        <v>R30</v>
      </c>
      <c r="R504" s="17" t="str">
        <f t="shared" si="69"/>
        <v>22.0089</v>
      </c>
      <c r="S504" s="17" t="str">
        <f t="shared" si="70"/>
        <v>80.6250</v>
      </c>
      <c r="T504" s="9" t="str">
        <f t="shared" si="71"/>
        <v>TopLayer</v>
      </c>
      <c r="U504" s="17">
        <f t="shared" si="73"/>
        <v>270</v>
      </c>
      <c r="V504" s="9" t="str">
        <f t="shared" si="72"/>
        <v>0603</v>
      </c>
      <c r="Y504" s="9" t="s">
        <v>2325</v>
      </c>
      <c r="Z504" s="18" t="s">
        <v>2313</v>
      </c>
      <c r="AA504" s="18" t="s">
        <v>2044</v>
      </c>
      <c r="AB504" s="18" t="s">
        <v>2446</v>
      </c>
      <c r="AC504" s="17">
        <f t="shared" si="66"/>
        <v>90</v>
      </c>
      <c r="AD504" s="9" t="str">
        <f t="shared" si="67"/>
        <v>0603</v>
      </c>
    </row>
    <row r="505" spans="1:30" x14ac:dyDescent="0.25">
      <c r="A505" t="s">
        <v>2113</v>
      </c>
      <c r="B505" s="20" t="s">
        <v>263</v>
      </c>
      <c r="C505" s="20" t="s">
        <v>2114</v>
      </c>
      <c r="D505" s="20" t="s">
        <v>2115</v>
      </c>
      <c r="E505" s="20" t="s">
        <v>1169</v>
      </c>
      <c r="F505" s="20">
        <v>180</v>
      </c>
      <c r="G505" s="20" t="s">
        <v>400</v>
      </c>
      <c r="N505" t="str">
        <f t="shared" si="65"/>
        <v>0603</v>
      </c>
      <c r="Q505" s="9" t="str">
        <f t="shared" si="68"/>
        <v>R29</v>
      </c>
      <c r="R505" s="17" t="str">
        <f t="shared" si="69"/>
        <v>54.0000</v>
      </c>
      <c r="S505" s="17" t="str">
        <f t="shared" si="70"/>
        <v>71.1750</v>
      </c>
      <c r="T505" s="9" t="str">
        <f t="shared" si="71"/>
        <v>TopLayer</v>
      </c>
      <c r="U505" s="17">
        <f t="shared" si="73"/>
        <v>180</v>
      </c>
      <c r="V505" s="9" t="str">
        <f t="shared" si="72"/>
        <v>0603</v>
      </c>
      <c r="Y505" s="9" t="s">
        <v>2326</v>
      </c>
      <c r="Z505" s="18" t="s">
        <v>2316</v>
      </c>
      <c r="AA505" s="18" t="s">
        <v>1361</v>
      </c>
      <c r="AB505" s="18" t="s">
        <v>2446</v>
      </c>
      <c r="AC505" s="17">
        <f t="shared" si="66"/>
        <v>90</v>
      </c>
      <c r="AD505" s="9" t="str">
        <f t="shared" si="67"/>
        <v>0805</v>
      </c>
    </row>
    <row r="506" spans="1:30" x14ac:dyDescent="0.25">
      <c r="A506" t="s">
        <v>2116</v>
      </c>
      <c r="B506" s="20" t="s">
        <v>263</v>
      </c>
      <c r="C506" s="20" t="s">
        <v>2117</v>
      </c>
      <c r="D506" s="20" t="s">
        <v>2069</v>
      </c>
      <c r="E506" s="20" t="s">
        <v>1169</v>
      </c>
      <c r="F506" s="20">
        <v>270</v>
      </c>
      <c r="G506" s="20" t="s">
        <v>270</v>
      </c>
      <c r="N506" t="str">
        <f t="shared" si="65"/>
        <v>0603</v>
      </c>
      <c r="Q506" s="9" t="str">
        <f t="shared" si="68"/>
        <v>R28</v>
      </c>
      <c r="R506" s="17" t="str">
        <f t="shared" si="69"/>
        <v>35.2500</v>
      </c>
      <c r="S506" s="17" t="str">
        <f t="shared" si="70"/>
        <v>80.7500</v>
      </c>
      <c r="T506" s="9" t="str">
        <f t="shared" si="71"/>
        <v>TopLayer</v>
      </c>
      <c r="U506" s="17">
        <f t="shared" si="73"/>
        <v>270</v>
      </c>
      <c r="V506" s="9" t="str">
        <f t="shared" si="72"/>
        <v>0603</v>
      </c>
      <c r="Y506" s="9" t="s">
        <v>2327</v>
      </c>
      <c r="Z506" s="18" t="s">
        <v>2316</v>
      </c>
      <c r="AA506" s="18" t="s">
        <v>2328</v>
      </c>
      <c r="AB506" s="18" t="s">
        <v>2446</v>
      </c>
      <c r="AC506" s="17">
        <f t="shared" si="66"/>
        <v>90</v>
      </c>
      <c r="AD506" s="9" t="str">
        <f t="shared" si="67"/>
        <v>0805</v>
      </c>
    </row>
    <row r="507" spans="1:30" x14ac:dyDescent="0.25">
      <c r="A507" t="s">
        <v>2118</v>
      </c>
      <c r="B507" s="20" t="s">
        <v>263</v>
      </c>
      <c r="C507" s="20" t="s">
        <v>2119</v>
      </c>
      <c r="D507" s="20" t="s">
        <v>2072</v>
      </c>
      <c r="E507" s="20" t="s">
        <v>1169</v>
      </c>
      <c r="F507" s="20">
        <v>270</v>
      </c>
      <c r="G507" s="20" t="s">
        <v>270</v>
      </c>
      <c r="N507" t="str">
        <f t="shared" si="65"/>
        <v>0603</v>
      </c>
      <c r="Q507" s="9" t="str">
        <f t="shared" si="68"/>
        <v>R27</v>
      </c>
      <c r="R507" s="17" t="str">
        <f t="shared" si="69"/>
        <v>20.7589</v>
      </c>
      <c r="S507" s="17" t="str">
        <f t="shared" si="70"/>
        <v>80.6250</v>
      </c>
      <c r="T507" s="9" t="str">
        <f t="shared" si="71"/>
        <v>TopLayer</v>
      </c>
      <c r="U507" s="17">
        <f t="shared" si="73"/>
        <v>270</v>
      </c>
      <c r="V507" s="9" t="str">
        <f t="shared" si="72"/>
        <v>0603</v>
      </c>
      <c r="Y507" s="9" t="s">
        <v>2329</v>
      </c>
      <c r="Z507" s="18" t="s">
        <v>2316</v>
      </c>
      <c r="AA507" s="18" t="s">
        <v>2330</v>
      </c>
      <c r="AB507" s="18" t="s">
        <v>2446</v>
      </c>
      <c r="AC507" s="17">
        <f t="shared" si="66"/>
        <v>90</v>
      </c>
      <c r="AD507" s="9" t="str">
        <f t="shared" si="67"/>
        <v>0805</v>
      </c>
    </row>
    <row r="508" spans="1:30" x14ac:dyDescent="0.25">
      <c r="A508" t="s">
        <v>2120</v>
      </c>
      <c r="B508" s="20" t="s">
        <v>263</v>
      </c>
      <c r="C508" s="20" t="s">
        <v>2121</v>
      </c>
      <c r="D508" s="20" t="s">
        <v>2122</v>
      </c>
      <c r="E508" s="20" t="s">
        <v>1169</v>
      </c>
      <c r="F508" s="20">
        <v>270</v>
      </c>
      <c r="G508" s="20" t="s">
        <v>270</v>
      </c>
      <c r="N508" t="str">
        <f t="shared" si="65"/>
        <v>0603</v>
      </c>
      <c r="Q508" s="9" t="str">
        <f t="shared" si="68"/>
        <v>R26</v>
      </c>
      <c r="R508" s="17" t="str">
        <f t="shared" si="69"/>
        <v>80.6000</v>
      </c>
      <c r="S508" s="17" t="str">
        <f t="shared" si="70"/>
        <v>2.4900</v>
      </c>
      <c r="T508" s="9" t="str">
        <f t="shared" si="71"/>
        <v>TopLayer</v>
      </c>
      <c r="U508" s="17">
        <f t="shared" si="73"/>
        <v>270</v>
      </c>
      <c r="V508" s="9" t="str">
        <f t="shared" si="72"/>
        <v>0603</v>
      </c>
      <c r="Y508" s="9" t="s">
        <v>2339</v>
      </c>
      <c r="Z508" s="18" t="s">
        <v>2158</v>
      </c>
      <c r="AA508" s="18" t="s">
        <v>2340</v>
      </c>
      <c r="AB508" s="18" t="s">
        <v>2446</v>
      </c>
      <c r="AC508" s="17">
        <f t="shared" si="66"/>
        <v>90</v>
      </c>
      <c r="AD508" s="9" t="str">
        <f t="shared" si="67"/>
        <v>0402</v>
      </c>
    </row>
    <row r="509" spans="1:30" x14ac:dyDescent="0.25">
      <c r="A509" t="s">
        <v>2123</v>
      </c>
      <c r="B509" s="20" t="s">
        <v>263</v>
      </c>
      <c r="C509" s="20" t="s">
        <v>2124</v>
      </c>
      <c r="D509" s="20" t="s">
        <v>2094</v>
      </c>
      <c r="E509" s="20" t="s">
        <v>1169</v>
      </c>
      <c r="F509" s="20">
        <v>0</v>
      </c>
      <c r="G509" s="20" t="s">
        <v>270</v>
      </c>
      <c r="N509" t="str">
        <f t="shared" si="65"/>
        <v>0603</v>
      </c>
      <c r="Q509" s="9" t="str">
        <f t="shared" si="68"/>
        <v>R25</v>
      </c>
      <c r="R509" s="17" t="str">
        <f t="shared" si="69"/>
        <v>97.2500</v>
      </c>
      <c r="S509" s="17" t="str">
        <f t="shared" si="70"/>
        <v>33.0000</v>
      </c>
      <c r="T509" s="9" t="str">
        <f t="shared" si="71"/>
        <v>TopLayer</v>
      </c>
      <c r="U509" s="17">
        <f t="shared" si="73"/>
        <v>0</v>
      </c>
      <c r="V509" s="9" t="str">
        <f t="shared" si="72"/>
        <v>0603</v>
      </c>
      <c r="Y509" s="9" t="s">
        <v>2341</v>
      </c>
      <c r="Z509" s="18" t="s">
        <v>2342</v>
      </c>
      <c r="AA509" s="18" t="s">
        <v>2343</v>
      </c>
      <c r="AB509" s="18" t="s">
        <v>2446</v>
      </c>
      <c r="AC509" s="17">
        <f t="shared" si="66"/>
        <v>90</v>
      </c>
      <c r="AD509" s="9" t="str">
        <f t="shared" si="67"/>
        <v>0402</v>
      </c>
    </row>
    <row r="510" spans="1:30" x14ac:dyDescent="0.25">
      <c r="A510" t="s">
        <v>2125</v>
      </c>
      <c r="B510" s="20" t="s">
        <v>263</v>
      </c>
      <c r="C510" s="20" t="s">
        <v>2124</v>
      </c>
      <c r="D510" s="20" t="s">
        <v>2126</v>
      </c>
      <c r="E510" s="20" t="s">
        <v>1169</v>
      </c>
      <c r="F510" s="20">
        <v>0</v>
      </c>
      <c r="G510" s="20" t="s">
        <v>400</v>
      </c>
      <c r="N510" t="str">
        <f t="shared" si="65"/>
        <v>0603</v>
      </c>
      <c r="Q510" s="9" t="str">
        <f t="shared" si="68"/>
        <v>R24</v>
      </c>
      <c r="R510" s="17" t="str">
        <f t="shared" si="69"/>
        <v>97.2500</v>
      </c>
      <c r="S510" s="17" t="str">
        <f t="shared" si="70"/>
        <v>31.2500</v>
      </c>
      <c r="T510" s="9" t="str">
        <f t="shared" si="71"/>
        <v>TopLayer</v>
      </c>
      <c r="U510" s="17">
        <f t="shared" si="73"/>
        <v>0</v>
      </c>
      <c r="V510" s="9" t="str">
        <f t="shared" si="72"/>
        <v>0603</v>
      </c>
      <c r="Y510" s="9" t="s">
        <v>2344</v>
      </c>
      <c r="Z510" s="18" t="s">
        <v>2345</v>
      </c>
      <c r="AA510" s="18" t="s">
        <v>2346</v>
      </c>
      <c r="AB510" s="18" t="s">
        <v>2446</v>
      </c>
      <c r="AC510" s="17">
        <f t="shared" si="66"/>
        <v>0</v>
      </c>
      <c r="AD510" s="9" t="str">
        <f t="shared" si="67"/>
        <v>0805</v>
      </c>
    </row>
    <row r="511" spans="1:30" x14ac:dyDescent="0.25">
      <c r="A511" t="s">
        <v>2127</v>
      </c>
      <c r="B511" s="20" t="s">
        <v>263</v>
      </c>
      <c r="C511" s="20" t="s">
        <v>2128</v>
      </c>
      <c r="D511" s="20" t="s">
        <v>2129</v>
      </c>
      <c r="E511" s="20" t="s">
        <v>1169</v>
      </c>
      <c r="F511" s="20">
        <v>0</v>
      </c>
      <c r="G511" s="20" t="s">
        <v>270</v>
      </c>
      <c r="N511" t="str">
        <f t="shared" si="65"/>
        <v>0603</v>
      </c>
      <c r="Q511" s="9" t="str">
        <f t="shared" si="68"/>
        <v>R23</v>
      </c>
      <c r="R511" s="17" t="str">
        <f t="shared" si="69"/>
        <v>34.8250</v>
      </c>
      <c r="S511" s="17" t="str">
        <f t="shared" si="70"/>
        <v>32.8500</v>
      </c>
      <c r="T511" s="9" t="str">
        <f t="shared" si="71"/>
        <v>TopLayer</v>
      </c>
      <c r="U511" s="17">
        <f t="shared" si="73"/>
        <v>0</v>
      </c>
      <c r="V511" s="9" t="str">
        <f t="shared" si="72"/>
        <v>0603</v>
      </c>
      <c r="Y511" s="9" t="s">
        <v>2347</v>
      </c>
      <c r="Z511" s="18" t="s">
        <v>2348</v>
      </c>
      <c r="AA511" s="18" t="s">
        <v>2194</v>
      </c>
      <c r="AB511" s="18" t="s">
        <v>2446</v>
      </c>
      <c r="AC511" s="17">
        <f t="shared" si="66"/>
        <v>90</v>
      </c>
      <c r="AD511" s="9" t="str">
        <f t="shared" si="67"/>
        <v>0603</v>
      </c>
    </row>
    <row r="512" spans="1:30" x14ac:dyDescent="0.25">
      <c r="A512" t="s">
        <v>2130</v>
      </c>
      <c r="B512" s="20" t="s">
        <v>263</v>
      </c>
      <c r="C512" s="20" t="s">
        <v>2131</v>
      </c>
      <c r="D512" s="20" t="s">
        <v>2132</v>
      </c>
      <c r="E512" s="20" t="s">
        <v>1169</v>
      </c>
      <c r="F512" s="20">
        <v>0</v>
      </c>
      <c r="G512" s="20" t="s">
        <v>270</v>
      </c>
      <c r="N512" t="str">
        <f t="shared" si="65"/>
        <v>0603</v>
      </c>
      <c r="Q512" s="9" t="str">
        <f t="shared" si="68"/>
        <v>R22</v>
      </c>
      <c r="R512" s="17" t="str">
        <f t="shared" si="69"/>
        <v>44.7500</v>
      </c>
      <c r="S512" s="17" t="str">
        <f t="shared" si="70"/>
        <v>58.5000</v>
      </c>
      <c r="T512" s="9" t="str">
        <f t="shared" si="71"/>
        <v>TopLayer</v>
      </c>
      <c r="U512" s="17">
        <f t="shared" si="73"/>
        <v>0</v>
      </c>
      <c r="V512" s="9" t="str">
        <f t="shared" si="72"/>
        <v>0603</v>
      </c>
      <c r="Y512" s="9" t="s">
        <v>2349</v>
      </c>
      <c r="Z512" s="18" t="s">
        <v>2350</v>
      </c>
      <c r="AA512" s="18" t="s">
        <v>2194</v>
      </c>
      <c r="AB512" s="18" t="s">
        <v>2446</v>
      </c>
      <c r="AC512" s="17">
        <f t="shared" si="66"/>
        <v>90</v>
      </c>
      <c r="AD512" s="9" t="str">
        <f t="shared" si="67"/>
        <v>0603</v>
      </c>
    </row>
    <row r="513" spans="1:30" x14ac:dyDescent="0.25">
      <c r="A513" t="s">
        <v>2133</v>
      </c>
      <c r="B513" s="20" t="s">
        <v>263</v>
      </c>
      <c r="C513" s="20" t="s">
        <v>2134</v>
      </c>
      <c r="D513" s="20" t="s">
        <v>1954</v>
      </c>
      <c r="E513" s="20" t="s">
        <v>1169</v>
      </c>
      <c r="F513" s="20">
        <v>0</v>
      </c>
      <c r="G513" s="20" t="s">
        <v>400</v>
      </c>
      <c r="N513" t="str">
        <f t="shared" si="65"/>
        <v>0603</v>
      </c>
      <c r="Q513" s="9" t="str">
        <f t="shared" si="68"/>
        <v>R21</v>
      </c>
      <c r="R513" s="17" t="str">
        <f t="shared" si="69"/>
        <v>97.2900</v>
      </c>
      <c r="S513" s="17" t="str">
        <f t="shared" si="70"/>
        <v>25.0000</v>
      </c>
      <c r="T513" s="9" t="str">
        <f t="shared" si="71"/>
        <v>TopLayer</v>
      </c>
      <c r="U513" s="17">
        <f t="shared" si="73"/>
        <v>0</v>
      </c>
      <c r="V513" s="9" t="str">
        <f t="shared" si="72"/>
        <v>0603</v>
      </c>
      <c r="Y513" s="9" t="s">
        <v>2353</v>
      </c>
      <c r="Z513" s="18" t="s">
        <v>2121</v>
      </c>
      <c r="AA513" s="18" t="s">
        <v>2354</v>
      </c>
      <c r="AB513" s="18" t="s">
        <v>2446</v>
      </c>
      <c r="AC513" s="17">
        <f t="shared" si="66"/>
        <v>90</v>
      </c>
      <c r="AD513" s="9" t="str">
        <f t="shared" si="67"/>
        <v>0603</v>
      </c>
    </row>
    <row r="514" spans="1:30" x14ac:dyDescent="0.25">
      <c r="A514" t="s">
        <v>2135</v>
      </c>
      <c r="B514" s="20" t="s">
        <v>263</v>
      </c>
      <c r="C514" s="20" t="s">
        <v>2136</v>
      </c>
      <c r="D514" s="20" t="s">
        <v>2137</v>
      </c>
      <c r="E514" s="20" t="s">
        <v>1169</v>
      </c>
      <c r="F514" s="20">
        <v>90</v>
      </c>
      <c r="G514" s="20" t="s">
        <v>270</v>
      </c>
      <c r="N514" t="str">
        <f t="shared" ref="N514:N577" si="74">IFERROR(VLOOKUP(B514,I:J,2,FALSE),"")</f>
        <v>0603</v>
      </c>
      <c r="Q514" s="9" t="str">
        <f t="shared" si="68"/>
        <v>R20</v>
      </c>
      <c r="R514" s="17" t="str">
        <f t="shared" si="69"/>
        <v>41.7500</v>
      </c>
      <c r="S514" s="17" t="str">
        <f t="shared" si="70"/>
        <v>14.5000</v>
      </c>
      <c r="T514" s="9" t="str">
        <f t="shared" si="71"/>
        <v>TopLayer</v>
      </c>
      <c r="U514" s="17">
        <f t="shared" si="73"/>
        <v>90</v>
      </c>
      <c r="V514" s="9" t="str">
        <f t="shared" si="72"/>
        <v>0603</v>
      </c>
      <c r="Y514" s="9" t="s">
        <v>2361</v>
      </c>
      <c r="Z514" s="18" t="s">
        <v>2362</v>
      </c>
      <c r="AA514" s="18" t="s">
        <v>2164</v>
      </c>
      <c r="AB514" s="18" t="s">
        <v>2446</v>
      </c>
      <c r="AC514" s="17">
        <f t="shared" si="66"/>
        <v>180</v>
      </c>
      <c r="AD514" s="9" t="str">
        <f t="shared" si="67"/>
        <v>0603</v>
      </c>
    </row>
    <row r="515" spans="1:30" x14ac:dyDescent="0.25">
      <c r="A515" t="s">
        <v>2138</v>
      </c>
      <c r="B515" s="20" t="s">
        <v>214</v>
      </c>
      <c r="C515" s="20" t="s">
        <v>1993</v>
      </c>
      <c r="D515" s="20" t="s">
        <v>2139</v>
      </c>
      <c r="E515" s="20" t="s">
        <v>1169</v>
      </c>
      <c r="F515" s="20">
        <v>0</v>
      </c>
      <c r="G515" s="20" t="s">
        <v>411</v>
      </c>
      <c r="N515" t="str">
        <f t="shared" si="74"/>
        <v>0805</v>
      </c>
      <c r="Q515" s="9" t="str">
        <f t="shared" ref="Q515:Q578" si="75">$A515</f>
        <v>R19</v>
      </c>
      <c r="R515" s="17" t="str">
        <f t="shared" ref="R515:R578" si="76">$C515</f>
        <v>44.5000</v>
      </c>
      <c r="S515" s="17" t="str">
        <f t="shared" ref="S515:S578" si="77">$D515</f>
        <v>56.2500</v>
      </c>
      <c r="T515" s="9" t="str">
        <f t="shared" ref="T515:T578" si="78">$E515</f>
        <v>TopLayer</v>
      </c>
      <c r="U515" s="17">
        <f t="shared" si="73"/>
        <v>0</v>
      </c>
      <c r="V515" s="9" t="str">
        <f t="shared" ref="V515:V578" si="79">VLOOKUP($B515,$I:$L,2,FALSE)</f>
        <v>0805</v>
      </c>
      <c r="Y515" s="9" t="s">
        <v>2369</v>
      </c>
      <c r="Z515" s="18" t="s">
        <v>2136</v>
      </c>
      <c r="AA515" s="18" t="s">
        <v>2370</v>
      </c>
      <c r="AB515" s="18" t="s">
        <v>2446</v>
      </c>
      <c r="AC515" s="17">
        <f t="shared" si="66"/>
        <v>270</v>
      </c>
      <c r="AD515" s="9" t="str">
        <f t="shared" si="67"/>
        <v>0603</v>
      </c>
    </row>
    <row r="516" spans="1:30" x14ac:dyDescent="0.25">
      <c r="A516" t="s">
        <v>2140</v>
      </c>
      <c r="B516" s="20" t="s">
        <v>214</v>
      </c>
      <c r="C516" s="20" t="s">
        <v>1993</v>
      </c>
      <c r="D516" s="20" t="s">
        <v>2141</v>
      </c>
      <c r="E516" s="20" t="s">
        <v>1169</v>
      </c>
      <c r="F516" s="20">
        <v>180</v>
      </c>
      <c r="G516" s="20" t="s">
        <v>411</v>
      </c>
      <c r="N516" t="str">
        <f t="shared" si="74"/>
        <v>0805</v>
      </c>
      <c r="Q516" s="9" t="str">
        <f t="shared" si="75"/>
        <v>R18</v>
      </c>
      <c r="R516" s="17" t="str">
        <f t="shared" si="76"/>
        <v>44.5000</v>
      </c>
      <c r="S516" s="17" t="str">
        <f t="shared" si="77"/>
        <v>53.2500</v>
      </c>
      <c r="T516" s="9" t="str">
        <f t="shared" si="78"/>
        <v>TopLayer</v>
      </c>
      <c r="U516" s="17">
        <f t="shared" si="73"/>
        <v>180</v>
      </c>
      <c r="V516" s="9" t="str">
        <f t="shared" si="79"/>
        <v>0805</v>
      </c>
      <c r="Y516" s="9" t="s">
        <v>2382</v>
      </c>
      <c r="Z516" s="18" t="s">
        <v>2281</v>
      </c>
      <c r="AA516" s="18" t="s">
        <v>2383</v>
      </c>
      <c r="AB516" s="18" t="s">
        <v>2446</v>
      </c>
      <c r="AC516" s="17">
        <f t="shared" si="66"/>
        <v>180</v>
      </c>
      <c r="AD516" s="9" t="str">
        <f t="shared" si="67"/>
        <v>0603</v>
      </c>
    </row>
    <row r="517" spans="1:30" x14ac:dyDescent="0.25">
      <c r="A517" t="s">
        <v>2142</v>
      </c>
      <c r="B517" s="20" t="s">
        <v>263</v>
      </c>
      <c r="C517" s="20" t="s">
        <v>2134</v>
      </c>
      <c r="D517" s="20" t="s">
        <v>2143</v>
      </c>
      <c r="E517" s="20" t="s">
        <v>1169</v>
      </c>
      <c r="F517" s="20">
        <v>180</v>
      </c>
      <c r="G517" s="20" t="s">
        <v>265</v>
      </c>
      <c r="N517" t="str">
        <f t="shared" si="74"/>
        <v>0603</v>
      </c>
      <c r="Q517" s="9" t="str">
        <f t="shared" si="75"/>
        <v>R17</v>
      </c>
      <c r="R517" s="17" t="str">
        <f t="shared" si="76"/>
        <v>97.2900</v>
      </c>
      <c r="S517" s="17" t="str">
        <f t="shared" si="77"/>
        <v>18.7500</v>
      </c>
      <c r="T517" s="9" t="str">
        <f t="shared" si="78"/>
        <v>TopLayer</v>
      </c>
      <c r="U517" s="17">
        <f t="shared" si="73"/>
        <v>180</v>
      </c>
      <c r="V517" s="9" t="str">
        <f t="shared" si="79"/>
        <v>0603</v>
      </c>
      <c r="Y517" s="9" t="s">
        <v>2388</v>
      </c>
      <c r="Z517" s="18" t="s">
        <v>2170</v>
      </c>
      <c r="AA517" s="18" t="s">
        <v>2389</v>
      </c>
      <c r="AB517" s="18" t="s">
        <v>2446</v>
      </c>
      <c r="AC517" s="17">
        <f t="shared" si="66"/>
        <v>90</v>
      </c>
      <c r="AD517" s="9" t="str">
        <f t="shared" si="67"/>
        <v>0805</v>
      </c>
    </row>
    <row r="518" spans="1:30" x14ac:dyDescent="0.25">
      <c r="A518" t="s">
        <v>2144</v>
      </c>
      <c r="B518" s="20" t="s">
        <v>263</v>
      </c>
      <c r="C518" s="20" t="s">
        <v>2145</v>
      </c>
      <c r="D518" s="20" t="s">
        <v>2146</v>
      </c>
      <c r="E518" s="20" t="s">
        <v>1169</v>
      </c>
      <c r="F518" s="20">
        <v>90</v>
      </c>
      <c r="G518" s="20" t="s">
        <v>270</v>
      </c>
      <c r="N518" t="str">
        <f t="shared" si="74"/>
        <v>0603</v>
      </c>
      <c r="Q518" s="9" t="str">
        <f t="shared" si="75"/>
        <v>R16</v>
      </c>
      <c r="R518" s="17" t="str">
        <f t="shared" si="76"/>
        <v>35.9000</v>
      </c>
      <c r="S518" s="17" t="str">
        <f t="shared" si="77"/>
        <v>22.5500</v>
      </c>
      <c r="T518" s="9" t="str">
        <f t="shared" si="78"/>
        <v>TopLayer</v>
      </c>
      <c r="U518" s="17">
        <f t="shared" si="73"/>
        <v>90</v>
      </c>
      <c r="V518" s="9" t="str">
        <f t="shared" si="79"/>
        <v>0603</v>
      </c>
    </row>
    <row r="519" spans="1:30" x14ac:dyDescent="0.25">
      <c r="A519" t="s">
        <v>2147</v>
      </c>
      <c r="B519" s="20" t="s">
        <v>263</v>
      </c>
      <c r="C519" s="20" t="s">
        <v>2145</v>
      </c>
      <c r="D519" s="20" t="s">
        <v>2148</v>
      </c>
      <c r="E519" s="20" t="s">
        <v>1169</v>
      </c>
      <c r="F519" s="20">
        <v>90</v>
      </c>
      <c r="G519" s="20" t="s">
        <v>270</v>
      </c>
      <c r="N519" t="str">
        <f t="shared" si="74"/>
        <v>0603</v>
      </c>
      <c r="Q519" s="9" t="str">
        <f t="shared" si="75"/>
        <v>R15</v>
      </c>
      <c r="R519" s="17" t="str">
        <f t="shared" si="76"/>
        <v>35.9000</v>
      </c>
      <c r="S519" s="17" t="str">
        <f t="shared" si="77"/>
        <v>26.3000</v>
      </c>
      <c r="T519" s="9" t="str">
        <f t="shared" si="78"/>
        <v>TopLayer</v>
      </c>
      <c r="U519" s="17">
        <f t="shared" si="73"/>
        <v>90</v>
      </c>
      <c r="V519" s="9" t="str">
        <f t="shared" si="79"/>
        <v>0603</v>
      </c>
    </row>
    <row r="520" spans="1:30" x14ac:dyDescent="0.25">
      <c r="A520" t="s">
        <v>2149</v>
      </c>
      <c r="B520" s="20" t="s">
        <v>263</v>
      </c>
      <c r="C520" s="20" t="s">
        <v>2145</v>
      </c>
      <c r="D520" s="20" t="s">
        <v>2150</v>
      </c>
      <c r="E520" s="20" t="s">
        <v>1169</v>
      </c>
      <c r="F520" s="20">
        <v>90</v>
      </c>
      <c r="G520" s="20" t="s">
        <v>270</v>
      </c>
      <c r="N520" t="str">
        <f t="shared" si="74"/>
        <v>0603</v>
      </c>
      <c r="Q520" s="9" t="str">
        <f t="shared" si="75"/>
        <v>R14</v>
      </c>
      <c r="R520" s="17" t="str">
        <f t="shared" si="76"/>
        <v>35.9000</v>
      </c>
      <c r="S520" s="17" t="str">
        <f t="shared" si="77"/>
        <v>30.0500</v>
      </c>
      <c r="T520" s="9" t="str">
        <f t="shared" si="78"/>
        <v>TopLayer</v>
      </c>
      <c r="U520" s="17">
        <f t="shared" si="73"/>
        <v>90</v>
      </c>
      <c r="V520" s="9" t="str">
        <f t="shared" si="79"/>
        <v>0603</v>
      </c>
    </row>
    <row r="521" spans="1:30" x14ac:dyDescent="0.25">
      <c r="A521" t="s">
        <v>2151</v>
      </c>
      <c r="B521" s="20" t="s">
        <v>263</v>
      </c>
      <c r="C521" s="20" t="s">
        <v>2145</v>
      </c>
      <c r="D521" s="20" t="s">
        <v>2152</v>
      </c>
      <c r="E521" s="20" t="s">
        <v>1169</v>
      </c>
      <c r="F521" s="20">
        <v>90</v>
      </c>
      <c r="G521" s="20" t="s">
        <v>270</v>
      </c>
      <c r="N521" t="str">
        <f t="shared" si="74"/>
        <v>0603</v>
      </c>
      <c r="Q521" s="9" t="str">
        <f t="shared" si="75"/>
        <v>R13</v>
      </c>
      <c r="R521" s="17" t="str">
        <f t="shared" si="76"/>
        <v>35.9000</v>
      </c>
      <c r="S521" s="17" t="str">
        <f t="shared" si="77"/>
        <v>18.8000</v>
      </c>
      <c r="T521" s="9" t="str">
        <f t="shared" si="78"/>
        <v>TopLayer</v>
      </c>
      <c r="U521" s="17">
        <f t="shared" si="73"/>
        <v>90</v>
      </c>
      <c r="V521" s="9" t="str">
        <f t="shared" si="79"/>
        <v>0603</v>
      </c>
    </row>
    <row r="522" spans="1:30" x14ac:dyDescent="0.25">
      <c r="A522" t="s">
        <v>2153</v>
      </c>
      <c r="B522" s="20" t="s">
        <v>263</v>
      </c>
      <c r="C522" s="20" t="s">
        <v>2154</v>
      </c>
      <c r="D522" s="20" t="s">
        <v>2146</v>
      </c>
      <c r="E522" s="20" t="s">
        <v>1169</v>
      </c>
      <c r="F522" s="20">
        <v>270</v>
      </c>
      <c r="G522" s="20" t="s">
        <v>400</v>
      </c>
      <c r="N522" t="str">
        <f t="shared" si="74"/>
        <v>0603</v>
      </c>
      <c r="Q522" s="9" t="str">
        <f t="shared" si="75"/>
        <v>R12</v>
      </c>
      <c r="R522" s="17" t="str">
        <f t="shared" si="76"/>
        <v>34.1500</v>
      </c>
      <c r="S522" s="17" t="str">
        <f t="shared" si="77"/>
        <v>22.5500</v>
      </c>
      <c r="T522" s="9" t="str">
        <f t="shared" si="78"/>
        <v>TopLayer</v>
      </c>
      <c r="U522" s="17">
        <f t="shared" si="73"/>
        <v>270</v>
      </c>
      <c r="V522" s="9" t="str">
        <f t="shared" si="79"/>
        <v>0603</v>
      </c>
    </row>
    <row r="523" spans="1:30" x14ac:dyDescent="0.25">
      <c r="A523" t="s">
        <v>2155</v>
      </c>
      <c r="B523" s="20" t="s">
        <v>263</v>
      </c>
      <c r="C523" s="20" t="s">
        <v>2154</v>
      </c>
      <c r="D523" s="20" t="s">
        <v>2148</v>
      </c>
      <c r="E523" s="20" t="s">
        <v>1169</v>
      </c>
      <c r="F523" s="20">
        <v>270</v>
      </c>
      <c r="G523" s="20" t="s">
        <v>400</v>
      </c>
      <c r="N523" t="str">
        <f t="shared" si="74"/>
        <v>0603</v>
      </c>
      <c r="Q523" s="9" t="str">
        <f t="shared" si="75"/>
        <v>R11</v>
      </c>
      <c r="R523" s="17" t="str">
        <f t="shared" si="76"/>
        <v>34.1500</v>
      </c>
      <c r="S523" s="17" t="str">
        <f t="shared" si="77"/>
        <v>26.3000</v>
      </c>
      <c r="T523" s="9" t="str">
        <f t="shared" si="78"/>
        <v>TopLayer</v>
      </c>
      <c r="U523" s="17">
        <f t="shared" si="73"/>
        <v>270</v>
      </c>
      <c r="V523" s="9" t="str">
        <f t="shared" si="79"/>
        <v>0603</v>
      </c>
    </row>
    <row r="524" spans="1:30" x14ac:dyDescent="0.25">
      <c r="A524" t="s">
        <v>2156</v>
      </c>
      <c r="B524" s="20" t="s">
        <v>263</v>
      </c>
      <c r="C524" s="20" t="s">
        <v>2154</v>
      </c>
      <c r="D524" s="20" t="s">
        <v>2150</v>
      </c>
      <c r="E524" s="20" t="s">
        <v>1169</v>
      </c>
      <c r="F524" s="20">
        <v>270</v>
      </c>
      <c r="G524" s="20" t="s">
        <v>400</v>
      </c>
      <c r="N524" t="str">
        <f t="shared" si="74"/>
        <v>0603</v>
      </c>
      <c r="Q524" s="9" t="str">
        <f t="shared" si="75"/>
        <v>R10</v>
      </c>
      <c r="R524" s="17" t="str">
        <f t="shared" si="76"/>
        <v>34.1500</v>
      </c>
      <c r="S524" s="17" t="str">
        <f t="shared" si="77"/>
        <v>30.0500</v>
      </c>
      <c r="T524" s="9" t="str">
        <f t="shared" si="78"/>
        <v>TopLayer</v>
      </c>
      <c r="U524" s="17">
        <f t="shared" si="73"/>
        <v>270</v>
      </c>
      <c r="V524" s="9" t="str">
        <f t="shared" si="79"/>
        <v>0603</v>
      </c>
    </row>
    <row r="525" spans="1:30" x14ac:dyDescent="0.25">
      <c r="A525" t="s">
        <v>2157</v>
      </c>
      <c r="B525" s="20" t="s">
        <v>263</v>
      </c>
      <c r="C525" s="20" t="s">
        <v>2158</v>
      </c>
      <c r="D525" s="20" t="s">
        <v>2159</v>
      </c>
      <c r="E525" s="20" t="s">
        <v>1169</v>
      </c>
      <c r="F525" s="20">
        <v>180</v>
      </c>
      <c r="G525" s="20" t="s">
        <v>400</v>
      </c>
      <c r="N525" t="str">
        <f t="shared" si="74"/>
        <v>0603</v>
      </c>
      <c r="Q525" s="9" t="str">
        <f t="shared" si="75"/>
        <v>R9</v>
      </c>
      <c r="R525" s="17" t="str">
        <f t="shared" si="76"/>
        <v>38.0000</v>
      </c>
      <c r="S525" s="17" t="str">
        <f t="shared" si="77"/>
        <v>12.7500</v>
      </c>
      <c r="T525" s="9" t="str">
        <f t="shared" si="78"/>
        <v>TopLayer</v>
      </c>
      <c r="U525" s="17">
        <f t="shared" si="73"/>
        <v>180</v>
      </c>
      <c r="V525" s="9" t="str">
        <f t="shared" si="79"/>
        <v>0603</v>
      </c>
    </row>
    <row r="526" spans="1:30" x14ac:dyDescent="0.25">
      <c r="A526" t="s">
        <v>2160</v>
      </c>
      <c r="B526" s="20" t="s">
        <v>263</v>
      </c>
      <c r="C526" s="20" t="s">
        <v>2154</v>
      </c>
      <c r="D526" s="20" t="s">
        <v>2152</v>
      </c>
      <c r="E526" s="20" t="s">
        <v>1169</v>
      </c>
      <c r="F526" s="20">
        <v>270</v>
      </c>
      <c r="G526" s="20" t="s">
        <v>270</v>
      </c>
      <c r="N526" t="str">
        <f t="shared" si="74"/>
        <v>0603</v>
      </c>
      <c r="Q526" s="9" t="str">
        <f t="shared" si="75"/>
        <v>R8</v>
      </c>
      <c r="R526" s="17" t="str">
        <f t="shared" si="76"/>
        <v>34.1500</v>
      </c>
      <c r="S526" s="17" t="str">
        <f t="shared" si="77"/>
        <v>18.8000</v>
      </c>
      <c r="T526" s="9" t="str">
        <f t="shared" si="78"/>
        <v>TopLayer</v>
      </c>
      <c r="U526" s="17">
        <f t="shared" si="73"/>
        <v>270</v>
      </c>
      <c r="V526" s="9" t="str">
        <f t="shared" si="79"/>
        <v>0603</v>
      </c>
    </row>
    <row r="527" spans="1:30" x14ac:dyDescent="0.25">
      <c r="A527" t="s">
        <v>2161</v>
      </c>
      <c r="B527" s="20" t="s">
        <v>214</v>
      </c>
      <c r="C527" s="20" t="s">
        <v>2162</v>
      </c>
      <c r="D527" s="20" t="s">
        <v>2007</v>
      </c>
      <c r="E527" s="20" t="s">
        <v>1169</v>
      </c>
      <c r="F527" s="20">
        <v>180</v>
      </c>
      <c r="G527" s="20" t="s">
        <v>411</v>
      </c>
      <c r="N527" t="str">
        <f t="shared" si="74"/>
        <v>0805</v>
      </c>
      <c r="Q527" s="9" t="str">
        <f t="shared" si="75"/>
        <v>R7</v>
      </c>
      <c r="R527" s="17" t="str">
        <f t="shared" si="76"/>
        <v>97.3000</v>
      </c>
      <c r="S527" s="17" t="str">
        <f t="shared" si="77"/>
        <v>13.0000</v>
      </c>
      <c r="T527" s="9" t="str">
        <f t="shared" si="78"/>
        <v>TopLayer</v>
      </c>
      <c r="U527" s="17">
        <f t="shared" si="73"/>
        <v>180</v>
      </c>
      <c r="V527" s="9" t="str">
        <f t="shared" si="79"/>
        <v>0805</v>
      </c>
    </row>
    <row r="528" spans="1:30" x14ac:dyDescent="0.25">
      <c r="A528" t="s">
        <v>2163</v>
      </c>
      <c r="B528" s="20" t="s">
        <v>214</v>
      </c>
      <c r="C528" s="20" t="s">
        <v>2164</v>
      </c>
      <c r="D528" s="20" t="s">
        <v>2165</v>
      </c>
      <c r="E528" s="20" t="s">
        <v>1169</v>
      </c>
      <c r="F528" s="20">
        <v>180</v>
      </c>
      <c r="G528" s="20" t="s">
        <v>411</v>
      </c>
      <c r="N528" t="str">
        <f t="shared" si="74"/>
        <v>0805</v>
      </c>
      <c r="Q528" s="9" t="str">
        <f t="shared" si="75"/>
        <v>R6</v>
      </c>
      <c r="R528" s="17" t="str">
        <f t="shared" si="76"/>
        <v>33.2500</v>
      </c>
      <c r="S528" s="17" t="str">
        <f t="shared" si="77"/>
        <v>11.7500</v>
      </c>
      <c r="T528" s="9" t="str">
        <f t="shared" si="78"/>
        <v>TopLayer</v>
      </c>
      <c r="U528" s="17">
        <f t="shared" si="73"/>
        <v>180</v>
      </c>
      <c r="V528" s="9" t="str">
        <f t="shared" si="79"/>
        <v>0805</v>
      </c>
    </row>
    <row r="529" spans="1:22" x14ac:dyDescent="0.25">
      <c r="A529" t="s">
        <v>2166</v>
      </c>
      <c r="B529" s="20" t="s">
        <v>263</v>
      </c>
      <c r="C529" s="20" t="s">
        <v>2167</v>
      </c>
      <c r="D529" s="20" t="s">
        <v>2168</v>
      </c>
      <c r="E529" s="20" t="s">
        <v>1169</v>
      </c>
      <c r="F529" s="20">
        <v>90</v>
      </c>
      <c r="G529" s="20" t="s">
        <v>270</v>
      </c>
      <c r="N529" t="str">
        <f t="shared" si="74"/>
        <v>0603</v>
      </c>
      <c r="Q529" s="9" t="str">
        <f t="shared" si="75"/>
        <v>R5</v>
      </c>
      <c r="R529" s="17" t="str">
        <f t="shared" si="76"/>
        <v>35.1000</v>
      </c>
      <c r="S529" s="17" t="str">
        <f t="shared" si="77"/>
        <v>15.2500</v>
      </c>
      <c r="T529" s="9" t="str">
        <f t="shared" si="78"/>
        <v>TopLayer</v>
      </c>
      <c r="U529" s="17">
        <f t="shared" si="73"/>
        <v>90</v>
      </c>
      <c r="V529" s="9" t="str">
        <f t="shared" si="79"/>
        <v>0603</v>
      </c>
    </row>
    <row r="530" spans="1:22" x14ac:dyDescent="0.25">
      <c r="A530" t="s">
        <v>2169</v>
      </c>
      <c r="B530" s="20" t="s">
        <v>263</v>
      </c>
      <c r="C530" s="20" t="s">
        <v>2170</v>
      </c>
      <c r="D530" s="20" t="s">
        <v>2171</v>
      </c>
      <c r="E530" s="20" t="s">
        <v>1169</v>
      </c>
      <c r="F530" s="20">
        <v>270</v>
      </c>
      <c r="G530" s="20" t="s">
        <v>270</v>
      </c>
      <c r="N530" t="str">
        <f t="shared" si="74"/>
        <v>0603</v>
      </c>
      <c r="Q530" s="9" t="str">
        <f t="shared" si="75"/>
        <v>R4</v>
      </c>
      <c r="R530" s="17" t="str">
        <f t="shared" si="76"/>
        <v>29.2000</v>
      </c>
      <c r="S530" s="17" t="str">
        <f t="shared" si="77"/>
        <v>17.2500</v>
      </c>
      <c r="T530" s="9" t="str">
        <f t="shared" si="78"/>
        <v>TopLayer</v>
      </c>
      <c r="U530" s="17">
        <f t="shared" si="73"/>
        <v>270</v>
      </c>
      <c r="V530" s="9" t="str">
        <f t="shared" si="79"/>
        <v>0603</v>
      </c>
    </row>
    <row r="531" spans="1:22" x14ac:dyDescent="0.25">
      <c r="A531" t="s">
        <v>2172</v>
      </c>
      <c r="B531" s="20" t="s">
        <v>263</v>
      </c>
      <c r="C531" s="20" t="s">
        <v>2173</v>
      </c>
      <c r="D531" s="20" t="s">
        <v>2168</v>
      </c>
      <c r="E531" s="20" t="s">
        <v>1169</v>
      </c>
      <c r="F531" s="20">
        <v>270</v>
      </c>
      <c r="G531" s="20" t="s">
        <v>270</v>
      </c>
      <c r="N531" t="str">
        <f t="shared" si="74"/>
        <v>0603</v>
      </c>
      <c r="Q531" s="9" t="str">
        <f t="shared" si="75"/>
        <v>R3</v>
      </c>
      <c r="R531" s="17" t="str">
        <f t="shared" si="76"/>
        <v>38.4500</v>
      </c>
      <c r="S531" s="17" t="str">
        <f t="shared" si="77"/>
        <v>15.2500</v>
      </c>
      <c r="T531" s="9" t="str">
        <f t="shared" si="78"/>
        <v>TopLayer</v>
      </c>
      <c r="U531" s="17">
        <f t="shared" si="73"/>
        <v>270</v>
      </c>
      <c r="V531" s="9" t="str">
        <f t="shared" si="79"/>
        <v>0603</v>
      </c>
    </row>
    <row r="532" spans="1:22" x14ac:dyDescent="0.25">
      <c r="A532" t="s">
        <v>375</v>
      </c>
      <c r="B532" s="20" t="s">
        <v>377</v>
      </c>
      <c r="C532" s="20" t="s">
        <v>2174</v>
      </c>
      <c r="D532" s="20" t="s">
        <v>2175</v>
      </c>
      <c r="E532" s="20" t="s">
        <v>1169</v>
      </c>
      <c r="F532" s="20">
        <v>0</v>
      </c>
      <c r="G532" s="20" t="s">
        <v>241</v>
      </c>
      <c r="N532" t="str">
        <f t="shared" si="74"/>
        <v/>
      </c>
      <c r="Q532" s="9" t="str">
        <f t="shared" si="75"/>
        <v>R2</v>
      </c>
      <c r="R532" s="17" t="str">
        <f t="shared" si="76"/>
        <v>6.9000</v>
      </c>
      <c r="S532" s="17" t="str">
        <f t="shared" si="77"/>
        <v>32.5000</v>
      </c>
      <c r="T532" s="9" t="str">
        <f t="shared" si="78"/>
        <v>TopLayer</v>
      </c>
      <c r="U532" s="17" t="e">
        <f t="shared" si="73"/>
        <v>#N/A</v>
      </c>
      <c r="V532" s="9" t="e">
        <f t="shared" si="79"/>
        <v>#N/A</v>
      </c>
    </row>
    <row r="533" spans="1:22" x14ac:dyDescent="0.25">
      <c r="A533" t="s">
        <v>2176</v>
      </c>
      <c r="B533" s="20" t="s">
        <v>263</v>
      </c>
      <c r="C533" s="20" t="s">
        <v>2170</v>
      </c>
      <c r="D533" s="20" t="s">
        <v>2177</v>
      </c>
      <c r="E533" s="20" t="s">
        <v>1169</v>
      </c>
      <c r="F533" s="20">
        <v>270</v>
      </c>
      <c r="G533" s="20" t="s">
        <v>270</v>
      </c>
      <c r="N533" t="str">
        <f t="shared" si="74"/>
        <v>0603</v>
      </c>
      <c r="Q533" s="9" t="str">
        <f t="shared" si="75"/>
        <v>R1</v>
      </c>
      <c r="R533" s="17" t="str">
        <f t="shared" si="76"/>
        <v>29.2000</v>
      </c>
      <c r="S533" s="17" t="str">
        <f t="shared" si="77"/>
        <v>24.0500</v>
      </c>
      <c r="T533" s="9" t="str">
        <f t="shared" si="78"/>
        <v>TopLayer</v>
      </c>
      <c r="U533" s="17">
        <f t="shared" si="73"/>
        <v>270</v>
      </c>
      <c r="V533" s="9" t="str">
        <f t="shared" si="79"/>
        <v>0603</v>
      </c>
    </row>
    <row r="534" spans="1:22" x14ac:dyDescent="0.25">
      <c r="A534" t="s">
        <v>2178</v>
      </c>
      <c r="B534" s="20" t="s">
        <v>98</v>
      </c>
      <c r="C534" s="20" t="s">
        <v>2179</v>
      </c>
      <c r="D534" s="20" t="s">
        <v>1994</v>
      </c>
      <c r="E534" s="20" t="s">
        <v>1169</v>
      </c>
      <c r="F534" s="20">
        <v>0</v>
      </c>
      <c r="G534" s="20" t="s">
        <v>94</v>
      </c>
      <c r="N534" t="str">
        <f t="shared" si="74"/>
        <v>SOT-23-3</v>
      </c>
      <c r="Q534" s="9" t="str">
        <f t="shared" si="75"/>
        <v>Q17</v>
      </c>
      <c r="R534" s="17" t="str">
        <f t="shared" si="76"/>
        <v>47.5000</v>
      </c>
      <c r="S534" s="17" t="str">
        <f t="shared" si="77"/>
        <v>96.0000</v>
      </c>
      <c r="T534" s="9" t="str">
        <f t="shared" si="78"/>
        <v>TopLayer</v>
      </c>
      <c r="U534" s="17">
        <f t="shared" ref="U534:U597" si="80">F534+VLOOKUP($B534,$I:$L,4,FALSE)</f>
        <v>270</v>
      </c>
      <c r="V534" s="9" t="str">
        <f t="shared" si="79"/>
        <v>SOT-23-3</v>
      </c>
    </row>
    <row r="535" spans="1:22" x14ac:dyDescent="0.25">
      <c r="A535" t="s">
        <v>2180</v>
      </c>
      <c r="B535" s="20" t="s">
        <v>98</v>
      </c>
      <c r="C535" s="20" t="s">
        <v>2181</v>
      </c>
      <c r="D535" s="20" t="s">
        <v>2018</v>
      </c>
      <c r="E535" s="20" t="s">
        <v>1169</v>
      </c>
      <c r="F535" s="20">
        <v>90</v>
      </c>
      <c r="G535" s="20" t="s">
        <v>94</v>
      </c>
      <c r="N535" t="str">
        <f t="shared" si="74"/>
        <v>SOT-23-3</v>
      </c>
      <c r="Q535" s="9" t="str">
        <f t="shared" si="75"/>
        <v>Q16</v>
      </c>
      <c r="R535" s="17" t="str">
        <f t="shared" si="76"/>
        <v>79.0200</v>
      </c>
      <c r="S535" s="17" t="str">
        <f t="shared" si="77"/>
        <v>81.2500</v>
      </c>
      <c r="T535" s="9" t="str">
        <f t="shared" si="78"/>
        <v>TopLayer</v>
      </c>
      <c r="U535" s="17">
        <f t="shared" si="80"/>
        <v>360</v>
      </c>
      <c r="V535" s="9" t="str">
        <f t="shared" si="79"/>
        <v>SOT-23-3</v>
      </c>
    </row>
    <row r="536" spans="1:22" x14ac:dyDescent="0.25">
      <c r="A536" t="s">
        <v>2182</v>
      </c>
      <c r="B536" s="20" t="s">
        <v>98</v>
      </c>
      <c r="C536" s="20" t="s">
        <v>2183</v>
      </c>
      <c r="D536" s="20" t="s">
        <v>2021</v>
      </c>
      <c r="E536" s="20" t="s">
        <v>1169</v>
      </c>
      <c r="F536" s="20">
        <v>90</v>
      </c>
      <c r="G536" s="20" t="s">
        <v>94</v>
      </c>
      <c r="N536" t="str">
        <f t="shared" si="74"/>
        <v>SOT-23-3</v>
      </c>
      <c r="Q536" s="9" t="str">
        <f t="shared" si="75"/>
        <v>Q15</v>
      </c>
      <c r="R536" s="17" t="str">
        <f t="shared" si="76"/>
        <v>78.9800</v>
      </c>
      <c r="S536" s="17" t="str">
        <f t="shared" si="77"/>
        <v>74.2500</v>
      </c>
      <c r="T536" s="9" t="str">
        <f t="shared" si="78"/>
        <v>TopLayer</v>
      </c>
      <c r="U536" s="17">
        <f t="shared" si="80"/>
        <v>360</v>
      </c>
      <c r="V536" s="9" t="str">
        <f t="shared" si="79"/>
        <v>SOT-23-3</v>
      </c>
    </row>
    <row r="537" spans="1:22" x14ac:dyDescent="0.25">
      <c r="A537" t="s">
        <v>2184</v>
      </c>
      <c r="B537" s="20" t="s">
        <v>98</v>
      </c>
      <c r="C537" s="20" t="s">
        <v>2183</v>
      </c>
      <c r="D537" s="20" t="s">
        <v>2023</v>
      </c>
      <c r="E537" s="20" t="s">
        <v>1169</v>
      </c>
      <c r="F537" s="20">
        <v>90</v>
      </c>
      <c r="G537" s="20" t="s">
        <v>94</v>
      </c>
      <c r="N537" t="str">
        <f t="shared" si="74"/>
        <v>SOT-23-3</v>
      </c>
      <c r="Q537" s="9" t="str">
        <f t="shared" si="75"/>
        <v>Q14</v>
      </c>
      <c r="R537" s="17" t="str">
        <f t="shared" si="76"/>
        <v>78.9800</v>
      </c>
      <c r="S537" s="17" t="str">
        <f t="shared" si="77"/>
        <v>67.2500</v>
      </c>
      <c r="T537" s="9" t="str">
        <f t="shared" si="78"/>
        <v>TopLayer</v>
      </c>
      <c r="U537" s="17">
        <f t="shared" si="80"/>
        <v>360</v>
      </c>
      <c r="V537" s="9" t="str">
        <f t="shared" si="79"/>
        <v>SOT-23-3</v>
      </c>
    </row>
    <row r="538" spans="1:22" x14ac:dyDescent="0.25">
      <c r="A538" t="s">
        <v>2185</v>
      </c>
      <c r="B538" s="20" t="s">
        <v>98</v>
      </c>
      <c r="C538" s="20" t="s">
        <v>1974</v>
      </c>
      <c r="D538" s="20" t="s">
        <v>2040</v>
      </c>
      <c r="E538" s="20" t="s">
        <v>1169</v>
      </c>
      <c r="F538" s="20">
        <v>90</v>
      </c>
      <c r="G538" s="20" t="s">
        <v>94</v>
      </c>
      <c r="N538" t="str">
        <f t="shared" si="74"/>
        <v>SOT-23-3</v>
      </c>
      <c r="Q538" s="9" t="str">
        <f t="shared" si="75"/>
        <v>Q13</v>
      </c>
      <c r="R538" s="17" t="str">
        <f t="shared" si="76"/>
        <v>79.0000</v>
      </c>
      <c r="S538" s="17" t="str">
        <f t="shared" si="77"/>
        <v>77.7500</v>
      </c>
      <c r="T538" s="9" t="str">
        <f t="shared" si="78"/>
        <v>TopLayer</v>
      </c>
      <c r="U538" s="17">
        <f t="shared" si="80"/>
        <v>360</v>
      </c>
      <c r="V538" s="9" t="str">
        <f t="shared" si="79"/>
        <v>SOT-23-3</v>
      </c>
    </row>
    <row r="539" spans="1:22" x14ac:dyDescent="0.25">
      <c r="A539" t="s">
        <v>2186</v>
      </c>
      <c r="B539" s="20" t="s">
        <v>98</v>
      </c>
      <c r="C539" s="20" t="s">
        <v>2183</v>
      </c>
      <c r="D539" s="20" t="s">
        <v>2042</v>
      </c>
      <c r="E539" s="20" t="s">
        <v>1169</v>
      </c>
      <c r="F539" s="20">
        <v>90</v>
      </c>
      <c r="G539" s="20" t="s">
        <v>94</v>
      </c>
      <c r="N539" t="str">
        <f t="shared" si="74"/>
        <v>SOT-23-3</v>
      </c>
      <c r="Q539" s="9" t="str">
        <f t="shared" si="75"/>
        <v>Q12</v>
      </c>
      <c r="R539" s="17" t="str">
        <f t="shared" si="76"/>
        <v>78.9800</v>
      </c>
      <c r="S539" s="17" t="str">
        <f t="shared" si="77"/>
        <v>70.7500</v>
      </c>
      <c r="T539" s="9" t="str">
        <f t="shared" si="78"/>
        <v>TopLayer</v>
      </c>
      <c r="U539" s="17">
        <f t="shared" si="80"/>
        <v>360</v>
      </c>
      <c r="V539" s="9" t="str">
        <f t="shared" si="79"/>
        <v>SOT-23-3</v>
      </c>
    </row>
    <row r="540" spans="1:22" x14ac:dyDescent="0.25">
      <c r="A540" t="s">
        <v>2187</v>
      </c>
      <c r="B540" s="20" t="s">
        <v>98</v>
      </c>
      <c r="C540" s="20" t="s">
        <v>2183</v>
      </c>
      <c r="D540" s="20" t="s">
        <v>2044</v>
      </c>
      <c r="E540" s="20" t="s">
        <v>1169</v>
      </c>
      <c r="F540" s="20">
        <v>90</v>
      </c>
      <c r="G540" s="20" t="s">
        <v>94</v>
      </c>
      <c r="N540" t="str">
        <f t="shared" si="74"/>
        <v>SOT-23-3</v>
      </c>
      <c r="Q540" s="9" t="str">
        <f t="shared" si="75"/>
        <v>Q11</v>
      </c>
      <c r="R540" s="17" t="str">
        <f t="shared" si="76"/>
        <v>78.9800</v>
      </c>
      <c r="S540" s="17" t="str">
        <f t="shared" si="77"/>
        <v>63.7500</v>
      </c>
      <c r="T540" s="9" t="str">
        <f t="shared" si="78"/>
        <v>TopLayer</v>
      </c>
      <c r="U540" s="17">
        <f t="shared" si="80"/>
        <v>360</v>
      </c>
      <c r="V540" s="9" t="str">
        <f t="shared" si="79"/>
        <v>SOT-23-3</v>
      </c>
    </row>
    <row r="541" spans="1:22" x14ac:dyDescent="0.25">
      <c r="A541" t="s">
        <v>2188</v>
      </c>
      <c r="B541" s="20" t="s">
        <v>98</v>
      </c>
      <c r="C541" s="20" t="s">
        <v>1954</v>
      </c>
      <c r="D541" s="20" t="s">
        <v>2189</v>
      </c>
      <c r="E541" s="20" t="s">
        <v>1169</v>
      </c>
      <c r="F541" s="20">
        <v>0</v>
      </c>
      <c r="G541" s="20" t="s">
        <v>94</v>
      </c>
      <c r="N541" t="str">
        <f t="shared" si="74"/>
        <v>SOT-23-3</v>
      </c>
      <c r="Q541" s="9" t="str">
        <f t="shared" si="75"/>
        <v>Q10</v>
      </c>
      <c r="R541" s="17" t="str">
        <f t="shared" si="76"/>
        <v>25.0000</v>
      </c>
      <c r="S541" s="17" t="str">
        <f t="shared" si="77"/>
        <v>66.7975</v>
      </c>
      <c r="T541" s="9" t="str">
        <f t="shared" si="78"/>
        <v>TopLayer</v>
      </c>
      <c r="U541" s="17">
        <f t="shared" si="80"/>
        <v>270</v>
      </c>
      <c r="V541" s="9" t="str">
        <f t="shared" si="79"/>
        <v>SOT-23-3</v>
      </c>
    </row>
    <row r="542" spans="1:22" x14ac:dyDescent="0.25">
      <c r="A542" t="s">
        <v>2190</v>
      </c>
      <c r="B542" s="20" t="s">
        <v>98</v>
      </c>
      <c r="C542" s="20" t="s">
        <v>2191</v>
      </c>
      <c r="D542" s="20" t="s">
        <v>2192</v>
      </c>
      <c r="E542" s="20" t="s">
        <v>1169</v>
      </c>
      <c r="F542" s="20">
        <v>90</v>
      </c>
      <c r="G542" s="20" t="s">
        <v>94</v>
      </c>
      <c r="N542" t="str">
        <f t="shared" si="74"/>
        <v>SOT-23-3</v>
      </c>
      <c r="Q542" s="9" t="str">
        <f t="shared" si="75"/>
        <v>Q9</v>
      </c>
      <c r="R542" s="17" t="str">
        <f t="shared" si="76"/>
        <v>12.9840</v>
      </c>
      <c r="S542" s="17" t="str">
        <f t="shared" si="77"/>
        <v>64.1475</v>
      </c>
      <c r="T542" s="9" t="str">
        <f t="shared" si="78"/>
        <v>TopLayer</v>
      </c>
      <c r="U542" s="17">
        <f t="shared" si="80"/>
        <v>360</v>
      </c>
      <c r="V542" s="9" t="str">
        <f t="shared" si="79"/>
        <v>SOT-23-3</v>
      </c>
    </row>
    <row r="543" spans="1:22" x14ac:dyDescent="0.25">
      <c r="A543" t="s">
        <v>2193</v>
      </c>
      <c r="B543" s="20" t="s">
        <v>444</v>
      </c>
      <c r="C543" s="20" t="s">
        <v>2126</v>
      </c>
      <c r="D543" s="20" t="s">
        <v>2194</v>
      </c>
      <c r="E543" s="20" t="s">
        <v>1169</v>
      </c>
      <c r="F543" s="20">
        <v>90</v>
      </c>
      <c r="G543" s="20" t="s">
        <v>440</v>
      </c>
      <c r="N543" t="str">
        <f t="shared" si="74"/>
        <v/>
      </c>
      <c r="Q543" s="9" t="str">
        <f t="shared" si="75"/>
        <v>Q8</v>
      </c>
      <c r="R543" s="17" t="str">
        <f t="shared" si="76"/>
        <v>31.2500</v>
      </c>
      <c r="S543" s="17" t="str">
        <f t="shared" si="77"/>
        <v>72.5000</v>
      </c>
      <c r="T543" s="9" t="str">
        <f t="shared" si="78"/>
        <v>TopLayer</v>
      </c>
      <c r="U543" s="17" t="e">
        <f t="shared" si="80"/>
        <v>#N/A</v>
      </c>
      <c r="V543" s="9" t="e">
        <f t="shared" si="79"/>
        <v>#N/A</v>
      </c>
    </row>
    <row r="544" spans="1:22" x14ac:dyDescent="0.25">
      <c r="A544" t="s">
        <v>2195</v>
      </c>
      <c r="B544" s="20" t="s">
        <v>444</v>
      </c>
      <c r="C544" s="20" t="s">
        <v>2196</v>
      </c>
      <c r="D544" s="20" t="s">
        <v>2194</v>
      </c>
      <c r="E544" s="20" t="s">
        <v>1169</v>
      </c>
      <c r="F544" s="20">
        <v>90</v>
      </c>
      <c r="G544" s="20" t="s">
        <v>440</v>
      </c>
      <c r="N544" t="str">
        <f t="shared" si="74"/>
        <v/>
      </c>
      <c r="Q544" s="9" t="str">
        <f t="shared" si="75"/>
        <v>Q7</v>
      </c>
      <c r="R544" s="17" t="str">
        <f t="shared" si="76"/>
        <v>17.7500</v>
      </c>
      <c r="S544" s="17" t="str">
        <f t="shared" si="77"/>
        <v>72.5000</v>
      </c>
      <c r="T544" s="9" t="str">
        <f t="shared" si="78"/>
        <v>TopLayer</v>
      </c>
      <c r="U544" s="17" t="e">
        <f t="shared" si="80"/>
        <v>#N/A</v>
      </c>
      <c r="V544" s="9" t="e">
        <f t="shared" si="79"/>
        <v>#N/A</v>
      </c>
    </row>
    <row r="545" spans="1:22" x14ac:dyDescent="0.25">
      <c r="A545" t="s">
        <v>2197</v>
      </c>
      <c r="B545" s="21" t="s">
        <v>98</v>
      </c>
      <c r="C545" s="20" t="s">
        <v>2198</v>
      </c>
      <c r="D545" s="20" t="s">
        <v>2199</v>
      </c>
      <c r="E545" s="20" t="s">
        <v>1169</v>
      </c>
      <c r="F545" s="20">
        <v>270</v>
      </c>
      <c r="G545" s="21" t="s">
        <v>94</v>
      </c>
      <c r="H545" s="21"/>
      <c r="I545" s="21"/>
      <c r="J545" s="21"/>
      <c r="K545" s="21"/>
      <c r="L545" s="21"/>
      <c r="M545" s="21"/>
      <c r="N545" t="str">
        <f t="shared" si="74"/>
        <v>SOT-23-3</v>
      </c>
      <c r="Q545" s="9" t="str">
        <f t="shared" si="75"/>
        <v>Q6</v>
      </c>
      <c r="R545" s="17" t="str">
        <f t="shared" si="76"/>
        <v>38.9000</v>
      </c>
      <c r="S545" s="17" t="str">
        <f t="shared" si="77"/>
        <v>18.5500</v>
      </c>
      <c r="T545" s="9" t="str">
        <f t="shared" si="78"/>
        <v>TopLayer</v>
      </c>
      <c r="U545" s="17">
        <f t="shared" si="80"/>
        <v>540</v>
      </c>
      <c r="V545" s="9" t="str">
        <f t="shared" si="79"/>
        <v>SOT-23-3</v>
      </c>
    </row>
    <row r="546" spans="1:22" x14ac:dyDescent="0.25">
      <c r="A546" t="s">
        <v>2200</v>
      </c>
      <c r="B546" s="20" t="s">
        <v>98</v>
      </c>
      <c r="C546" s="20" t="s">
        <v>2198</v>
      </c>
      <c r="D546" s="20" t="s">
        <v>2146</v>
      </c>
      <c r="E546" s="20" t="s">
        <v>1169</v>
      </c>
      <c r="F546" s="20">
        <v>270</v>
      </c>
      <c r="G546" s="20" t="s">
        <v>94</v>
      </c>
      <c r="N546" t="str">
        <f t="shared" si="74"/>
        <v>SOT-23-3</v>
      </c>
      <c r="Q546" s="9" t="str">
        <f t="shared" si="75"/>
        <v>Q5</v>
      </c>
      <c r="R546" s="17" t="str">
        <f t="shared" si="76"/>
        <v>38.9000</v>
      </c>
      <c r="S546" s="17" t="str">
        <f t="shared" si="77"/>
        <v>22.5500</v>
      </c>
      <c r="T546" s="9" t="str">
        <f t="shared" si="78"/>
        <v>TopLayer</v>
      </c>
      <c r="U546" s="17">
        <f t="shared" si="80"/>
        <v>540</v>
      </c>
      <c r="V546" s="9" t="str">
        <f t="shared" si="79"/>
        <v>SOT-23-3</v>
      </c>
    </row>
    <row r="547" spans="1:22" x14ac:dyDescent="0.25">
      <c r="A547" t="s">
        <v>2201</v>
      </c>
      <c r="B547" s="20" t="s">
        <v>98</v>
      </c>
      <c r="C547" s="20" t="s">
        <v>2198</v>
      </c>
      <c r="D547" s="20" t="s">
        <v>2148</v>
      </c>
      <c r="E547" s="20" t="s">
        <v>1169</v>
      </c>
      <c r="F547" s="20">
        <v>270</v>
      </c>
      <c r="G547" s="20" t="s">
        <v>94</v>
      </c>
      <c r="N547" t="str">
        <f t="shared" si="74"/>
        <v>SOT-23-3</v>
      </c>
      <c r="Q547" s="9" t="str">
        <f t="shared" si="75"/>
        <v>Q4</v>
      </c>
      <c r="R547" s="17" t="str">
        <f t="shared" si="76"/>
        <v>38.9000</v>
      </c>
      <c r="S547" s="17" t="str">
        <f t="shared" si="77"/>
        <v>26.3000</v>
      </c>
      <c r="T547" s="9" t="str">
        <f t="shared" si="78"/>
        <v>TopLayer</v>
      </c>
      <c r="U547" s="17">
        <f t="shared" si="80"/>
        <v>540</v>
      </c>
      <c r="V547" s="9" t="str">
        <f t="shared" si="79"/>
        <v>SOT-23-3</v>
      </c>
    </row>
    <row r="548" spans="1:22" x14ac:dyDescent="0.25">
      <c r="A548" t="s">
        <v>2202</v>
      </c>
      <c r="B548" s="21" t="s">
        <v>98</v>
      </c>
      <c r="C548" s="20" t="s">
        <v>2198</v>
      </c>
      <c r="D548" s="20" t="s">
        <v>2150</v>
      </c>
      <c r="E548" s="20" t="s">
        <v>1169</v>
      </c>
      <c r="F548" s="20">
        <v>270</v>
      </c>
      <c r="G548" s="21" t="s">
        <v>94</v>
      </c>
      <c r="H548" s="21"/>
      <c r="I548" s="21"/>
      <c r="J548" s="21"/>
      <c r="K548" s="21"/>
      <c r="L548" s="21"/>
      <c r="M548" s="21"/>
      <c r="N548" t="str">
        <f t="shared" si="74"/>
        <v>SOT-23-3</v>
      </c>
      <c r="Q548" s="9" t="str">
        <f t="shared" si="75"/>
        <v>Q3</v>
      </c>
      <c r="R548" s="17" t="str">
        <f t="shared" si="76"/>
        <v>38.9000</v>
      </c>
      <c r="S548" s="17" t="str">
        <f t="shared" si="77"/>
        <v>30.0500</v>
      </c>
      <c r="T548" s="9" t="str">
        <f t="shared" si="78"/>
        <v>TopLayer</v>
      </c>
      <c r="U548" s="17">
        <f t="shared" si="80"/>
        <v>540</v>
      </c>
      <c r="V548" s="9" t="str">
        <f t="shared" si="79"/>
        <v>SOT-23-3</v>
      </c>
    </row>
    <row r="549" spans="1:22" x14ac:dyDescent="0.25">
      <c r="A549" t="s">
        <v>2203</v>
      </c>
      <c r="B549" s="21" t="s">
        <v>98</v>
      </c>
      <c r="C549" s="20" t="s">
        <v>2175</v>
      </c>
      <c r="D549" s="20" t="s">
        <v>2168</v>
      </c>
      <c r="E549" s="20" t="s">
        <v>1169</v>
      </c>
      <c r="F549" s="20">
        <v>90</v>
      </c>
      <c r="G549" s="21" t="s">
        <v>94</v>
      </c>
      <c r="H549" s="21"/>
      <c r="I549" s="21"/>
      <c r="J549" s="21"/>
      <c r="K549" s="21"/>
      <c r="L549" s="21"/>
      <c r="M549" s="21"/>
      <c r="N549" t="str">
        <f t="shared" si="74"/>
        <v>SOT-23-3</v>
      </c>
      <c r="Q549" s="9" t="str">
        <f t="shared" si="75"/>
        <v>Q2</v>
      </c>
      <c r="R549" s="17" t="str">
        <f t="shared" si="76"/>
        <v>32.5000</v>
      </c>
      <c r="S549" s="17" t="str">
        <f t="shared" si="77"/>
        <v>15.2500</v>
      </c>
      <c r="T549" s="9" t="str">
        <f t="shared" si="78"/>
        <v>TopLayer</v>
      </c>
      <c r="U549" s="17">
        <f t="shared" si="80"/>
        <v>360</v>
      </c>
      <c r="V549" s="9" t="str">
        <f t="shared" si="79"/>
        <v>SOT-23-3</v>
      </c>
    </row>
    <row r="550" spans="1:22" x14ac:dyDescent="0.25">
      <c r="A550" t="s">
        <v>424</v>
      </c>
      <c r="B550" s="21" t="s">
        <v>2204</v>
      </c>
      <c r="C550" s="20" t="s">
        <v>2013</v>
      </c>
      <c r="D550" s="20" t="s">
        <v>1551</v>
      </c>
      <c r="E550" s="20" t="s">
        <v>1169</v>
      </c>
      <c r="F550" s="20">
        <v>0</v>
      </c>
      <c r="G550" s="21" t="s">
        <v>422</v>
      </c>
      <c r="H550" s="21"/>
      <c r="I550" s="21"/>
      <c r="J550" s="21"/>
      <c r="K550" s="21"/>
      <c r="L550" s="21"/>
      <c r="M550" s="21"/>
      <c r="N550" t="str">
        <f t="shared" si="74"/>
        <v/>
      </c>
      <c r="Q550" s="9" t="str">
        <f t="shared" si="75"/>
        <v>Q1</v>
      </c>
      <c r="R550" s="17" t="str">
        <f t="shared" si="76"/>
        <v>16.5000</v>
      </c>
      <c r="S550" s="17" t="str">
        <f t="shared" si="77"/>
        <v>22.6000</v>
      </c>
      <c r="T550" s="9" t="str">
        <f t="shared" si="78"/>
        <v>TopLayer</v>
      </c>
      <c r="U550" s="17" t="e">
        <f t="shared" si="80"/>
        <v>#N/A</v>
      </c>
      <c r="V550" s="9" t="e">
        <f t="shared" si="79"/>
        <v>#N/A</v>
      </c>
    </row>
    <row r="551" spans="1:22" x14ac:dyDescent="0.25">
      <c r="A551" t="s">
        <v>2205</v>
      </c>
      <c r="B551" s="21">
        <v>47929</v>
      </c>
      <c r="C551" s="20" t="s">
        <v>2206</v>
      </c>
      <c r="D551" s="20" t="s">
        <v>1172</v>
      </c>
      <c r="E551" s="20" t="s">
        <v>1169</v>
      </c>
      <c r="F551" s="20">
        <v>180</v>
      </c>
      <c r="G551" s="21">
        <v>47929</v>
      </c>
      <c r="H551" s="21"/>
      <c r="I551" s="21"/>
      <c r="J551" s="21"/>
      <c r="K551" s="21"/>
      <c r="L551" s="21"/>
      <c r="M551" s="21"/>
      <c r="N551" t="str">
        <f t="shared" si="74"/>
        <v/>
      </c>
      <c r="Q551" s="9" t="str">
        <f t="shared" si="75"/>
        <v>J29</v>
      </c>
      <c r="R551" s="17" t="str">
        <f t="shared" si="76"/>
        <v>93.0000</v>
      </c>
      <c r="S551" s="17" t="str">
        <f t="shared" si="77"/>
        <v>98.5000</v>
      </c>
      <c r="T551" s="9" t="str">
        <f t="shared" si="78"/>
        <v>TopLayer</v>
      </c>
      <c r="U551" s="17" t="e">
        <f t="shared" si="80"/>
        <v>#N/A</v>
      </c>
      <c r="V551" s="9" t="e">
        <f t="shared" si="79"/>
        <v>#N/A</v>
      </c>
    </row>
    <row r="552" spans="1:22" x14ac:dyDescent="0.25">
      <c r="A552" t="s">
        <v>2207</v>
      </c>
      <c r="B552" s="21">
        <v>690367280876</v>
      </c>
      <c r="C552" s="20" t="s">
        <v>2208</v>
      </c>
      <c r="D552" s="20" t="s">
        <v>1980</v>
      </c>
      <c r="E552" s="20" t="s">
        <v>1169</v>
      </c>
      <c r="F552" s="20">
        <v>180</v>
      </c>
      <c r="G552" s="21">
        <v>690367280876</v>
      </c>
      <c r="H552" s="21"/>
      <c r="I552" s="21"/>
      <c r="J552" s="21"/>
      <c r="K552" s="21"/>
      <c r="L552" s="21"/>
      <c r="M552" s="21"/>
      <c r="N552" t="str">
        <f t="shared" si="74"/>
        <v/>
      </c>
      <c r="Q552" s="9" t="str">
        <f t="shared" si="75"/>
        <v>J27</v>
      </c>
      <c r="R552" s="17" t="str">
        <f t="shared" si="76"/>
        <v>12.7000</v>
      </c>
      <c r="S552" s="17" t="str">
        <f t="shared" si="77"/>
        <v>92.5000</v>
      </c>
      <c r="T552" s="9" t="str">
        <f t="shared" si="78"/>
        <v>TopLayer</v>
      </c>
      <c r="U552" s="17" t="e">
        <f t="shared" si="80"/>
        <v>#N/A</v>
      </c>
      <c r="V552" s="9" t="e">
        <f t="shared" si="79"/>
        <v>#N/A</v>
      </c>
    </row>
    <row r="553" spans="1:22" x14ac:dyDescent="0.25">
      <c r="A553" t="s">
        <v>2209</v>
      </c>
      <c r="B553" s="21">
        <v>690367280676</v>
      </c>
      <c r="C553" s="20" t="s">
        <v>2210</v>
      </c>
      <c r="D553" s="20" t="s">
        <v>2206</v>
      </c>
      <c r="E553" s="20" t="s">
        <v>1169</v>
      </c>
      <c r="F553" s="20">
        <v>0</v>
      </c>
      <c r="G553" s="21">
        <v>690367280676</v>
      </c>
      <c r="H553" s="21"/>
      <c r="I553" s="21"/>
      <c r="J553" s="21"/>
      <c r="K553" s="21"/>
      <c r="L553" s="21"/>
      <c r="M553" s="21"/>
      <c r="N553" t="str">
        <f t="shared" si="74"/>
        <v/>
      </c>
      <c r="Q553" s="9" t="str">
        <f t="shared" si="75"/>
        <v>J26</v>
      </c>
      <c r="R553" s="17" t="str">
        <f t="shared" si="76"/>
        <v>83.5000</v>
      </c>
      <c r="S553" s="17" t="str">
        <f t="shared" si="77"/>
        <v>93.0000</v>
      </c>
      <c r="T553" s="9" t="str">
        <f t="shared" si="78"/>
        <v>TopLayer</v>
      </c>
      <c r="U553" s="17" t="e">
        <f t="shared" si="80"/>
        <v>#N/A</v>
      </c>
      <c r="V553" s="9" t="e">
        <f t="shared" si="79"/>
        <v>#N/A</v>
      </c>
    </row>
    <row r="554" spans="1:22" x14ac:dyDescent="0.25">
      <c r="A554" t="s">
        <v>301</v>
      </c>
      <c r="B554" s="21">
        <v>51582</v>
      </c>
      <c r="C554" s="20" t="s">
        <v>1172</v>
      </c>
      <c r="D554" s="20" t="s">
        <v>2211</v>
      </c>
      <c r="E554" s="20" t="s">
        <v>1169</v>
      </c>
      <c r="F554" s="20">
        <v>90</v>
      </c>
      <c r="G554" s="21">
        <v>51582</v>
      </c>
      <c r="H554" s="21"/>
      <c r="I554" s="21"/>
      <c r="J554" s="21"/>
      <c r="K554" s="21"/>
      <c r="L554" s="21"/>
      <c r="M554" s="21"/>
      <c r="N554" t="str">
        <f t="shared" si="74"/>
        <v/>
      </c>
      <c r="Q554" s="9" t="str">
        <f t="shared" si="75"/>
        <v>J25</v>
      </c>
      <c r="R554" s="17" t="str">
        <f t="shared" si="76"/>
        <v>98.5000</v>
      </c>
      <c r="S554" s="17" t="str">
        <f t="shared" si="77"/>
        <v>92.0400</v>
      </c>
      <c r="T554" s="9" t="str">
        <f t="shared" si="78"/>
        <v>TopLayer</v>
      </c>
      <c r="U554" s="17" t="e">
        <f t="shared" si="80"/>
        <v>#N/A</v>
      </c>
      <c r="V554" s="9" t="e">
        <f t="shared" si="79"/>
        <v>#N/A</v>
      </c>
    </row>
    <row r="555" spans="1:22" x14ac:dyDescent="0.25">
      <c r="A555" t="s">
        <v>2212</v>
      </c>
      <c r="B555" s="21">
        <v>47929</v>
      </c>
      <c r="C555" s="20" t="s">
        <v>1994</v>
      </c>
      <c r="D555" s="20" t="s">
        <v>2213</v>
      </c>
      <c r="E555" s="20" t="s">
        <v>1169</v>
      </c>
      <c r="F555" s="20">
        <v>0</v>
      </c>
      <c r="G555" s="21">
        <v>47929</v>
      </c>
      <c r="H555" s="21"/>
      <c r="I555" s="21"/>
      <c r="J555" s="21"/>
      <c r="K555" s="21"/>
      <c r="L555" s="21"/>
      <c r="M555" s="21"/>
      <c r="N555" t="str">
        <f t="shared" si="74"/>
        <v/>
      </c>
      <c r="Q555" s="9" t="str">
        <f t="shared" si="75"/>
        <v>J24</v>
      </c>
      <c r="R555" s="17" t="str">
        <f t="shared" si="76"/>
        <v>96.0000</v>
      </c>
      <c r="S555" s="17" t="str">
        <f t="shared" si="77"/>
        <v>78.9100</v>
      </c>
      <c r="T555" s="9" t="str">
        <f t="shared" si="78"/>
        <v>TopLayer</v>
      </c>
      <c r="U555" s="17" t="e">
        <f t="shared" si="80"/>
        <v>#N/A</v>
      </c>
      <c r="V555" s="9" t="e">
        <f t="shared" si="79"/>
        <v>#N/A</v>
      </c>
    </row>
    <row r="556" spans="1:22" x14ac:dyDescent="0.25">
      <c r="A556" t="s">
        <v>2214</v>
      </c>
      <c r="B556" s="21">
        <v>47929</v>
      </c>
      <c r="C556" s="20" t="s">
        <v>1994</v>
      </c>
      <c r="D556" s="20" t="s">
        <v>2215</v>
      </c>
      <c r="E556" s="20" t="s">
        <v>1169</v>
      </c>
      <c r="F556" s="20">
        <v>0</v>
      </c>
      <c r="G556" s="21">
        <v>47929</v>
      </c>
      <c r="H556" s="21"/>
      <c r="I556" s="21"/>
      <c r="J556" s="21"/>
      <c r="K556" s="21"/>
      <c r="L556" s="21"/>
      <c r="M556" s="21"/>
      <c r="N556" t="str">
        <f t="shared" si="74"/>
        <v/>
      </c>
      <c r="Q556" s="9" t="str">
        <f t="shared" si="75"/>
        <v>J23</v>
      </c>
      <c r="R556" s="17" t="str">
        <f t="shared" si="76"/>
        <v>96.0000</v>
      </c>
      <c r="S556" s="17" t="str">
        <f t="shared" si="77"/>
        <v>73.6500</v>
      </c>
      <c r="T556" s="9" t="str">
        <f t="shared" si="78"/>
        <v>TopLayer</v>
      </c>
      <c r="U556" s="17" t="e">
        <f t="shared" si="80"/>
        <v>#N/A</v>
      </c>
      <c r="V556" s="9" t="e">
        <f t="shared" si="79"/>
        <v>#N/A</v>
      </c>
    </row>
    <row r="557" spans="1:22" x14ac:dyDescent="0.25">
      <c r="A557" t="s">
        <v>2216</v>
      </c>
      <c r="B557" s="21">
        <v>47929</v>
      </c>
      <c r="C557" s="20" t="s">
        <v>1994</v>
      </c>
      <c r="D557" s="20" t="s">
        <v>2217</v>
      </c>
      <c r="E557" s="20" t="s">
        <v>1169</v>
      </c>
      <c r="F557" s="20">
        <v>0</v>
      </c>
      <c r="G557" s="21">
        <v>47929</v>
      </c>
      <c r="N557" t="str">
        <f t="shared" si="74"/>
        <v/>
      </c>
      <c r="Q557" s="9" t="str">
        <f t="shared" si="75"/>
        <v>J22</v>
      </c>
      <c r="R557" s="17" t="str">
        <f t="shared" si="76"/>
        <v>96.0000</v>
      </c>
      <c r="S557" s="17" t="str">
        <f t="shared" si="77"/>
        <v>68.5700</v>
      </c>
      <c r="T557" s="9" t="str">
        <f t="shared" si="78"/>
        <v>TopLayer</v>
      </c>
      <c r="U557" s="17" t="e">
        <f t="shared" si="80"/>
        <v>#N/A</v>
      </c>
      <c r="V557" s="9" t="e">
        <f t="shared" si="79"/>
        <v>#N/A</v>
      </c>
    </row>
    <row r="558" spans="1:22" x14ac:dyDescent="0.25">
      <c r="A558" t="s">
        <v>2218</v>
      </c>
      <c r="B558" s="21">
        <v>47929</v>
      </c>
      <c r="C558" s="20" t="s">
        <v>1994</v>
      </c>
      <c r="D558" s="20" t="s">
        <v>2219</v>
      </c>
      <c r="E558" s="20" t="s">
        <v>1169</v>
      </c>
      <c r="F558" s="20">
        <v>0</v>
      </c>
      <c r="G558" s="21">
        <v>47929</v>
      </c>
      <c r="N558" t="str">
        <f t="shared" si="74"/>
        <v/>
      </c>
      <c r="Q558" s="9" t="str">
        <f t="shared" si="75"/>
        <v>J21</v>
      </c>
      <c r="R558" s="17" t="str">
        <f t="shared" si="76"/>
        <v>96.0000</v>
      </c>
      <c r="S558" s="17" t="str">
        <f t="shared" si="77"/>
        <v>76.3700</v>
      </c>
      <c r="T558" s="9" t="str">
        <f t="shared" si="78"/>
        <v>TopLayer</v>
      </c>
      <c r="U558" s="17" t="e">
        <f t="shared" si="80"/>
        <v>#N/A</v>
      </c>
      <c r="V558" s="9" t="e">
        <f t="shared" si="79"/>
        <v>#N/A</v>
      </c>
    </row>
    <row r="559" spans="1:22" x14ac:dyDescent="0.25">
      <c r="A559" t="s">
        <v>2220</v>
      </c>
      <c r="B559" s="21">
        <v>47929</v>
      </c>
      <c r="C559" s="20" t="s">
        <v>1994</v>
      </c>
      <c r="D559" s="20" t="s">
        <v>2221</v>
      </c>
      <c r="E559" s="20" t="s">
        <v>1169</v>
      </c>
      <c r="F559" s="20">
        <v>0</v>
      </c>
      <c r="G559" s="21">
        <v>47929</v>
      </c>
      <c r="N559" t="str">
        <f t="shared" si="74"/>
        <v/>
      </c>
      <c r="Q559" s="9" t="str">
        <f t="shared" si="75"/>
        <v>J20</v>
      </c>
      <c r="R559" s="17" t="str">
        <f t="shared" si="76"/>
        <v>96.0000</v>
      </c>
      <c r="S559" s="17" t="str">
        <f t="shared" si="77"/>
        <v>71.1100</v>
      </c>
      <c r="T559" s="9" t="str">
        <f t="shared" si="78"/>
        <v>TopLayer</v>
      </c>
      <c r="U559" s="17" t="e">
        <f t="shared" si="80"/>
        <v>#N/A</v>
      </c>
      <c r="V559" s="9" t="e">
        <f t="shared" si="79"/>
        <v>#N/A</v>
      </c>
    </row>
    <row r="560" spans="1:22" x14ac:dyDescent="0.25">
      <c r="A560" t="s">
        <v>2222</v>
      </c>
      <c r="B560" s="21">
        <v>47929</v>
      </c>
      <c r="C560" s="20" t="s">
        <v>1994</v>
      </c>
      <c r="D560" s="20" t="s">
        <v>2223</v>
      </c>
      <c r="E560" s="20" t="s">
        <v>1169</v>
      </c>
      <c r="F560" s="20">
        <v>0</v>
      </c>
      <c r="G560" s="21">
        <v>47929</v>
      </c>
      <c r="N560" t="str">
        <f t="shared" si="74"/>
        <v/>
      </c>
      <c r="Q560" s="9" t="str">
        <f t="shared" si="75"/>
        <v>J19</v>
      </c>
      <c r="R560" s="17" t="str">
        <f t="shared" si="76"/>
        <v>96.0000</v>
      </c>
      <c r="S560" s="17" t="str">
        <f t="shared" si="77"/>
        <v>66.0000</v>
      </c>
      <c r="T560" s="9" t="str">
        <f t="shared" si="78"/>
        <v>TopLayer</v>
      </c>
      <c r="U560" s="17" t="e">
        <f t="shared" si="80"/>
        <v>#N/A</v>
      </c>
      <c r="V560" s="9" t="e">
        <f t="shared" si="79"/>
        <v>#N/A</v>
      </c>
    </row>
    <row r="561" spans="1:22" x14ac:dyDescent="0.25">
      <c r="A561" t="s">
        <v>2224</v>
      </c>
      <c r="B561" s="21">
        <v>44277</v>
      </c>
      <c r="C561" s="20" t="s">
        <v>2225</v>
      </c>
      <c r="D561" s="20" t="s">
        <v>2226</v>
      </c>
      <c r="E561" s="20" t="s">
        <v>1169</v>
      </c>
      <c r="F561" s="20">
        <v>0</v>
      </c>
      <c r="G561" s="21">
        <v>44277</v>
      </c>
      <c r="N561" t="str">
        <f t="shared" si="74"/>
        <v/>
      </c>
      <c r="Q561" s="9" t="str">
        <f t="shared" si="75"/>
        <v>J18</v>
      </c>
      <c r="R561" s="17" t="str">
        <f t="shared" si="76"/>
        <v>62.7500</v>
      </c>
      <c r="S561" s="17" t="str">
        <f t="shared" si="77"/>
        <v>63.5000</v>
      </c>
      <c r="T561" s="9" t="str">
        <f t="shared" si="78"/>
        <v>TopLayer</v>
      </c>
      <c r="U561" s="17" t="e">
        <f t="shared" si="80"/>
        <v>#N/A</v>
      </c>
      <c r="V561" s="9" t="e">
        <f t="shared" si="79"/>
        <v>#N/A</v>
      </c>
    </row>
    <row r="562" spans="1:22" x14ac:dyDescent="0.25">
      <c r="A562" t="s">
        <v>2227</v>
      </c>
      <c r="B562" s="21">
        <v>44277</v>
      </c>
      <c r="C562" s="20" t="s">
        <v>2228</v>
      </c>
      <c r="D562" s="20" t="s">
        <v>2226</v>
      </c>
      <c r="E562" s="20" t="s">
        <v>1169</v>
      </c>
      <c r="F562" s="20">
        <v>0</v>
      </c>
      <c r="G562" s="21">
        <v>44277</v>
      </c>
      <c r="H562" s="21"/>
      <c r="I562" s="21"/>
      <c r="J562" s="21"/>
      <c r="K562" s="21"/>
      <c r="L562" s="21"/>
      <c r="M562" s="21"/>
      <c r="N562" t="str">
        <f t="shared" si="74"/>
        <v/>
      </c>
      <c r="Q562" s="9" t="str">
        <f t="shared" si="75"/>
        <v>J17</v>
      </c>
      <c r="R562" s="17" t="str">
        <f t="shared" si="76"/>
        <v>71.7500</v>
      </c>
      <c r="S562" s="17" t="str">
        <f t="shared" si="77"/>
        <v>63.5000</v>
      </c>
      <c r="T562" s="9" t="str">
        <f t="shared" si="78"/>
        <v>TopLayer</v>
      </c>
      <c r="U562" s="17" t="e">
        <f t="shared" si="80"/>
        <v>#N/A</v>
      </c>
      <c r="V562" s="9" t="e">
        <f t="shared" si="79"/>
        <v>#N/A</v>
      </c>
    </row>
    <row r="563" spans="1:22" x14ac:dyDescent="0.25">
      <c r="A563" t="s">
        <v>2229</v>
      </c>
      <c r="B563" s="20">
        <v>690367280876</v>
      </c>
      <c r="C563" s="20" t="s">
        <v>2230</v>
      </c>
      <c r="D563" s="20" t="s">
        <v>2231</v>
      </c>
      <c r="E563" s="20" t="s">
        <v>1169</v>
      </c>
      <c r="F563" s="20">
        <v>270</v>
      </c>
      <c r="G563" s="20">
        <v>690367280876</v>
      </c>
      <c r="N563" t="str">
        <f t="shared" si="74"/>
        <v/>
      </c>
      <c r="Q563" s="9" t="str">
        <f t="shared" si="75"/>
        <v>J16</v>
      </c>
      <c r="R563" s="17" t="str">
        <f t="shared" si="76"/>
        <v>67.5000</v>
      </c>
      <c r="S563" s="17" t="str">
        <f t="shared" si="77"/>
        <v>77.0000</v>
      </c>
      <c r="T563" s="9" t="str">
        <f t="shared" si="78"/>
        <v>TopLayer</v>
      </c>
      <c r="U563" s="17" t="e">
        <f t="shared" si="80"/>
        <v>#N/A</v>
      </c>
      <c r="V563" s="9" t="e">
        <f t="shared" si="79"/>
        <v>#N/A</v>
      </c>
    </row>
    <row r="564" spans="1:22" x14ac:dyDescent="0.25">
      <c r="A564" t="s">
        <v>2232</v>
      </c>
      <c r="B564" s="21">
        <v>690367280876</v>
      </c>
      <c r="C564" s="20" t="s">
        <v>2233</v>
      </c>
      <c r="D564" s="20" t="s">
        <v>2231</v>
      </c>
      <c r="E564" s="20" t="s">
        <v>1169</v>
      </c>
      <c r="F564" s="20">
        <v>90</v>
      </c>
      <c r="G564" s="21">
        <v>690367280876</v>
      </c>
      <c r="H564" s="21"/>
      <c r="I564" s="21"/>
      <c r="J564" s="21"/>
      <c r="K564" s="21"/>
      <c r="L564" s="21"/>
      <c r="M564" s="21"/>
      <c r="N564" t="str">
        <f t="shared" si="74"/>
        <v/>
      </c>
      <c r="Q564" s="9" t="str">
        <f t="shared" si="75"/>
        <v>J15</v>
      </c>
      <c r="R564" s="17" t="str">
        <f t="shared" si="76"/>
        <v>51.0000</v>
      </c>
      <c r="S564" s="17" t="str">
        <f t="shared" si="77"/>
        <v>77.0000</v>
      </c>
      <c r="T564" s="9" t="str">
        <f t="shared" si="78"/>
        <v>TopLayer</v>
      </c>
      <c r="U564" s="17" t="e">
        <f t="shared" si="80"/>
        <v>#N/A</v>
      </c>
      <c r="V564" s="9" t="e">
        <f t="shared" si="79"/>
        <v>#N/A</v>
      </c>
    </row>
    <row r="565" spans="1:22" x14ac:dyDescent="0.25">
      <c r="A565" t="s">
        <v>2234</v>
      </c>
      <c r="B565" s="20">
        <v>691322110002</v>
      </c>
      <c r="C565" s="20" t="s">
        <v>2235</v>
      </c>
      <c r="D565" s="20" t="s">
        <v>2236</v>
      </c>
      <c r="E565" s="20" t="s">
        <v>1169</v>
      </c>
      <c r="F565" s="20">
        <v>270</v>
      </c>
      <c r="G565" s="20">
        <v>691322110002</v>
      </c>
      <c r="N565" t="str">
        <f t="shared" si="74"/>
        <v/>
      </c>
      <c r="Q565" s="9" t="str">
        <f t="shared" si="75"/>
        <v>J14</v>
      </c>
      <c r="R565" s="17" t="str">
        <f t="shared" si="76"/>
        <v>8.1501</v>
      </c>
      <c r="S565" s="17" t="str">
        <f t="shared" si="77"/>
        <v>76.7500</v>
      </c>
      <c r="T565" s="9" t="str">
        <f t="shared" si="78"/>
        <v>TopLayer</v>
      </c>
      <c r="U565" s="17" t="e">
        <f t="shared" si="80"/>
        <v>#N/A</v>
      </c>
      <c r="V565" s="9" t="e">
        <f t="shared" si="79"/>
        <v>#N/A</v>
      </c>
    </row>
    <row r="566" spans="1:22" x14ac:dyDescent="0.25">
      <c r="A566" t="s">
        <v>2237</v>
      </c>
      <c r="B566" s="21">
        <v>691322110002</v>
      </c>
      <c r="C566" s="20" t="s">
        <v>2235</v>
      </c>
      <c r="D566" s="20" t="s">
        <v>2238</v>
      </c>
      <c r="E566" s="20" t="s">
        <v>1169</v>
      </c>
      <c r="F566" s="20">
        <v>270</v>
      </c>
      <c r="G566" s="21">
        <v>691322110002</v>
      </c>
      <c r="H566" s="21"/>
      <c r="I566" s="21"/>
      <c r="J566" s="21"/>
      <c r="K566" s="21"/>
      <c r="L566" s="21"/>
      <c r="M566" s="21"/>
      <c r="N566" t="str">
        <f t="shared" si="74"/>
        <v/>
      </c>
      <c r="Q566" s="9" t="str">
        <f t="shared" si="75"/>
        <v>J13</v>
      </c>
      <c r="R566" s="17" t="str">
        <f t="shared" si="76"/>
        <v>8.1501</v>
      </c>
      <c r="S566" s="17" t="str">
        <f t="shared" si="77"/>
        <v>68.2500</v>
      </c>
      <c r="T566" s="9" t="str">
        <f t="shared" si="78"/>
        <v>TopLayer</v>
      </c>
      <c r="U566" s="17" t="e">
        <f t="shared" si="80"/>
        <v>#N/A</v>
      </c>
      <c r="V566" s="9" t="e">
        <f t="shared" si="79"/>
        <v>#N/A</v>
      </c>
    </row>
    <row r="567" spans="1:22" x14ac:dyDescent="0.25">
      <c r="A567" t="s">
        <v>2239</v>
      </c>
      <c r="B567" s="21">
        <v>691322110002</v>
      </c>
      <c r="C567" s="20" t="s">
        <v>2240</v>
      </c>
      <c r="D567" s="20" t="s">
        <v>2241</v>
      </c>
      <c r="E567" s="20" t="s">
        <v>1169</v>
      </c>
      <c r="F567" s="20">
        <v>90</v>
      </c>
      <c r="G567" s="21">
        <v>691322110002</v>
      </c>
      <c r="H567" s="21"/>
      <c r="I567" s="21"/>
      <c r="J567" s="21"/>
      <c r="K567" s="21"/>
      <c r="L567" s="21"/>
      <c r="M567" s="21"/>
      <c r="N567" t="str">
        <f t="shared" si="74"/>
        <v/>
      </c>
      <c r="Q567" s="9" t="str">
        <f t="shared" si="75"/>
        <v>J12</v>
      </c>
      <c r="R567" s="17" t="str">
        <f t="shared" si="76"/>
        <v>49.5999</v>
      </c>
      <c r="S567" s="17" t="str">
        <f t="shared" si="77"/>
        <v>65.8500</v>
      </c>
      <c r="T567" s="9" t="str">
        <f t="shared" si="78"/>
        <v>TopLayer</v>
      </c>
      <c r="U567" s="17" t="e">
        <f t="shared" si="80"/>
        <v>#N/A</v>
      </c>
      <c r="V567" s="9" t="e">
        <f t="shared" si="79"/>
        <v>#N/A</v>
      </c>
    </row>
    <row r="568" spans="1:22" x14ac:dyDescent="0.25">
      <c r="A568" t="s">
        <v>2242</v>
      </c>
      <c r="B568" s="21">
        <v>44277</v>
      </c>
      <c r="C568" s="20" t="s">
        <v>2243</v>
      </c>
      <c r="D568" s="20" t="s">
        <v>2063</v>
      </c>
      <c r="E568" s="20" t="s">
        <v>1169</v>
      </c>
      <c r="F568" s="20">
        <v>270</v>
      </c>
      <c r="G568" s="21">
        <v>44277</v>
      </c>
      <c r="H568" s="21"/>
      <c r="I568" s="21"/>
      <c r="J568" s="21"/>
      <c r="K568" s="21"/>
      <c r="L568" s="21"/>
      <c r="M568" s="21"/>
      <c r="N568" t="str">
        <f t="shared" si="74"/>
        <v/>
      </c>
      <c r="Q568" s="9" t="str">
        <f t="shared" si="75"/>
        <v>J11</v>
      </c>
      <c r="R568" s="17" t="str">
        <f t="shared" si="76"/>
        <v>86.5000</v>
      </c>
      <c r="S568" s="17" t="str">
        <f t="shared" si="77"/>
        <v>40.0000</v>
      </c>
      <c r="T568" s="9" t="str">
        <f t="shared" si="78"/>
        <v>TopLayer</v>
      </c>
      <c r="U568" s="17" t="e">
        <f t="shared" si="80"/>
        <v>#N/A</v>
      </c>
      <c r="V568" s="9" t="e">
        <f t="shared" si="79"/>
        <v>#N/A</v>
      </c>
    </row>
    <row r="569" spans="1:22" x14ac:dyDescent="0.25">
      <c r="A569" t="s">
        <v>2244</v>
      </c>
      <c r="B569" s="21">
        <v>691322110002</v>
      </c>
      <c r="C569" s="20" t="s">
        <v>2245</v>
      </c>
      <c r="D569" s="20" t="s">
        <v>2246</v>
      </c>
      <c r="E569" s="20" t="s">
        <v>1169</v>
      </c>
      <c r="F569" s="20">
        <v>90</v>
      </c>
      <c r="G569" s="21">
        <v>691322110002</v>
      </c>
      <c r="H569" s="21"/>
      <c r="I569" s="21"/>
      <c r="J569" s="21"/>
      <c r="K569" s="21"/>
      <c r="L569" s="21"/>
      <c r="M569" s="21"/>
      <c r="N569" t="str">
        <f t="shared" si="74"/>
        <v/>
      </c>
      <c r="Q569" s="9" t="str">
        <f t="shared" si="75"/>
        <v>J10</v>
      </c>
      <c r="R569" s="17" t="str">
        <f t="shared" si="76"/>
        <v>91.8499</v>
      </c>
      <c r="S569" s="17" t="str">
        <f t="shared" si="77"/>
        <v>38.7500</v>
      </c>
      <c r="T569" s="9" t="str">
        <f t="shared" si="78"/>
        <v>TopLayer</v>
      </c>
      <c r="U569" s="17" t="e">
        <f t="shared" si="80"/>
        <v>#N/A</v>
      </c>
      <c r="V569" s="9" t="e">
        <f t="shared" si="79"/>
        <v>#N/A</v>
      </c>
    </row>
    <row r="570" spans="1:22" x14ac:dyDescent="0.25">
      <c r="A570" t="s">
        <v>2247</v>
      </c>
      <c r="B570" s="21">
        <v>44277</v>
      </c>
      <c r="C570" s="20" t="s">
        <v>2243</v>
      </c>
      <c r="D570" s="20" t="s">
        <v>2248</v>
      </c>
      <c r="E570" s="20" t="s">
        <v>1169</v>
      </c>
      <c r="F570" s="20">
        <v>270</v>
      </c>
      <c r="G570" s="21">
        <v>44277</v>
      </c>
      <c r="N570" t="str">
        <f t="shared" si="74"/>
        <v/>
      </c>
      <c r="Q570" s="9" t="str">
        <f t="shared" si="75"/>
        <v>J9</v>
      </c>
      <c r="R570" s="17" t="str">
        <f t="shared" si="76"/>
        <v>86.5000</v>
      </c>
      <c r="S570" s="17" t="str">
        <f t="shared" si="77"/>
        <v>48.8600</v>
      </c>
      <c r="T570" s="9" t="str">
        <f t="shared" si="78"/>
        <v>TopLayer</v>
      </c>
      <c r="U570" s="17" t="e">
        <f t="shared" si="80"/>
        <v>#N/A</v>
      </c>
      <c r="V570" s="9" t="e">
        <f t="shared" si="79"/>
        <v>#N/A</v>
      </c>
    </row>
    <row r="571" spans="1:22" x14ac:dyDescent="0.25">
      <c r="A571" t="s">
        <v>2249</v>
      </c>
      <c r="B571" s="20">
        <v>691322110002</v>
      </c>
      <c r="C571" s="20" t="s">
        <v>2245</v>
      </c>
      <c r="D571" s="20" t="s">
        <v>2250</v>
      </c>
      <c r="E571" s="20" t="s">
        <v>1169</v>
      </c>
      <c r="F571" s="20">
        <v>90</v>
      </c>
      <c r="G571" s="20">
        <v>691322110002</v>
      </c>
      <c r="N571" t="str">
        <f t="shared" si="74"/>
        <v/>
      </c>
      <c r="Q571" s="9" t="str">
        <f t="shared" si="75"/>
        <v>J8</v>
      </c>
      <c r="R571" s="17" t="str">
        <f t="shared" si="76"/>
        <v>91.8499</v>
      </c>
      <c r="S571" s="17" t="str">
        <f t="shared" si="77"/>
        <v>48.0000</v>
      </c>
      <c r="T571" s="9" t="str">
        <f t="shared" si="78"/>
        <v>TopLayer</v>
      </c>
      <c r="U571" s="17" t="e">
        <f t="shared" si="80"/>
        <v>#N/A</v>
      </c>
      <c r="V571" s="9" t="e">
        <f t="shared" si="79"/>
        <v>#N/A</v>
      </c>
    </row>
    <row r="572" spans="1:22" x14ac:dyDescent="0.25">
      <c r="A572" t="s">
        <v>2251</v>
      </c>
      <c r="B572" s="21">
        <v>1145115</v>
      </c>
      <c r="C572" s="20" t="s">
        <v>1921</v>
      </c>
      <c r="D572" s="20" t="s">
        <v>2252</v>
      </c>
      <c r="E572" s="20" t="s">
        <v>1169</v>
      </c>
      <c r="F572" s="20">
        <v>0</v>
      </c>
      <c r="G572" s="21">
        <v>1145117</v>
      </c>
      <c r="N572" t="str">
        <f t="shared" si="74"/>
        <v/>
      </c>
      <c r="Q572" s="9" t="str">
        <f t="shared" si="75"/>
        <v>J7</v>
      </c>
      <c r="R572" s="17" t="str">
        <f t="shared" si="76"/>
        <v>79.5000</v>
      </c>
      <c r="S572" s="17" t="str">
        <f t="shared" si="77"/>
        <v>55.8850</v>
      </c>
      <c r="T572" s="9" t="str">
        <f t="shared" si="78"/>
        <v>TopLayer</v>
      </c>
      <c r="U572" s="17" t="e">
        <f t="shared" si="80"/>
        <v>#N/A</v>
      </c>
      <c r="V572" s="9" t="e">
        <f t="shared" si="79"/>
        <v>#N/A</v>
      </c>
    </row>
    <row r="573" spans="1:22" x14ac:dyDescent="0.25">
      <c r="A573" t="s">
        <v>2253</v>
      </c>
      <c r="B573" s="21">
        <v>1145115</v>
      </c>
      <c r="C573" s="20" t="s">
        <v>2254</v>
      </c>
      <c r="D573" s="20" t="s">
        <v>2252</v>
      </c>
      <c r="E573" s="20" t="s">
        <v>1169</v>
      </c>
      <c r="F573" s="20">
        <v>0</v>
      </c>
      <c r="G573" s="21">
        <v>1145117</v>
      </c>
      <c r="N573" t="str">
        <f t="shared" si="74"/>
        <v/>
      </c>
      <c r="Q573" s="9" t="str">
        <f t="shared" si="75"/>
        <v>J6</v>
      </c>
      <c r="R573" s="17" t="str">
        <f t="shared" si="76"/>
        <v>68.7500</v>
      </c>
      <c r="S573" s="17" t="str">
        <f t="shared" si="77"/>
        <v>55.8850</v>
      </c>
      <c r="T573" s="9" t="str">
        <f t="shared" si="78"/>
        <v>TopLayer</v>
      </c>
      <c r="U573" s="17" t="e">
        <f t="shared" si="80"/>
        <v>#N/A</v>
      </c>
      <c r="V573" s="9" t="e">
        <f t="shared" si="79"/>
        <v>#N/A</v>
      </c>
    </row>
    <row r="574" spans="1:22" x14ac:dyDescent="0.25">
      <c r="A574" t="s">
        <v>2255</v>
      </c>
      <c r="B574" s="21">
        <v>1145115</v>
      </c>
      <c r="C574" s="20" t="s">
        <v>2256</v>
      </c>
      <c r="D574" s="20" t="s">
        <v>2252</v>
      </c>
      <c r="E574" s="20" t="s">
        <v>1169</v>
      </c>
      <c r="F574" s="20">
        <v>0</v>
      </c>
      <c r="G574" s="21">
        <v>1145117</v>
      </c>
      <c r="N574" t="str">
        <f t="shared" si="74"/>
        <v/>
      </c>
      <c r="Q574" s="9" t="str">
        <f t="shared" si="75"/>
        <v>J5</v>
      </c>
      <c r="R574" s="17" t="str">
        <f t="shared" si="76"/>
        <v>94.7500</v>
      </c>
      <c r="S574" s="17" t="str">
        <f t="shared" si="77"/>
        <v>55.8850</v>
      </c>
      <c r="T574" s="9" t="str">
        <f t="shared" si="78"/>
        <v>TopLayer</v>
      </c>
      <c r="U574" s="17" t="e">
        <f t="shared" si="80"/>
        <v>#N/A</v>
      </c>
      <c r="V574" s="9" t="e">
        <f t="shared" si="79"/>
        <v>#N/A</v>
      </c>
    </row>
    <row r="575" spans="1:22" x14ac:dyDescent="0.25">
      <c r="A575" t="s">
        <v>2257</v>
      </c>
      <c r="B575" s="21">
        <v>44277</v>
      </c>
      <c r="C575" s="20" t="s">
        <v>2243</v>
      </c>
      <c r="D575" s="20" t="s">
        <v>2258</v>
      </c>
      <c r="E575" s="20" t="s">
        <v>1169</v>
      </c>
      <c r="F575" s="20">
        <v>270</v>
      </c>
      <c r="G575" s="21">
        <v>44277</v>
      </c>
      <c r="N575" t="str">
        <f t="shared" si="74"/>
        <v/>
      </c>
      <c r="Q575" s="9" t="str">
        <f t="shared" si="75"/>
        <v>J4</v>
      </c>
      <c r="R575" s="17" t="str">
        <f t="shared" si="76"/>
        <v>86.5000</v>
      </c>
      <c r="S575" s="17" t="str">
        <f t="shared" si="77"/>
        <v>57.2000</v>
      </c>
      <c r="T575" s="9" t="str">
        <f t="shared" si="78"/>
        <v>TopLayer</v>
      </c>
      <c r="U575" s="17" t="e">
        <f t="shared" si="80"/>
        <v>#N/A</v>
      </c>
      <c r="V575" s="9" t="e">
        <f t="shared" si="79"/>
        <v>#N/A</v>
      </c>
    </row>
    <row r="576" spans="1:22" x14ac:dyDescent="0.25">
      <c r="A576" t="s">
        <v>2259</v>
      </c>
      <c r="B576" s="20">
        <v>690367280676</v>
      </c>
      <c r="C576" s="20" t="s">
        <v>2260</v>
      </c>
      <c r="D576" s="20" t="s">
        <v>2261</v>
      </c>
      <c r="E576" s="20" t="s">
        <v>1169</v>
      </c>
      <c r="F576" s="20">
        <v>180</v>
      </c>
      <c r="G576" s="20">
        <v>690367280676</v>
      </c>
      <c r="N576" t="str">
        <f t="shared" si="74"/>
        <v/>
      </c>
      <c r="Q576" s="9" t="str">
        <f t="shared" si="75"/>
        <v>J3</v>
      </c>
      <c r="R576" s="17" t="str">
        <f t="shared" si="76"/>
        <v>37.5000</v>
      </c>
      <c r="S576" s="17" t="str">
        <f t="shared" si="77"/>
        <v>4.5500</v>
      </c>
      <c r="T576" s="9" t="str">
        <f t="shared" si="78"/>
        <v>TopLayer</v>
      </c>
      <c r="U576" s="17" t="e">
        <f t="shared" si="80"/>
        <v>#N/A</v>
      </c>
      <c r="V576" s="9" t="e">
        <f t="shared" si="79"/>
        <v>#N/A</v>
      </c>
    </row>
    <row r="577" spans="1:22" x14ac:dyDescent="0.25">
      <c r="A577" t="s">
        <v>2262</v>
      </c>
      <c r="B577" s="20">
        <v>691311500102</v>
      </c>
      <c r="C577" s="20" t="s">
        <v>2263</v>
      </c>
      <c r="D577" s="20" t="s">
        <v>1934</v>
      </c>
      <c r="E577" s="20" t="s">
        <v>1169</v>
      </c>
      <c r="F577" s="20">
        <v>90</v>
      </c>
      <c r="G577" s="20">
        <v>691311500102</v>
      </c>
      <c r="N577" t="str">
        <f t="shared" si="74"/>
        <v/>
      </c>
      <c r="Q577" s="9" t="str">
        <f t="shared" si="75"/>
        <v>J2</v>
      </c>
      <c r="R577" s="17" t="str">
        <f t="shared" si="76"/>
        <v>4.0500</v>
      </c>
      <c r="S577" s="17" t="str">
        <f t="shared" si="77"/>
        <v>51.5000</v>
      </c>
      <c r="T577" s="9" t="str">
        <f t="shared" si="78"/>
        <v>TopLayer</v>
      </c>
      <c r="U577" s="17" t="e">
        <f t="shared" si="80"/>
        <v>#N/A</v>
      </c>
      <c r="V577" s="9" t="e">
        <f t="shared" si="79"/>
        <v>#N/A</v>
      </c>
    </row>
    <row r="578" spans="1:22" x14ac:dyDescent="0.25">
      <c r="A578" t="s">
        <v>335</v>
      </c>
      <c r="B578" s="20">
        <v>691311500102</v>
      </c>
      <c r="C578" s="20" t="s">
        <v>2264</v>
      </c>
      <c r="D578" s="20" t="s">
        <v>2265</v>
      </c>
      <c r="E578" s="20" t="s">
        <v>1169</v>
      </c>
      <c r="F578" s="20">
        <v>90</v>
      </c>
      <c r="G578" s="20">
        <v>691311500102</v>
      </c>
      <c r="N578" t="str">
        <f t="shared" ref="N578:N641" si="81">IFERROR(VLOOKUP(B578,I:J,2,FALSE),"")</f>
        <v/>
      </c>
      <c r="Q578" s="9" t="str">
        <f t="shared" si="75"/>
        <v>J1</v>
      </c>
      <c r="R578" s="17" t="str">
        <f t="shared" si="76"/>
        <v>4.3000</v>
      </c>
      <c r="S578" s="17" t="str">
        <f t="shared" si="77"/>
        <v>13.7500</v>
      </c>
      <c r="T578" s="9" t="str">
        <f t="shared" si="78"/>
        <v>TopLayer</v>
      </c>
      <c r="U578" s="17" t="e">
        <f t="shared" si="80"/>
        <v>#N/A</v>
      </c>
      <c r="V578" s="9" t="e">
        <f t="shared" si="79"/>
        <v>#N/A</v>
      </c>
    </row>
    <row r="579" spans="1:22" x14ac:dyDescent="0.25">
      <c r="A579" t="s">
        <v>309</v>
      </c>
      <c r="B579" s="20" t="s">
        <v>307</v>
      </c>
      <c r="C579" s="20" t="s">
        <v>2266</v>
      </c>
      <c r="D579" s="20" t="s">
        <v>2267</v>
      </c>
      <c r="E579" s="20" t="s">
        <v>1169</v>
      </c>
      <c r="F579" s="20">
        <v>0</v>
      </c>
      <c r="G579" s="20" t="s">
        <v>307</v>
      </c>
      <c r="N579" t="str">
        <f t="shared" si="81"/>
        <v/>
      </c>
      <c r="Q579" s="9" t="str">
        <f t="shared" ref="Q579:Q642" si="82">$A579</f>
        <v>F1</v>
      </c>
      <c r="R579" s="17" t="str">
        <f t="shared" ref="R579:R642" si="83">$C579</f>
        <v>17.0000</v>
      </c>
      <c r="S579" s="17" t="str">
        <f t="shared" ref="S579:S642" si="84">$D579</f>
        <v>3.7500</v>
      </c>
      <c r="T579" s="9" t="str">
        <f t="shared" ref="T579:T642" si="85">$E579</f>
        <v>TopLayer</v>
      </c>
      <c r="U579" s="17" t="e">
        <f t="shared" si="80"/>
        <v>#N/A</v>
      </c>
      <c r="V579" s="9" t="e">
        <f t="shared" ref="V579:V642" si="86">VLOOKUP($B579,$I:$L,2,FALSE)</f>
        <v>#N/A</v>
      </c>
    </row>
    <row r="580" spans="1:22" x14ac:dyDescent="0.25">
      <c r="A580" t="s">
        <v>328</v>
      </c>
      <c r="B580" s="20" t="s">
        <v>1953</v>
      </c>
      <c r="C580" s="20" t="s">
        <v>2266</v>
      </c>
      <c r="D580" s="20" t="s">
        <v>2268</v>
      </c>
      <c r="E580" s="20" t="s">
        <v>1169</v>
      </c>
      <c r="F580" s="20">
        <v>180</v>
      </c>
      <c r="G580" s="20">
        <v>824540241</v>
      </c>
      <c r="N580" t="str">
        <f t="shared" si="81"/>
        <v/>
      </c>
      <c r="Q580" s="9" t="str">
        <f t="shared" si="82"/>
        <v>DT2</v>
      </c>
      <c r="R580" s="17" t="str">
        <f t="shared" si="83"/>
        <v>17.0000</v>
      </c>
      <c r="S580" s="17" t="str">
        <f t="shared" si="84"/>
        <v>10.7500</v>
      </c>
      <c r="T580" s="9" t="str">
        <f t="shared" si="85"/>
        <v>TopLayer</v>
      </c>
      <c r="U580" s="17" t="e">
        <f t="shared" si="80"/>
        <v>#N/A</v>
      </c>
      <c r="V580" s="9" t="e">
        <f t="shared" si="86"/>
        <v>#N/A</v>
      </c>
    </row>
    <row r="581" spans="1:22" x14ac:dyDescent="0.25">
      <c r="A581" t="s">
        <v>433</v>
      </c>
      <c r="B581" s="20" t="s">
        <v>2269</v>
      </c>
      <c r="C581" s="20" t="s">
        <v>2270</v>
      </c>
      <c r="D581" s="20" t="s">
        <v>2271</v>
      </c>
      <c r="E581" s="20" t="s">
        <v>1169</v>
      </c>
      <c r="F581" s="20">
        <v>180</v>
      </c>
      <c r="G581" s="20" t="s">
        <v>432</v>
      </c>
      <c r="N581" t="str">
        <f t="shared" si="81"/>
        <v/>
      </c>
      <c r="Q581" s="9" t="str">
        <f t="shared" si="82"/>
        <v>DC3</v>
      </c>
      <c r="R581" s="17" t="str">
        <f t="shared" si="83"/>
        <v>82.2300</v>
      </c>
      <c r="S581" s="17" t="str">
        <f t="shared" si="84"/>
        <v>21.5000</v>
      </c>
      <c r="T581" s="9" t="str">
        <f t="shared" si="85"/>
        <v>TopLayer</v>
      </c>
      <c r="U581" s="17" t="e">
        <f t="shared" si="80"/>
        <v>#N/A</v>
      </c>
      <c r="V581" s="9" t="e">
        <f t="shared" si="86"/>
        <v>#N/A</v>
      </c>
    </row>
    <row r="582" spans="1:22" x14ac:dyDescent="0.25">
      <c r="A582" t="s">
        <v>437</v>
      </c>
      <c r="B582" s="20" t="s">
        <v>2272</v>
      </c>
      <c r="C582" s="20" t="s">
        <v>2273</v>
      </c>
      <c r="D582" s="20" t="s">
        <v>2274</v>
      </c>
      <c r="E582" s="20" t="s">
        <v>1169</v>
      </c>
      <c r="F582" s="20">
        <v>180</v>
      </c>
      <c r="G582" s="20" t="s">
        <v>436</v>
      </c>
      <c r="N582" t="str">
        <f t="shared" si="81"/>
        <v/>
      </c>
      <c r="Q582" s="9" t="str">
        <f t="shared" si="82"/>
        <v>DC2</v>
      </c>
      <c r="R582" s="17" t="str">
        <f t="shared" si="83"/>
        <v>28.9800</v>
      </c>
      <c r="S582" s="17" t="str">
        <f t="shared" si="84"/>
        <v>47.0000</v>
      </c>
      <c r="T582" s="9" t="str">
        <f t="shared" si="85"/>
        <v>TopLayer</v>
      </c>
      <c r="U582" s="17" t="e">
        <f t="shared" si="80"/>
        <v>#N/A</v>
      </c>
      <c r="V582" s="9" t="e">
        <f t="shared" si="86"/>
        <v>#N/A</v>
      </c>
    </row>
    <row r="583" spans="1:22" x14ac:dyDescent="0.25">
      <c r="A583" t="s">
        <v>429</v>
      </c>
      <c r="B583" s="20" t="s">
        <v>2275</v>
      </c>
      <c r="C583" s="20" t="s">
        <v>2276</v>
      </c>
      <c r="D583" s="20" t="s">
        <v>2277</v>
      </c>
      <c r="E583" s="20" t="s">
        <v>1169</v>
      </c>
      <c r="F583" s="20">
        <v>270</v>
      </c>
      <c r="G583" s="20" t="s">
        <v>427</v>
      </c>
      <c r="N583" t="str">
        <f t="shared" si="81"/>
        <v/>
      </c>
      <c r="Q583" s="9" t="str">
        <f t="shared" si="82"/>
        <v>DC1</v>
      </c>
      <c r="R583" s="17" t="str">
        <f t="shared" si="83"/>
        <v>55.7500</v>
      </c>
      <c r="S583" s="17" t="str">
        <f t="shared" si="84"/>
        <v>26.0000</v>
      </c>
      <c r="T583" s="9" t="str">
        <f t="shared" si="85"/>
        <v>TopLayer</v>
      </c>
      <c r="U583" s="17" t="e">
        <f t="shared" si="80"/>
        <v>#N/A</v>
      </c>
      <c r="V583" s="9" t="e">
        <f t="shared" si="86"/>
        <v>#N/A</v>
      </c>
    </row>
    <row r="584" spans="1:22" x14ac:dyDescent="0.25">
      <c r="A584" t="s">
        <v>2278</v>
      </c>
      <c r="B584" s="20" t="s">
        <v>109</v>
      </c>
      <c r="C584" s="20" t="s">
        <v>2279</v>
      </c>
      <c r="D584" s="20" t="s">
        <v>1999</v>
      </c>
      <c r="E584" s="20" t="s">
        <v>1169</v>
      </c>
      <c r="F584" s="20">
        <v>270</v>
      </c>
      <c r="G584" s="20" t="s">
        <v>312</v>
      </c>
      <c r="N584" t="str">
        <f t="shared" si="81"/>
        <v>LED_0603</v>
      </c>
      <c r="Q584" s="9" t="str">
        <f t="shared" si="82"/>
        <v>D11</v>
      </c>
      <c r="R584" s="17" t="str">
        <f t="shared" si="83"/>
        <v>71.5000</v>
      </c>
      <c r="S584" s="17" t="str">
        <f t="shared" si="84"/>
        <v>92.4240</v>
      </c>
      <c r="T584" s="9" t="str">
        <f t="shared" si="85"/>
        <v>TopLayer</v>
      </c>
      <c r="U584" s="17">
        <f t="shared" si="80"/>
        <v>270</v>
      </c>
      <c r="V584" s="9" t="str">
        <f t="shared" si="86"/>
        <v>LED_0603</v>
      </c>
    </row>
    <row r="585" spans="1:22" x14ac:dyDescent="0.25">
      <c r="A585" t="s">
        <v>2280</v>
      </c>
      <c r="B585" s="20" t="s">
        <v>109</v>
      </c>
      <c r="C585" s="20" t="s">
        <v>2134</v>
      </c>
      <c r="D585" s="20" t="s">
        <v>2281</v>
      </c>
      <c r="E585" s="20" t="s">
        <v>1169</v>
      </c>
      <c r="F585" s="20">
        <v>180</v>
      </c>
      <c r="G585" s="20" t="s">
        <v>312</v>
      </c>
      <c r="N585" t="str">
        <f t="shared" si="81"/>
        <v>LED_0603</v>
      </c>
      <c r="Q585" s="9" t="str">
        <f t="shared" si="82"/>
        <v>D7</v>
      </c>
      <c r="R585" s="17" t="str">
        <f t="shared" si="83"/>
        <v>97.2900</v>
      </c>
      <c r="S585" s="17" t="str">
        <f t="shared" si="84"/>
        <v>29.7500</v>
      </c>
      <c r="T585" s="9" t="str">
        <f t="shared" si="85"/>
        <v>TopLayer</v>
      </c>
      <c r="U585" s="17">
        <f t="shared" si="80"/>
        <v>180</v>
      </c>
      <c r="V585" s="9" t="str">
        <f t="shared" si="86"/>
        <v>LED_0603</v>
      </c>
    </row>
    <row r="586" spans="1:22" x14ac:dyDescent="0.25">
      <c r="A586" t="s">
        <v>2282</v>
      </c>
      <c r="B586" s="20" t="s">
        <v>395</v>
      </c>
      <c r="C586" s="20" t="s">
        <v>2283</v>
      </c>
      <c r="D586" s="20" t="s">
        <v>2284</v>
      </c>
      <c r="E586" s="20" t="s">
        <v>1169</v>
      </c>
      <c r="F586" s="20">
        <v>270</v>
      </c>
      <c r="G586" s="20" t="s">
        <v>390</v>
      </c>
      <c r="N586" t="str">
        <f t="shared" si="81"/>
        <v>SOD-123</v>
      </c>
      <c r="Q586" s="9" t="str">
        <f t="shared" si="82"/>
        <v>D6</v>
      </c>
      <c r="R586" s="17" t="str">
        <f t="shared" si="83"/>
        <v>78.2500</v>
      </c>
      <c r="S586" s="17" t="str">
        <f t="shared" si="84"/>
        <v>3.1400</v>
      </c>
      <c r="T586" s="9" t="str">
        <f t="shared" si="85"/>
        <v>TopLayer</v>
      </c>
      <c r="U586" s="17">
        <f t="shared" si="80"/>
        <v>450</v>
      </c>
      <c r="V586" s="9" t="str">
        <f t="shared" si="86"/>
        <v>SOD-123</v>
      </c>
    </row>
    <row r="587" spans="1:22" x14ac:dyDescent="0.25">
      <c r="A587" t="s">
        <v>2285</v>
      </c>
      <c r="B587" s="20" t="s">
        <v>109</v>
      </c>
      <c r="C587" s="20" t="s">
        <v>2134</v>
      </c>
      <c r="D587" s="20" t="s">
        <v>2286</v>
      </c>
      <c r="E587" s="20" t="s">
        <v>1169</v>
      </c>
      <c r="F587" s="20">
        <v>180</v>
      </c>
      <c r="G587" s="20" t="s">
        <v>312</v>
      </c>
      <c r="N587" t="str">
        <f t="shared" si="81"/>
        <v>LED_0603</v>
      </c>
      <c r="Q587" s="9" t="str">
        <f t="shared" si="82"/>
        <v>D5</v>
      </c>
      <c r="R587" s="17" t="str">
        <f t="shared" si="83"/>
        <v>97.2900</v>
      </c>
      <c r="S587" s="17" t="str">
        <f t="shared" si="84"/>
        <v>23.5000</v>
      </c>
      <c r="T587" s="9" t="str">
        <f t="shared" si="85"/>
        <v>TopLayer</v>
      </c>
      <c r="U587" s="17">
        <f t="shared" si="80"/>
        <v>180</v>
      </c>
      <c r="V587" s="9" t="str">
        <f t="shared" si="86"/>
        <v>LED_0603</v>
      </c>
    </row>
    <row r="588" spans="1:22" x14ac:dyDescent="0.25">
      <c r="A588" t="s">
        <v>2287</v>
      </c>
      <c r="B588" s="20" t="s">
        <v>395</v>
      </c>
      <c r="C588" s="20" t="s">
        <v>1983</v>
      </c>
      <c r="D588" s="20" t="s">
        <v>2129</v>
      </c>
      <c r="E588" s="20" t="s">
        <v>1169</v>
      </c>
      <c r="F588" s="20">
        <v>180</v>
      </c>
      <c r="G588" s="20" t="s">
        <v>390</v>
      </c>
      <c r="N588" t="str">
        <f t="shared" si="81"/>
        <v>SOD-123</v>
      </c>
      <c r="Q588" s="9" t="str">
        <f t="shared" si="82"/>
        <v>D4</v>
      </c>
      <c r="R588" s="17" t="str">
        <f t="shared" si="83"/>
        <v>39.0000</v>
      </c>
      <c r="S588" s="17" t="str">
        <f t="shared" si="84"/>
        <v>32.8500</v>
      </c>
      <c r="T588" s="9" t="str">
        <f t="shared" si="85"/>
        <v>TopLayer</v>
      </c>
      <c r="U588" s="17">
        <f t="shared" si="80"/>
        <v>360</v>
      </c>
      <c r="V588" s="9" t="str">
        <f t="shared" si="86"/>
        <v>SOD-123</v>
      </c>
    </row>
    <row r="589" spans="1:22" x14ac:dyDescent="0.25">
      <c r="A589" t="s">
        <v>2288</v>
      </c>
      <c r="B589" s="20" t="s">
        <v>109</v>
      </c>
      <c r="C589" s="20" t="s">
        <v>2134</v>
      </c>
      <c r="D589" s="20" t="s">
        <v>2171</v>
      </c>
      <c r="E589" s="20" t="s">
        <v>1169</v>
      </c>
      <c r="F589" s="20">
        <v>180</v>
      </c>
      <c r="G589" s="20" t="s">
        <v>312</v>
      </c>
      <c r="N589" t="str">
        <f t="shared" si="81"/>
        <v>LED_0603</v>
      </c>
      <c r="Q589" s="9" t="str">
        <f t="shared" si="82"/>
        <v>D3</v>
      </c>
      <c r="R589" s="17" t="str">
        <f t="shared" si="83"/>
        <v>97.2900</v>
      </c>
      <c r="S589" s="17" t="str">
        <f t="shared" si="84"/>
        <v>17.2500</v>
      </c>
      <c r="T589" s="9" t="str">
        <f t="shared" si="85"/>
        <v>TopLayer</v>
      </c>
      <c r="U589" s="17">
        <f t="shared" si="80"/>
        <v>180</v>
      </c>
      <c r="V589" s="9" t="str">
        <f t="shared" si="86"/>
        <v>LED_0603</v>
      </c>
    </row>
    <row r="590" spans="1:22" x14ac:dyDescent="0.25">
      <c r="A590" t="s">
        <v>2289</v>
      </c>
      <c r="B590" s="20" t="s">
        <v>395</v>
      </c>
      <c r="C590" s="20" t="s">
        <v>2136</v>
      </c>
      <c r="D590" s="20" t="s">
        <v>2143</v>
      </c>
      <c r="E590" s="20" t="s">
        <v>1169</v>
      </c>
      <c r="F590" s="20">
        <v>270</v>
      </c>
      <c r="G590" s="20" t="s">
        <v>390</v>
      </c>
      <c r="N590" t="str">
        <f t="shared" si="81"/>
        <v>SOD-123</v>
      </c>
      <c r="Q590" s="9" t="str">
        <f t="shared" si="82"/>
        <v>D2</v>
      </c>
      <c r="R590" s="17" t="str">
        <f t="shared" si="83"/>
        <v>41.7500</v>
      </c>
      <c r="S590" s="17" t="str">
        <f t="shared" si="84"/>
        <v>18.7500</v>
      </c>
      <c r="T590" s="9" t="str">
        <f t="shared" si="85"/>
        <v>TopLayer</v>
      </c>
      <c r="U590" s="17">
        <f t="shared" si="80"/>
        <v>450</v>
      </c>
      <c r="V590" s="9" t="str">
        <f t="shared" si="86"/>
        <v>SOD-123</v>
      </c>
    </row>
    <row r="591" spans="1:22" x14ac:dyDescent="0.25">
      <c r="A591" t="s">
        <v>2290</v>
      </c>
      <c r="B591" s="20" t="s">
        <v>109</v>
      </c>
      <c r="C591" s="20" t="s">
        <v>2134</v>
      </c>
      <c r="D591" s="20" t="s">
        <v>2291</v>
      </c>
      <c r="E591" s="20" t="s">
        <v>1169</v>
      </c>
      <c r="F591" s="20">
        <v>180</v>
      </c>
      <c r="G591" s="20" t="s">
        <v>312</v>
      </c>
      <c r="N591" t="str">
        <f t="shared" si="81"/>
        <v>LED_0603</v>
      </c>
      <c r="Q591" s="9" t="str">
        <f t="shared" si="82"/>
        <v>D1</v>
      </c>
      <c r="R591" s="17" t="str">
        <f t="shared" si="83"/>
        <v>97.2900</v>
      </c>
      <c r="S591" s="17" t="str">
        <f t="shared" si="84"/>
        <v>11.2500</v>
      </c>
      <c r="T591" s="9" t="str">
        <f t="shared" si="85"/>
        <v>TopLayer</v>
      </c>
      <c r="U591" s="17">
        <f t="shared" si="80"/>
        <v>180</v>
      </c>
      <c r="V591" s="9" t="str">
        <f t="shared" si="86"/>
        <v>LED_0603</v>
      </c>
    </row>
    <row r="592" spans="1:22" x14ac:dyDescent="0.25">
      <c r="A592" t="s">
        <v>2292</v>
      </c>
      <c r="B592" s="20" t="s">
        <v>1193</v>
      </c>
      <c r="C592" s="20" t="s">
        <v>2293</v>
      </c>
      <c r="D592" s="20" t="s">
        <v>2294</v>
      </c>
      <c r="E592" s="20" t="s">
        <v>1169</v>
      </c>
      <c r="F592" s="20">
        <v>0</v>
      </c>
      <c r="G592" s="20" t="s">
        <v>38</v>
      </c>
      <c r="N592" t="str">
        <f t="shared" si="81"/>
        <v>0603</v>
      </c>
      <c r="Q592" s="9" t="str">
        <f t="shared" si="82"/>
        <v>C48</v>
      </c>
      <c r="R592" s="17" t="str">
        <f t="shared" si="83"/>
        <v>41.9250</v>
      </c>
      <c r="S592" s="17" t="str">
        <f t="shared" si="84"/>
        <v>87.4000</v>
      </c>
      <c r="T592" s="9" t="str">
        <f t="shared" si="85"/>
        <v>TopLayer</v>
      </c>
      <c r="U592" s="17">
        <f t="shared" si="80"/>
        <v>0</v>
      </c>
      <c r="V592" s="9" t="str">
        <f t="shared" si="86"/>
        <v>0603</v>
      </c>
    </row>
    <row r="593" spans="1:22" x14ac:dyDescent="0.25">
      <c r="A593" t="s">
        <v>2295</v>
      </c>
      <c r="B593" s="20" t="s">
        <v>1193</v>
      </c>
      <c r="C593" s="20" t="s">
        <v>2296</v>
      </c>
      <c r="D593" s="20" t="s">
        <v>2005</v>
      </c>
      <c r="E593" s="20" t="s">
        <v>1169</v>
      </c>
      <c r="F593" s="20">
        <v>180</v>
      </c>
      <c r="G593" s="20" t="s">
        <v>38</v>
      </c>
      <c r="N593" t="str">
        <f t="shared" si="81"/>
        <v>0603</v>
      </c>
      <c r="Q593" s="9" t="str">
        <f t="shared" si="82"/>
        <v>C47</v>
      </c>
      <c r="R593" s="17" t="str">
        <f t="shared" si="83"/>
        <v>33.5000</v>
      </c>
      <c r="S593" s="17" t="str">
        <f t="shared" si="84"/>
        <v>98.0000</v>
      </c>
      <c r="T593" s="9" t="str">
        <f t="shared" si="85"/>
        <v>TopLayer</v>
      </c>
      <c r="U593" s="17">
        <f t="shared" si="80"/>
        <v>180</v>
      </c>
      <c r="V593" s="9" t="str">
        <f t="shared" si="86"/>
        <v>0603</v>
      </c>
    </row>
    <row r="594" spans="1:22" x14ac:dyDescent="0.25">
      <c r="A594" t="s">
        <v>2297</v>
      </c>
      <c r="B594" s="20" t="s">
        <v>1193</v>
      </c>
      <c r="C594" s="20" t="s">
        <v>2298</v>
      </c>
      <c r="D594" s="20" t="s">
        <v>2005</v>
      </c>
      <c r="E594" s="20" t="s">
        <v>1169</v>
      </c>
      <c r="F594" s="20">
        <v>0</v>
      </c>
      <c r="G594" s="20" t="s">
        <v>38</v>
      </c>
      <c r="N594" t="str">
        <f t="shared" si="81"/>
        <v>0603</v>
      </c>
      <c r="Q594" s="9" t="str">
        <f t="shared" si="82"/>
        <v>C46</v>
      </c>
      <c r="R594" s="17" t="str">
        <f t="shared" si="83"/>
        <v>30.0000</v>
      </c>
      <c r="S594" s="17" t="str">
        <f t="shared" si="84"/>
        <v>98.0000</v>
      </c>
      <c r="T594" s="9" t="str">
        <f t="shared" si="85"/>
        <v>TopLayer</v>
      </c>
      <c r="U594" s="17">
        <f t="shared" si="80"/>
        <v>0</v>
      </c>
      <c r="V594" s="9" t="str">
        <f t="shared" si="86"/>
        <v>0603</v>
      </c>
    </row>
    <row r="595" spans="1:22" x14ac:dyDescent="0.25">
      <c r="A595" t="s">
        <v>2299</v>
      </c>
      <c r="B595" s="20" t="s">
        <v>1193</v>
      </c>
      <c r="C595" s="20" t="s">
        <v>2300</v>
      </c>
      <c r="D595" s="20" t="s">
        <v>1989</v>
      </c>
      <c r="E595" s="20" t="s">
        <v>1169</v>
      </c>
      <c r="F595" s="20">
        <v>0</v>
      </c>
      <c r="G595" s="20" t="s">
        <v>38</v>
      </c>
      <c r="N595" t="str">
        <f t="shared" si="81"/>
        <v>0603</v>
      </c>
      <c r="Q595" s="9" t="str">
        <f t="shared" si="82"/>
        <v>C45</v>
      </c>
      <c r="R595" s="17" t="str">
        <f t="shared" si="83"/>
        <v>25.5000</v>
      </c>
      <c r="S595" s="17" t="str">
        <f t="shared" si="84"/>
        <v>87.5000</v>
      </c>
      <c r="T595" s="9" t="str">
        <f t="shared" si="85"/>
        <v>TopLayer</v>
      </c>
      <c r="U595" s="17">
        <f t="shared" si="80"/>
        <v>0</v>
      </c>
      <c r="V595" s="9" t="str">
        <f t="shared" si="86"/>
        <v>0603</v>
      </c>
    </row>
    <row r="596" spans="1:22" x14ac:dyDescent="0.25">
      <c r="A596" t="s">
        <v>2301</v>
      </c>
      <c r="B596" s="20" t="s">
        <v>1193</v>
      </c>
      <c r="C596" s="20" t="s">
        <v>2302</v>
      </c>
      <c r="D596" s="20" t="s">
        <v>2005</v>
      </c>
      <c r="E596" s="20" t="s">
        <v>1169</v>
      </c>
      <c r="F596" s="20">
        <v>180</v>
      </c>
      <c r="G596" s="20" t="s">
        <v>38</v>
      </c>
      <c r="N596" t="str">
        <f t="shared" si="81"/>
        <v>0603</v>
      </c>
      <c r="Q596" s="9" t="str">
        <f t="shared" si="82"/>
        <v>C44</v>
      </c>
      <c r="R596" s="17" t="str">
        <f t="shared" si="83"/>
        <v>6.5000</v>
      </c>
      <c r="S596" s="17" t="str">
        <f t="shared" si="84"/>
        <v>98.0000</v>
      </c>
      <c r="T596" s="9" t="str">
        <f t="shared" si="85"/>
        <v>TopLayer</v>
      </c>
      <c r="U596" s="17">
        <f t="shared" si="80"/>
        <v>180</v>
      </c>
      <c r="V596" s="9" t="str">
        <f t="shared" si="86"/>
        <v>0603</v>
      </c>
    </row>
    <row r="597" spans="1:22" x14ac:dyDescent="0.25">
      <c r="A597" t="s">
        <v>2303</v>
      </c>
      <c r="B597" s="20" t="s">
        <v>1171</v>
      </c>
      <c r="C597" s="20" t="s">
        <v>2304</v>
      </c>
      <c r="D597" s="20" t="s">
        <v>2305</v>
      </c>
      <c r="E597" s="20" t="s">
        <v>1169</v>
      </c>
      <c r="F597" s="20">
        <v>270</v>
      </c>
      <c r="G597" s="20" t="s">
        <v>46</v>
      </c>
      <c r="N597" t="str">
        <f t="shared" si="81"/>
        <v>0805</v>
      </c>
      <c r="Q597" s="9" t="str">
        <f t="shared" si="82"/>
        <v>C43</v>
      </c>
      <c r="R597" s="17" t="str">
        <f t="shared" si="83"/>
        <v>49.8000</v>
      </c>
      <c r="S597" s="17" t="str">
        <f t="shared" si="84"/>
        <v>88.3500</v>
      </c>
      <c r="T597" s="9" t="str">
        <f t="shared" si="85"/>
        <v>TopLayer</v>
      </c>
      <c r="U597" s="17">
        <f t="shared" si="80"/>
        <v>270</v>
      </c>
      <c r="V597" s="9" t="str">
        <f t="shared" si="86"/>
        <v>0805</v>
      </c>
    </row>
    <row r="598" spans="1:22" x14ac:dyDescent="0.25">
      <c r="A598" t="s">
        <v>2306</v>
      </c>
      <c r="B598" s="20" t="s">
        <v>1171</v>
      </c>
      <c r="C598" s="20" t="s">
        <v>2307</v>
      </c>
      <c r="D598" s="20" t="s">
        <v>2005</v>
      </c>
      <c r="E598" s="20" t="s">
        <v>1169</v>
      </c>
      <c r="F598" s="20">
        <v>0</v>
      </c>
      <c r="G598" s="20" t="s">
        <v>91</v>
      </c>
      <c r="N598" t="str">
        <f t="shared" si="81"/>
        <v>0805</v>
      </c>
      <c r="Q598" s="9" t="str">
        <f t="shared" si="82"/>
        <v>C42</v>
      </c>
      <c r="R598" s="17" t="str">
        <f t="shared" si="83"/>
        <v>69.9000</v>
      </c>
      <c r="S598" s="17" t="str">
        <f t="shared" si="84"/>
        <v>98.0000</v>
      </c>
      <c r="T598" s="9" t="str">
        <f t="shared" si="85"/>
        <v>TopLayer</v>
      </c>
      <c r="U598" s="17">
        <f t="shared" ref="U598:U639" si="87">F598+VLOOKUP($B598,$I:$L,4,FALSE)</f>
        <v>0</v>
      </c>
      <c r="V598" s="9" t="str">
        <f t="shared" si="86"/>
        <v>0805</v>
      </c>
    </row>
    <row r="599" spans="1:22" x14ac:dyDescent="0.25">
      <c r="A599" t="s">
        <v>2308</v>
      </c>
      <c r="B599" s="20" t="s">
        <v>1171</v>
      </c>
      <c r="C599" s="20" t="s">
        <v>2309</v>
      </c>
      <c r="D599" s="20" t="s">
        <v>1989</v>
      </c>
      <c r="E599" s="20" t="s">
        <v>1169</v>
      </c>
      <c r="F599" s="20">
        <v>180</v>
      </c>
      <c r="G599" s="20" t="s">
        <v>91</v>
      </c>
      <c r="N599" t="str">
        <f t="shared" si="81"/>
        <v>0805</v>
      </c>
      <c r="Q599" s="9" t="str">
        <f t="shared" si="82"/>
        <v>C41</v>
      </c>
      <c r="R599" s="17" t="str">
        <f t="shared" si="83"/>
        <v>8.0000</v>
      </c>
      <c r="S599" s="17" t="str">
        <f t="shared" si="84"/>
        <v>87.5000</v>
      </c>
      <c r="T599" s="9" t="str">
        <f t="shared" si="85"/>
        <v>TopLayer</v>
      </c>
      <c r="U599" s="17">
        <f t="shared" si="87"/>
        <v>180</v>
      </c>
      <c r="V599" s="9" t="str">
        <f t="shared" si="86"/>
        <v>0805</v>
      </c>
    </row>
    <row r="600" spans="1:22" x14ac:dyDescent="0.25">
      <c r="A600" t="s">
        <v>2310</v>
      </c>
      <c r="B600" s="20" t="s">
        <v>1193</v>
      </c>
      <c r="C600" s="20" t="s">
        <v>2311</v>
      </c>
      <c r="D600" s="20" t="s">
        <v>2018</v>
      </c>
      <c r="E600" s="20" t="s">
        <v>1169</v>
      </c>
      <c r="F600" s="20">
        <v>90</v>
      </c>
      <c r="G600" s="20" t="s">
        <v>38</v>
      </c>
      <c r="N600" t="str">
        <f t="shared" si="81"/>
        <v>0603</v>
      </c>
      <c r="Q600" s="9" t="str">
        <f t="shared" si="82"/>
        <v>C40</v>
      </c>
      <c r="R600" s="17" t="str">
        <f t="shared" si="83"/>
        <v>83.2700</v>
      </c>
      <c r="S600" s="17" t="str">
        <f t="shared" si="84"/>
        <v>81.2500</v>
      </c>
      <c r="T600" s="9" t="str">
        <f t="shared" si="85"/>
        <v>TopLayer</v>
      </c>
      <c r="U600" s="17">
        <f t="shared" si="87"/>
        <v>90</v>
      </c>
      <c r="V600" s="9" t="str">
        <f t="shared" si="86"/>
        <v>0603</v>
      </c>
    </row>
    <row r="601" spans="1:22" x14ac:dyDescent="0.25">
      <c r="A601" t="s">
        <v>2312</v>
      </c>
      <c r="B601" s="20" t="s">
        <v>1193</v>
      </c>
      <c r="C601" s="20" t="s">
        <v>2313</v>
      </c>
      <c r="D601" s="20" t="s">
        <v>2021</v>
      </c>
      <c r="E601" s="20" t="s">
        <v>1169</v>
      </c>
      <c r="F601" s="20">
        <v>90</v>
      </c>
      <c r="G601" s="20" t="s">
        <v>38</v>
      </c>
      <c r="N601" t="str">
        <f t="shared" si="81"/>
        <v>0603</v>
      </c>
      <c r="Q601" s="9" t="str">
        <f t="shared" si="82"/>
        <v>C39</v>
      </c>
      <c r="R601" s="17" t="str">
        <f t="shared" si="83"/>
        <v>83.2300</v>
      </c>
      <c r="S601" s="17" t="str">
        <f t="shared" si="84"/>
        <v>74.2500</v>
      </c>
      <c r="T601" s="9" t="str">
        <f t="shared" si="85"/>
        <v>TopLayer</v>
      </c>
      <c r="U601" s="17">
        <f t="shared" si="87"/>
        <v>90</v>
      </c>
      <c r="V601" s="9" t="str">
        <f t="shared" si="86"/>
        <v>0603</v>
      </c>
    </row>
    <row r="602" spans="1:22" x14ac:dyDescent="0.25">
      <c r="A602" t="s">
        <v>2314</v>
      </c>
      <c r="B602" s="20" t="s">
        <v>1193</v>
      </c>
      <c r="C602" s="20" t="s">
        <v>2313</v>
      </c>
      <c r="D602" s="20" t="s">
        <v>2023</v>
      </c>
      <c r="E602" s="20" t="s">
        <v>1169</v>
      </c>
      <c r="F602" s="20">
        <v>90</v>
      </c>
      <c r="G602" s="20" t="s">
        <v>38</v>
      </c>
      <c r="N602" t="str">
        <f t="shared" si="81"/>
        <v>0603</v>
      </c>
      <c r="Q602" s="9" t="str">
        <f t="shared" si="82"/>
        <v>C38</v>
      </c>
      <c r="R602" s="17" t="str">
        <f t="shared" si="83"/>
        <v>83.2300</v>
      </c>
      <c r="S602" s="17" t="str">
        <f t="shared" si="84"/>
        <v>67.2500</v>
      </c>
      <c r="T602" s="9" t="str">
        <f t="shared" si="85"/>
        <v>TopLayer</v>
      </c>
      <c r="U602" s="17">
        <f t="shared" si="87"/>
        <v>90</v>
      </c>
      <c r="V602" s="9" t="str">
        <f t="shared" si="86"/>
        <v>0603</v>
      </c>
    </row>
    <row r="603" spans="1:22" x14ac:dyDescent="0.25">
      <c r="A603" t="s">
        <v>2315</v>
      </c>
      <c r="B603" s="20" t="s">
        <v>1171</v>
      </c>
      <c r="C603" s="20" t="s">
        <v>2316</v>
      </c>
      <c r="D603" s="20" t="s">
        <v>2317</v>
      </c>
      <c r="E603" s="20" t="s">
        <v>1169</v>
      </c>
      <c r="F603" s="20">
        <v>270</v>
      </c>
      <c r="G603" s="20" t="s">
        <v>91</v>
      </c>
      <c r="N603" t="str">
        <f t="shared" si="81"/>
        <v>0805</v>
      </c>
      <c r="Q603" s="9" t="str">
        <f t="shared" si="82"/>
        <v>C37</v>
      </c>
      <c r="R603" s="17" t="str">
        <f t="shared" si="83"/>
        <v>91.0000</v>
      </c>
      <c r="S603" s="17" t="str">
        <f t="shared" si="84"/>
        <v>80.3000</v>
      </c>
      <c r="T603" s="9" t="str">
        <f t="shared" si="85"/>
        <v>TopLayer</v>
      </c>
      <c r="U603" s="17">
        <f t="shared" si="87"/>
        <v>270</v>
      </c>
      <c r="V603" s="9" t="str">
        <f t="shared" si="86"/>
        <v>0805</v>
      </c>
    </row>
    <row r="604" spans="1:22" x14ac:dyDescent="0.25">
      <c r="A604" t="s">
        <v>2318</v>
      </c>
      <c r="B604" s="20" t="s">
        <v>1171</v>
      </c>
      <c r="C604" s="20" t="s">
        <v>2316</v>
      </c>
      <c r="D604" s="20" t="s">
        <v>2319</v>
      </c>
      <c r="E604" s="20" t="s">
        <v>1169</v>
      </c>
      <c r="F604" s="20">
        <v>270</v>
      </c>
      <c r="G604" s="20" t="s">
        <v>91</v>
      </c>
      <c r="N604" t="str">
        <f t="shared" si="81"/>
        <v>0805</v>
      </c>
      <c r="Q604" s="9" t="str">
        <f t="shared" si="82"/>
        <v>C36</v>
      </c>
      <c r="R604" s="17" t="str">
        <f t="shared" si="83"/>
        <v>91.0000</v>
      </c>
      <c r="S604" s="17" t="str">
        <f t="shared" si="84"/>
        <v>73.5000</v>
      </c>
      <c r="T604" s="9" t="str">
        <f t="shared" si="85"/>
        <v>TopLayer</v>
      </c>
      <c r="U604" s="17">
        <f t="shared" si="87"/>
        <v>270</v>
      </c>
      <c r="V604" s="9" t="str">
        <f t="shared" si="86"/>
        <v>0805</v>
      </c>
    </row>
    <row r="605" spans="1:22" x14ac:dyDescent="0.25">
      <c r="A605" t="s">
        <v>2320</v>
      </c>
      <c r="B605" s="20" t="s">
        <v>1171</v>
      </c>
      <c r="C605" s="20" t="s">
        <v>2316</v>
      </c>
      <c r="D605" s="20" t="s">
        <v>2321</v>
      </c>
      <c r="E605" s="20" t="s">
        <v>1169</v>
      </c>
      <c r="F605" s="20">
        <v>270</v>
      </c>
      <c r="G605" s="20" t="s">
        <v>91</v>
      </c>
      <c r="N605" t="str">
        <f t="shared" si="81"/>
        <v>0805</v>
      </c>
      <c r="Q605" s="9" t="str">
        <f t="shared" si="82"/>
        <v>C35</v>
      </c>
      <c r="R605" s="17" t="str">
        <f t="shared" si="83"/>
        <v>91.0000</v>
      </c>
      <c r="S605" s="17" t="str">
        <f t="shared" si="84"/>
        <v>67.1000</v>
      </c>
      <c r="T605" s="9" t="str">
        <f t="shared" si="85"/>
        <v>TopLayer</v>
      </c>
      <c r="U605" s="17">
        <f t="shared" si="87"/>
        <v>270</v>
      </c>
      <c r="V605" s="9" t="str">
        <f t="shared" si="86"/>
        <v>0805</v>
      </c>
    </row>
    <row r="606" spans="1:22" x14ac:dyDescent="0.25">
      <c r="A606" t="s">
        <v>2322</v>
      </c>
      <c r="B606" s="20" t="s">
        <v>1193</v>
      </c>
      <c r="C606" s="20" t="s">
        <v>2323</v>
      </c>
      <c r="D606" s="20" t="s">
        <v>2040</v>
      </c>
      <c r="E606" s="20" t="s">
        <v>1169</v>
      </c>
      <c r="F606" s="20">
        <v>90</v>
      </c>
      <c r="G606" s="20" t="s">
        <v>38</v>
      </c>
      <c r="N606" t="str">
        <f t="shared" si="81"/>
        <v>0603</v>
      </c>
      <c r="Q606" s="9" t="str">
        <f t="shared" si="82"/>
        <v>C34</v>
      </c>
      <c r="R606" s="17" t="str">
        <f t="shared" si="83"/>
        <v>83.2500</v>
      </c>
      <c r="S606" s="17" t="str">
        <f t="shared" si="84"/>
        <v>77.7500</v>
      </c>
      <c r="T606" s="9" t="str">
        <f t="shared" si="85"/>
        <v>TopLayer</v>
      </c>
      <c r="U606" s="17">
        <f t="shared" si="87"/>
        <v>90</v>
      </c>
      <c r="V606" s="9" t="str">
        <f t="shared" si="86"/>
        <v>0603</v>
      </c>
    </row>
    <row r="607" spans="1:22" x14ac:dyDescent="0.25">
      <c r="A607" t="s">
        <v>2324</v>
      </c>
      <c r="B607" s="20" t="s">
        <v>1193</v>
      </c>
      <c r="C607" s="20" t="s">
        <v>2313</v>
      </c>
      <c r="D607" s="20" t="s">
        <v>2042</v>
      </c>
      <c r="E607" s="20" t="s">
        <v>1169</v>
      </c>
      <c r="F607" s="20">
        <v>90</v>
      </c>
      <c r="G607" s="20" t="s">
        <v>38</v>
      </c>
      <c r="N607" t="str">
        <f t="shared" si="81"/>
        <v>0603</v>
      </c>
      <c r="Q607" s="9" t="str">
        <f t="shared" si="82"/>
        <v>C33</v>
      </c>
      <c r="R607" s="17" t="str">
        <f t="shared" si="83"/>
        <v>83.2300</v>
      </c>
      <c r="S607" s="17" t="str">
        <f t="shared" si="84"/>
        <v>70.7500</v>
      </c>
      <c r="T607" s="9" t="str">
        <f t="shared" si="85"/>
        <v>TopLayer</v>
      </c>
      <c r="U607" s="17">
        <f t="shared" si="87"/>
        <v>90</v>
      </c>
      <c r="V607" s="9" t="str">
        <f t="shared" si="86"/>
        <v>0603</v>
      </c>
    </row>
    <row r="608" spans="1:22" x14ac:dyDescent="0.25">
      <c r="A608" t="s">
        <v>2325</v>
      </c>
      <c r="B608" s="20" t="s">
        <v>1193</v>
      </c>
      <c r="C608" s="20" t="s">
        <v>2313</v>
      </c>
      <c r="D608" s="20" t="s">
        <v>2044</v>
      </c>
      <c r="E608" s="20" t="s">
        <v>1169</v>
      </c>
      <c r="F608" s="20">
        <v>90</v>
      </c>
      <c r="G608" s="20" t="s">
        <v>38</v>
      </c>
      <c r="N608" t="str">
        <f t="shared" si="81"/>
        <v>0603</v>
      </c>
      <c r="Q608" s="9" t="str">
        <f t="shared" si="82"/>
        <v>C32</v>
      </c>
      <c r="R608" s="17" t="str">
        <f t="shared" si="83"/>
        <v>83.2300</v>
      </c>
      <c r="S608" s="17" t="str">
        <f t="shared" si="84"/>
        <v>63.7500</v>
      </c>
      <c r="T608" s="9" t="str">
        <f t="shared" si="85"/>
        <v>TopLayer</v>
      </c>
      <c r="U608" s="17">
        <f t="shared" si="87"/>
        <v>90</v>
      </c>
      <c r="V608" s="9" t="str">
        <f t="shared" si="86"/>
        <v>0603</v>
      </c>
    </row>
    <row r="609" spans="1:22" x14ac:dyDescent="0.25">
      <c r="A609" t="s">
        <v>2326</v>
      </c>
      <c r="B609" s="20" t="s">
        <v>1171</v>
      </c>
      <c r="C609" s="20" t="s">
        <v>2316</v>
      </c>
      <c r="D609" s="20" t="s">
        <v>1361</v>
      </c>
      <c r="E609" s="20" t="s">
        <v>1169</v>
      </c>
      <c r="F609" s="20">
        <v>90</v>
      </c>
      <c r="G609" s="20" t="s">
        <v>91</v>
      </c>
      <c r="N609" t="str">
        <f t="shared" si="81"/>
        <v>0805</v>
      </c>
      <c r="Q609" s="9" t="str">
        <f t="shared" si="82"/>
        <v>C31</v>
      </c>
      <c r="R609" s="17" t="str">
        <f t="shared" si="83"/>
        <v>91.0000</v>
      </c>
      <c r="S609" s="17" t="str">
        <f t="shared" si="84"/>
        <v>77.2000</v>
      </c>
      <c r="T609" s="9" t="str">
        <f t="shared" si="85"/>
        <v>TopLayer</v>
      </c>
      <c r="U609" s="17">
        <f t="shared" si="87"/>
        <v>90</v>
      </c>
      <c r="V609" s="9" t="str">
        <f t="shared" si="86"/>
        <v>0805</v>
      </c>
    </row>
    <row r="610" spans="1:22" x14ac:dyDescent="0.25">
      <c r="A610" t="s">
        <v>2327</v>
      </c>
      <c r="B610" s="20" t="s">
        <v>1171</v>
      </c>
      <c r="C610" s="20" t="s">
        <v>2316</v>
      </c>
      <c r="D610" s="20" t="s">
        <v>2328</v>
      </c>
      <c r="E610" s="20" t="s">
        <v>1169</v>
      </c>
      <c r="F610" s="20">
        <v>90</v>
      </c>
      <c r="G610" s="20" t="s">
        <v>91</v>
      </c>
      <c r="N610" t="str">
        <f t="shared" si="81"/>
        <v>0805</v>
      </c>
      <c r="Q610" s="9" t="str">
        <f t="shared" si="82"/>
        <v>C30</v>
      </c>
      <c r="R610" s="17" t="str">
        <f t="shared" si="83"/>
        <v>91.0000</v>
      </c>
      <c r="S610" s="17" t="str">
        <f t="shared" si="84"/>
        <v>70.3000</v>
      </c>
      <c r="T610" s="9" t="str">
        <f t="shared" si="85"/>
        <v>TopLayer</v>
      </c>
      <c r="U610" s="17">
        <f t="shared" si="87"/>
        <v>90</v>
      </c>
      <c r="V610" s="9" t="str">
        <f t="shared" si="86"/>
        <v>0805</v>
      </c>
    </row>
    <row r="611" spans="1:22" x14ac:dyDescent="0.25">
      <c r="A611" t="s">
        <v>2329</v>
      </c>
      <c r="B611" s="20" t="s">
        <v>1171</v>
      </c>
      <c r="C611" s="20" t="s">
        <v>2316</v>
      </c>
      <c r="D611" s="20" t="s">
        <v>2330</v>
      </c>
      <c r="E611" s="20" t="s">
        <v>1169</v>
      </c>
      <c r="F611" s="20">
        <v>90</v>
      </c>
      <c r="G611" s="20" t="s">
        <v>91</v>
      </c>
      <c r="N611" t="str">
        <f t="shared" si="81"/>
        <v>0805</v>
      </c>
      <c r="Q611" s="9" t="str">
        <f t="shared" si="82"/>
        <v>C29</v>
      </c>
      <c r="R611" s="17" t="str">
        <f t="shared" si="83"/>
        <v>91.0000</v>
      </c>
      <c r="S611" s="17" t="str">
        <f t="shared" si="84"/>
        <v>63.8000</v>
      </c>
      <c r="T611" s="9" t="str">
        <f t="shared" si="85"/>
        <v>TopLayer</v>
      </c>
      <c r="U611" s="17">
        <f t="shared" si="87"/>
        <v>90</v>
      </c>
      <c r="V611" s="9" t="str">
        <f t="shared" si="86"/>
        <v>0805</v>
      </c>
    </row>
    <row r="612" spans="1:22" x14ac:dyDescent="0.25">
      <c r="A612" t="s">
        <v>2331</v>
      </c>
      <c r="B612" s="20" t="s">
        <v>171</v>
      </c>
      <c r="C612" s="20" t="s">
        <v>2332</v>
      </c>
      <c r="D612" s="20" t="s">
        <v>2333</v>
      </c>
      <c r="E612" s="20" t="s">
        <v>1169</v>
      </c>
      <c r="F612" s="20">
        <v>270</v>
      </c>
      <c r="G612" s="20" t="s">
        <v>182</v>
      </c>
      <c r="N612" t="str">
        <f t="shared" si="81"/>
        <v/>
      </c>
      <c r="Q612" s="9" t="str">
        <f t="shared" si="82"/>
        <v>C28</v>
      </c>
      <c r="R612" s="17" t="str">
        <f t="shared" si="83"/>
        <v>67.7500</v>
      </c>
      <c r="S612" s="17" t="str">
        <f t="shared" si="84"/>
        <v>67.7000</v>
      </c>
      <c r="T612" s="9" t="str">
        <f t="shared" si="85"/>
        <v>TopLayer</v>
      </c>
      <c r="U612" s="17" t="e">
        <f t="shared" si="87"/>
        <v>#N/A</v>
      </c>
      <c r="V612" s="9" t="e">
        <f t="shared" si="86"/>
        <v>#N/A</v>
      </c>
    </row>
    <row r="613" spans="1:22" x14ac:dyDescent="0.25">
      <c r="A613" t="s">
        <v>2334</v>
      </c>
      <c r="B613" s="20" t="s">
        <v>171</v>
      </c>
      <c r="C613" s="20" t="s">
        <v>2335</v>
      </c>
      <c r="D613" s="20" t="s">
        <v>2336</v>
      </c>
      <c r="E613" s="20" t="s">
        <v>1169</v>
      </c>
      <c r="F613" s="20">
        <v>270</v>
      </c>
      <c r="G613" s="20" t="s">
        <v>182</v>
      </c>
      <c r="N613" t="str">
        <f t="shared" si="81"/>
        <v/>
      </c>
      <c r="Q613" s="9" t="str">
        <f t="shared" si="82"/>
        <v>C27</v>
      </c>
      <c r="R613" s="17" t="str">
        <f t="shared" si="83"/>
        <v>73.0000</v>
      </c>
      <c r="S613" s="17" t="str">
        <f t="shared" si="84"/>
        <v>68.0000</v>
      </c>
      <c r="T613" s="9" t="str">
        <f t="shared" si="85"/>
        <v>TopLayer</v>
      </c>
      <c r="U613" s="17" t="e">
        <f t="shared" si="87"/>
        <v>#N/A</v>
      </c>
      <c r="V613" s="9" t="e">
        <f t="shared" si="86"/>
        <v>#N/A</v>
      </c>
    </row>
    <row r="614" spans="1:22" x14ac:dyDescent="0.25">
      <c r="A614" t="s">
        <v>2337</v>
      </c>
      <c r="B614" s="20" t="s">
        <v>171</v>
      </c>
      <c r="C614" s="20" t="s">
        <v>2338</v>
      </c>
      <c r="D614" s="20" t="s">
        <v>2336</v>
      </c>
      <c r="E614" s="20" t="s">
        <v>1169</v>
      </c>
      <c r="F614" s="20">
        <v>270</v>
      </c>
      <c r="G614" s="20" t="s">
        <v>182</v>
      </c>
      <c r="N614" t="str">
        <f t="shared" si="81"/>
        <v/>
      </c>
      <c r="Q614" s="9" t="str">
        <f t="shared" si="82"/>
        <v>C26</v>
      </c>
      <c r="R614" s="17" t="str">
        <f t="shared" si="83"/>
        <v>62.5000</v>
      </c>
      <c r="S614" s="17" t="str">
        <f t="shared" si="84"/>
        <v>68.0000</v>
      </c>
      <c r="T614" s="9" t="str">
        <f t="shared" si="85"/>
        <v>TopLayer</v>
      </c>
      <c r="U614" s="17" t="e">
        <f t="shared" si="87"/>
        <v>#N/A</v>
      </c>
      <c r="V614" s="9" t="e">
        <f t="shared" si="86"/>
        <v>#N/A</v>
      </c>
    </row>
    <row r="615" spans="1:22" x14ac:dyDescent="0.25">
      <c r="A615" t="s">
        <v>2339</v>
      </c>
      <c r="B615" s="20" t="s">
        <v>1190</v>
      </c>
      <c r="C615" s="20" t="s">
        <v>2158</v>
      </c>
      <c r="D615" s="20" t="s">
        <v>2340</v>
      </c>
      <c r="E615" s="20" t="s">
        <v>1169</v>
      </c>
      <c r="F615" s="20">
        <v>90</v>
      </c>
      <c r="G615" s="20" t="s">
        <v>361</v>
      </c>
      <c r="N615" t="str">
        <f t="shared" si="81"/>
        <v>0402</v>
      </c>
      <c r="Q615" s="9" t="str">
        <f t="shared" si="82"/>
        <v>C25</v>
      </c>
      <c r="R615" s="17" t="str">
        <f t="shared" si="83"/>
        <v>38.0000</v>
      </c>
      <c r="S615" s="17" t="str">
        <f t="shared" si="84"/>
        <v>76.7700</v>
      </c>
      <c r="T615" s="9" t="str">
        <f t="shared" si="85"/>
        <v>TopLayer</v>
      </c>
      <c r="U615" s="17">
        <f t="shared" si="87"/>
        <v>90</v>
      </c>
      <c r="V615" s="9" t="str">
        <f t="shared" si="86"/>
        <v>0402</v>
      </c>
    </row>
    <row r="616" spans="1:22" x14ac:dyDescent="0.25">
      <c r="A616" t="s">
        <v>2341</v>
      </c>
      <c r="B616" s="20" t="s">
        <v>1190</v>
      </c>
      <c r="C616" s="20" t="s">
        <v>2342</v>
      </c>
      <c r="D616" s="20" t="s">
        <v>2343</v>
      </c>
      <c r="E616" s="20" t="s">
        <v>1169</v>
      </c>
      <c r="F616" s="20">
        <v>90</v>
      </c>
      <c r="G616" s="20" t="s">
        <v>361</v>
      </c>
      <c r="N616" t="str">
        <f t="shared" si="81"/>
        <v>0402</v>
      </c>
      <c r="Q616" s="9" t="str">
        <f t="shared" si="82"/>
        <v>C24</v>
      </c>
      <c r="R616" s="17" t="str">
        <f t="shared" si="83"/>
        <v>42.2500</v>
      </c>
      <c r="S616" s="17" t="str">
        <f t="shared" si="84"/>
        <v>76.8650</v>
      </c>
      <c r="T616" s="9" t="str">
        <f t="shared" si="85"/>
        <v>TopLayer</v>
      </c>
      <c r="U616" s="17">
        <f t="shared" si="87"/>
        <v>90</v>
      </c>
      <c r="V616" s="9" t="str">
        <f t="shared" si="86"/>
        <v>0402</v>
      </c>
    </row>
    <row r="617" spans="1:22" ht="28.5" customHeight="1" x14ac:dyDescent="0.25">
      <c r="A617" t="s">
        <v>2344</v>
      </c>
      <c r="B617" s="20" t="s">
        <v>1171</v>
      </c>
      <c r="C617" s="20" t="s">
        <v>2345</v>
      </c>
      <c r="D617" s="20" t="s">
        <v>2346</v>
      </c>
      <c r="E617" s="20" t="s">
        <v>1169</v>
      </c>
      <c r="F617" s="20">
        <v>0</v>
      </c>
      <c r="G617" s="20" t="s">
        <v>91</v>
      </c>
      <c r="N617" t="str">
        <f t="shared" si="81"/>
        <v>0805</v>
      </c>
      <c r="Q617" s="9" t="str">
        <f t="shared" si="82"/>
        <v>C23</v>
      </c>
      <c r="R617" s="17" t="str">
        <f t="shared" si="83"/>
        <v>45.0000</v>
      </c>
      <c r="S617" s="17" t="str">
        <f t="shared" si="84"/>
        <v>81.3683</v>
      </c>
      <c r="T617" s="9" t="str">
        <f t="shared" si="85"/>
        <v>TopLayer</v>
      </c>
      <c r="U617" s="17">
        <f t="shared" si="87"/>
        <v>0</v>
      </c>
      <c r="V617" s="9" t="str">
        <f t="shared" si="86"/>
        <v>0805</v>
      </c>
    </row>
    <row r="618" spans="1:22" ht="30" customHeight="1" x14ac:dyDescent="0.25">
      <c r="A618" t="s">
        <v>2347</v>
      </c>
      <c r="B618" s="20" t="s">
        <v>1193</v>
      </c>
      <c r="C618" s="20" t="s">
        <v>2348</v>
      </c>
      <c r="D618" s="20" t="s">
        <v>2194</v>
      </c>
      <c r="E618" s="20" t="s">
        <v>1169</v>
      </c>
      <c r="F618" s="20">
        <v>90</v>
      </c>
      <c r="G618" s="20" t="s">
        <v>38</v>
      </c>
      <c r="N618" t="str">
        <f t="shared" si="81"/>
        <v>0603</v>
      </c>
      <c r="Q618" s="9" t="str">
        <f t="shared" si="82"/>
        <v>C22</v>
      </c>
      <c r="R618" s="17" t="str">
        <f t="shared" si="83"/>
        <v>37.2500</v>
      </c>
      <c r="S618" s="17" t="str">
        <f t="shared" si="84"/>
        <v>72.5000</v>
      </c>
      <c r="T618" s="9" t="str">
        <f t="shared" si="85"/>
        <v>TopLayer</v>
      </c>
      <c r="U618" s="17">
        <f t="shared" si="87"/>
        <v>90</v>
      </c>
      <c r="V618" s="9" t="str">
        <f t="shared" si="86"/>
        <v>0603</v>
      </c>
    </row>
    <row r="619" spans="1:22" x14ac:dyDescent="0.25">
      <c r="A619" t="s">
        <v>2349</v>
      </c>
      <c r="B619" s="20" t="s">
        <v>1193</v>
      </c>
      <c r="C619" s="20" t="s">
        <v>2350</v>
      </c>
      <c r="D619" s="20" t="s">
        <v>2194</v>
      </c>
      <c r="E619" s="20" t="s">
        <v>1169</v>
      </c>
      <c r="F619" s="20">
        <v>90</v>
      </c>
      <c r="G619" s="20" t="s">
        <v>38</v>
      </c>
      <c r="N619" t="str">
        <f t="shared" si="81"/>
        <v>0603</v>
      </c>
      <c r="Q619" s="9" t="str">
        <f t="shared" si="82"/>
        <v>C21</v>
      </c>
      <c r="R619" s="17" t="str">
        <f t="shared" si="83"/>
        <v>23.7350</v>
      </c>
      <c r="S619" s="17" t="str">
        <f t="shared" si="84"/>
        <v>72.5000</v>
      </c>
      <c r="T619" s="9" t="str">
        <f t="shared" si="85"/>
        <v>TopLayer</v>
      </c>
      <c r="U619" s="17">
        <f t="shared" si="87"/>
        <v>90</v>
      </c>
      <c r="V619" s="9" t="str">
        <f t="shared" si="86"/>
        <v>0603</v>
      </c>
    </row>
    <row r="620" spans="1:22" x14ac:dyDescent="0.25">
      <c r="A620" t="s">
        <v>2351</v>
      </c>
      <c r="B620" s="20" t="s">
        <v>355</v>
      </c>
      <c r="C620" s="20" t="s">
        <v>2352</v>
      </c>
      <c r="D620" s="20" t="s">
        <v>2023</v>
      </c>
      <c r="E620" s="20" t="s">
        <v>1169</v>
      </c>
      <c r="F620" s="20">
        <v>180</v>
      </c>
      <c r="G620" s="20" t="s">
        <v>354</v>
      </c>
      <c r="N620" t="str">
        <f t="shared" si="81"/>
        <v/>
      </c>
      <c r="Q620" s="9" t="str">
        <f t="shared" si="82"/>
        <v>C20</v>
      </c>
      <c r="R620" s="17" t="str">
        <f t="shared" si="83"/>
        <v>43.0000</v>
      </c>
      <c r="S620" s="17" t="str">
        <f t="shared" si="84"/>
        <v>67.2500</v>
      </c>
      <c r="T620" s="9" t="str">
        <f t="shared" si="85"/>
        <v>TopLayer</v>
      </c>
      <c r="U620" s="17" t="e">
        <f t="shared" si="87"/>
        <v>#N/A</v>
      </c>
      <c r="V620" s="9" t="e">
        <f t="shared" si="86"/>
        <v>#N/A</v>
      </c>
    </row>
    <row r="621" spans="1:22" x14ac:dyDescent="0.25">
      <c r="A621" t="s">
        <v>2353</v>
      </c>
      <c r="B621" s="20" t="s">
        <v>1193</v>
      </c>
      <c r="C621" s="20" t="s">
        <v>2121</v>
      </c>
      <c r="D621" s="20" t="s">
        <v>2354</v>
      </c>
      <c r="E621" s="20" t="s">
        <v>1169</v>
      </c>
      <c r="F621" s="20">
        <v>90</v>
      </c>
      <c r="G621" s="20" t="s">
        <v>38</v>
      </c>
      <c r="N621" t="str">
        <f t="shared" si="81"/>
        <v>0603</v>
      </c>
      <c r="Q621" s="9" t="str">
        <f t="shared" si="82"/>
        <v>C19</v>
      </c>
      <c r="R621" s="17" t="str">
        <f t="shared" si="83"/>
        <v>80.6000</v>
      </c>
      <c r="S621" s="17" t="str">
        <f t="shared" si="84"/>
        <v>6.2400</v>
      </c>
      <c r="T621" s="9" t="str">
        <f t="shared" si="85"/>
        <v>TopLayer</v>
      </c>
      <c r="U621" s="17">
        <f t="shared" si="87"/>
        <v>90</v>
      </c>
      <c r="V621" s="9" t="str">
        <f t="shared" si="86"/>
        <v>0603</v>
      </c>
    </row>
    <row r="622" spans="1:22" x14ac:dyDescent="0.25">
      <c r="A622" t="s">
        <v>2355</v>
      </c>
      <c r="B622" s="20" t="s">
        <v>177</v>
      </c>
      <c r="C622" s="20" t="s">
        <v>2356</v>
      </c>
      <c r="D622" s="20" t="s">
        <v>2246</v>
      </c>
      <c r="E622" s="20" t="s">
        <v>1169</v>
      </c>
      <c r="F622" s="20">
        <v>270</v>
      </c>
      <c r="G622" s="20" t="s">
        <v>176</v>
      </c>
      <c r="N622" t="str">
        <f t="shared" si="81"/>
        <v/>
      </c>
      <c r="Q622" s="9" t="str">
        <f t="shared" si="82"/>
        <v>C18</v>
      </c>
      <c r="R622" s="17" t="str">
        <f t="shared" si="83"/>
        <v>81.0000</v>
      </c>
      <c r="S622" s="17" t="str">
        <f t="shared" si="84"/>
        <v>38.7500</v>
      </c>
      <c r="T622" s="9" t="str">
        <f t="shared" si="85"/>
        <v>TopLayer</v>
      </c>
      <c r="U622" s="17" t="e">
        <f t="shared" si="87"/>
        <v>#N/A</v>
      </c>
      <c r="V622" s="9" t="e">
        <f t="shared" si="86"/>
        <v>#N/A</v>
      </c>
    </row>
    <row r="623" spans="1:22" ht="15.75" customHeight="1" x14ac:dyDescent="0.25">
      <c r="A623" t="s">
        <v>2357</v>
      </c>
      <c r="B623" s="20" t="s">
        <v>177</v>
      </c>
      <c r="C623" s="20" t="s">
        <v>2358</v>
      </c>
      <c r="D623" s="20" t="s">
        <v>2246</v>
      </c>
      <c r="E623" s="20" t="s">
        <v>1169</v>
      </c>
      <c r="F623" s="20">
        <v>270</v>
      </c>
      <c r="G623" s="20" t="s">
        <v>176</v>
      </c>
      <c r="N623" t="str">
        <f t="shared" si="81"/>
        <v/>
      </c>
      <c r="Q623" s="9" t="str">
        <f t="shared" si="82"/>
        <v>C17</v>
      </c>
      <c r="R623" s="17" t="str">
        <f t="shared" si="83"/>
        <v>72.7500</v>
      </c>
      <c r="S623" s="17" t="str">
        <f t="shared" si="84"/>
        <v>38.7500</v>
      </c>
      <c r="T623" s="9" t="str">
        <f t="shared" si="85"/>
        <v>TopLayer</v>
      </c>
      <c r="U623" s="17" t="e">
        <f t="shared" si="87"/>
        <v>#N/A</v>
      </c>
      <c r="V623" s="9" t="e">
        <f t="shared" si="86"/>
        <v>#N/A</v>
      </c>
    </row>
    <row r="624" spans="1:22" x14ac:dyDescent="0.25">
      <c r="A624" t="s">
        <v>2359</v>
      </c>
      <c r="B624" s="20" t="s">
        <v>177</v>
      </c>
      <c r="C624" s="20" t="s">
        <v>1940</v>
      </c>
      <c r="D624" s="20" t="s">
        <v>2360</v>
      </c>
      <c r="E624" s="20" t="s">
        <v>1169</v>
      </c>
      <c r="F624" s="20">
        <v>270</v>
      </c>
      <c r="G624" s="20" t="s">
        <v>23</v>
      </c>
      <c r="N624" t="str">
        <f t="shared" si="81"/>
        <v/>
      </c>
      <c r="Q624" s="9" t="str">
        <f t="shared" si="82"/>
        <v>C16</v>
      </c>
      <c r="R624" s="17" t="str">
        <f t="shared" si="83"/>
        <v>88.0000</v>
      </c>
      <c r="S624" s="17" t="str">
        <f t="shared" si="84"/>
        <v>4.5000</v>
      </c>
      <c r="T624" s="9" t="str">
        <f t="shared" si="85"/>
        <v>TopLayer</v>
      </c>
      <c r="U624" s="17" t="e">
        <f t="shared" si="87"/>
        <v>#N/A</v>
      </c>
      <c r="V624" s="9" t="e">
        <f t="shared" si="86"/>
        <v>#N/A</v>
      </c>
    </row>
    <row r="625" spans="1:22" x14ac:dyDescent="0.25">
      <c r="A625" t="s">
        <v>2361</v>
      </c>
      <c r="B625" s="20" t="s">
        <v>1193</v>
      </c>
      <c r="C625" s="20" t="s">
        <v>2362</v>
      </c>
      <c r="D625" s="20" t="s">
        <v>2164</v>
      </c>
      <c r="E625" s="20" t="s">
        <v>1169</v>
      </c>
      <c r="F625" s="20">
        <v>180</v>
      </c>
      <c r="G625" s="20" t="s">
        <v>38</v>
      </c>
      <c r="N625" t="str">
        <f t="shared" si="81"/>
        <v>0603</v>
      </c>
      <c r="Q625" s="9" t="str">
        <f t="shared" si="82"/>
        <v>C15</v>
      </c>
      <c r="R625" s="17" t="str">
        <f t="shared" si="83"/>
        <v>19.7500</v>
      </c>
      <c r="S625" s="17" t="str">
        <f t="shared" si="84"/>
        <v>33.2500</v>
      </c>
      <c r="T625" s="9" t="str">
        <f t="shared" si="85"/>
        <v>TopLayer</v>
      </c>
      <c r="U625" s="17">
        <f t="shared" si="87"/>
        <v>180</v>
      </c>
      <c r="V625" s="9" t="str">
        <f t="shared" si="86"/>
        <v>0603</v>
      </c>
    </row>
    <row r="626" spans="1:22" x14ac:dyDescent="0.25">
      <c r="A626" t="s">
        <v>2363</v>
      </c>
      <c r="B626" s="20" t="s">
        <v>177</v>
      </c>
      <c r="C626" s="20" t="s">
        <v>2358</v>
      </c>
      <c r="D626" s="20" t="s">
        <v>2364</v>
      </c>
      <c r="E626" s="20" t="s">
        <v>1169</v>
      </c>
      <c r="F626" s="20">
        <v>270</v>
      </c>
      <c r="G626" s="20" t="s">
        <v>176</v>
      </c>
      <c r="N626" t="str">
        <f t="shared" si="81"/>
        <v/>
      </c>
      <c r="Q626" s="9" t="str">
        <f t="shared" si="82"/>
        <v>C14</v>
      </c>
      <c r="R626" s="17" t="str">
        <f t="shared" si="83"/>
        <v>72.7500</v>
      </c>
      <c r="S626" s="17" t="str">
        <f t="shared" si="84"/>
        <v>47.3400</v>
      </c>
      <c r="T626" s="9" t="str">
        <f t="shared" si="85"/>
        <v>TopLayer</v>
      </c>
      <c r="U626" s="17" t="e">
        <f t="shared" si="87"/>
        <v>#N/A</v>
      </c>
      <c r="V626" s="9" t="e">
        <f t="shared" si="86"/>
        <v>#N/A</v>
      </c>
    </row>
    <row r="627" spans="1:22" x14ac:dyDescent="0.25">
      <c r="A627" t="s">
        <v>2365</v>
      </c>
      <c r="B627" s="20" t="s">
        <v>177</v>
      </c>
      <c r="C627" s="20" t="s">
        <v>2356</v>
      </c>
      <c r="D627" s="20" t="s">
        <v>2364</v>
      </c>
      <c r="E627" s="20" t="s">
        <v>1169</v>
      </c>
      <c r="F627" s="20">
        <v>270</v>
      </c>
      <c r="G627" s="20" t="s">
        <v>176</v>
      </c>
      <c r="N627" t="str">
        <f t="shared" si="81"/>
        <v/>
      </c>
      <c r="Q627" s="9" t="str">
        <f t="shared" si="82"/>
        <v>C13</v>
      </c>
      <c r="R627" s="17" t="str">
        <f t="shared" si="83"/>
        <v>81.0000</v>
      </c>
      <c r="S627" s="17" t="str">
        <f t="shared" si="84"/>
        <v>47.3400</v>
      </c>
      <c r="T627" s="9" t="str">
        <f t="shared" si="85"/>
        <v>TopLayer</v>
      </c>
      <c r="U627" s="17" t="e">
        <f t="shared" si="87"/>
        <v>#N/A</v>
      </c>
      <c r="V627" s="9" t="e">
        <f t="shared" si="86"/>
        <v>#N/A</v>
      </c>
    </row>
    <row r="628" spans="1:22" x14ac:dyDescent="0.25">
      <c r="A628" t="s">
        <v>2366</v>
      </c>
      <c r="B628" s="20" t="s">
        <v>177</v>
      </c>
      <c r="C628" s="20" t="s">
        <v>2367</v>
      </c>
      <c r="D628" s="20" t="s">
        <v>2368</v>
      </c>
      <c r="E628" s="20" t="s">
        <v>1169</v>
      </c>
      <c r="F628" s="20">
        <v>0</v>
      </c>
      <c r="G628" s="20" t="s">
        <v>23</v>
      </c>
      <c r="N628" t="str">
        <f t="shared" si="81"/>
        <v/>
      </c>
      <c r="Q628" s="9" t="str">
        <f t="shared" si="82"/>
        <v>C12</v>
      </c>
      <c r="R628" s="17" t="str">
        <f t="shared" si="83"/>
        <v>26.3600</v>
      </c>
      <c r="S628" s="17" t="str">
        <f t="shared" si="84"/>
        <v>29.9000</v>
      </c>
      <c r="T628" s="9" t="str">
        <f t="shared" si="85"/>
        <v>TopLayer</v>
      </c>
      <c r="U628" s="17" t="e">
        <f t="shared" si="87"/>
        <v>#N/A</v>
      </c>
      <c r="V628" s="9" t="e">
        <f t="shared" si="86"/>
        <v>#N/A</v>
      </c>
    </row>
    <row r="629" spans="1:22" x14ac:dyDescent="0.25">
      <c r="A629" t="s">
        <v>2369</v>
      </c>
      <c r="B629" s="20" t="s">
        <v>1193</v>
      </c>
      <c r="C629" s="20" t="s">
        <v>2136</v>
      </c>
      <c r="D629" s="20" t="s">
        <v>2370</v>
      </c>
      <c r="E629" s="20" t="s">
        <v>1169</v>
      </c>
      <c r="F629" s="20">
        <v>270</v>
      </c>
      <c r="G629" s="20" t="s">
        <v>38</v>
      </c>
      <c r="N629" t="str">
        <f t="shared" si="81"/>
        <v>0603</v>
      </c>
      <c r="Q629" s="9" t="str">
        <f t="shared" si="82"/>
        <v>C11</v>
      </c>
      <c r="R629" s="17" t="str">
        <f t="shared" si="83"/>
        <v>41.7500</v>
      </c>
      <c r="S629" s="17" t="str">
        <f t="shared" si="84"/>
        <v>11.3000</v>
      </c>
      <c r="T629" s="9" t="str">
        <f t="shared" si="85"/>
        <v>TopLayer</v>
      </c>
      <c r="U629" s="17">
        <f t="shared" si="87"/>
        <v>270</v>
      </c>
      <c r="V629" s="9" t="str">
        <f t="shared" si="86"/>
        <v>0603</v>
      </c>
    </row>
    <row r="630" spans="1:22" ht="15.75" customHeight="1" x14ac:dyDescent="0.25">
      <c r="A630" t="s">
        <v>2371</v>
      </c>
      <c r="B630" s="20" t="s">
        <v>177</v>
      </c>
      <c r="C630" s="20" t="s">
        <v>2372</v>
      </c>
      <c r="D630" s="20" t="s">
        <v>2276</v>
      </c>
      <c r="E630" s="20" t="s">
        <v>1169</v>
      </c>
      <c r="F630" s="20">
        <v>270</v>
      </c>
      <c r="G630" s="20" t="s">
        <v>176</v>
      </c>
      <c r="N630" t="str">
        <f t="shared" si="81"/>
        <v/>
      </c>
      <c r="Q630" s="9" t="str">
        <f t="shared" si="82"/>
        <v>C10</v>
      </c>
      <c r="R630" s="17" t="str">
        <f t="shared" si="83"/>
        <v>51.2500</v>
      </c>
      <c r="S630" s="17" t="str">
        <f t="shared" si="84"/>
        <v>55.7500</v>
      </c>
      <c r="T630" s="9" t="str">
        <f t="shared" si="85"/>
        <v>TopLayer</v>
      </c>
      <c r="U630" s="17" t="e">
        <f t="shared" si="87"/>
        <v>#N/A</v>
      </c>
      <c r="V630" s="9" t="e">
        <f t="shared" si="86"/>
        <v>#N/A</v>
      </c>
    </row>
    <row r="631" spans="1:22" x14ac:dyDescent="0.25">
      <c r="A631" t="s">
        <v>2373</v>
      </c>
      <c r="B631" s="20" t="s">
        <v>177</v>
      </c>
      <c r="C631" s="20" t="s">
        <v>2374</v>
      </c>
      <c r="D631" s="20" t="s">
        <v>2276</v>
      </c>
      <c r="E631" s="20" t="s">
        <v>1169</v>
      </c>
      <c r="F631" s="20">
        <v>270</v>
      </c>
      <c r="G631" s="20" t="s">
        <v>176</v>
      </c>
      <c r="N631" t="str">
        <f t="shared" si="81"/>
        <v/>
      </c>
      <c r="Q631" s="9" t="str">
        <f t="shared" si="82"/>
        <v>C9</v>
      </c>
      <c r="R631" s="17" t="str">
        <f t="shared" si="83"/>
        <v>59.5000</v>
      </c>
      <c r="S631" s="17" t="str">
        <f t="shared" si="84"/>
        <v>55.7500</v>
      </c>
      <c r="T631" s="9" t="str">
        <f t="shared" si="85"/>
        <v>TopLayer</v>
      </c>
      <c r="U631" s="17" t="e">
        <f t="shared" si="87"/>
        <v>#N/A</v>
      </c>
      <c r="V631" s="9" t="e">
        <f t="shared" si="86"/>
        <v>#N/A</v>
      </c>
    </row>
    <row r="632" spans="1:22" x14ac:dyDescent="0.25">
      <c r="A632" t="s">
        <v>2375</v>
      </c>
      <c r="B632" s="20" t="s">
        <v>177</v>
      </c>
      <c r="C632" s="20" t="s">
        <v>2358</v>
      </c>
      <c r="D632" s="20" t="s">
        <v>2376</v>
      </c>
      <c r="E632" s="20" t="s">
        <v>1169</v>
      </c>
      <c r="F632" s="20">
        <v>270</v>
      </c>
      <c r="G632" s="20" t="s">
        <v>23</v>
      </c>
      <c r="N632" t="str">
        <f t="shared" si="81"/>
        <v/>
      </c>
      <c r="Q632" s="9" t="str">
        <f t="shared" si="82"/>
        <v>C8</v>
      </c>
      <c r="R632" s="17" t="str">
        <f t="shared" si="83"/>
        <v>72.7500</v>
      </c>
      <c r="S632" s="17" t="str">
        <f t="shared" si="84"/>
        <v>4.4500</v>
      </c>
      <c r="T632" s="9" t="str">
        <f t="shared" si="85"/>
        <v>TopLayer</v>
      </c>
      <c r="U632" s="17" t="e">
        <f t="shared" si="87"/>
        <v>#N/A</v>
      </c>
      <c r="V632" s="9" t="e">
        <f t="shared" si="86"/>
        <v>#N/A</v>
      </c>
    </row>
    <row r="633" spans="1:22" x14ac:dyDescent="0.25">
      <c r="A633" t="s">
        <v>2377</v>
      </c>
      <c r="B633" s="20" t="s">
        <v>355</v>
      </c>
      <c r="C633" s="20" t="s">
        <v>2378</v>
      </c>
      <c r="D633" s="20" t="s">
        <v>2379</v>
      </c>
      <c r="E633" s="20" t="s">
        <v>1169</v>
      </c>
      <c r="F633" s="20">
        <v>0</v>
      </c>
      <c r="G633" s="20" t="s">
        <v>354</v>
      </c>
      <c r="N633" t="str">
        <f t="shared" si="81"/>
        <v/>
      </c>
      <c r="Q633" s="9" t="str">
        <f t="shared" si="82"/>
        <v>C7</v>
      </c>
      <c r="R633" s="17" t="str">
        <f t="shared" si="83"/>
        <v>5.2500</v>
      </c>
      <c r="S633" s="17" t="str">
        <f t="shared" si="84"/>
        <v>39.7500</v>
      </c>
      <c r="T633" s="9" t="str">
        <f t="shared" si="85"/>
        <v>TopLayer</v>
      </c>
      <c r="U633" s="17" t="e">
        <f t="shared" si="87"/>
        <v>#N/A</v>
      </c>
      <c r="V633" s="9" t="e">
        <f t="shared" si="86"/>
        <v>#N/A</v>
      </c>
    </row>
    <row r="634" spans="1:22" x14ac:dyDescent="0.25">
      <c r="A634" t="s">
        <v>2380</v>
      </c>
      <c r="B634" s="20" t="s">
        <v>355</v>
      </c>
      <c r="C634" s="20" t="s">
        <v>2378</v>
      </c>
      <c r="D634" s="20" t="s">
        <v>2381</v>
      </c>
      <c r="E634" s="20" t="s">
        <v>1169</v>
      </c>
      <c r="F634" s="20">
        <v>0</v>
      </c>
      <c r="G634" s="20" t="s">
        <v>354</v>
      </c>
      <c r="N634" t="str">
        <f t="shared" si="81"/>
        <v/>
      </c>
      <c r="Q634" s="9" t="str">
        <f t="shared" si="82"/>
        <v>C6</v>
      </c>
      <c r="R634" s="17" t="str">
        <f t="shared" si="83"/>
        <v>5.2500</v>
      </c>
      <c r="S634" s="17" t="str">
        <f t="shared" si="84"/>
        <v>25.2500</v>
      </c>
      <c r="T634" s="9" t="str">
        <f t="shared" si="85"/>
        <v>TopLayer</v>
      </c>
      <c r="U634" s="17" t="e">
        <f t="shared" si="87"/>
        <v>#N/A</v>
      </c>
      <c r="V634" s="9" t="e">
        <f t="shared" si="86"/>
        <v>#N/A</v>
      </c>
    </row>
    <row r="635" spans="1:22" x14ac:dyDescent="0.25">
      <c r="A635" t="s">
        <v>342</v>
      </c>
      <c r="B635" s="20" t="s">
        <v>345</v>
      </c>
      <c r="C635" s="20" t="s">
        <v>2265</v>
      </c>
      <c r="D635" s="20" t="s">
        <v>2248</v>
      </c>
      <c r="E635" s="20" t="s">
        <v>1169</v>
      </c>
      <c r="F635" s="20">
        <v>270</v>
      </c>
      <c r="G635" s="20" t="s">
        <v>344</v>
      </c>
      <c r="N635" t="str">
        <f t="shared" si="81"/>
        <v/>
      </c>
      <c r="Q635" s="9" t="str">
        <f t="shared" si="82"/>
        <v>C5</v>
      </c>
      <c r="R635" s="17" t="str">
        <f t="shared" si="83"/>
        <v>13.7500</v>
      </c>
      <c r="S635" s="17" t="str">
        <f t="shared" si="84"/>
        <v>48.8600</v>
      </c>
      <c r="T635" s="9" t="str">
        <f t="shared" si="85"/>
        <v>TopLayer</v>
      </c>
      <c r="U635" s="17" t="e">
        <f t="shared" si="87"/>
        <v>#N/A</v>
      </c>
      <c r="V635" s="9" t="e">
        <f t="shared" si="86"/>
        <v>#N/A</v>
      </c>
    </row>
    <row r="636" spans="1:22" x14ac:dyDescent="0.25">
      <c r="A636" t="s">
        <v>2382</v>
      </c>
      <c r="B636" s="20" t="s">
        <v>1193</v>
      </c>
      <c r="C636" s="20" t="s">
        <v>2281</v>
      </c>
      <c r="D636" s="20" t="s">
        <v>2383</v>
      </c>
      <c r="E636" s="20" t="s">
        <v>1169</v>
      </c>
      <c r="F636" s="20">
        <v>180</v>
      </c>
      <c r="G636" s="20" t="s">
        <v>38</v>
      </c>
      <c r="N636" t="str">
        <f t="shared" si="81"/>
        <v>0603</v>
      </c>
      <c r="Q636" s="9" t="str">
        <f t="shared" si="82"/>
        <v>C4</v>
      </c>
      <c r="R636" s="17" t="str">
        <f t="shared" si="83"/>
        <v>29.7500</v>
      </c>
      <c r="S636" s="17" t="str">
        <f t="shared" si="84"/>
        <v>1.0000</v>
      </c>
      <c r="T636" s="9" t="str">
        <f t="shared" si="85"/>
        <v>TopLayer</v>
      </c>
      <c r="U636" s="17">
        <f t="shared" si="87"/>
        <v>180</v>
      </c>
      <c r="V636" s="9" t="str">
        <f t="shared" si="86"/>
        <v>0603</v>
      </c>
    </row>
    <row r="637" spans="1:22" x14ac:dyDescent="0.25">
      <c r="A637" t="s">
        <v>2384</v>
      </c>
      <c r="B637" s="20" t="s">
        <v>171</v>
      </c>
      <c r="C637" s="20" t="s">
        <v>2385</v>
      </c>
      <c r="D637" s="20" t="s">
        <v>2360</v>
      </c>
      <c r="E637" s="20" t="s">
        <v>1169</v>
      </c>
      <c r="F637" s="20">
        <v>180</v>
      </c>
      <c r="G637" s="20" t="s">
        <v>182</v>
      </c>
      <c r="N637" t="str">
        <f t="shared" si="81"/>
        <v/>
      </c>
      <c r="Q637" s="9" t="str">
        <f t="shared" si="82"/>
        <v>C3</v>
      </c>
      <c r="R637" s="17" t="str">
        <f t="shared" si="83"/>
        <v>29.5500</v>
      </c>
      <c r="S637" s="17" t="str">
        <f t="shared" si="84"/>
        <v>4.5000</v>
      </c>
      <c r="T637" s="9" t="str">
        <f t="shared" si="85"/>
        <v>TopLayer</v>
      </c>
      <c r="U637" s="17" t="e">
        <f t="shared" si="87"/>
        <v>#N/A</v>
      </c>
      <c r="V637" s="9" t="e">
        <f t="shared" si="86"/>
        <v>#N/A</v>
      </c>
    </row>
    <row r="638" spans="1:22" x14ac:dyDescent="0.25">
      <c r="A638" t="s">
        <v>2386</v>
      </c>
      <c r="B638" s="20" t="s">
        <v>177</v>
      </c>
      <c r="C638" s="20" t="s">
        <v>2387</v>
      </c>
      <c r="D638" s="20" t="s">
        <v>2370</v>
      </c>
      <c r="E638" s="20" t="s">
        <v>1169</v>
      </c>
      <c r="F638" s="20">
        <v>180</v>
      </c>
      <c r="G638" s="20" t="s">
        <v>23</v>
      </c>
      <c r="N638" t="str">
        <f t="shared" si="81"/>
        <v/>
      </c>
      <c r="Q638" s="9" t="str">
        <f t="shared" si="82"/>
        <v>C2</v>
      </c>
      <c r="R638" s="17" t="str">
        <f t="shared" si="83"/>
        <v>26.2500</v>
      </c>
      <c r="S638" s="17" t="str">
        <f t="shared" si="84"/>
        <v>11.3000</v>
      </c>
      <c r="T638" s="9" t="str">
        <f t="shared" si="85"/>
        <v>TopLayer</v>
      </c>
      <c r="U638" s="17" t="e">
        <f t="shared" si="87"/>
        <v>#N/A</v>
      </c>
      <c r="V638" s="9" t="e">
        <f t="shared" si="86"/>
        <v>#N/A</v>
      </c>
    </row>
    <row r="639" spans="1:22" x14ac:dyDescent="0.25">
      <c r="A639" t="s">
        <v>2388</v>
      </c>
      <c r="B639" s="20" t="s">
        <v>1171</v>
      </c>
      <c r="C639" s="20" t="s">
        <v>2170</v>
      </c>
      <c r="D639" s="20" t="s">
        <v>2389</v>
      </c>
      <c r="E639" s="20" t="s">
        <v>1169</v>
      </c>
      <c r="F639" s="20">
        <v>90</v>
      </c>
      <c r="G639" s="20" t="s">
        <v>91</v>
      </c>
      <c r="N639" t="str">
        <f t="shared" si="81"/>
        <v>0805</v>
      </c>
      <c r="Q639" s="9" t="str">
        <f t="shared" si="82"/>
        <v>C1</v>
      </c>
      <c r="R639" s="17" t="str">
        <f t="shared" si="83"/>
        <v>29.2000</v>
      </c>
      <c r="S639" s="17" t="str">
        <f t="shared" si="84"/>
        <v>20.6500</v>
      </c>
      <c r="T639" s="9" t="str">
        <f t="shared" si="85"/>
        <v>TopLayer</v>
      </c>
      <c r="U639" s="17">
        <f t="shared" si="87"/>
        <v>90</v>
      </c>
      <c r="V639" s="9" t="str">
        <f t="shared" si="86"/>
        <v>0805</v>
      </c>
    </row>
    <row r="640" spans="1:22" x14ac:dyDescent="0.25">
      <c r="A640" t="s">
        <v>370</v>
      </c>
      <c r="B640" s="20" t="s">
        <v>2390</v>
      </c>
      <c r="C640" s="20" t="s">
        <v>2009</v>
      </c>
      <c r="D640" s="20" t="s">
        <v>2158</v>
      </c>
      <c r="E640" s="20" t="s">
        <v>1169</v>
      </c>
      <c r="F640" s="20">
        <v>90</v>
      </c>
      <c r="G640" s="20" t="s">
        <v>368</v>
      </c>
      <c r="N640" t="str">
        <f t="shared" si="81"/>
        <v/>
      </c>
      <c r="Q640" s="9" t="str">
        <f t="shared" si="82"/>
        <v>D12</v>
      </c>
      <c r="R640" s="17" t="str">
        <f t="shared" si="83"/>
        <v>14.0000</v>
      </c>
      <c r="S640" s="17" t="str">
        <f t="shared" si="84"/>
        <v>38.0000</v>
      </c>
      <c r="T640" s="9" t="str">
        <f t="shared" si="85"/>
        <v>TopLayer</v>
      </c>
      <c r="U640" s="17" t="e">
        <f t="shared" ref="U640:U645" si="88">F640+VLOOKUP($B640,$I:$L,4,FALSE)</f>
        <v>#N/A</v>
      </c>
      <c r="V640" s="9" t="e">
        <f t="shared" si="86"/>
        <v>#N/A</v>
      </c>
    </row>
    <row r="641" spans="1:22" x14ac:dyDescent="0.25">
      <c r="A641" t="s">
        <v>2391</v>
      </c>
      <c r="B641" s="20">
        <v>691321100002</v>
      </c>
      <c r="C641" s="20" t="s">
        <v>2392</v>
      </c>
      <c r="D641" s="20" t="s">
        <v>2250</v>
      </c>
      <c r="E641" s="20" t="s">
        <v>1169</v>
      </c>
      <c r="F641" s="20">
        <v>90</v>
      </c>
      <c r="G641" s="20">
        <v>691321100002</v>
      </c>
      <c r="N641" t="str">
        <f t="shared" si="81"/>
        <v/>
      </c>
      <c r="Q641" s="9" t="str">
        <f t="shared" si="82"/>
        <v>J31</v>
      </c>
      <c r="R641" s="17" t="str">
        <f t="shared" si="83"/>
        <v>95.0500</v>
      </c>
      <c r="S641" s="17" t="str">
        <f t="shared" si="84"/>
        <v>48.0000</v>
      </c>
      <c r="T641" s="9" t="str">
        <f t="shared" si="85"/>
        <v>TopLayer</v>
      </c>
      <c r="U641" s="17" t="e">
        <f t="shared" si="88"/>
        <v>#N/A</v>
      </c>
      <c r="V641" s="9" t="e">
        <f t="shared" si="86"/>
        <v>#N/A</v>
      </c>
    </row>
    <row r="642" spans="1:22" x14ac:dyDescent="0.25">
      <c r="A642" t="s">
        <v>2393</v>
      </c>
      <c r="B642" s="20">
        <v>691321100002</v>
      </c>
      <c r="C642" s="20" t="s">
        <v>2392</v>
      </c>
      <c r="D642" s="20" t="s">
        <v>2394</v>
      </c>
      <c r="E642" s="20" t="s">
        <v>1169</v>
      </c>
      <c r="F642" s="20">
        <v>90</v>
      </c>
      <c r="G642" s="20">
        <v>691321100002</v>
      </c>
      <c r="N642" t="str">
        <f t="shared" ref="N642:N645" si="89">IFERROR(VLOOKUP(B642,I:J,2,FALSE),"")</f>
        <v/>
      </c>
      <c r="Q642" s="9" t="str">
        <f t="shared" si="82"/>
        <v>J32</v>
      </c>
      <c r="R642" s="17" t="str">
        <f t="shared" si="83"/>
        <v>95.0500</v>
      </c>
      <c r="S642" s="17" t="str">
        <f t="shared" si="84"/>
        <v>38.7300</v>
      </c>
      <c r="T642" s="9" t="str">
        <f t="shared" si="85"/>
        <v>TopLayer</v>
      </c>
      <c r="U642" s="17" t="e">
        <f t="shared" si="88"/>
        <v>#N/A</v>
      </c>
      <c r="V642" s="9" t="e">
        <f t="shared" si="86"/>
        <v>#N/A</v>
      </c>
    </row>
    <row r="643" spans="1:22" x14ac:dyDescent="0.25">
      <c r="A643" t="s">
        <v>2395</v>
      </c>
      <c r="B643" s="20">
        <v>691321100002</v>
      </c>
      <c r="C643" s="20" t="s">
        <v>2396</v>
      </c>
      <c r="D643" s="20" t="s">
        <v>2241</v>
      </c>
      <c r="E643" s="20" t="s">
        <v>1169</v>
      </c>
      <c r="F643" s="20">
        <v>90</v>
      </c>
      <c r="G643" s="20">
        <v>691321100002</v>
      </c>
      <c r="N643" t="str">
        <f t="shared" si="89"/>
        <v/>
      </c>
      <c r="Q643" s="9" t="str">
        <f t="shared" ref="Q643:Q645" si="90">$A643</f>
        <v>J33</v>
      </c>
      <c r="R643" s="17" t="str">
        <f t="shared" ref="R643:R645" si="91">$C643</f>
        <v>52.8000</v>
      </c>
      <c r="S643" s="17" t="str">
        <f t="shared" ref="S643:S645" si="92">$D643</f>
        <v>65.8500</v>
      </c>
      <c r="T643" s="9" t="str">
        <f t="shared" ref="T643:T645" si="93">$E643</f>
        <v>TopLayer</v>
      </c>
      <c r="U643" s="17" t="e">
        <f t="shared" si="88"/>
        <v>#N/A</v>
      </c>
      <c r="V643" s="9" t="e">
        <f t="shared" ref="V643:V645" si="94">VLOOKUP($B643,$I:$L,2,FALSE)</f>
        <v>#N/A</v>
      </c>
    </row>
    <row r="644" spans="1:22" x14ac:dyDescent="0.25">
      <c r="A644" t="s">
        <v>2397</v>
      </c>
      <c r="B644" s="20">
        <v>691321100002</v>
      </c>
      <c r="C644" s="20" t="s">
        <v>2398</v>
      </c>
      <c r="D644" s="20" t="s">
        <v>2238</v>
      </c>
      <c r="E644" s="20" t="s">
        <v>1169</v>
      </c>
      <c r="F644" s="20">
        <v>270</v>
      </c>
      <c r="G644" s="20">
        <v>691321100002</v>
      </c>
      <c r="N644" t="str">
        <f t="shared" si="89"/>
        <v/>
      </c>
      <c r="Q644" s="9" t="str">
        <f t="shared" si="90"/>
        <v>J34</v>
      </c>
      <c r="R644" s="17" t="str">
        <f t="shared" si="91"/>
        <v>4.9500</v>
      </c>
      <c r="S644" s="17" t="str">
        <f t="shared" si="92"/>
        <v>68.2500</v>
      </c>
      <c r="T644" s="9" t="str">
        <f t="shared" si="93"/>
        <v>TopLayer</v>
      </c>
      <c r="U644" s="17" t="e">
        <f t="shared" si="88"/>
        <v>#N/A</v>
      </c>
      <c r="V644" s="9" t="e">
        <f t="shared" si="94"/>
        <v>#N/A</v>
      </c>
    </row>
    <row r="645" spans="1:22" x14ac:dyDescent="0.25">
      <c r="A645" t="s">
        <v>2399</v>
      </c>
      <c r="B645" s="20">
        <v>691321100002</v>
      </c>
      <c r="C645" s="20" t="s">
        <v>2398</v>
      </c>
      <c r="D645" s="20" t="s">
        <v>2236</v>
      </c>
      <c r="E645" s="20" t="s">
        <v>1169</v>
      </c>
      <c r="F645" s="20">
        <v>270</v>
      </c>
      <c r="G645" s="20">
        <v>691321100002</v>
      </c>
      <c r="N645" t="str">
        <f t="shared" si="89"/>
        <v/>
      </c>
      <c r="Q645" s="9" t="str">
        <f t="shared" si="90"/>
        <v>J35</v>
      </c>
      <c r="R645" s="17" t="str">
        <f t="shared" si="91"/>
        <v>4.9500</v>
      </c>
      <c r="S645" s="17" t="str">
        <f t="shared" si="92"/>
        <v>76.7500</v>
      </c>
      <c r="T645" s="9" t="str">
        <f t="shared" si="93"/>
        <v>TopLayer</v>
      </c>
      <c r="U645" s="17" t="e">
        <f t="shared" si="88"/>
        <v>#N/A</v>
      </c>
      <c r="V645" s="9" t="e">
        <f t="shared" si="94"/>
        <v>#N/A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645"/>
  <sheetViews>
    <sheetView topLeftCell="A590" workbookViewId="0">
      <selection activeCell="A590" sqref="A1:A1048576"/>
    </sheetView>
  </sheetViews>
  <sheetFormatPr baseColWidth="10" defaultRowHeight="15" x14ac:dyDescent="0.25"/>
  <sheetData>
    <row r="1" spans="1:1" ht="14.25" x14ac:dyDescent="0.45">
      <c r="A1" s="40" t="s">
        <v>532</v>
      </c>
    </row>
    <row r="2" spans="1:1" ht="14.25" x14ac:dyDescent="0.45">
      <c r="A2" t="s">
        <v>533</v>
      </c>
    </row>
    <row r="3" spans="1:1" ht="14.25" x14ac:dyDescent="0.45">
      <c r="A3" t="s">
        <v>534</v>
      </c>
    </row>
    <row r="4" spans="1:1" ht="14.25" x14ac:dyDescent="0.45">
      <c r="A4" t="s">
        <v>535</v>
      </c>
    </row>
    <row r="5" spans="1:1" ht="14.25" x14ac:dyDescent="0.45">
      <c r="A5" t="s">
        <v>536</v>
      </c>
    </row>
    <row r="6" spans="1:1" ht="14.25" x14ac:dyDescent="0.45">
      <c r="A6" t="s">
        <v>537</v>
      </c>
    </row>
    <row r="7" spans="1:1" ht="14.25" x14ac:dyDescent="0.45">
      <c r="A7" t="s">
        <v>538</v>
      </c>
    </row>
    <row r="8" spans="1:1" ht="14.25" x14ac:dyDescent="0.45">
      <c r="A8" t="s">
        <v>539</v>
      </c>
    </row>
    <row r="9" spans="1:1" ht="14.25" x14ac:dyDescent="0.45">
      <c r="A9" t="s">
        <v>540</v>
      </c>
    </row>
    <row r="10" spans="1:1" ht="14.25" x14ac:dyDescent="0.45">
      <c r="A10" t="s">
        <v>541</v>
      </c>
    </row>
    <row r="11" spans="1:1" ht="14.25" x14ac:dyDescent="0.45">
      <c r="A11" t="s">
        <v>542</v>
      </c>
    </row>
    <row r="12" spans="1:1" ht="14.25" x14ac:dyDescent="0.45">
      <c r="A12" t="s">
        <v>543</v>
      </c>
    </row>
    <row r="13" spans="1:1" ht="14.25" x14ac:dyDescent="0.45">
      <c r="A13" t="s">
        <v>544</v>
      </c>
    </row>
    <row r="14" spans="1:1" ht="14.25" x14ac:dyDescent="0.45">
      <c r="A14" t="s">
        <v>545</v>
      </c>
    </row>
    <row r="15" spans="1:1" ht="14.25" x14ac:dyDescent="0.45">
      <c r="A15" t="s">
        <v>546</v>
      </c>
    </row>
    <row r="16" spans="1:1" ht="14.25" x14ac:dyDescent="0.45">
      <c r="A16" t="s">
        <v>547</v>
      </c>
    </row>
    <row r="17" spans="1:1" ht="14.25" x14ac:dyDescent="0.45">
      <c r="A17" t="s">
        <v>548</v>
      </c>
    </row>
    <row r="18" spans="1:1" ht="14.25" x14ac:dyDescent="0.45">
      <c r="A18" t="s">
        <v>549</v>
      </c>
    </row>
    <row r="19" spans="1:1" ht="14.25" x14ac:dyDescent="0.45">
      <c r="A19" t="s">
        <v>550</v>
      </c>
    </row>
    <row r="20" spans="1:1" ht="14.25" x14ac:dyDescent="0.45">
      <c r="A20" t="s">
        <v>551</v>
      </c>
    </row>
    <row r="21" spans="1:1" ht="14.25" x14ac:dyDescent="0.45">
      <c r="A21" t="s">
        <v>552</v>
      </c>
    </row>
    <row r="22" spans="1:1" ht="14.25" x14ac:dyDescent="0.45">
      <c r="A22" t="s">
        <v>553</v>
      </c>
    </row>
    <row r="23" spans="1:1" ht="14.25" x14ac:dyDescent="0.45">
      <c r="A23" t="s">
        <v>554</v>
      </c>
    </row>
    <row r="24" spans="1:1" ht="14.25" x14ac:dyDescent="0.45">
      <c r="A24" t="s">
        <v>555</v>
      </c>
    </row>
    <row r="25" spans="1:1" ht="14.25" x14ac:dyDescent="0.45">
      <c r="A25" t="s">
        <v>556</v>
      </c>
    </row>
    <row r="26" spans="1:1" ht="14.25" x14ac:dyDescent="0.45">
      <c r="A26" t="s">
        <v>557</v>
      </c>
    </row>
    <row r="27" spans="1:1" ht="14.25" x14ac:dyDescent="0.45">
      <c r="A27" t="s">
        <v>558</v>
      </c>
    </row>
    <row r="28" spans="1:1" ht="14.25" x14ac:dyDescent="0.45">
      <c r="A28" t="s">
        <v>559</v>
      </c>
    </row>
    <row r="29" spans="1:1" ht="14.25" x14ac:dyDescent="0.45">
      <c r="A29" t="s">
        <v>560</v>
      </c>
    </row>
    <row r="30" spans="1:1" ht="14.25" x14ac:dyDescent="0.45">
      <c r="A30" t="s">
        <v>561</v>
      </c>
    </row>
    <row r="31" spans="1:1" ht="14.25" x14ac:dyDescent="0.45">
      <c r="A31" t="s">
        <v>2421</v>
      </c>
    </row>
    <row r="32" spans="1:1" ht="14.25" x14ac:dyDescent="0.45">
      <c r="A32" t="s">
        <v>2422</v>
      </c>
    </row>
    <row r="33" spans="1:1" ht="14.25" x14ac:dyDescent="0.45">
      <c r="A33" t="s">
        <v>2423</v>
      </c>
    </row>
    <row r="34" spans="1:1" ht="14.25" x14ac:dyDescent="0.45">
      <c r="A34" t="s">
        <v>2424</v>
      </c>
    </row>
    <row r="35" spans="1:1" ht="14.25" x14ac:dyDescent="0.45">
      <c r="A35" t="s">
        <v>2425</v>
      </c>
    </row>
    <row r="36" spans="1:1" ht="14.25" x14ac:dyDescent="0.45">
      <c r="A36" t="s">
        <v>2426</v>
      </c>
    </row>
    <row r="37" spans="1:1" ht="14.25" x14ac:dyDescent="0.45">
      <c r="A37" t="s">
        <v>562</v>
      </c>
    </row>
    <row r="38" spans="1:1" ht="14.25" x14ac:dyDescent="0.45">
      <c r="A38" t="s">
        <v>563</v>
      </c>
    </row>
    <row r="39" spans="1:1" ht="14.25" x14ac:dyDescent="0.45">
      <c r="A39" t="s">
        <v>564</v>
      </c>
    </row>
    <row r="40" spans="1:1" ht="14.25" x14ac:dyDescent="0.45">
      <c r="A40" t="s">
        <v>565</v>
      </c>
    </row>
    <row r="41" spans="1:1" ht="14.25" x14ac:dyDescent="0.45">
      <c r="A41" t="s">
        <v>566</v>
      </c>
    </row>
    <row r="42" spans="1:1" ht="14.25" x14ac:dyDescent="0.45">
      <c r="A42" t="s">
        <v>567</v>
      </c>
    </row>
    <row r="43" spans="1:1" ht="14.25" x14ac:dyDescent="0.45">
      <c r="A43" t="s">
        <v>568</v>
      </c>
    </row>
    <row r="44" spans="1:1" ht="14.25" x14ac:dyDescent="0.45">
      <c r="A44" t="s">
        <v>569</v>
      </c>
    </row>
    <row r="45" spans="1:1" ht="14.25" x14ac:dyDescent="0.45">
      <c r="A45" t="s">
        <v>570</v>
      </c>
    </row>
    <row r="46" spans="1:1" ht="14.25" x14ac:dyDescent="0.45">
      <c r="A46" t="s">
        <v>571</v>
      </c>
    </row>
    <row r="47" spans="1:1" ht="14.25" x14ac:dyDescent="0.45">
      <c r="A47" t="s">
        <v>572</v>
      </c>
    </row>
    <row r="48" spans="1:1" ht="14.25" x14ac:dyDescent="0.45">
      <c r="A48" t="s">
        <v>573</v>
      </c>
    </row>
    <row r="49" spans="1:1" ht="14.25" x14ac:dyDescent="0.45">
      <c r="A49" t="s">
        <v>574</v>
      </c>
    </row>
    <row r="50" spans="1:1" ht="14.25" x14ac:dyDescent="0.45">
      <c r="A50" t="s">
        <v>575</v>
      </c>
    </row>
    <row r="51" spans="1:1" ht="14.25" x14ac:dyDescent="0.45">
      <c r="A51" t="s">
        <v>576</v>
      </c>
    </row>
    <row r="52" spans="1:1" ht="14.25" x14ac:dyDescent="0.45">
      <c r="A52" t="s">
        <v>577</v>
      </c>
    </row>
    <row r="53" spans="1:1" ht="14.25" x14ac:dyDescent="0.45">
      <c r="A53" t="s">
        <v>578</v>
      </c>
    </row>
    <row r="54" spans="1:1" ht="14.25" x14ac:dyDescent="0.45">
      <c r="A54" t="s">
        <v>579</v>
      </c>
    </row>
    <row r="55" spans="1:1" ht="14.25" x14ac:dyDescent="0.45">
      <c r="A55" t="s">
        <v>580</v>
      </c>
    </row>
    <row r="56" spans="1:1" ht="14.25" x14ac:dyDescent="0.45">
      <c r="A56" t="s">
        <v>581</v>
      </c>
    </row>
    <row r="57" spans="1:1" ht="14.25" x14ac:dyDescent="0.45">
      <c r="A57" t="s">
        <v>582</v>
      </c>
    </row>
    <row r="58" spans="1:1" ht="14.25" x14ac:dyDescent="0.45">
      <c r="A58" t="s">
        <v>583</v>
      </c>
    </row>
    <row r="59" spans="1:1" ht="14.25" x14ac:dyDescent="0.45">
      <c r="A59" t="s">
        <v>584</v>
      </c>
    </row>
    <row r="60" spans="1:1" ht="14.25" x14ac:dyDescent="0.45">
      <c r="A60" t="s">
        <v>585</v>
      </c>
    </row>
    <row r="61" spans="1:1" ht="14.25" x14ac:dyDescent="0.45">
      <c r="A61" t="s">
        <v>586</v>
      </c>
    </row>
    <row r="62" spans="1:1" ht="14.25" x14ac:dyDescent="0.45">
      <c r="A62" t="s">
        <v>587</v>
      </c>
    </row>
    <row r="63" spans="1:1" ht="14.25" x14ac:dyDescent="0.45">
      <c r="A63" t="s">
        <v>588</v>
      </c>
    </row>
    <row r="64" spans="1:1" ht="14.25" x14ac:dyDescent="0.45">
      <c r="A64" t="s">
        <v>589</v>
      </c>
    </row>
    <row r="65" spans="1:1" ht="14.25" x14ac:dyDescent="0.45">
      <c r="A65" t="s">
        <v>590</v>
      </c>
    </row>
    <row r="66" spans="1:1" ht="14.25" x14ac:dyDescent="0.45">
      <c r="A66" t="s">
        <v>591</v>
      </c>
    </row>
    <row r="67" spans="1:1" ht="14.25" x14ac:dyDescent="0.45">
      <c r="A67" t="s">
        <v>592</v>
      </c>
    </row>
    <row r="68" spans="1:1" ht="14.25" x14ac:dyDescent="0.45">
      <c r="A68" t="s">
        <v>593</v>
      </c>
    </row>
    <row r="69" spans="1:1" ht="14.25" x14ac:dyDescent="0.45">
      <c r="A69" t="s">
        <v>594</v>
      </c>
    </row>
    <row r="70" spans="1:1" ht="14.25" x14ac:dyDescent="0.45">
      <c r="A70" t="s">
        <v>595</v>
      </c>
    </row>
    <row r="71" spans="1:1" ht="14.25" x14ac:dyDescent="0.45">
      <c r="A71" t="s">
        <v>596</v>
      </c>
    </row>
    <row r="72" spans="1:1" ht="14.25" x14ac:dyDescent="0.45">
      <c r="A72" t="s">
        <v>597</v>
      </c>
    </row>
    <row r="73" spans="1:1" ht="14.25" x14ac:dyDescent="0.45">
      <c r="A73" t="s">
        <v>598</v>
      </c>
    </row>
    <row r="74" spans="1:1" ht="14.25" x14ac:dyDescent="0.45">
      <c r="A74" t="s">
        <v>599</v>
      </c>
    </row>
    <row r="75" spans="1:1" ht="14.25" x14ac:dyDescent="0.45">
      <c r="A75" t="s">
        <v>600</v>
      </c>
    </row>
    <row r="76" spans="1:1" ht="14.25" x14ac:dyDescent="0.45">
      <c r="A76" t="s">
        <v>601</v>
      </c>
    </row>
    <row r="77" spans="1:1" ht="14.25" x14ac:dyDescent="0.45">
      <c r="A77" t="s">
        <v>602</v>
      </c>
    </row>
    <row r="78" spans="1:1" ht="14.25" x14ac:dyDescent="0.45">
      <c r="A78" t="s">
        <v>603</v>
      </c>
    </row>
    <row r="79" spans="1:1" ht="14.25" x14ac:dyDescent="0.45">
      <c r="A79" t="s">
        <v>604</v>
      </c>
    </row>
    <row r="80" spans="1:1" ht="14.25" x14ac:dyDescent="0.45">
      <c r="A80" t="s">
        <v>605</v>
      </c>
    </row>
    <row r="81" spans="1:1" ht="14.25" x14ac:dyDescent="0.45">
      <c r="A81" t="s">
        <v>606</v>
      </c>
    </row>
    <row r="82" spans="1:1" ht="14.25" x14ac:dyDescent="0.45">
      <c r="A82" t="s">
        <v>607</v>
      </c>
    </row>
    <row r="83" spans="1:1" ht="14.25" x14ac:dyDescent="0.45">
      <c r="A83" t="s">
        <v>608</v>
      </c>
    </row>
    <row r="84" spans="1:1" ht="14.25" x14ac:dyDescent="0.45">
      <c r="A84" t="s">
        <v>609</v>
      </c>
    </row>
    <row r="85" spans="1:1" ht="14.25" x14ac:dyDescent="0.45">
      <c r="A85" t="s">
        <v>610</v>
      </c>
    </row>
    <row r="86" spans="1:1" ht="14.25" x14ac:dyDescent="0.45">
      <c r="A86" t="s">
        <v>611</v>
      </c>
    </row>
    <row r="87" spans="1:1" ht="14.25" x14ac:dyDescent="0.45">
      <c r="A87" t="s">
        <v>612</v>
      </c>
    </row>
    <row r="88" spans="1:1" ht="14.25" x14ac:dyDescent="0.45">
      <c r="A88" t="s">
        <v>613</v>
      </c>
    </row>
    <row r="89" spans="1:1" ht="14.25" x14ac:dyDescent="0.45">
      <c r="A89" t="s">
        <v>614</v>
      </c>
    </row>
    <row r="90" spans="1:1" ht="14.25" x14ac:dyDescent="0.45">
      <c r="A90" t="s">
        <v>615</v>
      </c>
    </row>
    <row r="91" spans="1:1" ht="14.25" x14ac:dyDescent="0.45">
      <c r="A91" t="s">
        <v>616</v>
      </c>
    </row>
    <row r="92" spans="1:1" ht="14.25" x14ac:dyDescent="0.45">
      <c r="A92" t="s">
        <v>617</v>
      </c>
    </row>
    <row r="93" spans="1:1" ht="14.25" x14ac:dyDescent="0.45">
      <c r="A93" t="s">
        <v>618</v>
      </c>
    </row>
    <row r="94" spans="1:1" ht="14.25" x14ac:dyDescent="0.45">
      <c r="A94" t="s">
        <v>619</v>
      </c>
    </row>
    <row r="95" spans="1:1" ht="14.25" x14ac:dyDescent="0.45">
      <c r="A95" t="s">
        <v>620</v>
      </c>
    </row>
    <row r="96" spans="1:1" ht="14.25" x14ac:dyDescent="0.45">
      <c r="A96" t="s">
        <v>621</v>
      </c>
    </row>
    <row r="97" spans="1:1" ht="14.25" x14ac:dyDescent="0.45">
      <c r="A97" t="s">
        <v>622</v>
      </c>
    </row>
    <row r="98" spans="1:1" ht="14.25" x14ac:dyDescent="0.45">
      <c r="A98" t="s">
        <v>623</v>
      </c>
    </row>
    <row r="99" spans="1:1" ht="14.25" x14ac:dyDescent="0.45">
      <c r="A99" t="s">
        <v>624</v>
      </c>
    </row>
    <row r="100" spans="1:1" ht="14.25" x14ac:dyDescent="0.45">
      <c r="A100" t="s">
        <v>625</v>
      </c>
    </row>
    <row r="101" spans="1:1" ht="14.25" x14ac:dyDescent="0.45">
      <c r="A101" t="s">
        <v>626</v>
      </c>
    </row>
    <row r="102" spans="1:1" ht="14.25" x14ac:dyDescent="0.45">
      <c r="A102" t="s">
        <v>627</v>
      </c>
    </row>
    <row r="103" spans="1:1" ht="14.25" x14ac:dyDescent="0.45">
      <c r="A103" t="s">
        <v>628</v>
      </c>
    </row>
    <row r="104" spans="1:1" ht="14.25" x14ac:dyDescent="0.45">
      <c r="A104" t="s">
        <v>629</v>
      </c>
    </row>
    <row r="105" spans="1:1" ht="14.25" x14ac:dyDescent="0.45">
      <c r="A105" t="s">
        <v>630</v>
      </c>
    </row>
    <row r="106" spans="1:1" ht="14.25" x14ac:dyDescent="0.45">
      <c r="A106" t="s">
        <v>631</v>
      </c>
    </row>
    <row r="107" spans="1:1" ht="14.25" x14ac:dyDescent="0.45">
      <c r="A107" t="s">
        <v>632</v>
      </c>
    </row>
    <row r="108" spans="1:1" ht="14.25" x14ac:dyDescent="0.45">
      <c r="A108" t="s">
        <v>633</v>
      </c>
    </row>
    <row r="109" spans="1:1" ht="14.25" x14ac:dyDescent="0.45">
      <c r="A109" t="s">
        <v>634</v>
      </c>
    </row>
    <row r="110" spans="1:1" ht="14.25" x14ac:dyDescent="0.45">
      <c r="A110" t="s">
        <v>635</v>
      </c>
    </row>
    <row r="111" spans="1:1" ht="14.25" x14ac:dyDescent="0.45">
      <c r="A111" t="s">
        <v>636</v>
      </c>
    </row>
    <row r="112" spans="1:1" ht="14.25" x14ac:dyDescent="0.45">
      <c r="A112" t="s">
        <v>637</v>
      </c>
    </row>
    <row r="113" spans="1:1" ht="14.25" x14ac:dyDescent="0.45">
      <c r="A113" t="s">
        <v>638</v>
      </c>
    </row>
    <row r="114" spans="1:1" ht="14.25" x14ac:dyDescent="0.45">
      <c r="A114" t="s">
        <v>639</v>
      </c>
    </row>
    <row r="115" spans="1:1" ht="14.25" x14ac:dyDescent="0.45">
      <c r="A115" t="s">
        <v>640</v>
      </c>
    </row>
    <row r="116" spans="1:1" ht="14.25" x14ac:dyDescent="0.45">
      <c r="A116" t="s">
        <v>641</v>
      </c>
    </row>
    <row r="117" spans="1:1" ht="14.25" x14ac:dyDescent="0.45">
      <c r="A117" t="s">
        <v>642</v>
      </c>
    </row>
    <row r="118" spans="1:1" ht="14.25" x14ac:dyDescent="0.45">
      <c r="A118" t="s">
        <v>643</v>
      </c>
    </row>
    <row r="119" spans="1:1" ht="14.25" x14ac:dyDescent="0.45">
      <c r="A119" t="s">
        <v>644</v>
      </c>
    </row>
    <row r="120" spans="1:1" ht="14.25" x14ac:dyDescent="0.45">
      <c r="A120" t="s">
        <v>645</v>
      </c>
    </row>
    <row r="121" spans="1:1" ht="14.25" x14ac:dyDescent="0.45">
      <c r="A121" t="s">
        <v>646</v>
      </c>
    </row>
    <row r="122" spans="1:1" ht="14.25" x14ac:dyDescent="0.45">
      <c r="A122" t="s">
        <v>647</v>
      </c>
    </row>
    <row r="123" spans="1:1" ht="14.25" x14ac:dyDescent="0.45">
      <c r="A123" t="s">
        <v>648</v>
      </c>
    </row>
    <row r="124" spans="1:1" ht="14.25" x14ac:dyDescent="0.45">
      <c r="A124" t="s">
        <v>649</v>
      </c>
    </row>
    <row r="125" spans="1:1" ht="14.25" x14ac:dyDescent="0.45">
      <c r="A125" t="s">
        <v>650</v>
      </c>
    </row>
    <row r="126" spans="1:1" ht="14.25" x14ac:dyDescent="0.45">
      <c r="A126" t="s">
        <v>651</v>
      </c>
    </row>
    <row r="127" spans="1:1" ht="14.25" x14ac:dyDescent="0.45">
      <c r="A127" t="s">
        <v>652</v>
      </c>
    </row>
    <row r="128" spans="1:1" ht="14.25" x14ac:dyDescent="0.45">
      <c r="A128" t="s">
        <v>653</v>
      </c>
    </row>
    <row r="129" spans="1:1" ht="14.25" x14ac:dyDescent="0.45">
      <c r="A129" t="s">
        <v>654</v>
      </c>
    </row>
    <row r="130" spans="1:1" ht="14.25" x14ac:dyDescent="0.45">
      <c r="A130" t="s">
        <v>655</v>
      </c>
    </row>
    <row r="131" spans="1:1" ht="14.25" x14ac:dyDescent="0.45">
      <c r="A131" t="s">
        <v>656</v>
      </c>
    </row>
    <row r="132" spans="1:1" ht="14.25" x14ac:dyDescent="0.45">
      <c r="A132" t="s">
        <v>657</v>
      </c>
    </row>
    <row r="133" spans="1:1" ht="14.25" x14ac:dyDescent="0.45">
      <c r="A133" t="s">
        <v>658</v>
      </c>
    </row>
    <row r="134" spans="1:1" ht="14.25" x14ac:dyDescent="0.45">
      <c r="A134" t="s">
        <v>659</v>
      </c>
    </row>
    <row r="135" spans="1:1" ht="14.25" x14ac:dyDescent="0.45">
      <c r="A135" t="s">
        <v>660</v>
      </c>
    </row>
    <row r="136" spans="1:1" ht="14.25" x14ac:dyDescent="0.45">
      <c r="A136" t="s">
        <v>661</v>
      </c>
    </row>
    <row r="137" spans="1:1" ht="14.25" x14ac:dyDescent="0.45">
      <c r="A137" t="s">
        <v>662</v>
      </c>
    </row>
    <row r="138" spans="1:1" ht="14.25" x14ac:dyDescent="0.45">
      <c r="A138" t="s">
        <v>663</v>
      </c>
    </row>
    <row r="139" spans="1:1" ht="14.25" x14ac:dyDescent="0.45">
      <c r="A139" t="s">
        <v>664</v>
      </c>
    </row>
    <row r="140" spans="1:1" ht="14.25" x14ac:dyDescent="0.45">
      <c r="A140" t="s">
        <v>665</v>
      </c>
    </row>
    <row r="141" spans="1:1" ht="14.25" x14ac:dyDescent="0.45">
      <c r="A141" t="s">
        <v>666</v>
      </c>
    </row>
    <row r="142" spans="1:1" ht="14.25" x14ac:dyDescent="0.45">
      <c r="A142" t="s">
        <v>667</v>
      </c>
    </row>
    <row r="143" spans="1:1" ht="14.25" x14ac:dyDescent="0.45">
      <c r="A143" t="s">
        <v>668</v>
      </c>
    </row>
    <row r="144" spans="1:1" ht="14.25" x14ac:dyDescent="0.45">
      <c r="A144" t="s">
        <v>669</v>
      </c>
    </row>
    <row r="145" spans="1:1" ht="14.25" x14ac:dyDescent="0.45">
      <c r="A145" t="s">
        <v>670</v>
      </c>
    </row>
    <row r="146" spans="1:1" ht="14.25" x14ac:dyDescent="0.45">
      <c r="A146" t="s">
        <v>671</v>
      </c>
    </row>
    <row r="147" spans="1:1" ht="14.25" x14ac:dyDescent="0.45">
      <c r="A147" t="s">
        <v>672</v>
      </c>
    </row>
    <row r="148" spans="1:1" ht="14.25" x14ac:dyDescent="0.45">
      <c r="A148" t="s">
        <v>673</v>
      </c>
    </row>
    <row r="149" spans="1:1" ht="14.25" x14ac:dyDescent="0.45">
      <c r="A149" t="s">
        <v>674</v>
      </c>
    </row>
    <row r="150" spans="1:1" ht="14.25" x14ac:dyDescent="0.45">
      <c r="A150" t="s">
        <v>675</v>
      </c>
    </row>
    <row r="151" spans="1:1" ht="14.25" x14ac:dyDescent="0.45">
      <c r="A151" t="s">
        <v>676</v>
      </c>
    </row>
    <row r="152" spans="1:1" ht="14.25" x14ac:dyDescent="0.45">
      <c r="A152" t="s">
        <v>677</v>
      </c>
    </row>
    <row r="153" spans="1:1" ht="14.25" x14ac:dyDescent="0.45">
      <c r="A153" t="s">
        <v>678</v>
      </c>
    </row>
    <row r="154" spans="1:1" ht="14.25" x14ac:dyDescent="0.45">
      <c r="A154" t="s">
        <v>679</v>
      </c>
    </row>
    <row r="155" spans="1:1" ht="14.25" x14ac:dyDescent="0.45">
      <c r="A155" t="s">
        <v>680</v>
      </c>
    </row>
    <row r="156" spans="1:1" ht="14.25" x14ac:dyDescent="0.45">
      <c r="A156" t="s">
        <v>681</v>
      </c>
    </row>
    <row r="157" spans="1:1" ht="14.25" x14ac:dyDescent="0.45">
      <c r="A157" t="s">
        <v>682</v>
      </c>
    </row>
    <row r="158" spans="1:1" ht="14.25" x14ac:dyDescent="0.45">
      <c r="A158" t="s">
        <v>683</v>
      </c>
    </row>
    <row r="159" spans="1:1" ht="14.25" x14ac:dyDescent="0.45">
      <c r="A159" t="s">
        <v>684</v>
      </c>
    </row>
    <row r="160" spans="1:1" ht="14.25" x14ac:dyDescent="0.45">
      <c r="A160" t="s">
        <v>685</v>
      </c>
    </row>
    <row r="161" spans="1:1" ht="14.25" x14ac:dyDescent="0.45">
      <c r="A161" t="s">
        <v>686</v>
      </c>
    </row>
    <row r="162" spans="1:1" ht="14.25" x14ac:dyDescent="0.45">
      <c r="A162" t="s">
        <v>687</v>
      </c>
    </row>
    <row r="163" spans="1:1" ht="14.25" x14ac:dyDescent="0.45">
      <c r="A163" t="s">
        <v>688</v>
      </c>
    </row>
    <row r="164" spans="1:1" ht="14.25" x14ac:dyDescent="0.45">
      <c r="A164" t="s">
        <v>689</v>
      </c>
    </row>
    <row r="165" spans="1:1" ht="14.25" x14ac:dyDescent="0.45">
      <c r="A165" t="s">
        <v>690</v>
      </c>
    </row>
    <row r="166" spans="1:1" ht="14.25" x14ac:dyDescent="0.45">
      <c r="A166" t="s">
        <v>691</v>
      </c>
    </row>
    <row r="167" spans="1:1" ht="14.25" x14ac:dyDescent="0.45">
      <c r="A167" t="s">
        <v>692</v>
      </c>
    </row>
    <row r="168" spans="1:1" ht="14.25" x14ac:dyDescent="0.45">
      <c r="A168" t="s">
        <v>693</v>
      </c>
    </row>
    <row r="169" spans="1:1" ht="14.25" x14ac:dyDescent="0.45">
      <c r="A169" t="s">
        <v>694</v>
      </c>
    </row>
    <row r="170" spans="1:1" ht="14.25" x14ac:dyDescent="0.45">
      <c r="A170" t="s">
        <v>695</v>
      </c>
    </row>
    <row r="171" spans="1:1" ht="14.25" x14ac:dyDescent="0.45">
      <c r="A171" t="s">
        <v>696</v>
      </c>
    </row>
    <row r="172" spans="1:1" ht="14.25" x14ac:dyDescent="0.45">
      <c r="A172" t="s">
        <v>697</v>
      </c>
    </row>
    <row r="173" spans="1:1" ht="14.25" x14ac:dyDescent="0.45">
      <c r="A173" t="s">
        <v>2404</v>
      </c>
    </row>
    <row r="174" spans="1:1" ht="14.25" x14ac:dyDescent="0.45">
      <c r="A174" t="s">
        <v>698</v>
      </c>
    </row>
    <row r="175" spans="1:1" ht="14.25" x14ac:dyDescent="0.45">
      <c r="A175" t="s">
        <v>699</v>
      </c>
    </row>
    <row r="176" spans="1:1" ht="14.25" x14ac:dyDescent="0.45">
      <c r="A176" t="s">
        <v>700</v>
      </c>
    </row>
    <row r="177" spans="1:1" ht="14.25" x14ac:dyDescent="0.45">
      <c r="A177" t="s">
        <v>701</v>
      </c>
    </row>
    <row r="178" spans="1:1" ht="14.25" x14ac:dyDescent="0.45">
      <c r="A178" t="s">
        <v>702</v>
      </c>
    </row>
    <row r="179" spans="1:1" ht="14.25" x14ac:dyDescent="0.45">
      <c r="A179" t="s">
        <v>703</v>
      </c>
    </row>
    <row r="180" spans="1:1" ht="14.25" x14ac:dyDescent="0.45">
      <c r="A180" t="s">
        <v>704</v>
      </c>
    </row>
    <row r="181" spans="1:1" ht="14.25" x14ac:dyDescent="0.45">
      <c r="A181" t="s">
        <v>705</v>
      </c>
    </row>
    <row r="182" spans="1:1" ht="14.25" x14ac:dyDescent="0.45">
      <c r="A182" t="s">
        <v>706</v>
      </c>
    </row>
    <row r="183" spans="1:1" ht="14.25" x14ac:dyDescent="0.45">
      <c r="A183" t="s">
        <v>707</v>
      </c>
    </row>
    <row r="184" spans="1:1" ht="14.25" x14ac:dyDescent="0.45">
      <c r="A184" t="s">
        <v>708</v>
      </c>
    </row>
    <row r="185" spans="1:1" ht="14.25" x14ac:dyDescent="0.45">
      <c r="A185" t="s">
        <v>709</v>
      </c>
    </row>
    <row r="186" spans="1:1" ht="14.25" x14ac:dyDescent="0.45">
      <c r="A186" t="s">
        <v>710</v>
      </c>
    </row>
    <row r="187" spans="1:1" ht="14.25" x14ac:dyDescent="0.45">
      <c r="A187" t="s">
        <v>711</v>
      </c>
    </row>
    <row r="188" spans="1:1" ht="14.25" x14ac:dyDescent="0.45">
      <c r="A188" t="s">
        <v>712</v>
      </c>
    </row>
    <row r="189" spans="1:1" ht="14.25" x14ac:dyDescent="0.45">
      <c r="A189" t="s">
        <v>713</v>
      </c>
    </row>
    <row r="190" spans="1:1" ht="14.25" x14ac:dyDescent="0.45">
      <c r="A190" t="s">
        <v>714</v>
      </c>
    </row>
    <row r="191" spans="1:1" ht="14.25" x14ac:dyDescent="0.45">
      <c r="A191" t="s">
        <v>715</v>
      </c>
    </row>
    <row r="192" spans="1:1" ht="14.25" x14ac:dyDescent="0.45">
      <c r="A192" t="s">
        <v>716</v>
      </c>
    </row>
    <row r="193" spans="1:1" ht="14.25" x14ac:dyDescent="0.45">
      <c r="A193" t="s">
        <v>717</v>
      </c>
    </row>
    <row r="194" spans="1:1" ht="14.25" x14ac:dyDescent="0.45">
      <c r="A194" t="s">
        <v>718</v>
      </c>
    </row>
    <row r="195" spans="1:1" ht="14.25" x14ac:dyDescent="0.45">
      <c r="A195" t="s">
        <v>719</v>
      </c>
    </row>
    <row r="196" spans="1:1" ht="14.25" x14ac:dyDescent="0.45">
      <c r="A196" t="s">
        <v>720</v>
      </c>
    </row>
    <row r="197" spans="1:1" ht="14.25" x14ac:dyDescent="0.45">
      <c r="A197" t="s">
        <v>721</v>
      </c>
    </row>
    <row r="198" spans="1:1" ht="14.25" x14ac:dyDescent="0.45">
      <c r="A198" t="s">
        <v>722</v>
      </c>
    </row>
    <row r="199" spans="1:1" ht="14.25" x14ac:dyDescent="0.45">
      <c r="A199" t="s">
        <v>723</v>
      </c>
    </row>
    <row r="200" spans="1:1" ht="14.25" x14ac:dyDescent="0.45">
      <c r="A200" t="s">
        <v>724</v>
      </c>
    </row>
    <row r="201" spans="1:1" ht="14.25" x14ac:dyDescent="0.45">
      <c r="A201" t="s">
        <v>725</v>
      </c>
    </row>
    <row r="202" spans="1:1" ht="14.25" x14ac:dyDescent="0.45">
      <c r="A202" t="s">
        <v>726</v>
      </c>
    </row>
    <row r="203" spans="1:1" ht="14.25" x14ac:dyDescent="0.45">
      <c r="A203" t="s">
        <v>727</v>
      </c>
    </row>
    <row r="204" spans="1:1" ht="14.25" x14ac:dyDescent="0.45">
      <c r="A204" t="s">
        <v>728</v>
      </c>
    </row>
    <row r="205" spans="1:1" ht="14.25" x14ac:dyDescent="0.45">
      <c r="A205" t="s">
        <v>729</v>
      </c>
    </row>
    <row r="206" spans="1:1" ht="14.25" x14ac:dyDescent="0.45">
      <c r="A206" t="s">
        <v>730</v>
      </c>
    </row>
    <row r="207" spans="1:1" ht="14.25" x14ac:dyDescent="0.45">
      <c r="A207" t="s">
        <v>731</v>
      </c>
    </row>
    <row r="208" spans="1:1" ht="14.25" x14ac:dyDescent="0.45">
      <c r="A208" t="s">
        <v>732</v>
      </c>
    </row>
    <row r="209" spans="1:1" ht="14.25" x14ac:dyDescent="0.45">
      <c r="A209" t="s">
        <v>733</v>
      </c>
    </row>
    <row r="210" spans="1:1" ht="14.25" x14ac:dyDescent="0.45">
      <c r="A210" t="s">
        <v>734</v>
      </c>
    </row>
    <row r="211" spans="1:1" ht="14.25" x14ac:dyDescent="0.45">
      <c r="A211" t="s">
        <v>735</v>
      </c>
    </row>
    <row r="212" spans="1:1" ht="14.25" x14ac:dyDescent="0.45">
      <c r="A212" t="s">
        <v>736</v>
      </c>
    </row>
    <row r="213" spans="1:1" ht="14.25" x14ac:dyDescent="0.45">
      <c r="A213" t="s">
        <v>737</v>
      </c>
    </row>
    <row r="214" spans="1:1" ht="14.25" x14ac:dyDescent="0.45">
      <c r="A214" t="s">
        <v>738</v>
      </c>
    </row>
    <row r="215" spans="1:1" ht="14.25" x14ac:dyDescent="0.45">
      <c r="A215" t="s">
        <v>739</v>
      </c>
    </row>
    <row r="216" spans="1:1" ht="14.25" x14ac:dyDescent="0.45">
      <c r="A216" t="s">
        <v>740</v>
      </c>
    </row>
    <row r="217" spans="1:1" ht="14.25" x14ac:dyDescent="0.45">
      <c r="A217" t="s">
        <v>741</v>
      </c>
    </row>
    <row r="218" spans="1:1" ht="14.25" x14ac:dyDescent="0.45">
      <c r="A218" t="s">
        <v>742</v>
      </c>
    </row>
    <row r="219" spans="1:1" ht="14.25" x14ac:dyDescent="0.45">
      <c r="A219" t="s">
        <v>743</v>
      </c>
    </row>
    <row r="220" spans="1:1" ht="14.25" x14ac:dyDescent="0.45">
      <c r="A220" t="s">
        <v>744</v>
      </c>
    </row>
    <row r="221" spans="1:1" ht="14.25" x14ac:dyDescent="0.45">
      <c r="A221" t="s">
        <v>745</v>
      </c>
    </row>
    <row r="222" spans="1:1" ht="14.25" x14ac:dyDescent="0.45">
      <c r="A222" t="s">
        <v>746</v>
      </c>
    </row>
    <row r="223" spans="1:1" ht="14.25" x14ac:dyDescent="0.45">
      <c r="A223" t="s">
        <v>747</v>
      </c>
    </row>
    <row r="224" spans="1:1" ht="14.25" x14ac:dyDescent="0.45">
      <c r="A224" t="s">
        <v>748</v>
      </c>
    </row>
    <row r="225" spans="1:1" ht="14.25" x14ac:dyDescent="0.45">
      <c r="A225" t="s">
        <v>749</v>
      </c>
    </row>
    <row r="226" spans="1:1" ht="14.25" x14ac:dyDescent="0.45">
      <c r="A226" t="s">
        <v>750</v>
      </c>
    </row>
    <row r="227" spans="1:1" ht="14.25" x14ac:dyDescent="0.45">
      <c r="A227" t="s">
        <v>751</v>
      </c>
    </row>
    <row r="228" spans="1:1" ht="14.25" x14ac:dyDescent="0.45">
      <c r="A228" t="s">
        <v>752</v>
      </c>
    </row>
    <row r="229" spans="1:1" ht="14.25" x14ac:dyDescent="0.45">
      <c r="A229" t="s">
        <v>753</v>
      </c>
    </row>
    <row r="230" spans="1:1" ht="14.25" x14ac:dyDescent="0.45">
      <c r="A230" t="s">
        <v>754</v>
      </c>
    </row>
    <row r="231" spans="1:1" ht="14.25" x14ac:dyDescent="0.45">
      <c r="A231" t="s">
        <v>755</v>
      </c>
    </row>
    <row r="232" spans="1:1" ht="14.25" x14ac:dyDescent="0.45">
      <c r="A232" t="s">
        <v>756</v>
      </c>
    </row>
    <row r="233" spans="1:1" ht="14.25" x14ac:dyDescent="0.45">
      <c r="A233" t="s">
        <v>757</v>
      </c>
    </row>
    <row r="234" spans="1:1" ht="14.25" x14ac:dyDescent="0.45">
      <c r="A234" t="s">
        <v>758</v>
      </c>
    </row>
    <row r="235" spans="1:1" ht="14.25" x14ac:dyDescent="0.45">
      <c r="A235" t="s">
        <v>759</v>
      </c>
    </row>
    <row r="236" spans="1:1" ht="14.25" x14ac:dyDescent="0.45">
      <c r="A236" t="s">
        <v>760</v>
      </c>
    </row>
    <row r="237" spans="1:1" ht="14.25" x14ac:dyDescent="0.45">
      <c r="A237" t="s">
        <v>761</v>
      </c>
    </row>
    <row r="238" spans="1:1" ht="14.25" x14ac:dyDescent="0.45">
      <c r="A238" t="s">
        <v>762</v>
      </c>
    </row>
    <row r="239" spans="1:1" ht="14.25" x14ac:dyDescent="0.45">
      <c r="A239" t="s">
        <v>763</v>
      </c>
    </row>
    <row r="240" spans="1:1" ht="14.25" x14ac:dyDescent="0.45">
      <c r="A240" t="s">
        <v>764</v>
      </c>
    </row>
    <row r="241" spans="1:1" ht="14.25" x14ac:dyDescent="0.45">
      <c r="A241" t="s">
        <v>765</v>
      </c>
    </row>
    <row r="242" spans="1:1" ht="14.25" x14ac:dyDescent="0.45">
      <c r="A242" t="s">
        <v>766</v>
      </c>
    </row>
    <row r="243" spans="1:1" ht="14.25" x14ac:dyDescent="0.45">
      <c r="A243" t="s">
        <v>767</v>
      </c>
    </row>
    <row r="244" spans="1:1" ht="14.25" x14ac:dyDescent="0.45">
      <c r="A244" t="s">
        <v>768</v>
      </c>
    </row>
    <row r="245" spans="1:1" ht="14.25" x14ac:dyDescent="0.45">
      <c r="A245" t="s">
        <v>769</v>
      </c>
    </row>
    <row r="246" spans="1:1" ht="14.25" x14ac:dyDescent="0.45">
      <c r="A246" t="s">
        <v>770</v>
      </c>
    </row>
    <row r="247" spans="1:1" ht="14.25" x14ac:dyDescent="0.45">
      <c r="A247" t="s">
        <v>771</v>
      </c>
    </row>
    <row r="248" spans="1:1" ht="14.25" x14ac:dyDescent="0.45">
      <c r="A248" t="s">
        <v>772</v>
      </c>
    </row>
    <row r="249" spans="1:1" ht="14.25" x14ac:dyDescent="0.45">
      <c r="A249" t="s">
        <v>773</v>
      </c>
    </row>
    <row r="250" spans="1:1" ht="14.25" x14ac:dyDescent="0.45">
      <c r="A250" t="s">
        <v>774</v>
      </c>
    </row>
    <row r="251" spans="1:1" ht="14.25" x14ac:dyDescent="0.45">
      <c r="A251" t="s">
        <v>775</v>
      </c>
    </row>
    <row r="252" spans="1:1" ht="14.25" x14ac:dyDescent="0.45">
      <c r="A252" t="s">
        <v>776</v>
      </c>
    </row>
    <row r="253" spans="1:1" ht="14.25" x14ac:dyDescent="0.45">
      <c r="A253" t="s">
        <v>777</v>
      </c>
    </row>
    <row r="254" spans="1:1" ht="14.25" x14ac:dyDescent="0.45">
      <c r="A254" t="s">
        <v>778</v>
      </c>
    </row>
    <row r="255" spans="1:1" ht="14.25" x14ac:dyDescent="0.45">
      <c r="A255" t="s">
        <v>779</v>
      </c>
    </row>
    <row r="256" spans="1:1" ht="14.25" x14ac:dyDescent="0.45">
      <c r="A256" t="s">
        <v>780</v>
      </c>
    </row>
    <row r="257" spans="1:1" ht="14.25" x14ac:dyDescent="0.45">
      <c r="A257" t="s">
        <v>781</v>
      </c>
    </row>
    <row r="258" spans="1:1" ht="14.25" x14ac:dyDescent="0.45">
      <c r="A258" t="s">
        <v>782</v>
      </c>
    </row>
    <row r="259" spans="1:1" ht="14.25" x14ac:dyDescent="0.45">
      <c r="A259" t="s">
        <v>783</v>
      </c>
    </row>
    <row r="260" spans="1:1" ht="14.25" x14ac:dyDescent="0.45">
      <c r="A260" t="s">
        <v>784</v>
      </c>
    </row>
    <row r="261" spans="1:1" ht="14.25" x14ac:dyDescent="0.45">
      <c r="A261" t="s">
        <v>785</v>
      </c>
    </row>
    <row r="262" spans="1:1" ht="14.25" x14ac:dyDescent="0.45">
      <c r="A262" t="s">
        <v>786</v>
      </c>
    </row>
    <row r="263" spans="1:1" ht="14.25" x14ac:dyDescent="0.45">
      <c r="A263" t="s">
        <v>787</v>
      </c>
    </row>
    <row r="264" spans="1:1" ht="14.25" x14ac:dyDescent="0.45">
      <c r="A264" t="s">
        <v>788</v>
      </c>
    </row>
    <row r="265" spans="1:1" ht="14.25" x14ac:dyDescent="0.45">
      <c r="A265" t="s">
        <v>789</v>
      </c>
    </row>
    <row r="266" spans="1:1" ht="14.25" x14ac:dyDescent="0.45">
      <c r="A266" t="s">
        <v>790</v>
      </c>
    </row>
    <row r="267" spans="1:1" ht="14.25" x14ac:dyDescent="0.45">
      <c r="A267" t="s">
        <v>791</v>
      </c>
    </row>
    <row r="268" spans="1:1" ht="14.25" x14ac:dyDescent="0.45">
      <c r="A268" t="s">
        <v>792</v>
      </c>
    </row>
    <row r="269" spans="1:1" ht="14.25" x14ac:dyDescent="0.45">
      <c r="A269" t="s">
        <v>793</v>
      </c>
    </row>
    <row r="270" spans="1:1" ht="14.25" x14ac:dyDescent="0.45">
      <c r="A270" t="s">
        <v>794</v>
      </c>
    </row>
    <row r="271" spans="1:1" ht="14.25" x14ac:dyDescent="0.45">
      <c r="A271" t="s">
        <v>795</v>
      </c>
    </row>
    <row r="272" spans="1:1" ht="14.25" x14ac:dyDescent="0.45">
      <c r="A272" t="s">
        <v>796</v>
      </c>
    </row>
    <row r="273" spans="1:1" ht="14.25" x14ac:dyDescent="0.45">
      <c r="A273" t="s">
        <v>797</v>
      </c>
    </row>
    <row r="274" spans="1:1" ht="14.25" x14ac:dyDescent="0.45">
      <c r="A274" t="s">
        <v>798</v>
      </c>
    </row>
    <row r="275" spans="1:1" ht="14.25" x14ac:dyDescent="0.45">
      <c r="A275" t="s">
        <v>799</v>
      </c>
    </row>
    <row r="276" spans="1:1" ht="14.25" x14ac:dyDescent="0.45">
      <c r="A276" t="s">
        <v>800</v>
      </c>
    </row>
    <row r="277" spans="1:1" ht="14.25" x14ac:dyDescent="0.45">
      <c r="A277" t="s">
        <v>801</v>
      </c>
    </row>
    <row r="278" spans="1:1" ht="14.25" x14ac:dyDescent="0.45">
      <c r="A278" t="s">
        <v>802</v>
      </c>
    </row>
    <row r="279" spans="1:1" ht="14.25" x14ac:dyDescent="0.45">
      <c r="A279" t="s">
        <v>803</v>
      </c>
    </row>
    <row r="280" spans="1:1" ht="14.25" x14ac:dyDescent="0.45">
      <c r="A280" t="s">
        <v>804</v>
      </c>
    </row>
    <row r="281" spans="1:1" ht="14.25" x14ac:dyDescent="0.45">
      <c r="A281" t="s">
        <v>805</v>
      </c>
    </row>
    <row r="282" spans="1:1" ht="14.25" x14ac:dyDescent="0.45">
      <c r="A282" t="s">
        <v>806</v>
      </c>
    </row>
    <row r="283" spans="1:1" ht="14.25" x14ac:dyDescent="0.45">
      <c r="A283" t="s">
        <v>807</v>
      </c>
    </row>
    <row r="284" spans="1:1" ht="14.25" x14ac:dyDescent="0.45">
      <c r="A284" t="s">
        <v>808</v>
      </c>
    </row>
    <row r="285" spans="1:1" ht="14.25" x14ac:dyDescent="0.45">
      <c r="A285" t="s">
        <v>809</v>
      </c>
    </row>
    <row r="286" spans="1:1" ht="14.25" x14ac:dyDescent="0.45">
      <c r="A286" t="s">
        <v>810</v>
      </c>
    </row>
    <row r="287" spans="1:1" ht="14.25" x14ac:dyDescent="0.45">
      <c r="A287" t="s">
        <v>811</v>
      </c>
    </row>
    <row r="288" spans="1:1" ht="14.25" x14ac:dyDescent="0.45">
      <c r="A288" t="s">
        <v>812</v>
      </c>
    </row>
    <row r="289" spans="1:1" ht="14.25" x14ac:dyDescent="0.45">
      <c r="A289" t="s">
        <v>813</v>
      </c>
    </row>
    <row r="290" spans="1:1" ht="14.25" x14ac:dyDescent="0.45">
      <c r="A290" t="s">
        <v>814</v>
      </c>
    </row>
    <row r="291" spans="1:1" ht="14.25" x14ac:dyDescent="0.45">
      <c r="A291" t="s">
        <v>815</v>
      </c>
    </row>
    <row r="292" spans="1:1" ht="14.25" x14ac:dyDescent="0.45">
      <c r="A292" t="s">
        <v>816</v>
      </c>
    </row>
    <row r="293" spans="1:1" ht="14.25" x14ac:dyDescent="0.45">
      <c r="A293" t="s">
        <v>817</v>
      </c>
    </row>
    <row r="294" spans="1:1" ht="14.25" x14ac:dyDescent="0.45">
      <c r="A294" t="s">
        <v>818</v>
      </c>
    </row>
    <row r="295" spans="1:1" ht="14.25" x14ac:dyDescent="0.45">
      <c r="A295" t="s">
        <v>819</v>
      </c>
    </row>
    <row r="296" spans="1:1" ht="14.25" x14ac:dyDescent="0.45">
      <c r="A296" t="s">
        <v>2427</v>
      </c>
    </row>
    <row r="297" spans="1:1" ht="14.25" x14ac:dyDescent="0.45">
      <c r="A297" t="s">
        <v>2428</v>
      </c>
    </row>
    <row r="298" spans="1:1" ht="14.25" x14ac:dyDescent="0.45">
      <c r="A298" t="s">
        <v>820</v>
      </c>
    </row>
    <row r="299" spans="1:1" ht="14.25" x14ac:dyDescent="0.45">
      <c r="A299" t="s">
        <v>821</v>
      </c>
    </row>
    <row r="300" spans="1:1" ht="14.25" x14ac:dyDescent="0.45">
      <c r="A300" t="s">
        <v>2429</v>
      </c>
    </row>
    <row r="301" spans="1:1" ht="14.25" x14ac:dyDescent="0.45">
      <c r="A301" t="s">
        <v>2430</v>
      </c>
    </row>
    <row r="302" spans="1:1" ht="14.25" x14ac:dyDescent="0.45">
      <c r="A302" t="s">
        <v>822</v>
      </c>
    </row>
    <row r="303" spans="1:1" ht="14.25" x14ac:dyDescent="0.45">
      <c r="A303" t="s">
        <v>823</v>
      </c>
    </row>
    <row r="304" spans="1:1" ht="14.25" x14ac:dyDescent="0.45">
      <c r="A304" t="s">
        <v>824</v>
      </c>
    </row>
    <row r="305" spans="1:1" ht="14.25" x14ac:dyDescent="0.45">
      <c r="A305" t="s">
        <v>825</v>
      </c>
    </row>
    <row r="306" spans="1:1" ht="14.25" x14ac:dyDescent="0.45">
      <c r="A306" t="s">
        <v>826</v>
      </c>
    </row>
    <row r="307" spans="1:1" ht="14.25" x14ac:dyDescent="0.45">
      <c r="A307" t="s">
        <v>827</v>
      </c>
    </row>
    <row r="308" spans="1:1" ht="14.25" x14ac:dyDescent="0.45">
      <c r="A308" t="s">
        <v>828</v>
      </c>
    </row>
    <row r="309" spans="1:1" ht="14.25" x14ac:dyDescent="0.45">
      <c r="A309" t="s">
        <v>829</v>
      </c>
    </row>
    <row r="310" spans="1:1" ht="14.25" x14ac:dyDescent="0.45">
      <c r="A310" t="s">
        <v>830</v>
      </c>
    </row>
    <row r="311" spans="1:1" ht="14.25" x14ac:dyDescent="0.45">
      <c r="A311" t="s">
        <v>831</v>
      </c>
    </row>
    <row r="312" spans="1:1" ht="14.25" x14ac:dyDescent="0.45">
      <c r="A312" t="s">
        <v>832</v>
      </c>
    </row>
    <row r="313" spans="1:1" ht="14.25" x14ac:dyDescent="0.45">
      <c r="A313" t="s">
        <v>833</v>
      </c>
    </row>
    <row r="314" spans="1:1" ht="14.25" x14ac:dyDescent="0.45">
      <c r="A314" t="s">
        <v>834</v>
      </c>
    </row>
    <row r="315" spans="1:1" ht="14.25" x14ac:dyDescent="0.45">
      <c r="A315" t="s">
        <v>835</v>
      </c>
    </row>
    <row r="316" spans="1:1" ht="14.25" x14ac:dyDescent="0.45">
      <c r="A316" t="s">
        <v>836</v>
      </c>
    </row>
    <row r="317" spans="1:1" ht="14.25" x14ac:dyDescent="0.45">
      <c r="A317" t="s">
        <v>837</v>
      </c>
    </row>
    <row r="318" spans="1:1" ht="14.25" x14ac:dyDescent="0.45">
      <c r="A318" t="s">
        <v>838</v>
      </c>
    </row>
    <row r="319" spans="1:1" ht="14.25" x14ac:dyDescent="0.45">
      <c r="A319" t="s">
        <v>839</v>
      </c>
    </row>
    <row r="320" spans="1:1" ht="14.25" x14ac:dyDescent="0.45">
      <c r="A320" t="s">
        <v>840</v>
      </c>
    </row>
    <row r="321" spans="1:1" ht="14.25" x14ac:dyDescent="0.45">
      <c r="A321" t="s">
        <v>841</v>
      </c>
    </row>
    <row r="322" spans="1:1" ht="14.25" x14ac:dyDescent="0.45">
      <c r="A322" t="s">
        <v>842</v>
      </c>
    </row>
    <row r="323" spans="1:1" ht="14.25" x14ac:dyDescent="0.45">
      <c r="A323" t="s">
        <v>843</v>
      </c>
    </row>
    <row r="324" spans="1:1" ht="14.25" x14ac:dyDescent="0.45">
      <c r="A324" t="s">
        <v>844</v>
      </c>
    </row>
    <row r="325" spans="1:1" ht="14.25" x14ac:dyDescent="0.45">
      <c r="A325" t="s">
        <v>845</v>
      </c>
    </row>
    <row r="326" spans="1:1" ht="14.25" x14ac:dyDescent="0.45">
      <c r="A326" t="s">
        <v>2405</v>
      </c>
    </row>
    <row r="327" spans="1:1" ht="14.25" x14ac:dyDescent="0.45">
      <c r="A327" t="s">
        <v>846</v>
      </c>
    </row>
    <row r="328" spans="1:1" ht="14.25" x14ac:dyDescent="0.45">
      <c r="A328" t="s">
        <v>847</v>
      </c>
    </row>
    <row r="329" spans="1:1" ht="14.25" x14ac:dyDescent="0.45">
      <c r="A329" t="s">
        <v>2406</v>
      </c>
    </row>
    <row r="330" spans="1:1" ht="14.25" x14ac:dyDescent="0.45">
      <c r="A330" t="s">
        <v>2407</v>
      </c>
    </row>
    <row r="331" spans="1:1" ht="14.25" x14ac:dyDescent="0.45">
      <c r="A331" t="s">
        <v>2431</v>
      </c>
    </row>
    <row r="332" spans="1:1" ht="14.25" x14ac:dyDescent="0.45">
      <c r="A332" t="s">
        <v>848</v>
      </c>
    </row>
    <row r="333" spans="1:1" ht="14.25" x14ac:dyDescent="0.45">
      <c r="A333" t="s">
        <v>849</v>
      </c>
    </row>
    <row r="334" spans="1:1" ht="14.25" x14ac:dyDescent="0.45">
      <c r="A334" t="s">
        <v>850</v>
      </c>
    </row>
    <row r="335" spans="1:1" ht="14.25" x14ac:dyDescent="0.45">
      <c r="A335" t="s">
        <v>851</v>
      </c>
    </row>
    <row r="336" spans="1:1" ht="14.25" x14ac:dyDescent="0.45">
      <c r="A336" t="s">
        <v>852</v>
      </c>
    </row>
    <row r="337" spans="1:1" ht="14.25" x14ac:dyDescent="0.45">
      <c r="A337" t="s">
        <v>853</v>
      </c>
    </row>
    <row r="338" spans="1:1" ht="14.25" x14ac:dyDescent="0.45">
      <c r="A338" t="s">
        <v>854</v>
      </c>
    </row>
    <row r="339" spans="1:1" ht="14.25" x14ac:dyDescent="0.45">
      <c r="A339" t="s">
        <v>855</v>
      </c>
    </row>
    <row r="340" spans="1:1" ht="14.25" x14ac:dyDescent="0.45">
      <c r="A340" t="s">
        <v>856</v>
      </c>
    </row>
    <row r="341" spans="1:1" ht="14.25" x14ac:dyDescent="0.45">
      <c r="A341" t="s">
        <v>857</v>
      </c>
    </row>
    <row r="342" spans="1:1" ht="14.25" x14ac:dyDescent="0.45">
      <c r="A342" t="s">
        <v>858</v>
      </c>
    </row>
    <row r="343" spans="1:1" ht="14.25" x14ac:dyDescent="0.45">
      <c r="A343" t="s">
        <v>859</v>
      </c>
    </row>
    <row r="344" spans="1:1" ht="14.25" x14ac:dyDescent="0.45">
      <c r="A344" t="s">
        <v>860</v>
      </c>
    </row>
    <row r="345" spans="1:1" ht="14.25" x14ac:dyDescent="0.45">
      <c r="A345" t="s">
        <v>861</v>
      </c>
    </row>
    <row r="346" spans="1:1" ht="14.25" x14ac:dyDescent="0.45">
      <c r="A346" t="s">
        <v>862</v>
      </c>
    </row>
    <row r="347" spans="1:1" ht="14.25" x14ac:dyDescent="0.45">
      <c r="A347" t="s">
        <v>863</v>
      </c>
    </row>
    <row r="348" spans="1:1" ht="14.25" x14ac:dyDescent="0.45">
      <c r="A348" t="s">
        <v>864</v>
      </c>
    </row>
    <row r="349" spans="1:1" ht="14.25" x14ac:dyDescent="0.45">
      <c r="A349" t="s">
        <v>865</v>
      </c>
    </row>
    <row r="350" spans="1:1" ht="14.25" x14ac:dyDescent="0.45">
      <c r="A350" t="s">
        <v>866</v>
      </c>
    </row>
    <row r="351" spans="1:1" ht="14.25" x14ac:dyDescent="0.45">
      <c r="A351" t="s">
        <v>867</v>
      </c>
    </row>
    <row r="352" spans="1:1" ht="14.25" x14ac:dyDescent="0.45">
      <c r="A352" t="s">
        <v>868</v>
      </c>
    </row>
    <row r="353" spans="1:1" ht="14.25" x14ac:dyDescent="0.45">
      <c r="A353" t="s">
        <v>869</v>
      </c>
    </row>
    <row r="354" spans="1:1" ht="14.25" x14ac:dyDescent="0.45">
      <c r="A354" t="s">
        <v>870</v>
      </c>
    </row>
    <row r="355" spans="1:1" ht="14.25" x14ac:dyDescent="0.45">
      <c r="A355" t="s">
        <v>871</v>
      </c>
    </row>
    <row r="356" spans="1:1" ht="14.25" x14ac:dyDescent="0.45">
      <c r="A356" t="s">
        <v>872</v>
      </c>
    </row>
    <row r="357" spans="1:1" ht="14.25" x14ac:dyDescent="0.45">
      <c r="A357" t="s">
        <v>873</v>
      </c>
    </row>
    <row r="358" spans="1:1" ht="14.25" x14ac:dyDescent="0.45">
      <c r="A358" t="s">
        <v>874</v>
      </c>
    </row>
    <row r="359" spans="1:1" ht="14.25" x14ac:dyDescent="0.45">
      <c r="A359" t="s">
        <v>875</v>
      </c>
    </row>
    <row r="360" spans="1:1" ht="14.25" x14ac:dyDescent="0.45">
      <c r="A360" t="s">
        <v>876</v>
      </c>
    </row>
    <row r="361" spans="1:1" ht="14.25" x14ac:dyDescent="0.45">
      <c r="A361" t="s">
        <v>877</v>
      </c>
    </row>
    <row r="362" spans="1:1" ht="14.25" x14ac:dyDescent="0.45">
      <c r="A362" t="s">
        <v>878</v>
      </c>
    </row>
    <row r="363" spans="1:1" ht="14.25" x14ac:dyDescent="0.45">
      <c r="A363" t="s">
        <v>879</v>
      </c>
    </row>
    <row r="364" spans="1:1" ht="14.25" x14ac:dyDescent="0.45">
      <c r="A364" t="s">
        <v>880</v>
      </c>
    </row>
    <row r="365" spans="1:1" ht="14.25" x14ac:dyDescent="0.45">
      <c r="A365" t="s">
        <v>881</v>
      </c>
    </row>
    <row r="366" spans="1:1" ht="14.25" x14ac:dyDescent="0.45">
      <c r="A366" t="s">
        <v>882</v>
      </c>
    </row>
    <row r="367" spans="1:1" ht="14.25" x14ac:dyDescent="0.45">
      <c r="A367" t="s">
        <v>883</v>
      </c>
    </row>
    <row r="368" spans="1:1" ht="14.25" x14ac:dyDescent="0.45">
      <c r="A368" t="s">
        <v>884</v>
      </c>
    </row>
    <row r="369" spans="1:1" ht="14.25" x14ac:dyDescent="0.45">
      <c r="A369" t="s">
        <v>885</v>
      </c>
    </row>
    <row r="370" spans="1:1" ht="14.25" x14ac:dyDescent="0.45">
      <c r="A370" t="s">
        <v>886</v>
      </c>
    </row>
    <row r="371" spans="1:1" ht="14.25" x14ac:dyDescent="0.45">
      <c r="A371" t="s">
        <v>887</v>
      </c>
    </row>
    <row r="372" spans="1:1" ht="14.25" x14ac:dyDescent="0.45">
      <c r="A372" t="s">
        <v>888</v>
      </c>
    </row>
    <row r="373" spans="1:1" ht="14.25" x14ac:dyDescent="0.45">
      <c r="A373" t="s">
        <v>889</v>
      </c>
    </row>
    <row r="374" spans="1:1" ht="14.25" x14ac:dyDescent="0.45">
      <c r="A374" t="s">
        <v>890</v>
      </c>
    </row>
    <row r="375" spans="1:1" ht="14.25" x14ac:dyDescent="0.45">
      <c r="A375" t="s">
        <v>891</v>
      </c>
    </row>
    <row r="376" spans="1:1" ht="14.25" x14ac:dyDescent="0.45">
      <c r="A376" t="s">
        <v>892</v>
      </c>
    </row>
    <row r="377" spans="1:1" ht="14.25" x14ac:dyDescent="0.45">
      <c r="A377" t="s">
        <v>893</v>
      </c>
    </row>
    <row r="378" spans="1:1" ht="14.25" x14ac:dyDescent="0.45">
      <c r="A378" t="s">
        <v>894</v>
      </c>
    </row>
    <row r="379" spans="1:1" ht="14.25" x14ac:dyDescent="0.45">
      <c r="A379" t="s">
        <v>895</v>
      </c>
    </row>
    <row r="380" spans="1:1" ht="14.25" x14ac:dyDescent="0.45">
      <c r="A380" t="s">
        <v>896</v>
      </c>
    </row>
    <row r="381" spans="1:1" ht="14.25" x14ac:dyDescent="0.45">
      <c r="A381" t="s">
        <v>897</v>
      </c>
    </row>
    <row r="382" spans="1:1" ht="14.25" x14ac:dyDescent="0.45">
      <c r="A382" t="s">
        <v>898</v>
      </c>
    </row>
    <row r="383" spans="1:1" ht="14.25" x14ac:dyDescent="0.45">
      <c r="A383" t="s">
        <v>899</v>
      </c>
    </row>
    <row r="384" spans="1:1" ht="14.25" x14ac:dyDescent="0.45">
      <c r="A384" t="s">
        <v>900</v>
      </c>
    </row>
    <row r="385" spans="1:1" ht="14.25" x14ac:dyDescent="0.45">
      <c r="A385" t="s">
        <v>901</v>
      </c>
    </row>
    <row r="386" spans="1:1" ht="14.25" x14ac:dyDescent="0.45">
      <c r="A386" t="s">
        <v>902</v>
      </c>
    </row>
    <row r="387" spans="1:1" ht="14.25" x14ac:dyDescent="0.45">
      <c r="A387" t="s">
        <v>903</v>
      </c>
    </row>
    <row r="388" spans="1:1" ht="14.25" x14ac:dyDescent="0.45">
      <c r="A388" t="s">
        <v>904</v>
      </c>
    </row>
    <row r="389" spans="1:1" ht="14.25" x14ac:dyDescent="0.45">
      <c r="A389" t="s">
        <v>905</v>
      </c>
    </row>
    <row r="390" spans="1:1" ht="14.25" x14ac:dyDescent="0.45">
      <c r="A390" t="s">
        <v>906</v>
      </c>
    </row>
    <row r="391" spans="1:1" ht="14.25" x14ac:dyDescent="0.45">
      <c r="A391" t="s">
        <v>907</v>
      </c>
    </row>
    <row r="392" spans="1:1" ht="14.25" x14ac:dyDescent="0.45">
      <c r="A392" t="s">
        <v>908</v>
      </c>
    </row>
    <row r="393" spans="1:1" ht="14.25" x14ac:dyDescent="0.45">
      <c r="A393" t="s">
        <v>909</v>
      </c>
    </row>
    <row r="394" spans="1:1" ht="14.25" x14ac:dyDescent="0.45">
      <c r="A394" t="s">
        <v>910</v>
      </c>
    </row>
    <row r="395" spans="1:1" ht="14.25" x14ac:dyDescent="0.45">
      <c r="A395" t="s">
        <v>911</v>
      </c>
    </row>
    <row r="396" spans="1:1" ht="14.25" x14ac:dyDescent="0.45">
      <c r="A396" t="s">
        <v>912</v>
      </c>
    </row>
    <row r="397" spans="1:1" ht="14.25" x14ac:dyDescent="0.45">
      <c r="A397" t="s">
        <v>913</v>
      </c>
    </row>
    <row r="398" spans="1:1" ht="14.25" x14ac:dyDescent="0.45">
      <c r="A398" t="s">
        <v>914</v>
      </c>
    </row>
    <row r="399" spans="1:1" ht="14.25" x14ac:dyDescent="0.45">
      <c r="A399" t="s">
        <v>915</v>
      </c>
    </row>
    <row r="400" spans="1:1" ht="14.25" x14ac:dyDescent="0.45">
      <c r="A400" t="s">
        <v>916</v>
      </c>
    </row>
    <row r="401" spans="1:1" ht="14.25" x14ac:dyDescent="0.45">
      <c r="A401" t="s">
        <v>917</v>
      </c>
    </row>
    <row r="402" spans="1:1" ht="14.25" x14ac:dyDescent="0.45">
      <c r="A402" t="s">
        <v>918</v>
      </c>
    </row>
    <row r="403" spans="1:1" ht="14.25" x14ac:dyDescent="0.45">
      <c r="A403" t="s">
        <v>919</v>
      </c>
    </row>
    <row r="404" spans="1:1" ht="14.25" x14ac:dyDescent="0.45">
      <c r="A404" t="s">
        <v>920</v>
      </c>
    </row>
    <row r="405" spans="1:1" ht="14.25" x14ac:dyDescent="0.45">
      <c r="A405" t="s">
        <v>921</v>
      </c>
    </row>
    <row r="406" spans="1:1" ht="14.25" x14ac:dyDescent="0.45">
      <c r="A406" t="s">
        <v>922</v>
      </c>
    </row>
    <row r="407" spans="1:1" ht="14.25" x14ac:dyDescent="0.45">
      <c r="A407" t="s">
        <v>923</v>
      </c>
    </row>
    <row r="408" spans="1:1" ht="14.25" x14ac:dyDescent="0.45">
      <c r="A408" t="s">
        <v>924</v>
      </c>
    </row>
    <row r="409" spans="1:1" ht="14.25" x14ac:dyDescent="0.45">
      <c r="A409" t="s">
        <v>925</v>
      </c>
    </row>
    <row r="410" spans="1:1" ht="14.25" x14ac:dyDescent="0.45">
      <c r="A410" t="s">
        <v>926</v>
      </c>
    </row>
    <row r="411" spans="1:1" ht="14.25" x14ac:dyDescent="0.45">
      <c r="A411" t="s">
        <v>927</v>
      </c>
    </row>
    <row r="412" spans="1:1" ht="14.25" x14ac:dyDescent="0.45">
      <c r="A412" t="s">
        <v>928</v>
      </c>
    </row>
    <row r="413" spans="1:1" ht="14.25" x14ac:dyDescent="0.45">
      <c r="A413" t="s">
        <v>929</v>
      </c>
    </row>
    <row r="414" spans="1:1" ht="14.25" x14ac:dyDescent="0.45">
      <c r="A414" t="s">
        <v>930</v>
      </c>
    </row>
    <row r="415" spans="1:1" ht="14.25" x14ac:dyDescent="0.45">
      <c r="A415" t="s">
        <v>931</v>
      </c>
    </row>
    <row r="416" spans="1:1" ht="14.25" x14ac:dyDescent="0.45">
      <c r="A416" t="s">
        <v>932</v>
      </c>
    </row>
    <row r="417" spans="1:1" ht="14.25" x14ac:dyDescent="0.45">
      <c r="A417" t="s">
        <v>933</v>
      </c>
    </row>
    <row r="418" spans="1:1" ht="14.25" x14ac:dyDescent="0.45">
      <c r="A418" t="s">
        <v>934</v>
      </c>
    </row>
    <row r="419" spans="1:1" ht="14.25" x14ac:dyDescent="0.45">
      <c r="A419" t="s">
        <v>935</v>
      </c>
    </row>
    <row r="420" spans="1:1" ht="14.25" x14ac:dyDescent="0.45">
      <c r="A420" t="s">
        <v>936</v>
      </c>
    </row>
    <row r="421" spans="1:1" ht="14.25" x14ac:dyDescent="0.45">
      <c r="A421" t="s">
        <v>2408</v>
      </c>
    </row>
    <row r="422" spans="1:1" ht="14.25" x14ac:dyDescent="0.45">
      <c r="A422" t="s">
        <v>937</v>
      </c>
    </row>
    <row r="423" spans="1:1" ht="14.25" x14ac:dyDescent="0.45">
      <c r="A423" t="s">
        <v>938</v>
      </c>
    </row>
    <row r="424" spans="1:1" ht="14.25" x14ac:dyDescent="0.45">
      <c r="A424" t="s">
        <v>939</v>
      </c>
    </row>
    <row r="425" spans="1:1" ht="14.25" x14ac:dyDescent="0.45">
      <c r="A425" t="s">
        <v>940</v>
      </c>
    </row>
    <row r="426" spans="1:1" ht="14.25" x14ac:dyDescent="0.45">
      <c r="A426" t="s">
        <v>941</v>
      </c>
    </row>
    <row r="427" spans="1:1" ht="14.25" x14ac:dyDescent="0.45">
      <c r="A427" t="s">
        <v>942</v>
      </c>
    </row>
    <row r="428" spans="1:1" ht="14.25" x14ac:dyDescent="0.45">
      <c r="A428" t="s">
        <v>943</v>
      </c>
    </row>
    <row r="429" spans="1:1" ht="14.25" x14ac:dyDescent="0.45">
      <c r="A429" t="s">
        <v>944</v>
      </c>
    </row>
    <row r="430" spans="1:1" ht="14.25" x14ac:dyDescent="0.45">
      <c r="A430" t="s">
        <v>945</v>
      </c>
    </row>
    <row r="431" spans="1:1" ht="14.25" x14ac:dyDescent="0.45">
      <c r="A431" t="s">
        <v>946</v>
      </c>
    </row>
    <row r="432" spans="1:1" ht="14.25" x14ac:dyDescent="0.45">
      <c r="A432" t="s">
        <v>947</v>
      </c>
    </row>
    <row r="433" spans="1:1" ht="14.25" x14ac:dyDescent="0.45">
      <c r="A433" t="s">
        <v>948</v>
      </c>
    </row>
    <row r="434" spans="1:1" ht="14.25" x14ac:dyDescent="0.45">
      <c r="A434" t="s">
        <v>949</v>
      </c>
    </row>
    <row r="435" spans="1:1" ht="14.25" x14ac:dyDescent="0.45">
      <c r="A435" t="s">
        <v>950</v>
      </c>
    </row>
    <row r="436" spans="1:1" ht="14.25" x14ac:dyDescent="0.45">
      <c r="A436" t="s">
        <v>951</v>
      </c>
    </row>
    <row r="437" spans="1:1" ht="14.25" x14ac:dyDescent="0.45">
      <c r="A437" t="s">
        <v>952</v>
      </c>
    </row>
    <row r="438" spans="1:1" ht="14.25" x14ac:dyDescent="0.45">
      <c r="A438" t="s">
        <v>953</v>
      </c>
    </row>
    <row r="439" spans="1:1" ht="14.25" x14ac:dyDescent="0.45">
      <c r="A439" t="s">
        <v>954</v>
      </c>
    </row>
    <row r="440" spans="1:1" ht="14.25" x14ac:dyDescent="0.45">
      <c r="A440" t="s">
        <v>955</v>
      </c>
    </row>
    <row r="441" spans="1:1" ht="14.25" x14ac:dyDescent="0.45">
      <c r="A441" t="s">
        <v>956</v>
      </c>
    </row>
    <row r="442" spans="1:1" ht="14.25" x14ac:dyDescent="0.45">
      <c r="A442" t="s">
        <v>957</v>
      </c>
    </row>
    <row r="443" spans="1:1" ht="14.25" x14ac:dyDescent="0.45">
      <c r="A443" t="s">
        <v>958</v>
      </c>
    </row>
    <row r="444" spans="1:1" ht="14.25" x14ac:dyDescent="0.45">
      <c r="A444" t="s">
        <v>959</v>
      </c>
    </row>
    <row r="445" spans="1:1" ht="14.25" x14ac:dyDescent="0.45">
      <c r="A445" t="s">
        <v>960</v>
      </c>
    </row>
    <row r="446" spans="1:1" ht="14.25" x14ac:dyDescent="0.45">
      <c r="A446" t="s">
        <v>961</v>
      </c>
    </row>
    <row r="447" spans="1:1" ht="14.25" x14ac:dyDescent="0.45">
      <c r="A447" t="s">
        <v>962</v>
      </c>
    </row>
    <row r="448" spans="1:1" ht="14.25" x14ac:dyDescent="0.45">
      <c r="A448" t="s">
        <v>963</v>
      </c>
    </row>
    <row r="449" spans="1:1" ht="14.25" x14ac:dyDescent="0.45">
      <c r="A449" t="s">
        <v>964</v>
      </c>
    </row>
    <row r="450" spans="1:1" ht="14.25" x14ac:dyDescent="0.45">
      <c r="A450" t="s">
        <v>965</v>
      </c>
    </row>
    <row r="451" spans="1:1" ht="14.25" x14ac:dyDescent="0.45">
      <c r="A451" t="s">
        <v>966</v>
      </c>
    </row>
    <row r="452" spans="1:1" ht="14.25" x14ac:dyDescent="0.45">
      <c r="A452" t="s">
        <v>967</v>
      </c>
    </row>
    <row r="453" spans="1:1" ht="14.25" x14ac:dyDescent="0.45">
      <c r="A453" t="s">
        <v>968</v>
      </c>
    </row>
    <row r="454" spans="1:1" ht="14.25" x14ac:dyDescent="0.45">
      <c r="A454" t="s">
        <v>969</v>
      </c>
    </row>
    <row r="455" spans="1:1" ht="14.25" x14ac:dyDescent="0.45">
      <c r="A455" t="s">
        <v>970</v>
      </c>
    </row>
    <row r="456" spans="1:1" ht="14.25" x14ac:dyDescent="0.45">
      <c r="A456" t="s">
        <v>971</v>
      </c>
    </row>
    <row r="457" spans="1:1" ht="14.25" x14ac:dyDescent="0.45">
      <c r="A457" t="s">
        <v>972</v>
      </c>
    </row>
    <row r="458" spans="1:1" ht="14.25" x14ac:dyDescent="0.45">
      <c r="A458" t="s">
        <v>973</v>
      </c>
    </row>
    <row r="459" spans="1:1" ht="14.25" x14ac:dyDescent="0.45">
      <c r="A459" t="s">
        <v>974</v>
      </c>
    </row>
    <row r="460" spans="1:1" ht="14.25" x14ac:dyDescent="0.45">
      <c r="A460" t="s">
        <v>975</v>
      </c>
    </row>
    <row r="461" spans="1:1" ht="14.25" x14ac:dyDescent="0.45">
      <c r="A461" t="s">
        <v>976</v>
      </c>
    </row>
    <row r="462" spans="1:1" ht="14.25" x14ac:dyDescent="0.45">
      <c r="A462" t="s">
        <v>977</v>
      </c>
    </row>
    <row r="463" spans="1:1" ht="14.25" x14ac:dyDescent="0.45">
      <c r="A463" t="s">
        <v>978</v>
      </c>
    </row>
    <row r="464" spans="1:1" ht="14.25" x14ac:dyDescent="0.45">
      <c r="A464" t="s">
        <v>979</v>
      </c>
    </row>
    <row r="465" spans="1:1" ht="14.25" x14ac:dyDescent="0.45">
      <c r="A465" t="s">
        <v>980</v>
      </c>
    </row>
    <row r="466" spans="1:1" ht="14.25" x14ac:dyDescent="0.45">
      <c r="A466" t="s">
        <v>981</v>
      </c>
    </row>
    <row r="467" spans="1:1" ht="14.25" x14ac:dyDescent="0.45">
      <c r="A467" t="s">
        <v>982</v>
      </c>
    </row>
    <row r="468" spans="1:1" ht="14.25" x14ac:dyDescent="0.45">
      <c r="A468" t="s">
        <v>983</v>
      </c>
    </row>
    <row r="469" spans="1:1" ht="14.25" x14ac:dyDescent="0.45">
      <c r="A469" t="s">
        <v>984</v>
      </c>
    </row>
    <row r="470" spans="1:1" ht="14.25" x14ac:dyDescent="0.45">
      <c r="A470" t="s">
        <v>985</v>
      </c>
    </row>
    <row r="471" spans="1:1" ht="14.25" x14ac:dyDescent="0.45">
      <c r="A471" t="s">
        <v>986</v>
      </c>
    </row>
    <row r="472" spans="1:1" ht="14.25" x14ac:dyDescent="0.45">
      <c r="A472" t="s">
        <v>987</v>
      </c>
    </row>
    <row r="473" spans="1:1" ht="14.25" x14ac:dyDescent="0.45">
      <c r="A473" t="s">
        <v>988</v>
      </c>
    </row>
    <row r="474" spans="1:1" ht="14.25" x14ac:dyDescent="0.45">
      <c r="A474" t="s">
        <v>989</v>
      </c>
    </row>
    <row r="475" spans="1:1" ht="14.25" x14ac:dyDescent="0.45">
      <c r="A475" t="s">
        <v>990</v>
      </c>
    </row>
    <row r="476" spans="1:1" ht="14.25" x14ac:dyDescent="0.45">
      <c r="A476" t="s">
        <v>991</v>
      </c>
    </row>
    <row r="477" spans="1:1" ht="14.25" x14ac:dyDescent="0.45">
      <c r="A477" t="s">
        <v>992</v>
      </c>
    </row>
    <row r="478" spans="1:1" ht="14.25" x14ac:dyDescent="0.45">
      <c r="A478" t="s">
        <v>993</v>
      </c>
    </row>
    <row r="479" spans="1:1" ht="14.25" x14ac:dyDescent="0.45">
      <c r="A479" t="s">
        <v>994</v>
      </c>
    </row>
    <row r="480" spans="1:1" ht="14.25" x14ac:dyDescent="0.45">
      <c r="A480" t="s">
        <v>995</v>
      </c>
    </row>
    <row r="481" spans="1:1" ht="14.25" x14ac:dyDescent="0.45">
      <c r="A481" t="s">
        <v>996</v>
      </c>
    </row>
    <row r="482" spans="1:1" ht="14.25" x14ac:dyDescent="0.45">
      <c r="A482" t="s">
        <v>997</v>
      </c>
    </row>
    <row r="483" spans="1:1" ht="14.25" x14ac:dyDescent="0.45">
      <c r="A483" t="s">
        <v>998</v>
      </c>
    </row>
    <row r="484" spans="1:1" ht="14.25" x14ac:dyDescent="0.45">
      <c r="A484" t="s">
        <v>999</v>
      </c>
    </row>
    <row r="485" spans="1:1" ht="14.25" x14ac:dyDescent="0.45">
      <c r="A485" t="s">
        <v>1000</v>
      </c>
    </row>
    <row r="486" spans="1:1" ht="14.25" x14ac:dyDescent="0.45">
      <c r="A486" t="s">
        <v>1001</v>
      </c>
    </row>
    <row r="487" spans="1:1" ht="14.25" x14ac:dyDescent="0.45">
      <c r="A487" t="s">
        <v>1002</v>
      </c>
    </row>
    <row r="488" spans="1:1" ht="14.25" x14ac:dyDescent="0.45">
      <c r="A488" t="s">
        <v>1003</v>
      </c>
    </row>
    <row r="489" spans="1:1" ht="14.25" x14ac:dyDescent="0.45">
      <c r="A489" t="s">
        <v>1004</v>
      </c>
    </row>
    <row r="490" spans="1:1" ht="14.25" x14ac:dyDescent="0.45">
      <c r="A490" t="s">
        <v>1005</v>
      </c>
    </row>
    <row r="491" spans="1:1" ht="14.25" x14ac:dyDescent="0.45">
      <c r="A491" t="s">
        <v>1006</v>
      </c>
    </row>
    <row r="492" spans="1:1" ht="14.25" x14ac:dyDescent="0.45">
      <c r="A492" t="s">
        <v>1007</v>
      </c>
    </row>
    <row r="493" spans="1:1" ht="14.25" x14ac:dyDescent="0.45">
      <c r="A493" t="s">
        <v>1008</v>
      </c>
    </row>
    <row r="494" spans="1:1" ht="14.25" x14ac:dyDescent="0.45">
      <c r="A494" t="s">
        <v>1009</v>
      </c>
    </row>
    <row r="495" spans="1:1" ht="14.25" x14ac:dyDescent="0.45">
      <c r="A495" t="s">
        <v>1010</v>
      </c>
    </row>
    <row r="496" spans="1:1" ht="14.25" x14ac:dyDescent="0.45">
      <c r="A496" t="s">
        <v>1011</v>
      </c>
    </row>
    <row r="497" spans="1:1" ht="14.25" x14ac:dyDescent="0.45">
      <c r="A497" t="s">
        <v>1012</v>
      </c>
    </row>
    <row r="498" spans="1:1" ht="14.25" x14ac:dyDescent="0.45">
      <c r="A498" t="s">
        <v>1013</v>
      </c>
    </row>
    <row r="499" spans="1:1" ht="14.25" x14ac:dyDescent="0.45">
      <c r="A499" t="s">
        <v>1014</v>
      </c>
    </row>
    <row r="500" spans="1:1" ht="14.25" x14ac:dyDescent="0.45">
      <c r="A500" t="s">
        <v>1015</v>
      </c>
    </row>
    <row r="501" spans="1:1" ht="14.25" x14ac:dyDescent="0.45">
      <c r="A501" t="s">
        <v>1016</v>
      </c>
    </row>
    <row r="502" spans="1:1" ht="14.25" x14ac:dyDescent="0.45">
      <c r="A502" t="s">
        <v>1017</v>
      </c>
    </row>
    <row r="503" spans="1:1" ht="14.25" x14ac:dyDescent="0.45">
      <c r="A503" t="s">
        <v>1018</v>
      </c>
    </row>
    <row r="504" spans="1:1" ht="14.25" x14ac:dyDescent="0.45">
      <c r="A504" t="s">
        <v>1019</v>
      </c>
    </row>
    <row r="505" spans="1:1" ht="14.25" x14ac:dyDescent="0.45">
      <c r="A505" t="s">
        <v>1020</v>
      </c>
    </row>
    <row r="506" spans="1:1" ht="14.25" x14ac:dyDescent="0.45">
      <c r="A506" t="s">
        <v>1021</v>
      </c>
    </row>
    <row r="507" spans="1:1" ht="14.25" x14ac:dyDescent="0.45">
      <c r="A507" t="s">
        <v>1022</v>
      </c>
    </row>
    <row r="508" spans="1:1" ht="14.25" x14ac:dyDescent="0.45">
      <c r="A508" t="s">
        <v>1023</v>
      </c>
    </row>
    <row r="509" spans="1:1" ht="14.25" x14ac:dyDescent="0.45">
      <c r="A509" t="s">
        <v>1024</v>
      </c>
    </row>
    <row r="510" spans="1:1" ht="14.25" x14ac:dyDescent="0.45">
      <c r="A510" t="s">
        <v>1025</v>
      </c>
    </row>
    <row r="511" spans="1:1" ht="14.25" x14ac:dyDescent="0.45">
      <c r="A511" t="s">
        <v>1026</v>
      </c>
    </row>
    <row r="512" spans="1:1" ht="14.25" x14ac:dyDescent="0.45">
      <c r="A512" t="s">
        <v>1027</v>
      </c>
    </row>
    <row r="513" spans="1:1" ht="14.25" x14ac:dyDescent="0.45">
      <c r="A513" t="s">
        <v>1028</v>
      </c>
    </row>
    <row r="514" spans="1:1" ht="14.25" x14ac:dyDescent="0.45">
      <c r="A514" t="s">
        <v>1029</v>
      </c>
    </row>
    <row r="515" spans="1:1" ht="14.25" x14ac:dyDescent="0.45">
      <c r="A515" t="s">
        <v>1030</v>
      </c>
    </row>
    <row r="516" spans="1:1" ht="14.25" x14ac:dyDescent="0.45">
      <c r="A516" t="s">
        <v>1031</v>
      </c>
    </row>
    <row r="517" spans="1:1" ht="14.25" x14ac:dyDescent="0.45">
      <c r="A517" t="s">
        <v>1032</v>
      </c>
    </row>
    <row r="518" spans="1:1" ht="14.25" x14ac:dyDescent="0.45">
      <c r="A518" t="s">
        <v>1033</v>
      </c>
    </row>
    <row r="519" spans="1:1" ht="14.25" x14ac:dyDescent="0.45">
      <c r="A519" t="s">
        <v>1034</v>
      </c>
    </row>
    <row r="520" spans="1:1" ht="14.25" x14ac:dyDescent="0.45">
      <c r="A520" t="s">
        <v>1035</v>
      </c>
    </row>
    <row r="521" spans="1:1" ht="14.25" x14ac:dyDescent="0.45">
      <c r="A521" t="s">
        <v>1036</v>
      </c>
    </row>
    <row r="522" spans="1:1" ht="14.25" x14ac:dyDescent="0.45">
      <c r="A522" t="s">
        <v>1037</v>
      </c>
    </row>
    <row r="523" spans="1:1" ht="14.25" x14ac:dyDescent="0.45">
      <c r="A523" t="s">
        <v>1038</v>
      </c>
    </row>
    <row r="524" spans="1:1" ht="14.25" x14ac:dyDescent="0.45">
      <c r="A524" t="s">
        <v>1039</v>
      </c>
    </row>
    <row r="525" spans="1:1" ht="14.25" x14ac:dyDescent="0.45">
      <c r="A525" t="s">
        <v>1040</v>
      </c>
    </row>
    <row r="526" spans="1:1" ht="14.25" x14ac:dyDescent="0.45">
      <c r="A526" t="s">
        <v>1041</v>
      </c>
    </row>
    <row r="527" spans="1:1" ht="14.25" x14ac:dyDescent="0.45">
      <c r="A527" t="s">
        <v>1042</v>
      </c>
    </row>
    <row r="528" spans="1:1" ht="14.25" x14ac:dyDescent="0.45">
      <c r="A528" t="s">
        <v>1043</v>
      </c>
    </row>
    <row r="529" spans="1:1" ht="14.25" x14ac:dyDescent="0.45">
      <c r="A529" t="s">
        <v>1044</v>
      </c>
    </row>
    <row r="530" spans="1:1" ht="14.25" x14ac:dyDescent="0.45">
      <c r="A530" t="s">
        <v>1045</v>
      </c>
    </row>
    <row r="531" spans="1:1" ht="14.25" x14ac:dyDescent="0.45">
      <c r="A531" t="s">
        <v>1046</v>
      </c>
    </row>
    <row r="532" spans="1:1" ht="14.25" x14ac:dyDescent="0.45">
      <c r="A532" t="s">
        <v>1047</v>
      </c>
    </row>
    <row r="533" spans="1:1" ht="14.25" x14ac:dyDescent="0.45">
      <c r="A533" t="s">
        <v>1048</v>
      </c>
    </row>
    <row r="534" spans="1:1" ht="14.25" x14ac:dyDescent="0.45">
      <c r="A534" t="s">
        <v>1049</v>
      </c>
    </row>
    <row r="535" spans="1:1" ht="14.25" x14ac:dyDescent="0.45">
      <c r="A535" t="s">
        <v>1050</v>
      </c>
    </row>
    <row r="536" spans="1:1" ht="14.25" x14ac:dyDescent="0.45">
      <c r="A536" t="s">
        <v>1051</v>
      </c>
    </row>
    <row r="537" spans="1:1" ht="14.25" x14ac:dyDescent="0.45">
      <c r="A537" t="s">
        <v>1052</v>
      </c>
    </row>
    <row r="538" spans="1:1" ht="14.25" x14ac:dyDescent="0.45">
      <c r="A538" t="s">
        <v>1053</v>
      </c>
    </row>
    <row r="539" spans="1:1" ht="14.25" x14ac:dyDescent="0.45">
      <c r="A539" t="s">
        <v>1054</v>
      </c>
    </row>
    <row r="540" spans="1:1" ht="14.25" x14ac:dyDescent="0.45">
      <c r="A540" t="s">
        <v>1055</v>
      </c>
    </row>
    <row r="541" spans="1:1" ht="14.25" x14ac:dyDescent="0.45">
      <c r="A541" t="s">
        <v>1056</v>
      </c>
    </row>
    <row r="542" spans="1:1" ht="14.25" x14ac:dyDescent="0.45">
      <c r="A542" t="s">
        <v>1057</v>
      </c>
    </row>
    <row r="543" spans="1:1" ht="14.25" x14ac:dyDescent="0.45">
      <c r="A543" t="s">
        <v>1058</v>
      </c>
    </row>
    <row r="544" spans="1:1" ht="14.25" x14ac:dyDescent="0.45">
      <c r="A544" t="s">
        <v>1059</v>
      </c>
    </row>
    <row r="545" spans="1:1" ht="14.25" x14ac:dyDescent="0.45">
      <c r="A545" t="s">
        <v>1060</v>
      </c>
    </row>
    <row r="546" spans="1:1" ht="14.25" x14ac:dyDescent="0.45">
      <c r="A546" t="s">
        <v>1061</v>
      </c>
    </row>
    <row r="547" spans="1:1" ht="14.25" x14ac:dyDescent="0.45">
      <c r="A547" t="s">
        <v>1062</v>
      </c>
    </row>
    <row r="548" spans="1:1" ht="14.25" x14ac:dyDescent="0.45">
      <c r="A548" t="s">
        <v>1063</v>
      </c>
    </row>
    <row r="549" spans="1:1" ht="14.25" x14ac:dyDescent="0.45">
      <c r="A549" t="s">
        <v>1064</v>
      </c>
    </row>
    <row r="550" spans="1:1" ht="14.25" x14ac:dyDescent="0.45">
      <c r="A550" t="s">
        <v>1065</v>
      </c>
    </row>
    <row r="551" spans="1:1" ht="14.25" x14ac:dyDescent="0.45">
      <c r="A551" t="s">
        <v>1066</v>
      </c>
    </row>
    <row r="552" spans="1:1" ht="14.25" x14ac:dyDescent="0.45">
      <c r="A552" t="s">
        <v>1067</v>
      </c>
    </row>
    <row r="553" spans="1:1" ht="14.25" x14ac:dyDescent="0.45">
      <c r="A553" t="s">
        <v>1068</v>
      </c>
    </row>
    <row r="554" spans="1:1" ht="14.25" x14ac:dyDescent="0.45">
      <c r="A554" t="s">
        <v>1069</v>
      </c>
    </row>
    <row r="555" spans="1:1" ht="14.25" x14ac:dyDescent="0.45">
      <c r="A555" t="s">
        <v>1070</v>
      </c>
    </row>
    <row r="556" spans="1:1" ht="14.25" x14ac:dyDescent="0.45">
      <c r="A556" t="s">
        <v>1071</v>
      </c>
    </row>
    <row r="557" spans="1:1" ht="14.25" x14ac:dyDescent="0.45">
      <c r="A557" t="s">
        <v>1072</v>
      </c>
    </row>
    <row r="558" spans="1:1" ht="14.25" x14ac:dyDescent="0.45">
      <c r="A558" t="s">
        <v>1073</v>
      </c>
    </row>
    <row r="559" spans="1:1" ht="14.25" x14ac:dyDescent="0.45">
      <c r="A559" t="s">
        <v>1074</v>
      </c>
    </row>
    <row r="560" spans="1:1" ht="14.25" x14ac:dyDescent="0.45">
      <c r="A560" t="s">
        <v>1075</v>
      </c>
    </row>
    <row r="561" spans="1:1" ht="14.25" x14ac:dyDescent="0.45">
      <c r="A561" t="s">
        <v>1076</v>
      </c>
    </row>
    <row r="562" spans="1:1" ht="14.25" x14ac:dyDescent="0.45">
      <c r="A562" t="s">
        <v>1077</v>
      </c>
    </row>
    <row r="563" spans="1:1" ht="14.25" x14ac:dyDescent="0.45">
      <c r="A563" t="s">
        <v>1078</v>
      </c>
    </row>
    <row r="564" spans="1:1" ht="14.25" x14ac:dyDescent="0.45">
      <c r="A564" t="s">
        <v>1079</v>
      </c>
    </row>
    <row r="565" spans="1:1" ht="14.25" x14ac:dyDescent="0.45">
      <c r="A565" t="s">
        <v>1080</v>
      </c>
    </row>
    <row r="566" spans="1:1" ht="14.25" x14ac:dyDescent="0.45">
      <c r="A566" t="s">
        <v>1081</v>
      </c>
    </row>
    <row r="567" spans="1:1" ht="14.25" x14ac:dyDescent="0.45">
      <c r="A567" t="s">
        <v>1082</v>
      </c>
    </row>
    <row r="568" spans="1:1" ht="14.25" x14ac:dyDescent="0.45">
      <c r="A568" t="s">
        <v>1083</v>
      </c>
    </row>
    <row r="569" spans="1:1" ht="14.25" x14ac:dyDescent="0.45">
      <c r="A569" t="s">
        <v>1084</v>
      </c>
    </row>
    <row r="570" spans="1:1" ht="14.25" x14ac:dyDescent="0.45">
      <c r="A570" t="s">
        <v>1085</v>
      </c>
    </row>
    <row r="571" spans="1:1" ht="14.25" x14ac:dyDescent="0.45">
      <c r="A571" t="s">
        <v>1086</v>
      </c>
    </row>
    <row r="572" spans="1:1" ht="14.25" x14ac:dyDescent="0.45">
      <c r="A572" t="s">
        <v>1087</v>
      </c>
    </row>
    <row r="573" spans="1:1" ht="14.25" x14ac:dyDescent="0.45">
      <c r="A573" t="s">
        <v>1088</v>
      </c>
    </row>
    <row r="574" spans="1:1" ht="14.25" x14ac:dyDescent="0.45">
      <c r="A574" t="s">
        <v>1089</v>
      </c>
    </row>
    <row r="575" spans="1:1" ht="14.25" x14ac:dyDescent="0.45">
      <c r="A575" t="s">
        <v>1090</v>
      </c>
    </row>
    <row r="576" spans="1:1" ht="14.25" x14ac:dyDescent="0.45">
      <c r="A576" t="s">
        <v>1091</v>
      </c>
    </row>
    <row r="577" spans="1:1" ht="14.25" x14ac:dyDescent="0.45">
      <c r="A577" t="s">
        <v>1092</v>
      </c>
    </row>
    <row r="578" spans="1:1" ht="14.25" x14ac:dyDescent="0.45">
      <c r="A578" t="s">
        <v>1093</v>
      </c>
    </row>
    <row r="579" spans="1:1" ht="14.25" x14ac:dyDescent="0.45">
      <c r="A579" t="s">
        <v>1094</v>
      </c>
    </row>
    <row r="580" spans="1:1" ht="14.25" x14ac:dyDescent="0.45">
      <c r="A580" t="s">
        <v>1095</v>
      </c>
    </row>
    <row r="581" spans="1:1" ht="14.25" x14ac:dyDescent="0.45">
      <c r="A581" t="s">
        <v>1096</v>
      </c>
    </row>
    <row r="582" spans="1:1" ht="14.25" x14ac:dyDescent="0.45">
      <c r="A582" t="s">
        <v>1097</v>
      </c>
    </row>
    <row r="583" spans="1:1" ht="14.25" x14ac:dyDescent="0.45">
      <c r="A583" t="s">
        <v>1098</v>
      </c>
    </row>
    <row r="584" spans="1:1" ht="14.25" x14ac:dyDescent="0.45">
      <c r="A584" t="s">
        <v>1099</v>
      </c>
    </row>
    <row r="585" spans="1:1" ht="14.25" x14ac:dyDescent="0.45">
      <c r="A585" t="s">
        <v>1100</v>
      </c>
    </row>
    <row r="586" spans="1:1" ht="14.25" x14ac:dyDescent="0.45">
      <c r="A586" t="s">
        <v>1101</v>
      </c>
    </row>
    <row r="587" spans="1:1" ht="14.25" x14ac:dyDescent="0.45">
      <c r="A587" t="s">
        <v>1102</v>
      </c>
    </row>
    <row r="588" spans="1:1" ht="14.25" x14ac:dyDescent="0.45">
      <c r="A588" t="s">
        <v>1103</v>
      </c>
    </row>
    <row r="589" spans="1:1" ht="14.25" x14ac:dyDescent="0.45">
      <c r="A589" t="s">
        <v>1104</v>
      </c>
    </row>
    <row r="590" spans="1:1" ht="14.25" x14ac:dyDescent="0.45">
      <c r="A590" t="s">
        <v>1105</v>
      </c>
    </row>
    <row r="591" spans="1:1" ht="14.25" x14ac:dyDescent="0.45">
      <c r="A591" t="s">
        <v>1106</v>
      </c>
    </row>
    <row r="592" spans="1:1" ht="14.25" x14ac:dyDescent="0.45">
      <c r="A592" t="s">
        <v>1107</v>
      </c>
    </row>
    <row r="593" spans="1:1" ht="14.25" x14ac:dyDescent="0.45">
      <c r="A593" t="s">
        <v>1108</v>
      </c>
    </row>
    <row r="594" spans="1:1" ht="14.25" x14ac:dyDescent="0.45">
      <c r="A594" t="s">
        <v>1109</v>
      </c>
    </row>
    <row r="595" spans="1:1" ht="14.25" x14ac:dyDescent="0.45">
      <c r="A595" t="s">
        <v>1110</v>
      </c>
    </row>
    <row r="596" spans="1:1" ht="14.25" x14ac:dyDescent="0.45">
      <c r="A596" t="s">
        <v>1111</v>
      </c>
    </row>
    <row r="597" spans="1:1" ht="14.25" x14ac:dyDescent="0.45">
      <c r="A597" t="s">
        <v>1112</v>
      </c>
    </row>
    <row r="598" spans="1:1" ht="14.25" x14ac:dyDescent="0.45">
      <c r="A598" t="s">
        <v>1113</v>
      </c>
    </row>
    <row r="599" spans="1:1" ht="14.25" x14ac:dyDescent="0.45">
      <c r="A599" t="s">
        <v>1114</v>
      </c>
    </row>
    <row r="600" spans="1:1" ht="14.25" x14ac:dyDescent="0.45">
      <c r="A600" t="s">
        <v>1115</v>
      </c>
    </row>
    <row r="601" spans="1:1" ht="14.25" x14ac:dyDescent="0.45">
      <c r="A601" t="s">
        <v>1116</v>
      </c>
    </row>
    <row r="602" spans="1:1" ht="14.25" x14ac:dyDescent="0.45">
      <c r="A602" t="s">
        <v>1117</v>
      </c>
    </row>
    <row r="603" spans="1:1" ht="14.25" x14ac:dyDescent="0.45">
      <c r="A603" t="s">
        <v>1118</v>
      </c>
    </row>
    <row r="604" spans="1:1" ht="14.25" x14ac:dyDescent="0.45">
      <c r="A604" t="s">
        <v>1119</v>
      </c>
    </row>
    <row r="605" spans="1:1" ht="14.25" x14ac:dyDescent="0.45">
      <c r="A605" t="s">
        <v>1120</v>
      </c>
    </row>
    <row r="606" spans="1:1" ht="14.25" x14ac:dyDescent="0.45">
      <c r="A606" t="s">
        <v>1121</v>
      </c>
    </row>
    <row r="607" spans="1:1" ht="14.25" x14ac:dyDescent="0.45">
      <c r="A607" t="s">
        <v>1122</v>
      </c>
    </row>
    <row r="608" spans="1:1" ht="14.25" x14ac:dyDescent="0.45">
      <c r="A608" t="s">
        <v>1123</v>
      </c>
    </row>
    <row r="609" spans="1:1" ht="14.25" x14ac:dyDescent="0.45">
      <c r="A609" t="s">
        <v>1124</v>
      </c>
    </row>
    <row r="610" spans="1:1" ht="14.25" x14ac:dyDescent="0.45">
      <c r="A610" t="s">
        <v>1125</v>
      </c>
    </row>
    <row r="611" spans="1:1" ht="14.25" x14ac:dyDescent="0.45">
      <c r="A611" t="s">
        <v>1126</v>
      </c>
    </row>
    <row r="612" spans="1:1" ht="14.25" x14ac:dyDescent="0.45">
      <c r="A612" t="s">
        <v>1127</v>
      </c>
    </row>
    <row r="613" spans="1:1" ht="14.25" x14ac:dyDescent="0.45">
      <c r="A613" t="s">
        <v>1128</v>
      </c>
    </row>
    <row r="614" spans="1:1" ht="14.25" x14ac:dyDescent="0.45">
      <c r="A614" t="s">
        <v>1129</v>
      </c>
    </row>
    <row r="615" spans="1:1" ht="14.25" x14ac:dyDescent="0.45">
      <c r="A615" t="s">
        <v>1130</v>
      </c>
    </row>
    <row r="616" spans="1:1" ht="14.25" x14ac:dyDescent="0.45">
      <c r="A616" t="s">
        <v>1131</v>
      </c>
    </row>
    <row r="617" spans="1:1" ht="14.25" x14ac:dyDescent="0.45">
      <c r="A617" t="s">
        <v>1132</v>
      </c>
    </row>
    <row r="618" spans="1:1" ht="14.25" x14ac:dyDescent="0.45">
      <c r="A618" t="s">
        <v>1133</v>
      </c>
    </row>
    <row r="619" spans="1:1" ht="14.25" x14ac:dyDescent="0.45">
      <c r="A619" t="s">
        <v>1134</v>
      </c>
    </row>
    <row r="620" spans="1:1" ht="14.25" x14ac:dyDescent="0.45">
      <c r="A620" t="s">
        <v>1135</v>
      </c>
    </row>
    <row r="621" spans="1:1" ht="14.25" x14ac:dyDescent="0.45">
      <c r="A621" t="s">
        <v>1136</v>
      </c>
    </row>
    <row r="622" spans="1:1" ht="14.25" x14ac:dyDescent="0.45">
      <c r="A622" t="s">
        <v>1137</v>
      </c>
    </row>
    <row r="623" spans="1:1" ht="14.25" x14ac:dyDescent="0.45">
      <c r="A623" t="s">
        <v>1138</v>
      </c>
    </row>
    <row r="624" spans="1:1" ht="14.25" x14ac:dyDescent="0.45">
      <c r="A624" t="s">
        <v>1139</v>
      </c>
    </row>
    <row r="625" spans="1:1" ht="14.25" x14ac:dyDescent="0.45">
      <c r="A625" t="s">
        <v>1140</v>
      </c>
    </row>
    <row r="626" spans="1:1" ht="14.25" x14ac:dyDescent="0.45">
      <c r="A626" t="s">
        <v>1141</v>
      </c>
    </row>
    <row r="627" spans="1:1" ht="14.25" x14ac:dyDescent="0.45">
      <c r="A627" t="s">
        <v>1142</v>
      </c>
    </row>
    <row r="628" spans="1:1" ht="14.25" x14ac:dyDescent="0.45">
      <c r="A628" t="s">
        <v>1143</v>
      </c>
    </row>
    <row r="629" spans="1:1" x14ac:dyDescent="0.25">
      <c r="A629" t="s">
        <v>1144</v>
      </c>
    </row>
    <row r="630" spans="1:1" x14ac:dyDescent="0.25">
      <c r="A630" t="s">
        <v>1145</v>
      </c>
    </row>
    <row r="631" spans="1:1" x14ac:dyDescent="0.25">
      <c r="A631" t="s">
        <v>1146</v>
      </c>
    </row>
    <row r="632" spans="1:1" x14ac:dyDescent="0.25">
      <c r="A632" t="s">
        <v>1147</v>
      </c>
    </row>
    <row r="633" spans="1:1" x14ac:dyDescent="0.25">
      <c r="A633" t="s">
        <v>1148</v>
      </c>
    </row>
    <row r="634" spans="1:1" x14ac:dyDescent="0.25">
      <c r="A634" t="s">
        <v>1149</v>
      </c>
    </row>
    <row r="635" spans="1:1" x14ac:dyDescent="0.25">
      <c r="A635" t="s">
        <v>1150</v>
      </c>
    </row>
    <row r="636" spans="1:1" x14ac:dyDescent="0.25">
      <c r="A636" t="s">
        <v>1151</v>
      </c>
    </row>
    <row r="637" spans="1:1" x14ac:dyDescent="0.25">
      <c r="A637" t="s">
        <v>1152</v>
      </c>
    </row>
    <row r="638" spans="1:1" x14ac:dyDescent="0.25">
      <c r="A638" t="s">
        <v>1153</v>
      </c>
    </row>
    <row r="639" spans="1:1" x14ac:dyDescent="0.25">
      <c r="A639" t="s">
        <v>1154</v>
      </c>
    </row>
    <row r="640" spans="1:1" x14ac:dyDescent="0.25">
      <c r="A640" t="s">
        <v>1155</v>
      </c>
    </row>
    <row r="641" spans="1:1" x14ac:dyDescent="0.25">
      <c r="A641" t="s">
        <v>1156</v>
      </c>
    </row>
    <row r="642" spans="1:1" x14ac:dyDescent="0.25">
      <c r="A642" t="s">
        <v>1157</v>
      </c>
    </row>
    <row r="643" spans="1:1" x14ac:dyDescent="0.25">
      <c r="A643" t="s">
        <v>1158</v>
      </c>
    </row>
    <row r="644" spans="1:1" x14ac:dyDescent="0.25">
      <c r="A644" t="s">
        <v>1159</v>
      </c>
    </row>
    <row r="645" spans="1:1" x14ac:dyDescent="0.25">
      <c r="A645" t="s">
        <v>1160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zoomScale="85" zoomScaleNormal="85" workbookViewId="0">
      <pane ySplit="1" topLeftCell="A2" activePane="bottomLeft" state="frozen"/>
      <selection activeCell="C1" sqref="C1"/>
      <selection pane="bottomLeft" activeCell="L25" sqref="L25"/>
    </sheetView>
  </sheetViews>
  <sheetFormatPr baseColWidth="10" defaultColWidth="11.42578125" defaultRowHeight="15" x14ac:dyDescent="0.25"/>
  <cols>
    <col min="1" max="1" width="4.140625" style="17" customWidth="1"/>
    <col min="2" max="2" width="41.7109375" style="19" customWidth="1"/>
    <col min="3" max="3" width="39.28515625" style="19" customWidth="1"/>
    <col min="4" max="4" width="14.5703125" style="19" customWidth="1"/>
    <col min="5" max="5" width="19.5703125" style="67" customWidth="1"/>
    <col min="6" max="6" width="14.42578125" style="18" customWidth="1"/>
    <col min="7" max="7" width="13.42578125" style="18" customWidth="1"/>
    <col min="8" max="8" width="10.85546875" style="18" customWidth="1"/>
    <col min="9" max="9" width="13.42578125" style="18" customWidth="1"/>
    <col min="10" max="10" width="6.42578125" style="29" customWidth="1"/>
    <col min="11" max="11" width="8" style="29" bestFit="1" customWidth="1"/>
    <col min="12" max="12" width="9.5703125" style="29" bestFit="1" customWidth="1"/>
    <col min="13" max="14" width="9.42578125" style="29" bestFit="1" customWidth="1"/>
    <col min="15" max="15" width="9.5703125" style="29" bestFit="1" customWidth="1"/>
    <col min="16" max="16" width="63.5703125" style="18" customWidth="1"/>
    <col min="17" max="17" width="17.140625" style="18" customWidth="1"/>
    <col min="18" max="16384" width="11.42578125" style="18"/>
  </cols>
  <sheetData>
    <row r="1" spans="1:16" ht="21" x14ac:dyDescent="0.45">
      <c r="A1" s="116" t="s">
        <v>2460</v>
      </c>
      <c r="B1" s="116"/>
      <c r="C1" s="116"/>
      <c r="D1" s="116"/>
      <c r="E1" s="116"/>
      <c r="F1" s="116"/>
      <c r="G1" s="116"/>
      <c r="H1" s="116"/>
      <c r="I1" s="116"/>
    </row>
    <row r="2" spans="1:16" s="15" customFormat="1" ht="60" customHeight="1" x14ac:dyDescent="0.25">
      <c r="A2" s="8" t="s">
        <v>457</v>
      </c>
      <c r="B2" s="8" t="s">
        <v>2483</v>
      </c>
      <c r="C2" s="8" t="s">
        <v>3</v>
      </c>
      <c r="D2" s="8" t="s">
        <v>1</v>
      </c>
      <c r="E2" s="68" t="s">
        <v>0</v>
      </c>
      <c r="F2" s="8" t="s">
        <v>458</v>
      </c>
      <c r="G2" s="8" t="s">
        <v>459</v>
      </c>
      <c r="H2" s="8" t="s">
        <v>10</v>
      </c>
      <c r="I2" s="8" t="s">
        <v>11</v>
      </c>
      <c r="J2" s="8" t="s">
        <v>2482</v>
      </c>
      <c r="K2" s="47" t="s">
        <v>528</v>
      </c>
      <c r="L2" s="41" t="s">
        <v>530</v>
      </c>
      <c r="M2" s="41" t="s">
        <v>2484</v>
      </c>
      <c r="N2" s="41" t="s">
        <v>460</v>
      </c>
      <c r="O2" s="8" t="s">
        <v>2459</v>
      </c>
      <c r="P2" s="8" t="s">
        <v>531</v>
      </c>
    </row>
    <row r="3" spans="1:16" ht="14.65" thickBot="1" x14ac:dyDescent="0.5">
      <c r="A3" s="17">
        <v>100</v>
      </c>
      <c r="B3" t="str">
        <f>'BOM carte globale'!D12</f>
        <v>FUSE AUTO 30A 58VDC BLADE MINI</v>
      </c>
      <c r="C3" s="61" t="s">
        <v>2485</v>
      </c>
      <c r="D3" s="19" t="s">
        <v>2542</v>
      </c>
      <c r="F3" s="18" t="s">
        <v>496</v>
      </c>
      <c r="G3" s="59" t="s">
        <v>2486</v>
      </c>
      <c r="H3" s="18" t="s">
        <v>2484</v>
      </c>
      <c r="J3" s="44">
        <v>10</v>
      </c>
      <c r="K3" s="29">
        <v>0</v>
      </c>
      <c r="L3" s="29">
        <v>0</v>
      </c>
      <c r="M3" s="29">
        <v>0</v>
      </c>
      <c r="N3" s="29">
        <v>0</v>
      </c>
      <c r="O3" s="63">
        <f>MAX(J3-K3-L3-M3-N3,0)</f>
        <v>10</v>
      </c>
      <c r="P3" s="91" t="s">
        <v>2517</v>
      </c>
    </row>
    <row r="4" spans="1:16" ht="14.25" x14ac:dyDescent="0.45">
      <c r="A4" s="17">
        <v>101</v>
      </c>
      <c r="B4" t="str">
        <f>'BOM carte globale'!D12</f>
        <v>FUSE AUTO 30A 58VDC BLADE MINI</v>
      </c>
      <c r="C4" s="61" t="s">
        <v>2488</v>
      </c>
      <c r="D4" s="19" t="s">
        <v>2542</v>
      </c>
      <c r="F4" s="18" t="s">
        <v>496</v>
      </c>
      <c r="G4" s="60" t="s">
        <v>2487</v>
      </c>
      <c r="H4" s="18" t="s">
        <v>2484</v>
      </c>
      <c r="J4" s="44">
        <v>10</v>
      </c>
      <c r="K4" s="29">
        <v>0</v>
      </c>
      <c r="L4" s="29">
        <v>0</v>
      </c>
      <c r="M4" s="29">
        <v>0</v>
      </c>
      <c r="N4" s="29">
        <v>0</v>
      </c>
      <c r="O4" s="63">
        <f t="shared" ref="O4:O17" si="0">MAX(J4-K4-L4-M4-N4,0)</f>
        <v>10</v>
      </c>
      <c r="P4" s="91" t="s">
        <v>2517</v>
      </c>
    </row>
    <row r="5" spans="1:16" ht="14.25" x14ac:dyDescent="0.45">
      <c r="A5" s="17">
        <v>102</v>
      </c>
      <c r="B5"/>
      <c r="C5" s="62" t="s">
        <v>119</v>
      </c>
      <c r="D5" s="19" t="s">
        <v>2490</v>
      </c>
      <c r="E5" s="67">
        <v>742792023</v>
      </c>
      <c r="F5" s="18" t="s">
        <v>460</v>
      </c>
      <c r="H5" s="18" t="s">
        <v>2484</v>
      </c>
      <c r="J5" s="44">
        <f>'BOM carte globale'!AE1*4+2*'BOM carte globale'!X1</f>
        <v>52</v>
      </c>
      <c r="K5" s="29">
        <v>8</v>
      </c>
      <c r="L5" s="66">
        <v>44</v>
      </c>
      <c r="M5" s="29">
        <v>0</v>
      </c>
      <c r="N5" s="29">
        <v>0</v>
      </c>
      <c r="O5" s="29">
        <f t="shared" si="0"/>
        <v>0</v>
      </c>
    </row>
    <row r="6" spans="1:16" ht="14.25" x14ac:dyDescent="0.45">
      <c r="A6" s="17">
        <v>103</v>
      </c>
      <c r="B6" t="str">
        <f>'BOM carte globale'!Y2</f>
        <v>Qty clav</v>
      </c>
      <c r="C6" s="62" t="s">
        <v>2511</v>
      </c>
      <c r="D6" s="19" t="s">
        <v>2513</v>
      </c>
      <c r="E6" s="67" t="s">
        <v>2512</v>
      </c>
      <c r="F6" s="18" t="s">
        <v>460</v>
      </c>
      <c r="G6" s="18">
        <v>1521681</v>
      </c>
      <c r="H6" s="18" t="s">
        <v>2484</v>
      </c>
      <c r="I6" s="18" t="s">
        <v>2514</v>
      </c>
      <c r="J6" s="44">
        <f>'BOM carte globale'!AA1</f>
        <v>10</v>
      </c>
      <c r="K6" s="29">
        <v>5</v>
      </c>
      <c r="L6" s="29">
        <v>0</v>
      </c>
      <c r="M6" s="66">
        <v>5</v>
      </c>
      <c r="N6" s="29">
        <v>0</v>
      </c>
      <c r="O6" s="29">
        <f t="shared" si="0"/>
        <v>0</v>
      </c>
    </row>
    <row r="7" spans="1:16" ht="14.25" x14ac:dyDescent="0.45">
      <c r="A7" s="17">
        <v>104</v>
      </c>
      <c r="B7" t="str">
        <f>'BOM carte globale'!D77</f>
        <v>WR-FPC SMT ZIF Horizontal Top Contact, pitch 1mm, 8p</v>
      </c>
      <c r="C7" s="62" t="s">
        <v>2516</v>
      </c>
      <c r="D7" s="19" t="s">
        <v>2490</v>
      </c>
      <c r="F7" s="18" t="s">
        <v>460</v>
      </c>
      <c r="H7" s="18" t="s">
        <v>2484</v>
      </c>
      <c r="J7" s="44">
        <f>'BOM carte globale'!AL77/2</f>
        <v>4</v>
      </c>
      <c r="K7" s="29">
        <v>3</v>
      </c>
      <c r="L7" s="89">
        <v>0</v>
      </c>
      <c r="M7" s="29">
        <v>0</v>
      </c>
      <c r="N7" s="29">
        <v>0</v>
      </c>
      <c r="O7" s="29">
        <f t="shared" si="0"/>
        <v>1</v>
      </c>
      <c r="P7" s="18" t="s">
        <v>2628</v>
      </c>
    </row>
    <row r="8" spans="1:16" ht="14.25" x14ac:dyDescent="0.45">
      <c r="A8" s="17">
        <v>105</v>
      </c>
      <c r="B8" t="str">
        <f>'BOM carte globale'!D77</f>
        <v>WR-FPC SMT ZIF Horizontal Top Contact, pitch 1mm, 8p</v>
      </c>
      <c r="C8" s="62" t="s">
        <v>2515</v>
      </c>
      <c r="D8" s="19" t="s">
        <v>2490</v>
      </c>
      <c r="F8" s="18" t="s">
        <v>460</v>
      </c>
      <c r="H8" s="18" t="s">
        <v>2484</v>
      </c>
      <c r="J8" s="44">
        <f>'BOM carte globale'!AL77/2</f>
        <v>4</v>
      </c>
      <c r="K8" s="29">
        <v>3</v>
      </c>
      <c r="L8" s="89">
        <v>0</v>
      </c>
      <c r="M8" s="29">
        <v>0</v>
      </c>
      <c r="N8" s="29">
        <v>0</v>
      </c>
      <c r="O8" s="29">
        <f t="shared" si="0"/>
        <v>1</v>
      </c>
      <c r="P8" s="18" t="s">
        <v>2628</v>
      </c>
    </row>
    <row r="9" spans="1:16" x14ac:dyDescent="0.25">
      <c r="A9" s="17">
        <v>106</v>
      </c>
      <c r="B9" t="str">
        <f>'BOM carte globale'!D8</f>
        <v>WS-TATL Illuminated THT Tact Switch, Green</v>
      </c>
      <c r="C9" s="62" t="s">
        <v>2503</v>
      </c>
      <c r="D9" s="19" t="s">
        <v>2490</v>
      </c>
      <c r="E9" s="67">
        <v>7144090100</v>
      </c>
      <c r="F9" s="18" t="s">
        <v>460</v>
      </c>
      <c r="H9" s="18" t="s">
        <v>2484</v>
      </c>
      <c r="J9" s="44">
        <f>'BOM carte globale'!AL8</f>
        <v>10</v>
      </c>
      <c r="K9" s="29">
        <v>5</v>
      </c>
      <c r="L9" s="66">
        <v>6</v>
      </c>
      <c r="M9" s="63">
        <v>0</v>
      </c>
      <c r="N9" s="63">
        <v>0</v>
      </c>
      <c r="O9" s="29">
        <f t="shared" si="0"/>
        <v>0</v>
      </c>
      <c r="P9" s="18" t="s">
        <v>2583</v>
      </c>
    </row>
    <row r="10" spans="1:16" ht="14.25" x14ac:dyDescent="0.45">
      <c r="A10" s="17">
        <v>107</v>
      </c>
      <c r="B10" t="str">
        <f>'BOM carte globale'!D4</f>
        <v>CONN HEADER VERT 2POS 2.54MM</v>
      </c>
      <c r="C10" s="62" t="s">
        <v>2500</v>
      </c>
      <c r="D10" s="19" t="s">
        <v>2541</v>
      </c>
      <c r="F10" s="18" t="s">
        <v>460</v>
      </c>
      <c r="G10" s="18">
        <v>1593506</v>
      </c>
      <c r="H10" s="18" t="s">
        <v>2484</v>
      </c>
      <c r="J10" s="44">
        <f>'BOM carte globale'!AL4</f>
        <v>20</v>
      </c>
      <c r="K10" s="29">
        <v>0</v>
      </c>
      <c r="L10" s="29">
        <v>0</v>
      </c>
      <c r="M10" s="29">
        <v>0</v>
      </c>
      <c r="N10" s="66">
        <v>50</v>
      </c>
      <c r="O10" s="29">
        <f t="shared" si="0"/>
        <v>0</v>
      </c>
    </row>
    <row r="11" spans="1:16" ht="14.25" x14ac:dyDescent="0.45">
      <c r="A11" s="17">
        <v>108</v>
      </c>
      <c r="B11" t="str">
        <f>'BOM carte globale'!D5</f>
        <v>CONN HEADER VERT 3POS 2.54MM</v>
      </c>
      <c r="C11" s="62" t="s">
        <v>2501</v>
      </c>
      <c r="D11" s="19" t="s">
        <v>2541</v>
      </c>
      <c r="F11" s="18" t="s">
        <v>460</v>
      </c>
      <c r="G11" s="18">
        <v>1593507</v>
      </c>
      <c r="H11" s="18" t="s">
        <v>2484</v>
      </c>
      <c r="J11" s="44">
        <f>'BOM carte globale'!AL5</f>
        <v>60</v>
      </c>
      <c r="K11" s="29">
        <v>30</v>
      </c>
      <c r="L11" s="29">
        <v>0</v>
      </c>
      <c r="M11" s="29">
        <v>0</v>
      </c>
      <c r="N11" s="66">
        <v>50</v>
      </c>
      <c r="O11" s="29">
        <f t="shared" si="0"/>
        <v>0</v>
      </c>
    </row>
    <row r="12" spans="1:16" ht="14.25" x14ac:dyDescent="0.45">
      <c r="A12" s="17">
        <v>109</v>
      </c>
      <c r="B12" t="str">
        <f>'BOM carte globale'!D6</f>
        <v>CONN HEADER VERT 4POS 2.54MM</v>
      </c>
      <c r="C12" s="62" t="s">
        <v>2502</v>
      </c>
      <c r="D12" s="19" t="s">
        <v>2541</v>
      </c>
      <c r="F12" s="18" t="s">
        <v>460</v>
      </c>
      <c r="G12" s="18">
        <v>1593508</v>
      </c>
      <c r="H12" s="18" t="s">
        <v>2484</v>
      </c>
      <c r="J12" s="44">
        <f>'BOM carte globale'!AL6</f>
        <v>10</v>
      </c>
      <c r="K12" s="29">
        <v>0</v>
      </c>
      <c r="L12" s="29">
        <v>0</v>
      </c>
      <c r="M12" s="29">
        <v>0</v>
      </c>
      <c r="N12" s="66">
        <v>50</v>
      </c>
      <c r="O12" s="29">
        <f t="shared" si="0"/>
        <v>0</v>
      </c>
    </row>
    <row r="13" spans="1:16" ht="14.25" x14ac:dyDescent="0.45">
      <c r="A13" s="17">
        <v>110</v>
      </c>
      <c r="B13"/>
      <c r="C13" s="62" t="s">
        <v>2510</v>
      </c>
      <c r="D13" s="19" t="s">
        <v>2541</v>
      </c>
      <c r="F13" s="18" t="s">
        <v>460</v>
      </c>
      <c r="G13" s="18">
        <v>1593529</v>
      </c>
      <c r="H13" s="18" t="s">
        <v>2484</v>
      </c>
      <c r="J13" s="44">
        <f>J10*2+J11*3+J12*4</f>
        <v>260</v>
      </c>
      <c r="K13" s="29">
        <v>0</v>
      </c>
      <c r="L13" s="29">
        <v>0</v>
      </c>
      <c r="M13" s="29">
        <v>0</v>
      </c>
      <c r="N13" s="66">
        <v>400</v>
      </c>
      <c r="O13" s="29">
        <f t="shared" si="0"/>
        <v>0</v>
      </c>
    </row>
    <row r="14" spans="1:16" x14ac:dyDescent="0.25">
      <c r="A14" s="17">
        <v>111</v>
      </c>
      <c r="B14" t="str">
        <f>'BOM carte globale'!D55</f>
        <v>WR-MM 4p Female SMT Connector with Polarization</v>
      </c>
      <c r="C14" s="62" t="s">
        <v>2505</v>
      </c>
      <c r="D14" s="19" t="s">
        <v>2490</v>
      </c>
      <c r="E14" s="67">
        <v>690157000472</v>
      </c>
      <c r="F14" s="18" t="s">
        <v>460</v>
      </c>
      <c r="H14" s="18" t="s">
        <v>2484</v>
      </c>
      <c r="I14" s="18" t="s">
        <v>2538</v>
      </c>
      <c r="J14" s="44">
        <f>'BOM carte globale'!AL55</f>
        <v>40</v>
      </c>
      <c r="K14" s="29">
        <v>10</v>
      </c>
      <c r="L14" s="66">
        <v>40</v>
      </c>
      <c r="M14" s="29">
        <v>0</v>
      </c>
      <c r="N14" s="29">
        <v>0</v>
      </c>
      <c r="O14" s="29">
        <f t="shared" si="0"/>
        <v>0</v>
      </c>
      <c r="P14" s="87" t="s">
        <v>2555</v>
      </c>
    </row>
    <row r="15" spans="1:16" x14ac:dyDescent="0.25">
      <c r="A15" s="17">
        <v>112</v>
      </c>
      <c r="B15" t="str">
        <f>'BOM carte globale'!D15</f>
        <v>WR-MM 6p Female SMT Connector with Polarization</v>
      </c>
      <c r="C15" s="62" t="s">
        <v>2504</v>
      </c>
      <c r="D15" s="19" t="s">
        <v>2490</v>
      </c>
      <c r="E15" s="67">
        <v>690157000672</v>
      </c>
      <c r="F15" s="18" t="s">
        <v>460</v>
      </c>
      <c r="H15" s="18" t="s">
        <v>2484</v>
      </c>
      <c r="I15" s="18" t="s">
        <v>2537</v>
      </c>
      <c r="J15" s="44">
        <f>'BOM carte globale'!AL15</f>
        <v>52</v>
      </c>
      <c r="K15" s="29">
        <v>19</v>
      </c>
      <c r="L15" s="66">
        <v>52</v>
      </c>
      <c r="M15" s="29">
        <v>0</v>
      </c>
      <c r="N15" s="29">
        <v>0</v>
      </c>
      <c r="O15" s="29">
        <f t="shared" si="0"/>
        <v>0</v>
      </c>
      <c r="P15" s="87" t="s">
        <v>2556</v>
      </c>
    </row>
    <row r="16" spans="1:16" x14ac:dyDescent="0.25">
      <c r="A16" s="17">
        <v>113</v>
      </c>
      <c r="B16" t="str">
        <f>'BOM carte globale'!D16</f>
        <v>WR-MM 8p Female SMT Connector with Polarization</v>
      </c>
      <c r="C16" s="62" t="s">
        <v>2506</v>
      </c>
      <c r="D16" s="19" t="s">
        <v>2490</v>
      </c>
      <c r="E16" s="67">
        <v>690157000872</v>
      </c>
      <c r="F16" s="18" t="s">
        <v>460</v>
      </c>
      <c r="H16" s="18" t="s">
        <v>2484</v>
      </c>
      <c r="I16" s="18" t="s">
        <v>2536</v>
      </c>
      <c r="J16" s="44">
        <f>'BOM carte globale'!AL16</f>
        <v>62</v>
      </c>
      <c r="K16" s="29">
        <v>30</v>
      </c>
      <c r="L16" s="66">
        <v>62</v>
      </c>
      <c r="M16" s="29">
        <v>0</v>
      </c>
      <c r="N16" s="29">
        <v>0</v>
      </c>
      <c r="O16" s="29">
        <f t="shared" si="0"/>
        <v>0</v>
      </c>
      <c r="P16" s="87" t="s">
        <v>2557</v>
      </c>
    </row>
    <row r="17" spans="1:18" ht="14.25" x14ac:dyDescent="0.45">
      <c r="A17" s="17">
        <v>114</v>
      </c>
      <c r="B17"/>
      <c r="C17" s="62" t="s">
        <v>2520</v>
      </c>
      <c r="D17" s="19" t="s">
        <v>2490</v>
      </c>
      <c r="E17" s="67">
        <v>691311500102</v>
      </c>
      <c r="F17" s="18" t="s">
        <v>460</v>
      </c>
      <c r="G17" s="18">
        <v>1641978</v>
      </c>
      <c r="H17" s="18" t="s">
        <v>2484</v>
      </c>
      <c r="I17" s="18" t="s">
        <v>2581</v>
      </c>
      <c r="J17" s="44">
        <f>'BOM carte globale'!R1/2</f>
        <v>5</v>
      </c>
      <c r="K17" s="29">
        <v>0</v>
      </c>
      <c r="L17" s="29">
        <v>0</v>
      </c>
      <c r="M17" s="29">
        <v>0</v>
      </c>
      <c r="N17" s="66">
        <v>10</v>
      </c>
      <c r="O17" s="29">
        <f t="shared" si="0"/>
        <v>0</v>
      </c>
      <c r="P17" s="18" t="s">
        <v>2519</v>
      </c>
    </row>
    <row r="18" spans="1:18" ht="14.25" x14ac:dyDescent="0.45">
      <c r="A18" s="17">
        <v>115</v>
      </c>
      <c r="C18" s="62" t="s">
        <v>2521</v>
      </c>
      <c r="D18" s="19" t="s">
        <v>2490</v>
      </c>
      <c r="E18" s="69">
        <v>691351500002</v>
      </c>
      <c r="F18" s="18" t="s">
        <v>460</v>
      </c>
      <c r="G18" s="18">
        <v>1641952</v>
      </c>
      <c r="H18" s="18" t="s">
        <v>2484</v>
      </c>
      <c r="I18" s="18" t="s">
        <v>2582</v>
      </c>
      <c r="J18" s="44">
        <f>'BOM carte globale'!R1/2</f>
        <v>5</v>
      </c>
      <c r="K18" s="29">
        <v>0</v>
      </c>
      <c r="L18" s="29">
        <v>0</v>
      </c>
      <c r="M18" s="29">
        <v>0</v>
      </c>
      <c r="N18" s="66">
        <v>5</v>
      </c>
      <c r="O18" s="29">
        <f t="shared" ref="O18" si="1">MAX(J18-K18-L18-M18-N18,0)</f>
        <v>0</v>
      </c>
      <c r="P18" s="18" t="s">
        <v>2519</v>
      </c>
    </row>
    <row r="19" spans="1:18" x14ac:dyDescent="0.25">
      <c r="A19" s="17">
        <v>116</v>
      </c>
      <c r="B19" t="str">
        <f>'BOM carte globale'!D56</f>
        <v>WR-TBL 2p Series 3221 - 3.50 mm Horizontal PCB Header</v>
      </c>
      <c r="C19" s="62" t="s">
        <v>2507</v>
      </c>
      <c r="D19" s="19" t="s">
        <v>2490</v>
      </c>
      <c r="E19" s="67">
        <v>691361100002</v>
      </c>
      <c r="F19" s="18" t="s">
        <v>460</v>
      </c>
      <c r="H19" s="18" t="s">
        <v>2484</v>
      </c>
      <c r="I19" s="18" t="s">
        <v>2540</v>
      </c>
      <c r="J19" s="44">
        <f>'BOM carte globale'!AL56+'BOM carte globale'!AL18</f>
        <v>56</v>
      </c>
      <c r="K19" s="29">
        <v>0</v>
      </c>
      <c r="L19" s="66">
        <v>56</v>
      </c>
      <c r="M19" s="29">
        <v>0</v>
      </c>
      <c r="N19" s="29">
        <v>0</v>
      </c>
      <c r="O19" s="29">
        <f t="shared" ref="O19:O31" si="2">MAX(J19-K19-L19-M19-N19,0)</f>
        <v>0</v>
      </c>
      <c r="P19" s="18" t="s">
        <v>2539</v>
      </c>
    </row>
    <row r="20" spans="1:18" ht="14.25" x14ac:dyDescent="0.45">
      <c r="A20" s="17">
        <v>117</v>
      </c>
      <c r="B20" s="9" t="str">
        <f>'BOM carte globale'!D46</f>
        <v>IC MOTOR DRIVER PAR 36POWERSSO</v>
      </c>
      <c r="C20" s="62" t="s">
        <v>2522</v>
      </c>
      <c r="D20" s="19" t="s">
        <v>2524</v>
      </c>
      <c r="E20" s="67" t="s">
        <v>2523</v>
      </c>
      <c r="F20" s="18" t="s">
        <v>460</v>
      </c>
      <c r="H20" s="18" t="s">
        <v>2484</v>
      </c>
      <c r="I20" s="18">
        <v>6744743</v>
      </c>
      <c r="J20" s="70">
        <f>'BOM carte globale'!AL46/2</f>
        <v>10</v>
      </c>
      <c r="K20" s="17">
        <v>0</v>
      </c>
      <c r="L20" s="17">
        <v>0</v>
      </c>
      <c r="M20" s="92">
        <v>10</v>
      </c>
      <c r="N20" s="17">
        <v>0</v>
      </c>
      <c r="O20" s="17">
        <f t="shared" si="2"/>
        <v>0</v>
      </c>
      <c r="P20" s="18" t="s">
        <v>2525</v>
      </c>
    </row>
    <row r="21" spans="1:18" ht="14.25" x14ac:dyDescent="0.45">
      <c r="A21" s="17">
        <v>118</v>
      </c>
      <c r="B21" t="str">
        <f>'BOM carte globale'!D53</f>
        <v>WR-PHD Socket Header, SMT, pitch 2.54mm, Dual Row, Vertical, 20p</v>
      </c>
      <c r="C21" s="72" t="s">
        <v>2508</v>
      </c>
      <c r="D21" s="19" t="s">
        <v>311</v>
      </c>
      <c r="F21" s="18" t="s">
        <v>460</v>
      </c>
      <c r="H21" s="18" t="s">
        <v>2484</v>
      </c>
      <c r="J21" s="44">
        <f>'BOM carte globale'!AL53/2</f>
        <v>16</v>
      </c>
      <c r="K21" s="29">
        <v>0</v>
      </c>
      <c r="L21" s="29">
        <v>0</v>
      </c>
      <c r="M21" s="29">
        <v>0</v>
      </c>
      <c r="N21" s="29">
        <v>0</v>
      </c>
      <c r="O21" s="89">
        <f t="shared" si="2"/>
        <v>16</v>
      </c>
      <c r="P21" s="18" t="s">
        <v>2532</v>
      </c>
    </row>
    <row r="22" spans="1:18" ht="14.25" x14ac:dyDescent="0.45">
      <c r="A22" s="17">
        <v>119</v>
      </c>
      <c r="B22" t="str">
        <f>'BOM carte globale'!D52</f>
        <v>WR-PHD Socket Header, SMT, pitch 2.54mm, Dual Row, Vertical, 4p</v>
      </c>
      <c r="C22" s="72" t="s">
        <v>2509</v>
      </c>
      <c r="D22" s="19" t="s">
        <v>311</v>
      </c>
      <c r="F22" s="18" t="s">
        <v>460</v>
      </c>
      <c r="H22" s="18" t="s">
        <v>2484</v>
      </c>
      <c r="J22" s="44">
        <f>'BOM carte globale'!AE1</f>
        <v>8</v>
      </c>
      <c r="K22" s="29">
        <v>0</v>
      </c>
      <c r="L22" s="29">
        <v>0</v>
      </c>
      <c r="M22" s="29">
        <v>0</v>
      </c>
      <c r="N22" s="29">
        <v>0</v>
      </c>
      <c r="O22" s="89">
        <f t="shared" si="2"/>
        <v>8</v>
      </c>
      <c r="P22" s="18" t="s">
        <v>2532</v>
      </c>
    </row>
    <row r="23" spans="1:18" ht="14.25" x14ac:dyDescent="0.45">
      <c r="A23" s="17">
        <v>120</v>
      </c>
      <c r="B23" t="str">
        <f>'BOM carte globale'!D73</f>
        <v>CONN HEADER R/A 3L x 4POS 2.54MM</v>
      </c>
      <c r="C23" s="62" t="s">
        <v>2535</v>
      </c>
      <c r="D23" s="19" t="s">
        <v>2531</v>
      </c>
      <c r="E23" s="67" t="s">
        <v>2527</v>
      </c>
      <c r="F23" s="18" t="s">
        <v>460</v>
      </c>
      <c r="G23" s="18">
        <v>2053738</v>
      </c>
      <c r="H23" s="18" t="s">
        <v>2484</v>
      </c>
      <c r="J23" s="44">
        <f>ROUNDUP((('BOM carte globale'!AL73*5)+('BOM carte globale'!AL74*7))/R23,0)</f>
        <v>6</v>
      </c>
      <c r="K23" s="29">
        <v>0</v>
      </c>
      <c r="L23" s="29">
        <v>0</v>
      </c>
      <c r="M23" s="29">
        <v>0</v>
      </c>
      <c r="N23" s="66">
        <v>6</v>
      </c>
      <c r="O23" s="29">
        <f t="shared" si="2"/>
        <v>0</v>
      </c>
      <c r="Q23" s="18" t="s">
        <v>2530</v>
      </c>
      <c r="R23" s="42">
        <v>36</v>
      </c>
    </row>
    <row r="24" spans="1:18" x14ac:dyDescent="0.25">
      <c r="A24" s="17">
        <v>121</v>
      </c>
      <c r="B24" t="str">
        <f>'BOM carte globale'!D4</f>
        <v>CONN HEADER VERT 2POS 2.54MM</v>
      </c>
      <c r="C24" s="62" t="s">
        <v>2534</v>
      </c>
      <c r="D24" s="19" t="s">
        <v>2490</v>
      </c>
      <c r="E24" s="67">
        <v>61304011121</v>
      </c>
      <c r="F24" s="18" t="s">
        <v>460</v>
      </c>
      <c r="G24" s="18">
        <v>2356175</v>
      </c>
      <c r="H24" s="18" t="s">
        <v>2484</v>
      </c>
      <c r="J24" s="44">
        <f>ROUNDUP(((('BOM carte globale'!AL4+J22)*2)+('BOM carte globale'!AL5*3)+('BOM carte globale'!AL6*4)+(J21*2*40)+(J33*2*26))/R24,0)</f>
        <v>50</v>
      </c>
      <c r="K24" s="29">
        <v>0</v>
      </c>
      <c r="L24" s="66">
        <v>41</v>
      </c>
      <c r="M24" s="29">
        <v>0</v>
      </c>
      <c r="N24" s="66">
        <v>50</v>
      </c>
      <c r="O24" s="29">
        <f t="shared" si="2"/>
        <v>0</v>
      </c>
      <c r="P24" s="18" t="s">
        <v>2533</v>
      </c>
      <c r="Q24" s="18" t="s">
        <v>2530</v>
      </c>
      <c r="R24" s="42">
        <v>40</v>
      </c>
    </row>
    <row r="25" spans="1:18" x14ac:dyDescent="0.25">
      <c r="A25" s="17">
        <v>122</v>
      </c>
      <c r="B25" t="str">
        <f>'BOM carte globale'!D48</f>
        <v>WA-SMST SMT Steel Spacer with through hole, OD6mm, ID3.3xL10mm</v>
      </c>
      <c r="C25" s="62" t="s">
        <v>2549</v>
      </c>
      <c r="D25" s="19" t="s">
        <v>2490</v>
      </c>
      <c r="E25" s="18">
        <v>9774090960</v>
      </c>
      <c r="F25" s="18" t="s">
        <v>460</v>
      </c>
      <c r="H25" s="18" t="s">
        <v>2484</v>
      </c>
      <c r="I25" s="18" t="s">
        <v>2568</v>
      </c>
      <c r="J25" s="44">
        <f>'BOM carte globale'!AL48</f>
        <v>32</v>
      </c>
      <c r="K25" s="29">
        <v>4</v>
      </c>
      <c r="L25" s="66">
        <v>32</v>
      </c>
      <c r="M25" s="29">
        <v>0</v>
      </c>
      <c r="N25" s="29">
        <v>0</v>
      </c>
      <c r="O25" s="29">
        <f t="shared" si="2"/>
        <v>0</v>
      </c>
      <c r="P25" s="18" t="s">
        <v>2584</v>
      </c>
    </row>
    <row r="26" spans="1:18" ht="30" x14ac:dyDescent="0.25">
      <c r="A26" s="17">
        <v>123</v>
      </c>
      <c r="C26" s="62" t="s">
        <v>2587</v>
      </c>
      <c r="D26" s="19" t="s">
        <v>2588</v>
      </c>
      <c r="E26" s="67" t="s">
        <v>2589</v>
      </c>
      <c r="F26" s="18" t="s">
        <v>460</v>
      </c>
      <c r="H26" s="18" t="s">
        <v>2484</v>
      </c>
      <c r="J26" s="44">
        <v>1</v>
      </c>
      <c r="K26" s="29">
        <v>0</v>
      </c>
      <c r="L26" s="29">
        <v>0</v>
      </c>
      <c r="M26" s="29">
        <v>0</v>
      </c>
      <c r="N26" s="29">
        <v>1</v>
      </c>
      <c r="O26" s="29">
        <f t="shared" si="2"/>
        <v>0</v>
      </c>
      <c r="P26" s="19" t="s">
        <v>2590</v>
      </c>
    </row>
    <row r="27" spans="1:18" ht="30" x14ac:dyDescent="0.25">
      <c r="A27" s="17">
        <v>124</v>
      </c>
      <c r="C27" s="62" t="s">
        <v>2591</v>
      </c>
      <c r="D27" s="19" t="s">
        <v>2588</v>
      </c>
      <c r="E27" s="67" t="s">
        <v>2592</v>
      </c>
      <c r="F27" s="18" t="s">
        <v>460</v>
      </c>
      <c r="G27" s="18">
        <v>1184087</v>
      </c>
      <c r="H27" s="18" t="s">
        <v>2484</v>
      </c>
      <c r="J27" s="44">
        <v>1</v>
      </c>
      <c r="K27" s="29">
        <v>0</v>
      </c>
      <c r="L27" s="29">
        <v>0</v>
      </c>
      <c r="M27" s="29">
        <v>0</v>
      </c>
      <c r="N27" s="29">
        <v>1</v>
      </c>
      <c r="O27" s="29">
        <f t="shared" si="2"/>
        <v>0</v>
      </c>
      <c r="P27" s="19" t="s">
        <v>2590</v>
      </c>
    </row>
    <row r="28" spans="1:18" x14ac:dyDescent="0.25">
      <c r="A28" s="17">
        <v>125</v>
      </c>
      <c r="C28" s="62" t="s">
        <v>2526</v>
      </c>
      <c r="D28" s="19" t="s">
        <v>2541</v>
      </c>
      <c r="F28" s="18" t="s">
        <v>460</v>
      </c>
      <c r="H28" s="18" t="s">
        <v>2484</v>
      </c>
      <c r="J28" s="44">
        <f>'[1]BOM carte globale'!AL59/2</f>
        <v>50</v>
      </c>
      <c r="K28" s="29">
        <v>50</v>
      </c>
      <c r="L28" s="29">
        <v>0</v>
      </c>
      <c r="M28" s="29">
        <v>0</v>
      </c>
      <c r="N28" s="29">
        <v>0</v>
      </c>
      <c r="O28" s="29">
        <f t="shared" si="2"/>
        <v>0</v>
      </c>
    </row>
    <row r="29" spans="1:18" x14ac:dyDescent="0.25">
      <c r="A29" s="17">
        <v>126</v>
      </c>
      <c r="C29" s="62" t="s">
        <v>2558</v>
      </c>
      <c r="D29" s="19" t="s">
        <v>2580</v>
      </c>
      <c r="F29" s="18" t="s">
        <v>460</v>
      </c>
      <c r="G29" s="18">
        <v>2076463</v>
      </c>
      <c r="H29" s="18" t="s">
        <v>2484</v>
      </c>
      <c r="I29" s="18" t="s">
        <v>2636</v>
      </c>
      <c r="J29" s="88">
        <v>8</v>
      </c>
      <c r="K29" s="29">
        <v>3</v>
      </c>
      <c r="L29" s="29">
        <v>0</v>
      </c>
      <c r="M29" s="66">
        <v>3</v>
      </c>
      <c r="N29" s="29">
        <v>0</v>
      </c>
      <c r="O29" s="29">
        <f t="shared" si="2"/>
        <v>2</v>
      </c>
      <c r="P29" s="18" t="s">
        <v>2657</v>
      </c>
    </row>
    <row r="30" spans="1:18" x14ac:dyDescent="0.25">
      <c r="A30" s="17">
        <v>127</v>
      </c>
      <c r="C30" s="64" t="s">
        <v>2559</v>
      </c>
      <c r="D30" s="19" t="s">
        <v>2579</v>
      </c>
      <c r="F30" s="18" t="s">
        <v>460</v>
      </c>
      <c r="H30" s="18" t="s">
        <v>2484</v>
      </c>
      <c r="J30" s="88">
        <v>0</v>
      </c>
      <c r="K30" s="29">
        <v>0</v>
      </c>
      <c r="L30" s="65">
        <v>0</v>
      </c>
      <c r="M30" s="29">
        <v>0</v>
      </c>
      <c r="N30" s="29">
        <v>0</v>
      </c>
      <c r="O30" s="29">
        <f t="shared" si="2"/>
        <v>0</v>
      </c>
      <c r="P30" s="18" t="s">
        <v>2560</v>
      </c>
    </row>
    <row r="31" spans="1:18" x14ac:dyDescent="0.25">
      <c r="A31" s="17">
        <v>128</v>
      </c>
      <c r="C31" s="64" t="s">
        <v>2561</v>
      </c>
      <c r="D31" s="19" t="s">
        <v>2579</v>
      </c>
      <c r="F31" s="18" t="s">
        <v>460</v>
      </c>
      <c r="H31" s="18" t="s">
        <v>2484</v>
      </c>
      <c r="J31" s="88">
        <v>0</v>
      </c>
      <c r="K31" s="29">
        <v>0</v>
      </c>
      <c r="L31" s="65">
        <v>0</v>
      </c>
      <c r="M31" s="29">
        <v>0</v>
      </c>
      <c r="N31" s="29">
        <v>0</v>
      </c>
      <c r="O31" s="29">
        <f t="shared" si="2"/>
        <v>0</v>
      </c>
      <c r="P31" s="18" t="s">
        <v>2560</v>
      </c>
    </row>
    <row r="32" spans="1:18" x14ac:dyDescent="0.25">
      <c r="A32" s="17">
        <v>129</v>
      </c>
      <c r="C32" s="62" t="s">
        <v>2576</v>
      </c>
      <c r="D32" s="19" t="s">
        <v>2542</v>
      </c>
      <c r="F32" s="18" t="s">
        <v>460</v>
      </c>
      <c r="G32" s="18">
        <v>1596887</v>
      </c>
      <c r="H32" s="18" t="s">
        <v>2484</v>
      </c>
      <c r="J32" s="88">
        <v>5</v>
      </c>
      <c r="K32" s="29">
        <v>0</v>
      </c>
      <c r="L32" s="29">
        <v>0</v>
      </c>
      <c r="M32" s="29">
        <v>0</v>
      </c>
      <c r="N32" s="66">
        <v>5</v>
      </c>
      <c r="O32" s="29">
        <f t="shared" ref="O32:O33" si="3">MAX(J32-K32-L32-M32-N32,0)</f>
        <v>0</v>
      </c>
      <c r="P32" s="18" t="s">
        <v>2575</v>
      </c>
    </row>
    <row r="33" spans="1:16" ht="14.25" x14ac:dyDescent="0.45">
      <c r="A33" s="17">
        <v>130</v>
      </c>
      <c r="B33" t="str">
        <f>'BOM carte globale'!D53</f>
        <v>WR-PHD Socket Header, SMT, pitch 2.54mm, Dual Row, Vertical, 20p</v>
      </c>
      <c r="C33" s="72" t="s">
        <v>2585</v>
      </c>
      <c r="D33" s="19" t="s">
        <v>311</v>
      </c>
      <c r="F33" s="18" t="s">
        <v>460</v>
      </c>
      <c r="H33" s="18" t="s">
        <v>2484</v>
      </c>
      <c r="J33" s="44">
        <v>8</v>
      </c>
      <c r="K33" s="29">
        <v>0</v>
      </c>
      <c r="L33" s="29">
        <v>0</v>
      </c>
      <c r="M33" s="29">
        <v>0</v>
      </c>
      <c r="N33" s="29">
        <v>0</v>
      </c>
      <c r="O33" s="89">
        <f t="shared" si="3"/>
        <v>8</v>
      </c>
      <c r="P33" s="18" t="s">
        <v>2586</v>
      </c>
    </row>
  </sheetData>
  <autoFilter ref="A2:P32" xr:uid="{00000000-0009-0000-0000-000001000000}"/>
  <mergeCells count="1">
    <mergeCell ref="A1:I1"/>
  </mergeCells>
  <conditionalFormatting sqref="K3:K24 K34:K1048576">
    <cfRule type="cellIs" dxfId="12" priority="12" operator="notEqual">
      <formula>0</formula>
    </cfRule>
  </conditionalFormatting>
  <conditionalFormatting sqref="O3:O20 O23:O24">
    <cfRule type="cellIs" dxfId="11" priority="10" operator="equal">
      <formula>0</formula>
    </cfRule>
  </conditionalFormatting>
  <conditionalFormatting sqref="K29:K32">
    <cfRule type="cellIs" dxfId="10" priority="9" operator="notEqual">
      <formula>0</formula>
    </cfRule>
  </conditionalFormatting>
  <conditionalFormatting sqref="O32">
    <cfRule type="cellIs" dxfId="9" priority="8" operator="equal">
      <formula>0</formula>
    </cfRule>
  </conditionalFormatting>
  <conditionalFormatting sqref="K25">
    <cfRule type="cellIs" dxfId="8" priority="7" operator="notEqual">
      <formula>0</formula>
    </cfRule>
  </conditionalFormatting>
  <conditionalFormatting sqref="O25">
    <cfRule type="cellIs" dxfId="7" priority="6" operator="equal">
      <formula>0</formula>
    </cfRule>
  </conditionalFormatting>
  <conditionalFormatting sqref="O21:O22">
    <cfRule type="cellIs" dxfId="6" priority="5" operator="equal">
      <formula>0</formula>
    </cfRule>
  </conditionalFormatting>
  <conditionalFormatting sqref="K33">
    <cfRule type="cellIs" dxfId="5" priority="4" operator="notEqual">
      <formula>0</formula>
    </cfRule>
  </conditionalFormatting>
  <conditionalFormatting sqref="O33">
    <cfRule type="cellIs" dxfId="4" priority="3" operator="equal">
      <formula>0</formula>
    </cfRule>
  </conditionalFormatting>
  <conditionalFormatting sqref="K26:K28">
    <cfRule type="cellIs" dxfId="3" priority="2" operator="notEqual">
      <formula>0</formula>
    </cfRule>
  </conditionalFormatting>
  <conditionalFormatting sqref="O26:O31">
    <cfRule type="cellIs" dxfId="2" priority="1" operator="equal">
      <formula>0</formula>
    </cfRule>
  </conditionalFormatting>
  <hyperlinks>
    <hyperlink ref="G3" r:id="rId1" display="https://www.digikey.fr/product-detail/fr/littelfuse-inc/0891020-NXS/F4991-ND/2046669" xr:uid="{00000000-0004-0000-0100-000000000000}"/>
    <hyperlink ref="G4" r:id="rId2" display="https://www.digikey.fr/product-detail/fr/littelfuse-inc/0891015-NXS/F4990-ND/2046668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0"/>
  <sheetViews>
    <sheetView zoomScale="85" zoomScaleNormal="85" workbookViewId="0">
      <pane ySplit="1" topLeftCell="A2" activePane="bottomLeft" state="frozen"/>
      <selection activeCell="C1" sqref="C1"/>
      <selection pane="bottomLeft" activeCell="D41" sqref="D41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1.85546875" style="17" customWidth="1"/>
    <col min="7" max="7" width="9.5703125" style="70" bestFit="1" customWidth="1"/>
    <col min="8" max="8" width="10.42578125" style="17" customWidth="1"/>
    <col min="9" max="9" width="12.42578125" style="77" customWidth="1"/>
    <col min="10" max="11" width="12.42578125" style="80" customWidth="1"/>
    <col min="12" max="14" width="16.140625" style="17" customWidth="1"/>
    <col min="15" max="15" width="51.28515625" style="18" customWidth="1"/>
    <col min="16" max="16" width="14.140625" style="18" customWidth="1"/>
    <col min="17" max="16384" width="11.42578125" style="18"/>
  </cols>
  <sheetData>
    <row r="1" spans="1:15" ht="21" x14ac:dyDescent="0.45">
      <c r="A1" s="121" t="s">
        <v>2543</v>
      </c>
      <c r="B1" s="121"/>
      <c r="C1" s="121"/>
      <c r="D1" s="121"/>
    </row>
    <row r="2" spans="1:15" s="19" customFormat="1" ht="30" x14ac:dyDescent="0.25">
      <c r="A2" s="73" t="s">
        <v>457</v>
      </c>
      <c r="B2" s="73" t="s">
        <v>3</v>
      </c>
      <c r="C2" s="73" t="s">
        <v>1</v>
      </c>
      <c r="D2" s="68" t="s">
        <v>0</v>
      </c>
      <c r="E2" s="78" t="s">
        <v>2544</v>
      </c>
      <c r="F2" s="78" t="s">
        <v>2545</v>
      </c>
      <c r="G2" s="75" t="s">
        <v>530</v>
      </c>
      <c r="H2" s="79" t="s">
        <v>2459</v>
      </c>
      <c r="I2" s="78" t="s">
        <v>2546</v>
      </c>
      <c r="J2" s="78" t="s">
        <v>2548</v>
      </c>
      <c r="K2" s="78" t="s">
        <v>2551</v>
      </c>
      <c r="L2" s="78" t="s">
        <v>2631</v>
      </c>
      <c r="M2" s="78" t="s">
        <v>2632</v>
      </c>
      <c r="N2" s="78" t="s">
        <v>2633</v>
      </c>
      <c r="O2" s="73" t="s">
        <v>531</v>
      </c>
    </row>
    <row r="3" spans="1:15" ht="14.25" x14ac:dyDescent="0.45">
      <c r="A3" s="18">
        <v>150</v>
      </c>
      <c r="B3" s="74" t="s">
        <v>2491</v>
      </c>
      <c r="C3" s="18" t="s">
        <v>81</v>
      </c>
      <c r="D3" s="67">
        <v>742792023</v>
      </c>
      <c r="E3" s="17">
        <v>44</v>
      </c>
      <c r="F3" s="17">
        <v>8</v>
      </c>
      <c r="G3" s="76">
        <f>L3+N3</f>
        <v>44</v>
      </c>
      <c r="H3" s="17">
        <f t="shared" ref="H3:H34" si="0">MAX(E3-F3-G3,0)</f>
        <v>0</v>
      </c>
      <c r="I3" s="77">
        <v>6</v>
      </c>
      <c r="J3" s="80">
        <v>3</v>
      </c>
      <c r="K3" s="80">
        <v>3</v>
      </c>
      <c r="L3" s="17">
        <f>E3</f>
        <v>44</v>
      </c>
      <c r="M3" s="17">
        <v>0</v>
      </c>
      <c r="N3" s="17">
        <v>0</v>
      </c>
    </row>
    <row r="4" spans="1:15" ht="14.25" x14ac:dyDescent="0.45">
      <c r="A4" s="18">
        <v>151</v>
      </c>
      <c r="B4" s="74" t="s">
        <v>329</v>
      </c>
      <c r="C4" s="18" t="s">
        <v>81</v>
      </c>
      <c r="D4" s="18" t="s">
        <v>327</v>
      </c>
      <c r="E4" s="17">
        <v>10</v>
      </c>
      <c r="F4" s="17">
        <v>0</v>
      </c>
      <c r="G4" s="76">
        <f t="shared" ref="G4:G34" si="1">L4+N4</f>
        <v>10</v>
      </c>
      <c r="H4" s="17">
        <f t="shared" si="0"/>
        <v>0</v>
      </c>
      <c r="I4" s="77">
        <v>1</v>
      </c>
      <c r="J4" s="80">
        <v>3</v>
      </c>
      <c r="K4" s="80">
        <v>3</v>
      </c>
      <c r="L4" s="17">
        <f t="shared" ref="L4:L11" si="2">E4</f>
        <v>10</v>
      </c>
      <c r="M4" s="17">
        <v>0</v>
      </c>
      <c r="N4" s="17">
        <v>0</v>
      </c>
    </row>
    <row r="5" spans="1:15" ht="14.25" x14ac:dyDescent="0.45">
      <c r="A5" s="18">
        <v>152</v>
      </c>
      <c r="B5" s="74" t="s">
        <v>181</v>
      </c>
      <c r="C5" s="18" t="s">
        <v>81</v>
      </c>
      <c r="D5" s="18" t="s">
        <v>179</v>
      </c>
      <c r="E5" s="17">
        <v>56</v>
      </c>
      <c r="F5" s="17">
        <v>9</v>
      </c>
      <c r="G5" s="76">
        <f t="shared" si="1"/>
        <v>56</v>
      </c>
      <c r="H5" s="17">
        <f t="shared" si="0"/>
        <v>0</v>
      </c>
      <c r="I5" s="77">
        <v>6</v>
      </c>
      <c r="J5" s="80">
        <v>2</v>
      </c>
      <c r="K5" s="80">
        <v>0</v>
      </c>
      <c r="L5" s="17">
        <f t="shared" si="2"/>
        <v>56</v>
      </c>
      <c r="M5" s="17">
        <v>0</v>
      </c>
      <c r="N5" s="17">
        <v>0</v>
      </c>
    </row>
    <row r="6" spans="1:15" ht="14.25" x14ac:dyDescent="0.45">
      <c r="A6" s="18">
        <v>153</v>
      </c>
      <c r="B6" s="71" t="s">
        <v>169</v>
      </c>
      <c r="C6" s="18" t="s">
        <v>81</v>
      </c>
      <c r="D6" s="67" t="s">
        <v>167</v>
      </c>
      <c r="E6" s="17">
        <v>16</v>
      </c>
      <c r="F6" s="17">
        <v>0</v>
      </c>
      <c r="G6" s="76">
        <f t="shared" si="1"/>
        <v>16</v>
      </c>
      <c r="H6" s="17">
        <f t="shared" si="0"/>
        <v>0</v>
      </c>
      <c r="I6" s="77">
        <v>2</v>
      </c>
      <c r="J6" s="80">
        <v>3</v>
      </c>
      <c r="K6" s="80">
        <v>0</v>
      </c>
      <c r="L6" s="17">
        <f t="shared" si="2"/>
        <v>16</v>
      </c>
      <c r="M6" s="17">
        <v>0</v>
      </c>
      <c r="N6" s="17">
        <v>0</v>
      </c>
    </row>
    <row r="7" spans="1:15" ht="14.25" x14ac:dyDescent="0.45">
      <c r="A7" s="18">
        <v>154</v>
      </c>
      <c r="B7" s="71" t="s">
        <v>22</v>
      </c>
      <c r="C7" s="18" t="s">
        <v>81</v>
      </c>
      <c r="D7" s="67" t="s">
        <v>19</v>
      </c>
      <c r="E7" s="17">
        <v>8</v>
      </c>
      <c r="F7" s="17">
        <v>0</v>
      </c>
      <c r="G7" s="76">
        <f t="shared" si="1"/>
        <v>8</v>
      </c>
      <c r="H7" s="17">
        <f t="shared" si="0"/>
        <v>0</v>
      </c>
      <c r="I7" s="77">
        <v>1</v>
      </c>
      <c r="J7" s="80">
        <v>3</v>
      </c>
      <c r="K7" s="80">
        <v>0</v>
      </c>
      <c r="L7" s="17">
        <f t="shared" si="2"/>
        <v>8</v>
      </c>
      <c r="M7" s="17">
        <v>0</v>
      </c>
      <c r="N7" s="17">
        <v>0</v>
      </c>
    </row>
    <row r="8" spans="1:15" ht="14.25" x14ac:dyDescent="0.45">
      <c r="A8" s="18">
        <v>155</v>
      </c>
      <c r="B8" s="74" t="s">
        <v>349</v>
      </c>
      <c r="C8" s="18" t="s">
        <v>81</v>
      </c>
      <c r="D8" s="18" t="s">
        <v>347</v>
      </c>
      <c r="E8" s="17">
        <v>40</v>
      </c>
      <c r="F8" s="17">
        <v>1</v>
      </c>
      <c r="G8" s="76">
        <f t="shared" si="1"/>
        <v>40</v>
      </c>
      <c r="H8" s="17">
        <f t="shared" si="0"/>
        <v>0</v>
      </c>
      <c r="I8" s="77">
        <v>7</v>
      </c>
      <c r="J8" s="80">
        <v>3</v>
      </c>
      <c r="K8" s="80">
        <v>0</v>
      </c>
      <c r="L8" s="17">
        <f t="shared" si="2"/>
        <v>40</v>
      </c>
      <c r="M8" s="17">
        <v>0</v>
      </c>
      <c r="N8" s="17">
        <v>0</v>
      </c>
    </row>
    <row r="9" spans="1:15" ht="14.25" x14ac:dyDescent="0.45">
      <c r="A9" s="18">
        <v>156</v>
      </c>
      <c r="B9" s="74" t="s">
        <v>353</v>
      </c>
      <c r="C9" s="18" t="s">
        <v>81</v>
      </c>
      <c r="D9" s="18" t="s">
        <v>351</v>
      </c>
      <c r="E9" s="17">
        <v>30</v>
      </c>
      <c r="F9" s="17">
        <v>0</v>
      </c>
      <c r="G9" s="76">
        <f t="shared" si="1"/>
        <v>30</v>
      </c>
      <c r="H9" s="17">
        <f t="shared" si="0"/>
        <v>0</v>
      </c>
      <c r="I9" s="77">
        <v>3</v>
      </c>
      <c r="J9" s="80">
        <v>3</v>
      </c>
      <c r="K9" s="80">
        <v>0</v>
      </c>
      <c r="L9" s="17">
        <f t="shared" si="2"/>
        <v>30</v>
      </c>
      <c r="M9" s="17">
        <v>0</v>
      </c>
      <c r="N9" s="17">
        <v>0</v>
      </c>
    </row>
    <row r="10" spans="1:15" ht="14.25" x14ac:dyDescent="0.45">
      <c r="A10" s="18">
        <v>157</v>
      </c>
      <c r="B10" s="74" t="s">
        <v>175</v>
      </c>
      <c r="C10" s="18" t="s">
        <v>81</v>
      </c>
      <c r="D10" s="18" t="s">
        <v>173</v>
      </c>
      <c r="E10" s="17">
        <v>92</v>
      </c>
      <c r="F10" s="17">
        <v>4</v>
      </c>
      <c r="G10" s="76">
        <f t="shared" si="1"/>
        <v>92</v>
      </c>
      <c r="H10" s="17">
        <f t="shared" si="0"/>
        <v>0</v>
      </c>
      <c r="I10" s="77">
        <v>12</v>
      </c>
      <c r="J10" s="80">
        <v>3</v>
      </c>
      <c r="K10" s="80">
        <v>0</v>
      </c>
      <c r="L10" s="17">
        <f t="shared" si="2"/>
        <v>92</v>
      </c>
      <c r="M10" s="17">
        <v>0</v>
      </c>
      <c r="N10" s="17">
        <v>0</v>
      </c>
    </row>
    <row r="11" spans="1:15" ht="14.65" thickBot="1" x14ac:dyDescent="0.5">
      <c r="A11" s="81">
        <v>158</v>
      </c>
      <c r="B11" s="82" t="s">
        <v>343</v>
      </c>
      <c r="C11" s="81" t="s">
        <v>81</v>
      </c>
      <c r="D11" s="81" t="s">
        <v>341</v>
      </c>
      <c r="E11" s="83">
        <v>4</v>
      </c>
      <c r="F11" s="83">
        <v>4</v>
      </c>
      <c r="G11" s="76">
        <f t="shared" si="1"/>
        <v>4</v>
      </c>
      <c r="H11" s="83">
        <f t="shared" si="0"/>
        <v>0</v>
      </c>
      <c r="I11" s="84">
        <v>0</v>
      </c>
      <c r="J11" s="83">
        <v>0</v>
      </c>
      <c r="K11" s="83">
        <v>0</v>
      </c>
      <c r="L11" s="83">
        <f t="shared" si="2"/>
        <v>4</v>
      </c>
      <c r="M11" s="83">
        <v>0</v>
      </c>
      <c r="N11" s="83">
        <v>0</v>
      </c>
      <c r="O11" s="81"/>
    </row>
    <row r="12" spans="1:15" ht="14.25" x14ac:dyDescent="0.45">
      <c r="A12" s="18">
        <v>159</v>
      </c>
      <c r="B12" s="85" t="s">
        <v>158</v>
      </c>
      <c r="C12" s="18" t="s">
        <v>81</v>
      </c>
      <c r="D12" s="18" t="s">
        <v>156</v>
      </c>
      <c r="E12" s="17">
        <v>52</v>
      </c>
      <c r="F12" s="17">
        <v>1</v>
      </c>
      <c r="G12" s="76">
        <f t="shared" si="1"/>
        <v>51</v>
      </c>
      <c r="H12" s="17">
        <f t="shared" si="0"/>
        <v>0</v>
      </c>
      <c r="I12" s="77">
        <v>10</v>
      </c>
      <c r="J12" s="80">
        <v>2</v>
      </c>
      <c r="K12" s="80">
        <v>3</v>
      </c>
      <c r="L12" s="17">
        <f>I12</f>
        <v>10</v>
      </c>
      <c r="M12" s="17">
        <v>52</v>
      </c>
      <c r="N12" s="17">
        <v>41</v>
      </c>
    </row>
    <row r="13" spans="1:15" ht="14.25" x14ac:dyDescent="0.45">
      <c r="A13" s="18">
        <v>160</v>
      </c>
      <c r="B13" s="86" t="s">
        <v>155</v>
      </c>
      <c r="C13" s="18" t="s">
        <v>81</v>
      </c>
      <c r="D13" s="67" t="s">
        <v>153</v>
      </c>
      <c r="E13" s="17">
        <v>40</v>
      </c>
      <c r="F13" s="17">
        <v>0</v>
      </c>
      <c r="G13" s="76">
        <f t="shared" si="1"/>
        <v>40</v>
      </c>
      <c r="H13" s="17">
        <f t="shared" si="0"/>
        <v>0</v>
      </c>
      <c r="I13" s="77">
        <v>10</v>
      </c>
      <c r="J13" s="80">
        <v>2</v>
      </c>
      <c r="K13" s="80">
        <v>3</v>
      </c>
      <c r="L13" s="17">
        <f t="shared" ref="L13:L34" si="3">I13</f>
        <v>10</v>
      </c>
      <c r="M13" s="17">
        <v>40</v>
      </c>
      <c r="N13" s="17">
        <v>30</v>
      </c>
    </row>
    <row r="14" spans="1:15" ht="14.25" x14ac:dyDescent="0.45">
      <c r="A14" s="18">
        <v>161</v>
      </c>
      <c r="B14" s="85" t="s">
        <v>162</v>
      </c>
      <c r="C14" s="18" t="s">
        <v>81</v>
      </c>
      <c r="D14" s="18" t="s">
        <v>160</v>
      </c>
      <c r="E14" s="17">
        <v>62</v>
      </c>
      <c r="F14" s="17">
        <v>0</v>
      </c>
      <c r="G14" s="76">
        <f t="shared" si="1"/>
        <v>62</v>
      </c>
      <c r="H14" s="17">
        <f t="shared" si="0"/>
        <v>0</v>
      </c>
      <c r="I14" s="77">
        <v>10</v>
      </c>
      <c r="J14" s="80">
        <v>2</v>
      </c>
      <c r="K14" s="80">
        <v>3</v>
      </c>
      <c r="L14" s="17">
        <f t="shared" si="3"/>
        <v>10</v>
      </c>
      <c r="M14" s="17">
        <v>62</v>
      </c>
      <c r="N14" s="17">
        <v>52</v>
      </c>
    </row>
    <row r="15" spans="1:15" ht="14.25" x14ac:dyDescent="0.45">
      <c r="A15" s="18">
        <v>162</v>
      </c>
      <c r="B15" s="85" t="s">
        <v>339</v>
      </c>
      <c r="C15" s="18" t="s">
        <v>81</v>
      </c>
      <c r="D15" s="18" t="s">
        <v>337</v>
      </c>
      <c r="E15" s="17">
        <v>40</v>
      </c>
      <c r="F15" s="17">
        <v>3</v>
      </c>
      <c r="G15" s="76">
        <f t="shared" si="1"/>
        <v>37</v>
      </c>
      <c r="H15" s="17">
        <f t="shared" si="0"/>
        <v>0</v>
      </c>
      <c r="I15" s="77">
        <v>2</v>
      </c>
      <c r="J15" s="80">
        <v>2</v>
      </c>
      <c r="K15" s="80">
        <v>0</v>
      </c>
      <c r="L15" s="17">
        <f t="shared" si="3"/>
        <v>2</v>
      </c>
      <c r="M15" s="17">
        <v>40</v>
      </c>
      <c r="N15" s="17">
        <v>35</v>
      </c>
    </row>
    <row r="16" spans="1:15" ht="14.25" x14ac:dyDescent="0.45">
      <c r="A16" s="18">
        <v>163</v>
      </c>
      <c r="B16" s="85" t="s">
        <v>2550</v>
      </c>
      <c r="C16" s="18" t="s">
        <v>81</v>
      </c>
      <c r="D16" s="18">
        <v>9774090960</v>
      </c>
      <c r="E16" s="17">
        <v>32</v>
      </c>
      <c r="F16" s="17">
        <v>0</v>
      </c>
      <c r="G16" s="76">
        <f t="shared" si="1"/>
        <v>32</v>
      </c>
      <c r="H16" s="17">
        <f t="shared" si="0"/>
        <v>0</v>
      </c>
      <c r="I16" s="77">
        <v>4</v>
      </c>
      <c r="J16" s="80">
        <v>1</v>
      </c>
      <c r="K16" s="80">
        <v>1</v>
      </c>
      <c r="L16" s="17">
        <f t="shared" si="3"/>
        <v>4</v>
      </c>
      <c r="M16" s="17">
        <v>32</v>
      </c>
      <c r="N16" s="17">
        <v>28</v>
      </c>
      <c r="O16" s="18" t="s">
        <v>2603</v>
      </c>
    </row>
    <row r="17" spans="1:15" ht="14.25" x14ac:dyDescent="0.45">
      <c r="A17" s="18">
        <v>164</v>
      </c>
      <c r="B17" s="85" t="s">
        <v>130</v>
      </c>
      <c r="C17" s="18" t="s">
        <v>81</v>
      </c>
      <c r="D17" s="18" t="s">
        <v>128</v>
      </c>
      <c r="E17" s="17">
        <v>16</v>
      </c>
      <c r="F17" s="17">
        <v>0</v>
      </c>
      <c r="G17" s="76">
        <f t="shared" si="1"/>
        <v>16</v>
      </c>
      <c r="H17" s="17">
        <f t="shared" si="0"/>
        <v>0</v>
      </c>
      <c r="I17" s="77">
        <v>2</v>
      </c>
      <c r="J17" s="80">
        <v>3</v>
      </c>
      <c r="K17" s="80">
        <v>0</v>
      </c>
      <c r="L17" s="17">
        <f t="shared" si="3"/>
        <v>2</v>
      </c>
      <c r="M17" s="17">
        <v>16</v>
      </c>
      <c r="N17" s="17">
        <v>14</v>
      </c>
    </row>
    <row r="18" spans="1:15" ht="14.25" x14ac:dyDescent="0.45">
      <c r="A18" s="18">
        <v>165</v>
      </c>
      <c r="B18" s="85" t="s">
        <v>134</v>
      </c>
      <c r="C18" s="18" t="s">
        <v>81</v>
      </c>
      <c r="D18" s="18" t="s">
        <v>132</v>
      </c>
      <c r="E18" s="17">
        <v>16</v>
      </c>
      <c r="F18" s="17">
        <v>0</v>
      </c>
      <c r="G18" s="76">
        <f t="shared" si="1"/>
        <v>16</v>
      </c>
      <c r="H18" s="17">
        <f t="shared" si="0"/>
        <v>0</v>
      </c>
      <c r="I18" s="77">
        <v>2</v>
      </c>
      <c r="J18" s="80">
        <v>3</v>
      </c>
      <c r="K18" s="80">
        <v>0</v>
      </c>
      <c r="L18" s="17">
        <f t="shared" si="3"/>
        <v>2</v>
      </c>
      <c r="M18" s="17">
        <v>16</v>
      </c>
      <c r="N18" s="17">
        <v>14</v>
      </c>
    </row>
    <row r="19" spans="1:15" ht="14.25" x14ac:dyDescent="0.45">
      <c r="A19" s="18">
        <v>166</v>
      </c>
      <c r="B19" s="85" t="s">
        <v>138</v>
      </c>
      <c r="C19" s="18" t="s">
        <v>81</v>
      </c>
      <c r="D19" s="18" t="s">
        <v>136</v>
      </c>
      <c r="E19" s="17">
        <v>8</v>
      </c>
      <c r="F19" s="17">
        <v>0</v>
      </c>
      <c r="G19" s="76">
        <f t="shared" si="1"/>
        <v>8</v>
      </c>
      <c r="H19" s="17">
        <f t="shared" si="0"/>
        <v>0</v>
      </c>
      <c r="I19" s="77">
        <v>1</v>
      </c>
      <c r="J19" s="80">
        <v>2</v>
      </c>
      <c r="K19" s="80">
        <v>3</v>
      </c>
      <c r="L19" s="17">
        <f t="shared" si="3"/>
        <v>1</v>
      </c>
      <c r="M19" s="17">
        <v>8</v>
      </c>
      <c r="N19" s="17">
        <v>7</v>
      </c>
    </row>
    <row r="20" spans="1:15" ht="14.25" x14ac:dyDescent="0.45">
      <c r="A20" s="18">
        <v>167</v>
      </c>
      <c r="B20" s="85" t="s">
        <v>130</v>
      </c>
      <c r="C20" s="18" t="s">
        <v>81</v>
      </c>
      <c r="D20" s="18" t="s">
        <v>140</v>
      </c>
      <c r="E20" s="17">
        <v>8</v>
      </c>
      <c r="F20" s="17">
        <v>0</v>
      </c>
      <c r="G20" s="76">
        <f t="shared" si="1"/>
        <v>8</v>
      </c>
      <c r="H20" s="17">
        <f t="shared" si="0"/>
        <v>0</v>
      </c>
      <c r="I20" s="77">
        <v>1</v>
      </c>
      <c r="J20" s="80">
        <v>3</v>
      </c>
      <c r="K20" s="80">
        <v>0</v>
      </c>
      <c r="L20" s="17">
        <f t="shared" si="3"/>
        <v>1</v>
      </c>
      <c r="M20" s="17">
        <v>8</v>
      </c>
      <c r="N20" s="17">
        <v>7</v>
      </c>
    </row>
    <row r="21" spans="1:15" ht="14.25" x14ac:dyDescent="0.45">
      <c r="A21" s="18">
        <v>168</v>
      </c>
      <c r="B21" s="86" t="s">
        <v>145</v>
      </c>
      <c r="C21" s="18" t="s">
        <v>81</v>
      </c>
      <c r="D21" s="67" t="s">
        <v>143</v>
      </c>
      <c r="E21" s="17">
        <v>32</v>
      </c>
      <c r="F21" s="17">
        <v>0</v>
      </c>
      <c r="G21" s="76">
        <f t="shared" si="1"/>
        <v>32</v>
      </c>
      <c r="H21" s="17">
        <f t="shared" si="0"/>
        <v>0</v>
      </c>
      <c r="I21" s="77">
        <v>4</v>
      </c>
      <c r="J21" s="80">
        <v>3</v>
      </c>
      <c r="K21" s="80">
        <v>0</v>
      </c>
      <c r="L21" s="17">
        <f t="shared" si="3"/>
        <v>4</v>
      </c>
      <c r="M21" s="17">
        <v>32</v>
      </c>
      <c r="N21" s="17">
        <v>28</v>
      </c>
    </row>
    <row r="22" spans="1:15" ht="14.25" x14ac:dyDescent="0.45">
      <c r="A22" s="18">
        <v>169</v>
      </c>
      <c r="B22" s="86" t="s">
        <v>150</v>
      </c>
      <c r="C22" s="18" t="s">
        <v>81</v>
      </c>
      <c r="D22" s="67" t="s">
        <v>148</v>
      </c>
      <c r="E22" s="17">
        <v>8</v>
      </c>
      <c r="F22" s="17">
        <v>0</v>
      </c>
      <c r="G22" s="76">
        <f t="shared" si="1"/>
        <v>8</v>
      </c>
      <c r="H22" s="17">
        <f t="shared" si="0"/>
        <v>0</v>
      </c>
      <c r="I22" s="77">
        <v>1</v>
      </c>
      <c r="J22" s="80">
        <v>3</v>
      </c>
      <c r="K22" s="80">
        <v>0</v>
      </c>
      <c r="L22" s="17">
        <f t="shared" si="3"/>
        <v>1</v>
      </c>
      <c r="M22" s="17">
        <v>8</v>
      </c>
      <c r="N22" s="17">
        <v>7</v>
      </c>
    </row>
    <row r="23" spans="1:15" ht="14.25" x14ac:dyDescent="0.45">
      <c r="A23" s="18">
        <v>170</v>
      </c>
      <c r="B23" s="86" t="s">
        <v>165</v>
      </c>
      <c r="C23" s="18" t="s">
        <v>81</v>
      </c>
      <c r="D23" s="67" t="s">
        <v>163</v>
      </c>
      <c r="E23" s="17">
        <v>16</v>
      </c>
      <c r="F23" s="17">
        <v>0</v>
      </c>
      <c r="G23" s="76">
        <f t="shared" si="1"/>
        <v>16</v>
      </c>
      <c r="H23" s="17">
        <f t="shared" si="0"/>
        <v>0</v>
      </c>
      <c r="I23" s="77">
        <v>2</v>
      </c>
      <c r="J23" s="80">
        <v>2</v>
      </c>
      <c r="K23" s="80">
        <v>0</v>
      </c>
      <c r="L23" s="17">
        <f t="shared" si="3"/>
        <v>2</v>
      </c>
      <c r="M23" s="17">
        <v>16</v>
      </c>
      <c r="N23" s="17">
        <v>14</v>
      </c>
    </row>
    <row r="24" spans="1:15" ht="14.25" x14ac:dyDescent="0.45">
      <c r="A24" s="18">
        <v>171</v>
      </c>
      <c r="B24" s="86" t="s">
        <v>83</v>
      </c>
      <c r="C24" s="18" t="s">
        <v>81</v>
      </c>
      <c r="D24" s="67" t="s">
        <v>80</v>
      </c>
      <c r="E24" s="17">
        <v>6</v>
      </c>
      <c r="F24" s="17">
        <v>0</v>
      </c>
      <c r="G24" s="76">
        <f t="shared" si="1"/>
        <v>6</v>
      </c>
      <c r="H24" s="17">
        <f t="shared" si="0"/>
        <v>0</v>
      </c>
      <c r="I24" s="77">
        <v>2</v>
      </c>
      <c r="J24" s="80">
        <v>0</v>
      </c>
      <c r="K24" s="80">
        <v>0</v>
      </c>
      <c r="L24" s="17">
        <f t="shared" si="3"/>
        <v>2</v>
      </c>
      <c r="M24" s="17">
        <v>6</v>
      </c>
      <c r="N24" s="17">
        <v>4</v>
      </c>
    </row>
    <row r="25" spans="1:15" ht="14.25" x14ac:dyDescent="0.45">
      <c r="A25" s="18">
        <v>172</v>
      </c>
      <c r="B25" s="86" t="s">
        <v>87</v>
      </c>
      <c r="C25" s="18" t="s">
        <v>81</v>
      </c>
      <c r="D25" s="67" t="s">
        <v>85</v>
      </c>
      <c r="E25" s="17">
        <v>6</v>
      </c>
      <c r="F25" s="17">
        <v>6</v>
      </c>
      <c r="G25" s="76">
        <f t="shared" si="1"/>
        <v>2</v>
      </c>
      <c r="H25" s="17">
        <f t="shared" si="0"/>
        <v>0</v>
      </c>
      <c r="I25" s="77">
        <v>2</v>
      </c>
      <c r="J25" s="80">
        <v>0</v>
      </c>
      <c r="K25" s="80">
        <v>0</v>
      </c>
      <c r="L25" s="17">
        <f t="shared" si="3"/>
        <v>2</v>
      </c>
      <c r="M25" s="17">
        <v>6</v>
      </c>
      <c r="N25" s="17">
        <v>0</v>
      </c>
    </row>
    <row r="26" spans="1:15" x14ac:dyDescent="0.25">
      <c r="A26" s="18">
        <v>173</v>
      </c>
      <c r="B26" s="85" t="s">
        <v>305</v>
      </c>
      <c r="C26" s="18" t="s">
        <v>81</v>
      </c>
      <c r="D26" s="18" t="s">
        <v>303</v>
      </c>
      <c r="E26" s="17">
        <v>10</v>
      </c>
      <c r="F26" s="17">
        <v>4</v>
      </c>
      <c r="G26" s="76">
        <f t="shared" si="1"/>
        <v>6</v>
      </c>
      <c r="H26" s="17">
        <f t="shared" si="0"/>
        <v>0</v>
      </c>
      <c r="I26" s="77">
        <v>1</v>
      </c>
      <c r="J26" s="80">
        <v>3</v>
      </c>
      <c r="K26" s="80">
        <v>0</v>
      </c>
      <c r="L26" s="17">
        <f t="shared" si="3"/>
        <v>1</v>
      </c>
      <c r="M26" s="17">
        <v>10</v>
      </c>
      <c r="N26" s="17">
        <v>5</v>
      </c>
      <c r="O26" s="18" t="s">
        <v>2602</v>
      </c>
    </row>
    <row r="27" spans="1:15" x14ac:dyDescent="0.25">
      <c r="A27" s="18">
        <v>174</v>
      </c>
      <c r="B27" s="85" t="s">
        <v>2547</v>
      </c>
      <c r="C27" s="18" t="s">
        <v>81</v>
      </c>
      <c r="D27" s="67">
        <v>7144090100</v>
      </c>
      <c r="E27" s="17">
        <v>10</v>
      </c>
      <c r="F27" s="17">
        <v>4</v>
      </c>
      <c r="G27" s="76">
        <f t="shared" si="1"/>
        <v>6</v>
      </c>
      <c r="H27" s="17">
        <f t="shared" si="0"/>
        <v>0</v>
      </c>
      <c r="I27" s="77">
        <v>1</v>
      </c>
      <c r="J27" s="80">
        <v>3</v>
      </c>
      <c r="K27" s="80">
        <v>0</v>
      </c>
      <c r="L27" s="17">
        <f t="shared" si="3"/>
        <v>1</v>
      </c>
      <c r="M27" s="17">
        <v>10</v>
      </c>
      <c r="N27" s="17">
        <v>5</v>
      </c>
      <c r="O27" s="18" t="s">
        <v>2602</v>
      </c>
    </row>
    <row r="28" spans="1:15" ht="14.25" x14ac:dyDescent="0.45">
      <c r="A28" s="18">
        <v>175</v>
      </c>
      <c r="B28" s="85" t="s">
        <v>2505</v>
      </c>
      <c r="C28" s="18" t="s">
        <v>81</v>
      </c>
      <c r="D28" s="67">
        <v>690157000472</v>
      </c>
      <c r="E28" s="17">
        <v>40</v>
      </c>
      <c r="F28" s="17">
        <v>0</v>
      </c>
      <c r="G28" s="76">
        <f t="shared" si="1"/>
        <v>40</v>
      </c>
      <c r="H28" s="17">
        <f t="shared" si="0"/>
        <v>0</v>
      </c>
      <c r="I28" s="77">
        <v>10</v>
      </c>
      <c r="J28" s="80">
        <v>2</v>
      </c>
      <c r="K28" s="80">
        <v>0</v>
      </c>
      <c r="L28" s="17">
        <f t="shared" si="3"/>
        <v>10</v>
      </c>
      <c r="M28" s="17">
        <v>40</v>
      </c>
      <c r="N28" s="17">
        <v>30</v>
      </c>
    </row>
    <row r="29" spans="1:15" ht="14.25" x14ac:dyDescent="0.45">
      <c r="A29" s="18">
        <v>176</v>
      </c>
      <c r="B29" s="85" t="s">
        <v>2504</v>
      </c>
      <c r="C29" s="18" t="s">
        <v>81</v>
      </c>
      <c r="D29" s="67">
        <v>690157000672</v>
      </c>
      <c r="E29" s="17">
        <v>52</v>
      </c>
      <c r="F29" s="17">
        <v>0</v>
      </c>
      <c r="G29" s="76">
        <f t="shared" si="1"/>
        <v>52</v>
      </c>
      <c r="H29" s="17">
        <f t="shared" si="0"/>
        <v>0</v>
      </c>
      <c r="I29" s="77">
        <v>10</v>
      </c>
      <c r="J29" s="80">
        <v>2</v>
      </c>
      <c r="K29" s="80">
        <v>0</v>
      </c>
      <c r="L29" s="17">
        <f t="shared" si="3"/>
        <v>10</v>
      </c>
      <c r="M29" s="17">
        <v>52</v>
      </c>
      <c r="N29" s="17">
        <v>42</v>
      </c>
    </row>
    <row r="30" spans="1:15" ht="14.25" x14ac:dyDescent="0.45">
      <c r="A30" s="18">
        <v>177</v>
      </c>
      <c r="B30" s="85" t="s">
        <v>2506</v>
      </c>
      <c r="C30" s="18" t="s">
        <v>81</v>
      </c>
      <c r="D30" s="67">
        <v>690157000872</v>
      </c>
      <c r="E30" s="17">
        <v>62</v>
      </c>
      <c r="F30" s="17">
        <v>0</v>
      </c>
      <c r="G30" s="76">
        <f t="shared" si="1"/>
        <v>62</v>
      </c>
      <c r="H30" s="17">
        <f t="shared" si="0"/>
        <v>0</v>
      </c>
      <c r="I30" s="77">
        <v>10</v>
      </c>
      <c r="J30" s="80">
        <v>2</v>
      </c>
      <c r="K30" s="80">
        <v>0</v>
      </c>
      <c r="L30" s="17">
        <f t="shared" si="3"/>
        <v>10</v>
      </c>
      <c r="M30" s="17">
        <v>62</v>
      </c>
      <c r="N30" s="17">
        <v>52</v>
      </c>
    </row>
    <row r="31" spans="1:15" ht="14.25" x14ac:dyDescent="0.45">
      <c r="A31" s="18">
        <v>178</v>
      </c>
      <c r="B31" s="85" t="s">
        <v>2520</v>
      </c>
      <c r="C31" s="18" t="s">
        <v>81</v>
      </c>
      <c r="D31" s="67">
        <v>691311500102</v>
      </c>
      <c r="E31" s="17">
        <v>5</v>
      </c>
      <c r="F31" s="17">
        <v>0</v>
      </c>
      <c r="G31" s="76">
        <f t="shared" si="1"/>
        <v>5</v>
      </c>
      <c r="H31" s="17">
        <f t="shared" si="0"/>
        <v>0</v>
      </c>
      <c r="I31" s="77">
        <v>0</v>
      </c>
      <c r="J31" s="80">
        <v>0</v>
      </c>
      <c r="K31" s="80">
        <v>0</v>
      </c>
      <c r="L31" s="17">
        <f t="shared" si="3"/>
        <v>0</v>
      </c>
      <c r="M31" s="17">
        <v>5</v>
      </c>
      <c r="N31" s="17">
        <v>5</v>
      </c>
    </row>
    <row r="32" spans="1:15" ht="14.25" x14ac:dyDescent="0.45">
      <c r="A32" s="18">
        <v>179</v>
      </c>
      <c r="B32" s="85" t="s">
        <v>2521</v>
      </c>
      <c r="C32" s="18" t="s">
        <v>81</v>
      </c>
      <c r="D32" s="67">
        <v>691351500002</v>
      </c>
      <c r="E32" s="17">
        <v>5</v>
      </c>
      <c r="F32" s="17">
        <v>0</v>
      </c>
      <c r="G32" s="76">
        <f t="shared" si="1"/>
        <v>5</v>
      </c>
      <c r="H32" s="17">
        <f t="shared" si="0"/>
        <v>0</v>
      </c>
      <c r="I32" s="77">
        <v>0</v>
      </c>
      <c r="J32" s="80">
        <v>0</v>
      </c>
      <c r="K32" s="80">
        <v>0</v>
      </c>
      <c r="L32" s="17">
        <f t="shared" si="3"/>
        <v>0</v>
      </c>
      <c r="M32" s="17">
        <v>5</v>
      </c>
      <c r="N32" s="17">
        <v>5</v>
      </c>
    </row>
    <row r="33" spans="1:14" ht="14.25" x14ac:dyDescent="0.45">
      <c r="A33" s="18">
        <v>180</v>
      </c>
      <c r="B33" s="85" t="s">
        <v>2507</v>
      </c>
      <c r="C33" s="18" t="s">
        <v>81</v>
      </c>
      <c r="D33" s="67">
        <v>691361100002</v>
      </c>
      <c r="E33" s="17">
        <v>56</v>
      </c>
      <c r="F33" s="17">
        <v>0</v>
      </c>
      <c r="G33" s="76">
        <f t="shared" si="1"/>
        <v>56</v>
      </c>
      <c r="H33" s="17">
        <f t="shared" si="0"/>
        <v>0</v>
      </c>
      <c r="I33" s="77">
        <v>6</v>
      </c>
      <c r="J33" s="80">
        <v>2</v>
      </c>
      <c r="K33" s="80">
        <v>0</v>
      </c>
      <c r="L33" s="17">
        <f t="shared" si="3"/>
        <v>6</v>
      </c>
      <c r="M33" s="17">
        <v>56</v>
      </c>
      <c r="N33" s="17">
        <v>50</v>
      </c>
    </row>
    <row r="34" spans="1:14" ht="14.25" x14ac:dyDescent="0.45">
      <c r="A34" s="18">
        <v>181</v>
      </c>
      <c r="B34" s="85" t="s">
        <v>2534</v>
      </c>
      <c r="C34" s="18" t="s">
        <v>81</v>
      </c>
      <c r="D34" s="67">
        <v>61304011121</v>
      </c>
      <c r="E34" s="17">
        <v>41</v>
      </c>
      <c r="F34" s="17">
        <v>0</v>
      </c>
      <c r="G34" s="76">
        <f t="shared" si="1"/>
        <v>41</v>
      </c>
      <c r="H34" s="17">
        <f t="shared" si="0"/>
        <v>0</v>
      </c>
      <c r="I34" s="77">
        <v>5</v>
      </c>
      <c r="J34" s="80">
        <v>0</v>
      </c>
      <c r="K34" s="80">
        <v>0</v>
      </c>
      <c r="L34" s="17">
        <f t="shared" si="3"/>
        <v>5</v>
      </c>
      <c r="M34" s="17">
        <v>41</v>
      </c>
      <c r="N34" s="17">
        <v>36</v>
      </c>
    </row>
    <row r="37" spans="1:14" ht="14.25" x14ac:dyDescent="0.45">
      <c r="D37" s="67" t="s">
        <v>2552</v>
      </c>
      <c r="F37" s="17">
        <f>674.67*1.2</f>
        <v>809.60399999999993</v>
      </c>
    </row>
    <row r="38" spans="1:14" ht="14.25" x14ac:dyDescent="0.45">
      <c r="D38" s="67" t="s">
        <v>2553</v>
      </c>
      <c r="F38" s="17">
        <f>F37-F39</f>
        <v>98.687999999999988</v>
      </c>
    </row>
    <row r="39" spans="1:14" ht="14.25" x14ac:dyDescent="0.45">
      <c r="D39" s="67" t="s">
        <v>2554</v>
      </c>
      <c r="F39" s="17">
        <f>592.43*1.2</f>
        <v>710.91599999999994</v>
      </c>
    </row>
    <row r="40" spans="1:14" ht="14.25" x14ac:dyDescent="0.45">
      <c r="D40" s="67" t="s">
        <v>2665</v>
      </c>
      <c r="F40" s="17">
        <v>108</v>
      </c>
    </row>
  </sheetData>
  <autoFilter ref="A2:O23" xr:uid="{00000000-0009-0000-0000-000002000000}"/>
  <mergeCells count="1">
    <mergeCell ref="A1:D1"/>
  </mergeCells>
  <conditionalFormatting sqref="H3:H34">
    <cfRule type="cellIs" dxfId="1" priority="2" operator="equal">
      <formula>0</formula>
    </cfRule>
  </conditionalFormatting>
  <conditionalFormatting sqref="J36:J1048576 J1:J34">
    <cfRule type="iconSet" priority="3">
      <iconSet iconSet="3Arrows" showValue="0">
        <cfvo type="percent" val="0"/>
        <cfvo type="num" val="1" gte="0"/>
        <cfvo type="num" val="2" gte="0"/>
      </iconSet>
    </cfRule>
  </conditionalFormatting>
  <conditionalFormatting sqref="K36:K1048576 K1:K34">
    <cfRule type="iconSet" priority="13">
      <iconSet iconSet="3Arrows" showValue="0">
        <cfvo type="percent" val="0"/>
        <cfvo type="num" val="1" gte="0"/>
        <cfvo type="num" val="2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1"/>
  <sheetViews>
    <sheetView zoomScale="85" zoomScaleNormal="85" workbookViewId="0">
      <pane ySplit="1" topLeftCell="A2" activePane="bottomLeft" state="frozen"/>
      <selection activeCell="C1" sqref="C1"/>
      <selection pane="bottomLeft" activeCell="G10" sqref="G10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6" width="12.7109375" style="17" customWidth="1"/>
    <col min="7" max="7" width="51.28515625" style="18" customWidth="1"/>
    <col min="8" max="8" width="14.140625" style="18" customWidth="1"/>
    <col min="9" max="16384" width="11.42578125" style="18"/>
  </cols>
  <sheetData>
    <row r="1" spans="1:7" ht="21" x14ac:dyDescent="0.45">
      <c r="A1" s="121" t="s">
        <v>2573</v>
      </c>
      <c r="B1" s="121"/>
      <c r="C1" s="121"/>
      <c r="D1" s="121"/>
    </row>
    <row r="2" spans="1:7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3" t="s">
        <v>531</v>
      </c>
    </row>
    <row r="3" spans="1:7" ht="14.25" x14ac:dyDescent="0.45">
      <c r="A3" s="18">
        <v>200</v>
      </c>
      <c r="B3" s="74" t="s">
        <v>2511</v>
      </c>
      <c r="C3" s="18" t="s">
        <v>2599</v>
      </c>
      <c r="D3" s="18" t="s">
        <v>2514</v>
      </c>
      <c r="E3" s="29">
        <v>5</v>
      </c>
      <c r="F3" s="29">
        <f>E3</f>
        <v>5</v>
      </c>
    </row>
    <row r="4" spans="1:7" ht="14.25" x14ac:dyDescent="0.45">
      <c r="A4" s="18">
        <v>201</v>
      </c>
      <c r="B4" s="74" t="s">
        <v>2522</v>
      </c>
      <c r="C4" s="18" t="s">
        <v>2599</v>
      </c>
      <c r="D4" s="18">
        <v>6744743</v>
      </c>
      <c r="E4" s="17">
        <v>10</v>
      </c>
      <c r="F4" s="29">
        <f t="shared" ref="F4:F8" si="0">E4</f>
        <v>10</v>
      </c>
    </row>
    <row r="5" spans="1:7" ht="14.25" x14ac:dyDescent="0.45">
      <c r="A5" s="18">
        <v>202</v>
      </c>
      <c r="B5" s="74" t="s">
        <v>388</v>
      </c>
      <c r="C5" s="18" t="s">
        <v>2599</v>
      </c>
      <c r="D5" s="18" t="s">
        <v>2565</v>
      </c>
      <c r="E5" s="29">
        <v>10</v>
      </c>
      <c r="F5" s="29">
        <f t="shared" si="0"/>
        <v>10</v>
      </c>
    </row>
    <row r="6" spans="1:7" ht="14.25" x14ac:dyDescent="0.45">
      <c r="A6" s="18">
        <v>203</v>
      </c>
      <c r="B6" s="74" t="s">
        <v>425</v>
      </c>
      <c r="C6" s="18" t="s">
        <v>2599</v>
      </c>
      <c r="D6" s="18" t="s">
        <v>2566</v>
      </c>
      <c r="E6" s="29">
        <v>10</v>
      </c>
      <c r="F6" s="29">
        <f t="shared" si="0"/>
        <v>10</v>
      </c>
    </row>
    <row r="7" spans="1:7" ht="14.25" x14ac:dyDescent="0.45">
      <c r="A7" s="18">
        <v>204</v>
      </c>
      <c r="B7" s="74" t="s">
        <v>225</v>
      </c>
      <c r="C7" s="18" t="s">
        <v>2599</v>
      </c>
      <c r="D7" s="18" t="s">
        <v>2569</v>
      </c>
      <c r="E7" s="29">
        <v>4</v>
      </c>
      <c r="F7" s="29">
        <f t="shared" si="0"/>
        <v>4</v>
      </c>
    </row>
    <row r="8" spans="1:7" ht="14.65" thickBot="1" x14ac:dyDescent="0.5">
      <c r="A8" s="81">
        <v>205</v>
      </c>
      <c r="B8" s="82" t="s">
        <v>229</v>
      </c>
      <c r="C8" s="81" t="s">
        <v>2599</v>
      </c>
      <c r="D8" s="81" t="s">
        <v>2570</v>
      </c>
      <c r="E8" s="93">
        <v>10</v>
      </c>
      <c r="F8" s="93">
        <f t="shared" si="0"/>
        <v>10</v>
      </c>
      <c r="G8" s="81"/>
    </row>
    <row r="9" spans="1:7" ht="14.25" x14ac:dyDescent="0.45">
      <c r="A9" s="18">
        <v>206</v>
      </c>
      <c r="B9" s="85" t="s">
        <v>425</v>
      </c>
      <c r="C9" s="18" t="s">
        <v>2600</v>
      </c>
      <c r="D9" s="18" t="s">
        <v>2566</v>
      </c>
      <c r="E9" s="17">
        <v>10</v>
      </c>
      <c r="G9" s="18" t="s">
        <v>2664</v>
      </c>
    </row>
    <row r="10" spans="1:7" ht="14.65" thickBot="1" x14ac:dyDescent="0.5">
      <c r="A10" s="81">
        <v>207</v>
      </c>
      <c r="B10" s="110" t="s">
        <v>225</v>
      </c>
      <c r="C10" s="81" t="s">
        <v>2600</v>
      </c>
      <c r="D10" s="111" t="s">
        <v>2569</v>
      </c>
      <c r="E10" s="83">
        <v>28</v>
      </c>
      <c r="F10" s="83">
        <v>2</v>
      </c>
      <c r="G10" s="81"/>
    </row>
    <row r="11" spans="1:7" ht="14.25" x14ac:dyDescent="0.45">
      <c r="A11" s="18">
        <v>208</v>
      </c>
      <c r="B11" s="109" t="s">
        <v>2637</v>
      </c>
      <c r="C11" s="18" t="s">
        <v>2638</v>
      </c>
      <c r="D11" s="67" t="s">
        <v>2636</v>
      </c>
      <c r="E11" s="17">
        <v>3</v>
      </c>
      <c r="F11" s="17">
        <v>3</v>
      </c>
    </row>
  </sheetData>
  <autoFilter ref="A2:G15" xr:uid="{00000000-0009-0000-0000-000003000000}"/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85" zoomScaleNormal="85" workbookViewId="0">
      <pane ySplit="1" topLeftCell="A2" activePane="bottomLeft" state="frozen"/>
      <selection activeCell="C1" sqref="C1"/>
      <selection pane="bottomLeft" activeCell="C22" sqref="C22"/>
    </sheetView>
  </sheetViews>
  <sheetFormatPr baseColWidth="10" defaultColWidth="11.42578125" defaultRowHeight="15" x14ac:dyDescent="0.25"/>
  <cols>
    <col min="1" max="1" width="4.140625" style="18" customWidth="1"/>
    <col min="2" max="2" width="67.28515625" style="19" customWidth="1"/>
    <col min="3" max="3" width="23.140625" style="19" customWidth="1"/>
    <col min="4" max="4" width="19.5703125" style="67" customWidth="1"/>
    <col min="5" max="5" width="12.7109375" style="17" customWidth="1"/>
    <col min="6" max="6" width="15.5703125" style="17" bestFit="1" customWidth="1"/>
    <col min="7" max="7" width="51.28515625" style="18" customWidth="1"/>
    <col min="8" max="8" width="14.140625" style="18" customWidth="1"/>
    <col min="9" max="16384" width="11.42578125" style="18"/>
  </cols>
  <sheetData>
    <row r="1" spans="1:7" ht="21" x14ac:dyDescent="0.45">
      <c r="A1" s="121" t="s">
        <v>2577</v>
      </c>
      <c r="B1" s="121"/>
      <c r="C1" s="121"/>
      <c r="D1" s="121"/>
    </row>
    <row r="2" spans="1:7" s="19" customFormat="1" ht="30" x14ac:dyDescent="0.25">
      <c r="A2" s="73" t="s">
        <v>457</v>
      </c>
      <c r="B2" s="73" t="s">
        <v>3</v>
      </c>
      <c r="C2" s="73" t="s">
        <v>2572</v>
      </c>
      <c r="D2" s="68" t="s">
        <v>2571</v>
      </c>
      <c r="E2" s="78" t="s">
        <v>2544</v>
      </c>
      <c r="F2" s="78" t="s">
        <v>2601</v>
      </c>
      <c r="G2" s="73" t="s">
        <v>531</v>
      </c>
    </row>
    <row r="3" spans="1:7" ht="14.25" x14ac:dyDescent="0.45">
      <c r="A3" s="18">
        <v>300</v>
      </c>
      <c r="B3" s="74" t="s">
        <v>103</v>
      </c>
      <c r="C3" s="18" t="s">
        <v>2578</v>
      </c>
      <c r="D3" s="18" t="s">
        <v>465</v>
      </c>
      <c r="E3" s="29">
        <v>35</v>
      </c>
      <c r="F3" s="29">
        <f>E3</f>
        <v>35</v>
      </c>
    </row>
    <row r="4" spans="1:7" ht="14.25" x14ac:dyDescent="0.45">
      <c r="A4" s="18">
        <v>301</v>
      </c>
      <c r="B4" s="74" t="s">
        <v>310</v>
      </c>
      <c r="C4" s="18" t="s">
        <v>2578</v>
      </c>
      <c r="D4" s="18" t="s">
        <v>467</v>
      </c>
      <c r="E4" s="17">
        <v>5</v>
      </c>
      <c r="F4" s="29">
        <f t="shared" ref="F4:F19" si="0">E4</f>
        <v>5</v>
      </c>
    </row>
    <row r="5" spans="1:7" ht="14.25" x14ac:dyDescent="0.45">
      <c r="A5" s="18">
        <v>302</v>
      </c>
      <c r="B5" s="74" t="s">
        <v>371</v>
      </c>
      <c r="C5" s="18" t="s">
        <v>2578</v>
      </c>
      <c r="D5" s="18" t="s">
        <v>480</v>
      </c>
      <c r="E5" s="29">
        <v>10</v>
      </c>
      <c r="F5" s="29">
        <f t="shared" si="0"/>
        <v>10</v>
      </c>
    </row>
    <row r="6" spans="1:7" x14ac:dyDescent="0.25">
      <c r="A6" s="18">
        <v>303</v>
      </c>
      <c r="B6" s="74" t="s">
        <v>376</v>
      </c>
      <c r="C6" s="18" t="s">
        <v>2578</v>
      </c>
      <c r="D6" s="18" t="s">
        <v>481</v>
      </c>
      <c r="E6" s="29">
        <v>10</v>
      </c>
      <c r="F6" s="29">
        <f t="shared" si="0"/>
        <v>10</v>
      </c>
    </row>
    <row r="7" spans="1:7" ht="14.25" x14ac:dyDescent="0.45">
      <c r="A7" s="18">
        <v>304</v>
      </c>
      <c r="B7" s="74" t="s">
        <v>382</v>
      </c>
      <c r="C7" s="18" t="s">
        <v>2578</v>
      </c>
      <c r="D7" s="18" t="s">
        <v>482</v>
      </c>
      <c r="E7" s="29">
        <v>10</v>
      </c>
      <c r="F7" s="29">
        <f t="shared" si="0"/>
        <v>10</v>
      </c>
    </row>
    <row r="8" spans="1:7" ht="14.25" x14ac:dyDescent="0.45">
      <c r="A8" s="18">
        <v>305</v>
      </c>
      <c r="B8" s="74" t="s">
        <v>419</v>
      </c>
      <c r="C8" s="18" t="s">
        <v>2578</v>
      </c>
      <c r="D8" s="18" t="s">
        <v>492</v>
      </c>
      <c r="E8" s="29">
        <v>10</v>
      </c>
      <c r="F8" s="29">
        <f t="shared" si="0"/>
        <v>10</v>
      </c>
    </row>
    <row r="9" spans="1:7" ht="14.25" x14ac:dyDescent="0.45">
      <c r="A9" s="18">
        <v>306</v>
      </c>
      <c r="B9" s="74" t="s">
        <v>212</v>
      </c>
      <c r="C9" s="18" t="s">
        <v>2578</v>
      </c>
      <c r="D9" s="18" t="s">
        <v>509</v>
      </c>
      <c r="E9" s="17">
        <v>40</v>
      </c>
      <c r="F9" s="29">
        <f t="shared" si="0"/>
        <v>40</v>
      </c>
    </row>
    <row r="10" spans="1:7" ht="14.25" x14ac:dyDescent="0.45">
      <c r="A10" s="18">
        <v>307</v>
      </c>
      <c r="B10" s="74" t="s">
        <v>78</v>
      </c>
      <c r="C10" s="18" t="s">
        <v>2578</v>
      </c>
      <c r="D10" s="18" t="s">
        <v>527</v>
      </c>
      <c r="E10" s="17">
        <v>5</v>
      </c>
      <c r="F10" s="29">
        <f t="shared" si="0"/>
        <v>5</v>
      </c>
    </row>
    <row r="11" spans="1:7" ht="14.25" x14ac:dyDescent="0.45">
      <c r="A11" s="18">
        <v>308</v>
      </c>
      <c r="B11" s="74" t="s">
        <v>2500</v>
      </c>
      <c r="C11" s="18" t="s">
        <v>2578</v>
      </c>
      <c r="D11" s="18">
        <v>1593506</v>
      </c>
      <c r="E11" s="29">
        <v>50</v>
      </c>
      <c r="F11" s="29">
        <f t="shared" si="0"/>
        <v>50</v>
      </c>
    </row>
    <row r="12" spans="1:7" ht="14.25" x14ac:dyDescent="0.45">
      <c r="A12" s="18">
        <v>309</v>
      </c>
      <c r="B12" s="74" t="s">
        <v>2501</v>
      </c>
      <c r="C12" s="18" t="s">
        <v>2578</v>
      </c>
      <c r="D12" s="18">
        <v>1593507</v>
      </c>
      <c r="E12" s="29">
        <v>50</v>
      </c>
      <c r="F12" s="29">
        <f t="shared" si="0"/>
        <v>50</v>
      </c>
    </row>
    <row r="13" spans="1:7" ht="14.25" x14ac:dyDescent="0.45">
      <c r="A13" s="18">
        <v>310</v>
      </c>
      <c r="B13" s="74" t="s">
        <v>2502</v>
      </c>
      <c r="C13" s="18" t="s">
        <v>2578</v>
      </c>
      <c r="D13" s="18">
        <v>1593508</v>
      </c>
      <c r="E13" s="29">
        <v>50</v>
      </c>
      <c r="F13" s="29">
        <f t="shared" si="0"/>
        <v>50</v>
      </c>
    </row>
    <row r="14" spans="1:7" ht="14.25" x14ac:dyDescent="0.45">
      <c r="A14" s="18">
        <v>311</v>
      </c>
      <c r="B14" s="74" t="s">
        <v>2510</v>
      </c>
      <c r="C14" s="18" t="s">
        <v>2578</v>
      </c>
      <c r="D14" s="18">
        <v>1593529</v>
      </c>
      <c r="E14" s="29">
        <v>400</v>
      </c>
      <c r="F14" s="29">
        <f t="shared" si="0"/>
        <v>400</v>
      </c>
    </row>
    <row r="15" spans="1:7" ht="14.25" x14ac:dyDescent="0.45">
      <c r="A15" s="18">
        <v>312</v>
      </c>
      <c r="B15" s="74" t="s">
        <v>2520</v>
      </c>
      <c r="C15" s="18" t="s">
        <v>2578</v>
      </c>
      <c r="D15" s="18">
        <v>1641978</v>
      </c>
      <c r="E15" s="29">
        <v>10</v>
      </c>
      <c r="F15" s="29">
        <f t="shared" si="0"/>
        <v>10</v>
      </c>
    </row>
    <row r="16" spans="1:7" ht="14.25" x14ac:dyDescent="0.45">
      <c r="A16" s="18">
        <v>313</v>
      </c>
      <c r="B16" s="74" t="s">
        <v>2521</v>
      </c>
      <c r="C16" s="18" t="s">
        <v>2578</v>
      </c>
      <c r="D16" s="18">
        <v>1641952</v>
      </c>
      <c r="E16" s="29">
        <v>5</v>
      </c>
      <c r="F16" s="29">
        <f t="shared" si="0"/>
        <v>5</v>
      </c>
    </row>
    <row r="17" spans="1:7" ht="14.25" x14ac:dyDescent="0.45">
      <c r="A17" s="18">
        <v>314</v>
      </c>
      <c r="B17" s="74" t="s">
        <v>2535</v>
      </c>
      <c r="C17" s="18" t="s">
        <v>2578</v>
      </c>
      <c r="D17" s="18">
        <v>2053738</v>
      </c>
      <c r="E17" s="29">
        <v>6</v>
      </c>
      <c r="F17" s="63" t="s">
        <v>2604</v>
      </c>
    </row>
    <row r="18" spans="1:7" ht="14.25" x14ac:dyDescent="0.45">
      <c r="A18" s="18">
        <v>315</v>
      </c>
      <c r="B18" s="74" t="s">
        <v>2534</v>
      </c>
      <c r="C18" s="18" t="s">
        <v>2578</v>
      </c>
      <c r="D18" s="18">
        <v>2356175</v>
      </c>
      <c r="E18" s="29">
        <v>50</v>
      </c>
      <c r="F18" s="29">
        <f t="shared" si="0"/>
        <v>50</v>
      </c>
    </row>
    <row r="19" spans="1:7" ht="15.75" thickBot="1" x14ac:dyDescent="0.3">
      <c r="A19" s="81">
        <v>316</v>
      </c>
      <c r="B19" s="82" t="s">
        <v>2576</v>
      </c>
      <c r="C19" s="81" t="s">
        <v>2578</v>
      </c>
      <c r="D19" s="81">
        <v>1596887</v>
      </c>
      <c r="E19" s="83">
        <v>5</v>
      </c>
      <c r="F19" s="93">
        <f t="shared" si="0"/>
        <v>5</v>
      </c>
      <c r="G19" s="81"/>
    </row>
    <row r="20" spans="1:7" ht="14.25" x14ac:dyDescent="0.45">
      <c r="A20" s="18">
        <v>317</v>
      </c>
      <c r="B20" s="85"/>
      <c r="C20" s="18"/>
    </row>
    <row r="21" spans="1:7" ht="14.25" x14ac:dyDescent="0.45">
      <c r="A21" s="18">
        <v>318</v>
      </c>
      <c r="B21" s="85"/>
      <c r="C21" s="18"/>
    </row>
    <row r="22" spans="1:7" ht="14.25" x14ac:dyDescent="0.45">
      <c r="A22" s="18">
        <v>319</v>
      </c>
      <c r="B22" s="85"/>
      <c r="C22" s="18"/>
    </row>
    <row r="23" spans="1:7" ht="14.25" x14ac:dyDescent="0.45">
      <c r="A23" s="18">
        <v>320</v>
      </c>
      <c r="B23" s="85"/>
      <c r="C23" s="18"/>
    </row>
    <row r="24" spans="1:7" ht="14.25" x14ac:dyDescent="0.45">
      <c r="A24" s="18">
        <v>321</v>
      </c>
      <c r="B24" s="85"/>
      <c r="C24" s="18"/>
    </row>
  </sheetData>
  <autoFilter ref="A2:G16" xr:uid="{00000000-0009-0000-0000-000004000000}"/>
  <mergeCells count="1"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60"/>
  <sheetViews>
    <sheetView zoomScaleNormal="100" workbookViewId="0">
      <pane ySplit="1" topLeftCell="A2" activePane="bottomLeft" state="frozen"/>
      <selection activeCell="C1" sqref="C1"/>
      <selection pane="bottomLeft" activeCell="B8" sqref="B8"/>
    </sheetView>
  </sheetViews>
  <sheetFormatPr baseColWidth="10" defaultColWidth="11.42578125" defaultRowHeight="15" x14ac:dyDescent="0.25"/>
  <cols>
    <col min="1" max="1" width="6" style="18" customWidth="1"/>
    <col min="2" max="2" width="52.42578125" style="18" customWidth="1"/>
    <col min="3" max="3" width="71" style="19" customWidth="1"/>
    <col min="4" max="4" width="23.140625" style="19" customWidth="1"/>
    <col min="5" max="5" width="19.5703125" style="67" customWidth="1"/>
    <col min="6" max="6" width="12.7109375" style="17" customWidth="1"/>
    <col min="7" max="7" width="18.140625" style="17" customWidth="1"/>
    <col min="8" max="8" width="51.5703125" style="19" customWidth="1"/>
    <col min="9" max="9" width="14.140625" style="18" customWidth="1"/>
    <col min="10" max="16384" width="11.42578125" style="18"/>
  </cols>
  <sheetData>
    <row r="1" spans="1:28" ht="21" x14ac:dyDescent="0.25">
      <c r="A1" s="95" t="s">
        <v>2647</v>
      </c>
      <c r="B1" s="95"/>
      <c r="C1" s="95" t="s">
        <v>2663</v>
      </c>
      <c r="D1" s="95"/>
      <c r="E1" s="95"/>
    </row>
    <row r="2" spans="1:28" s="19" customFormat="1" ht="30" x14ac:dyDescent="0.25">
      <c r="A2" s="73" t="s">
        <v>457</v>
      </c>
      <c r="B2" s="73" t="s">
        <v>2</v>
      </c>
      <c r="C2" s="73" t="s">
        <v>3</v>
      </c>
      <c r="D2" s="8" t="s">
        <v>1</v>
      </c>
      <c r="E2" s="8" t="s">
        <v>0</v>
      </c>
      <c r="F2" s="78" t="s">
        <v>2610</v>
      </c>
      <c r="G2" s="78" t="s">
        <v>2611</v>
      </c>
      <c r="H2" s="73" t="s">
        <v>531</v>
      </c>
    </row>
    <row r="3" spans="1:28" ht="15.75" thickBot="1" x14ac:dyDescent="0.3">
      <c r="A3" s="18">
        <v>2</v>
      </c>
      <c r="B3" s="18" t="s">
        <v>298</v>
      </c>
      <c r="C3" s="19" t="s">
        <v>299</v>
      </c>
      <c r="D3" s="19" t="s">
        <v>2490</v>
      </c>
      <c r="E3" s="67">
        <v>61304011121</v>
      </c>
      <c r="F3" s="17">
        <v>18</v>
      </c>
      <c r="G3" s="17" t="s">
        <v>2612</v>
      </c>
      <c r="H3" s="19" t="s">
        <v>2623</v>
      </c>
      <c r="J3" s="100" t="s">
        <v>2630</v>
      </c>
    </row>
    <row r="4" spans="1:28" ht="14.25" x14ac:dyDescent="0.45">
      <c r="A4" s="18">
        <v>3</v>
      </c>
      <c r="B4" s="18" t="s">
        <v>300</v>
      </c>
      <c r="C4" s="19" t="s">
        <v>15</v>
      </c>
      <c r="D4" s="19" t="s">
        <v>2490</v>
      </c>
      <c r="E4" s="67">
        <v>61304011121</v>
      </c>
      <c r="F4" s="17">
        <v>54</v>
      </c>
      <c r="G4" s="17" t="s">
        <v>2612</v>
      </c>
      <c r="H4" s="19" t="s">
        <v>2623</v>
      </c>
      <c r="J4" s="101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3"/>
    </row>
    <row r="5" spans="1:28" ht="30" x14ac:dyDescent="0.25">
      <c r="A5" s="18">
        <v>4</v>
      </c>
      <c r="B5" s="18" t="s">
        <v>301</v>
      </c>
      <c r="C5" s="19" t="s">
        <v>18</v>
      </c>
      <c r="D5" s="19" t="s">
        <v>2490</v>
      </c>
      <c r="E5" s="67">
        <v>61304011121</v>
      </c>
      <c r="F5" s="17">
        <v>9</v>
      </c>
      <c r="G5" s="17" t="s">
        <v>2616</v>
      </c>
      <c r="H5" s="19" t="s">
        <v>2624</v>
      </c>
      <c r="J5" s="104"/>
      <c r="AB5" s="105"/>
    </row>
    <row r="6" spans="1:28" ht="14.25" x14ac:dyDescent="0.45">
      <c r="A6" s="18">
        <v>5</v>
      </c>
      <c r="B6" s="18" t="s">
        <v>2605</v>
      </c>
      <c r="C6" s="19" t="s">
        <v>103</v>
      </c>
      <c r="D6" s="19" t="s">
        <v>13</v>
      </c>
      <c r="E6" s="18" t="s">
        <v>101</v>
      </c>
      <c r="F6" s="17">
        <v>34</v>
      </c>
      <c r="G6" s="17" t="s">
        <v>2612</v>
      </c>
      <c r="J6" s="104"/>
      <c r="AB6" s="105"/>
    </row>
    <row r="7" spans="1:28" ht="60" x14ac:dyDescent="0.25">
      <c r="A7" s="18">
        <v>6</v>
      </c>
      <c r="B7" s="18" t="s">
        <v>304</v>
      </c>
      <c r="C7" s="19" t="s">
        <v>305</v>
      </c>
      <c r="D7" s="19" t="s">
        <v>20</v>
      </c>
      <c r="E7" s="18" t="s">
        <v>303</v>
      </c>
      <c r="F7" s="17">
        <v>9</v>
      </c>
      <c r="G7" s="17" t="s">
        <v>2612</v>
      </c>
      <c r="H7" s="19" t="s">
        <v>2662</v>
      </c>
      <c r="J7" s="104"/>
      <c r="AB7" s="105"/>
    </row>
    <row r="8" spans="1:28" ht="14.25" x14ac:dyDescent="0.45">
      <c r="A8" s="18">
        <v>7</v>
      </c>
      <c r="B8" s="18" t="s">
        <v>309</v>
      </c>
      <c r="C8" s="19" t="s">
        <v>310</v>
      </c>
      <c r="D8" s="19" t="s">
        <v>308</v>
      </c>
      <c r="E8" s="18" t="s">
        <v>307</v>
      </c>
      <c r="F8" s="17">
        <v>9</v>
      </c>
      <c r="G8" s="17" t="s">
        <v>2612</v>
      </c>
      <c r="J8" s="104"/>
      <c r="AB8" s="105"/>
    </row>
    <row r="9" spans="1:28" ht="14.25" x14ac:dyDescent="0.45">
      <c r="A9" s="18">
        <v>12</v>
      </c>
      <c r="B9" s="18" t="s">
        <v>328</v>
      </c>
      <c r="C9" s="19" t="s">
        <v>329</v>
      </c>
      <c r="D9" s="19" t="s">
        <v>81</v>
      </c>
      <c r="E9" s="18" t="s">
        <v>327</v>
      </c>
      <c r="F9" s="17">
        <v>9</v>
      </c>
      <c r="G9" s="17" t="s">
        <v>2613</v>
      </c>
      <c r="J9" s="104"/>
      <c r="AB9" s="105"/>
    </row>
    <row r="10" spans="1:28" ht="60" x14ac:dyDescent="0.25">
      <c r="A10" s="18">
        <v>13</v>
      </c>
      <c r="B10" s="18" t="s">
        <v>2606</v>
      </c>
      <c r="C10" s="19" t="s">
        <v>158</v>
      </c>
      <c r="D10" s="19" t="s">
        <v>81</v>
      </c>
      <c r="E10" s="18" t="s">
        <v>156</v>
      </c>
      <c r="F10" s="17">
        <v>46</v>
      </c>
      <c r="G10" s="17" t="s">
        <v>2613</v>
      </c>
      <c r="H10" s="19" t="s">
        <v>2642</v>
      </c>
      <c r="J10" s="104"/>
      <c r="AB10" s="105"/>
    </row>
    <row r="11" spans="1:28" ht="60" x14ac:dyDescent="0.25">
      <c r="A11" s="18">
        <v>14</v>
      </c>
      <c r="B11" s="18" t="s">
        <v>2607</v>
      </c>
      <c r="C11" s="19" t="s">
        <v>162</v>
      </c>
      <c r="D11" s="19" t="s">
        <v>81</v>
      </c>
      <c r="E11" s="18" t="s">
        <v>160</v>
      </c>
      <c r="F11" s="17">
        <v>55</v>
      </c>
      <c r="G11" s="17" t="s">
        <v>2613</v>
      </c>
      <c r="H11" s="19" t="s">
        <v>2644</v>
      </c>
      <c r="J11" s="104"/>
      <c r="AB11" s="105"/>
    </row>
    <row r="12" spans="1:28" ht="14.25" x14ac:dyDescent="0.45">
      <c r="A12" s="18">
        <v>16</v>
      </c>
      <c r="B12" s="18" t="s">
        <v>338</v>
      </c>
      <c r="C12" s="19" t="s">
        <v>339</v>
      </c>
      <c r="D12" s="19" t="s">
        <v>81</v>
      </c>
      <c r="E12" s="18" t="s">
        <v>337</v>
      </c>
      <c r="F12" s="17">
        <v>36</v>
      </c>
      <c r="G12" s="17" t="s">
        <v>2612</v>
      </c>
      <c r="J12" s="104"/>
      <c r="AB12" s="105"/>
    </row>
    <row r="13" spans="1:28" ht="45" x14ac:dyDescent="0.25">
      <c r="A13" s="18">
        <v>17</v>
      </c>
      <c r="B13" s="18" t="s">
        <v>2608</v>
      </c>
      <c r="C13" s="19" t="s">
        <v>175</v>
      </c>
      <c r="D13" s="19" t="s">
        <v>20</v>
      </c>
      <c r="E13" s="18" t="s">
        <v>173</v>
      </c>
      <c r="F13" s="17">
        <v>82</v>
      </c>
      <c r="G13" s="17" t="s">
        <v>2612</v>
      </c>
      <c r="H13" s="19" t="s">
        <v>2643</v>
      </c>
      <c r="J13" s="104"/>
      <c r="AB13" s="105"/>
    </row>
    <row r="14" spans="1:28" ht="14.25" x14ac:dyDescent="0.45">
      <c r="A14" s="18">
        <v>19</v>
      </c>
      <c r="B14" s="18" t="s">
        <v>348</v>
      </c>
      <c r="C14" s="19" t="s">
        <v>349</v>
      </c>
      <c r="D14" s="19" t="s">
        <v>20</v>
      </c>
      <c r="E14" s="18" t="s">
        <v>347</v>
      </c>
      <c r="F14" s="17">
        <v>36</v>
      </c>
      <c r="G14" s="17" t="s">
        <v>2612</v>
      </c>
      <c r="J14" s="104"/>
      <c r="AB14" s="105"/>
    </row>
    <row r="15" spans="1:28" ht="14.25" x14ac:dyDescent="0.45">
      <c r="A15" s="18">
        <v>20</v>
      </c>
      <c r="B15" s="18" t="s">
        <v>352</v>
      </c>
      <c r="C15" s="19" t="s">
        <v>353</v>
      </c>
      <c r="D15" s="19" t="s">
        <v>20</v>
      </c>
      <c r="E15" s="18" t="s">
        <v>351</v>
      </c>
      <c r="F15" s="17">
        <v>27</v>
      </c>
      <c r="G15" s="17" t="s">
        <v>2612</v>
      </c>
      <c r="J15" s="104"/>
      <c r="AB15" s="105"/>
    </row>
    <row r="16" spans="1:28" ht="45" x14ac:dyDescent="0.25">
      <c r="A16" s="18">
        <v>21</v>
      </c>
      <c r="B16" s="18" t="s">
        <v>2609</v>
      </c>
      <c r="C16" s="19" t="s">
        <v>181</v>
      </c>
      <c r="D16" s="19" t="s">
        <v>20</v>
      </c>
      <c r="E16" s="18" t="s">
        <v>179</v>
      </c>
      <c r="F16" s="17">
        <v>50</v>
      </c>
      <c r="G16" s="17" t="s">
        <v>2612</v>
      </c>
      <c r="H16" s="19" t="s">
        <v>2646</v>
      </c>
      <c r="J16" s="104"/>
      <c r="AB16" s="105"/>
    </row>
    <row r="17" spans="1:28" ht="14.25" x14ac:dyDescent="0.45">
      <c r="A17" s="18">
        <v>27</v>
      </c>
      <c r="B17" s="18" t="s">
        <v>370</v>
      </c>
      <c r="C17" s="19" t="s">
        <v>371</v>
      </c>
      <c r="D17" s="19" t="s">
        <v>369</v>
      </c>
      <c r="E17" s="18" t="s">
        <v>368</v>
      </c>
      <c r="F17" s="17">
        <v>9</v>
      </c>
      <c r="G17" s="17" t="s">
        <v>2613</v>
      </c>
      <c r="J17" s="104"/>
      <c r="AB17" s="105"/>
    </row>
    <row r="18" spans="1:28" x14ac:dyDescent="0.25">
      <c r="A18" s="18">
        <v>28</v>
      </c>
      <c r="B18" s="18" t="s">
        <v>375</v>
      </c>
      <c r="C18" s="19" t="s">
        <v>376</v>
      </c>
      <c r="D18" s="19" t="s">
        <v>369</v>
      </c>
      <c r="E18" s="18" t="s">
        <v>374</v>
      </c>
      <c r="F18" s="17">
        <v>9</v>
      </c>
      <c r="G18" s="17" t="s">
        <v>2612</v>
      </c>
      <c r="H18" s="19" t="s">
        <v>2614</v>
      </c>
      <c r="J18" s="104"/>
      <c r="AB18" s="105"/>
    </row>
    <row r="19" spans="1:28" ht="14.25" x14ac:dyDescent="0.45">
      <c r="A19" s="94">
        <v>29</v>
      </c>
      <c r="B19" s="94" t="s">
        <v>381</v>
      </c>
      <c r="C19" s="19" t="s">
        <v>382</v>
      </c>
      <c r="D19" s="19" t="s">
        <v>380</v>
      </c>
      <c r="E19" s="18" t="s">
        <v>379</v>
      </c>
      <c r="F19" s="17">
        <v>9</v>
      </c>
      <c r="G19" s="17" t="s">
        <v>2613</v>
      </c>
      <c r="J19" s="104"/>
      <c r="AB19" s="105"/>
    </row>
    <row r="20" spans="1:28" ht="14.25" x14ac:dyDescent="0.45">
      <c r="A20" s="18">
        <v>30</v>
      </c>
      <c r="B20" s="18" t="s">
        <v>387</v>
      </c>
      <c r="C20" s="19" t="s">
        <v>388</v>
      </c>
      <c r="D20" s="19" t="s">
        <v>386</v>
      </c>
      <c r="E20" s="18" t="s">
        <v>385</v>
      </c>
      <c r="F20" s="17">
        <v>36</v>
      </c>
      <c r="G20" s="17" t="s">
        <v>2612</v>
      </c>
      <c r="J20" s="104"/>
      <c r="AB20" s="105"/>
    </row>
    <row r="21" spans="1:28" ht="14.25" x14ac:dyDescent="0.45">
      <c r="A21" s="18">
        <v>39</v>
      </c>
      <c r="B21" s="18" t="s">
        <v>418</v>
      </c>
      <c r="C21" s="19" t="s">
        <v>419</v>
      </c>
      <c r="D21" s="19" t="s">
        <v>417</v>
      </c>
      <c r="E21" s="18" t="s">
        <v>416</v>
      </c>
      <c r="F21" s="17">
        <v>9</v>
      </c>
      <c r="G21" s="17" t="s">
        <v>2613</v>
      </c>
      <c r="J21" s="104"/>
      <c r="AB21" s="105"/>
    </row>
    <row r="22" spans="1:28" ht="14.25" x14ac:dyDescent="0.45">
      <c r="A22" s="18">
        <v>40</v>
      </c>
      <c r="B22" s="18" t="s">
        <v>424</v>
      </c>
      <c r="C22" s="19" t="s">
        <v>425</v>
      </c>
      <c r="D22" s="19" t="s">
        <v>423</v>
      </c>
      <c r="E22" s="18" t="s">
        <v>422</v>
      </c>
      <c r="F22" s="17">
        <v>9</v>
      </c>
      <c r="G22" s="17" t="s">
        <v>2613</v>
      </c>
      <c r="J22" s="104"/>
      <c r="AB22" s="105"/>
    </row>
    <row r="23" spans="1:28" x14ac:dyDescent="0.25">
      <c r="A23" s="18">
        <v>44</v>
      </c>
      <c r="B23" s="18" t="s">
        <v>442</v>
      </c>
      <c r="C23" s="19" t="s">
        <v>443</v>
      </c>
      <c r="D23" s="19" t="s">
        <v>441</v>
      </c>
      <c r="E23" s="18" t="s">
        <v>440</v>
      </c>
      <c r="F23" s="17">
        <v>18</v>
      </c>
      <c r="G23" s="17" t="s">
        <v>2613</v>
      </c>
      <c r="J23" s="104"/>
      <c r="AB23" s="105"/>
    </row>
    <row r="24" spans="1:28" ht="45" x14ac:dyDescent="0.25">
      <c r="A24" s="18">
        <v>46</v>
      </c>
      <c r="B24" s="18" t="s">
        <v>2652</v>
      </c>
      <c r="C24" s="19" t="s">
        <v>2550</v>
      </c>
      <c r="D24" s="19" t="s">
        <v>20</v>
      </c>
      <c r="E24" s="18">
        <v>9774090960</v>
      </c>
      <c r="F24" s="17">
        <v>14</v>
      </c>
      <c r="G24" s="17" t="s">
        <v>2615</v>
      </c>
      <c r="H24" s="19" t="s">
        <v>2653</v>
      </c>
      <c r="J24" s="106"/>
      <c r="AB24" s="105"/>
    </row>
    <row r="25" spans="1:28" ht="14.25" x14ac:dyDescent="0.45">
      <c r="A25" s="18">
        <v>47</v>
      </c>
      <c r="B25" s="18" t="s">
        <v>129</v>
      </c>
      <c r="C25" s="19" t="s">
        <v>130</v>
      </c>
      <c r="D25" s="19" t="s">
        <v>20</v>
      </c>
      <c r="E25" s="18" t="s">
        <v>128</v>
      </c>
      <c r="F25" s="17">
        <v>14</v>
      </c>
      <c r="G25" s="17" t="s">
        <v>2615</v>
      </c>
      <c r="H25" s="19" t="s">
        <v>2649</v>
      </c>
      <c r="J25" s="104"/>
      <c r="AB25" s="105"/>
    </row>
    <row r="26" spans="1:28" ht="14.25" x14ac:dyDescent="0.45">
      <c r="A26" s="18">
        <v>48</v>
      </c>
      <c r="B26" s="18" t="s">
        <v>133</v>
      </c>
      <c r="C26" s="19" t="s">
        <v>134</v>
      </c>
      <c r="D26" s="19" t="s">
        <v>20</v>
      </c>
      <c r="E26" s="18" t="s">
        <v>132</v>
      </c>
      <c r="F26" s="17">
        <v>14</v>
      </c>
      <c r="G26" s="17" t="s">
        <v>2615</v>
      </c>
      <c r="H26" s="19" t="s">
        <v>2649</v>
      </c>
      <c r="J26" s="104"/>
      <c r="AB26" s="105"/>
    </row>
    <row r="27" spans="1:28" ht="14.25" x14ac:dyDescent="0.45">
      <c r="A27" s="18">
        <v>49</v>
      </c>
      <c r="B27" s="18" t="s">
        <v>137</v>
      </c>
      <c r="C27" s="19" t="s">
        <v>138</v>
      </c>
      <c r="D27" s="19" t="s">
        <v>20</v>
      </c>
      <c r="E27" s="18" t="s">
        <v>136</v>
      </c>
      <c r="F27" s="17">
        <v>7</v>
      </c>
      <c r="G27" s="17" t="s">
        <v>2615</v>
      </c>
      <c r="J27" s="104"/>
      <c r="AB27" s="105"/>
    </row>
    <row r="28" spans="1:28" ht="30" x14ac:dyDescent="0.25">
      <c r="A28" s="18">
        <v>50</v>
      </c>
      <c r="B28" s="18" t="s">
        <v>141</v>
      </c>
      <c r="C28" s="19" t="s">
        <v>130</v>
      </c>
      <c r="D28" s="19" t="s">
        <v>20</v>
      </c>
      <c r="E28" s="18" t="s">
        <v>140</v>
      </c>
      <c r="F28" s="17">
        <v>7</v>
      </c>
      <c r="G28" s="17" t="s">
        <v>2615</v>
      </c>
      <c r="H28" s="19" t="s">
        <v>2650</v>
      </c>
      <c r="J28" s="104"/>
      <c r="AB28" s="105"/>
    </row>
    <row r="29" spans="1:28" ht="14.25" x14ac:dyDescent="0.45">
      <c r="A29" s="18">
        <v>51</v>
      </c>
      <c r="B29" s="18" t="s">
        <v>144</v>
      </c>
      <c r="C29" s="19" t="s">
        <v>145</v>
      </c>
      <c r="D29" s="19" t="s">
        <v>20</v>
      </c>
      <c r="E29" s="18" t="s">
        <v>143</v>
      </c>
      <c r="F29" s="17">
        <v>28</v>
      </c>
      <c r="G29" s="17" t="s">
        <v>2615</v>
      </c>
      <c r="H29" s="19" t="s">
        <v>2649</v>
      </c>
      <c r="J29" s="104"/>
      <c r="AB29" s="105"/>
    </row>
    <row r="30" spans="1:28" ht="14.25" x14ac:dyDescent="0.45">
      <c r="A30" s="18">
        <v>52</v>
      </c>
      <c r="B30" s="18" t="s">
        <v>149</v>
      </c>
      <c r="C30" s="19" t="s">
        <v>150</v>
      </c>
      <c r="D30" s="19" t="s">
        <v>20</v>
      </c>
      <c r="E30" s="18" t="s">
        <v>148</v>
      </c>
      <c r="F30" s="17">
        <v>7</v>
      </c>
      <c r="G30" s="17" t="s">
        <v>2615</v>
      </c>
      <c r="H30" s="19" t="s">
        <v>2649</v>
      </c>
      <c r="J30" s="104"/>
      <c r="AB30" s="105"/>
    </row>
    <row r="31" spans="1:28" ht="30" x14ac:dyDescent="0.25">
      <c r="A31" s="18">
        <v>53</v>
      </c>
      <c r="B31" s="18" t="s">
        <v>154</v>
      </c>
      <c r="C31" s="19" t="s">
        <v>155</v>
      </c>
      <c r="D31" s="19" t="s">
        <v>81</v>
      </c>
      <c r="E31" s="18" t="s">
        <v>153</v>
      </c>
      <c r="F31" s="17">
        <v>35</v>
      </c>
      <c r="G31" s="17" t="s">
        <v>2613</v>
      </c>
      <c r="H31" s="19" t="s">
        <v>2641</v>
      </c>
      <c r="J31" s="104"/>
      <c r="AB31" s="105"/>
    </row>
    <row r="32" spans="1:28" ht="14.25" x14ac:dyDescent="0.45">
      <c r="A32" s="18">
        <v>55</v>
      </c>
      <c r="B32" s="18" t="s">
        <v>168</v>
      </c>
      <c r="C32" s="19" t="s">
        <v>169</v>
      </c>
      <c r="D32" s="19" t="s">
        <v>20</v>
      </c>
      <c r="E32" s="18" t="s">
        <v>167</v>
      </c>
      <c r="F32" s="17">
        <v>14</v>
      </c>
      <c r="G32" s="17" t="s">
        <v>2612</v>
      </c>
      <c r="H32" s="19" t="s">
        <v>2614</v>
      </c>
      <c r="J32" s="104"/>
      <c r="AB32" s="105"/>
    </row>
    <row r="33" spans="1:28" ht="14.25" x14ac:dyDescent="0.45">
      <c r="A33" s="18">
        <v>61</v>
      </c>
      <c r="B33" s="18" t="s">
        <v>211</v>
      </c>
      <c r="C33" s="19" t="s">
        <v>212</v>
      </c>
      <c r="D33" s="19" t="s">
        <v>210</v>
      </c>
      <c r="E33" s="18" t="s">
        <v>209</v>
      </c>
      <c r="F33" s="17">
        <v>28</v>
      </c>
      <c r="G33" s="17" t="s">
        <v>2613</v>
      </c>
      <c r="J33" s="104"/>
      <c r="AB33" s="105"/>
    </row>
    <row r="34" spans="1:28" ht="30" x14ac:dyDescent="0.25">
      <c r="A34" s="18">
        <v>63</v>
      </c>
      <c r="B34" s="18" t="s">
        <v>224</v>
      </c>
      <c r="C34" s="19" t="s">
        <v>225</v>
      </c>
      <c r="D34" s="19" t="s">
        <v>223</v>
      </c>
      <c r="E34" s="18" t="s">
        <v>222</v>
      </c>
      <c r="F34" s="17">
        <v>28</v>
      </c>
      <c r="G34" s="17" t="s">
        <v>2613</v>
      </c>
      <c r="H34" s="19" t="s">
        <v>2660</v>
      </c>
      <c r="J34" s="104"/>
      <c r="AB34" s="105"/>
    </row>
    <row r="35" spans="1:28" ht="14.25" x14ac:dyDescent="0.45">
      <c r="A35" s="18">
        <v>64</v>
      </c>
      <c r="B35" s="18" t="s">
        <v>228</v>
      </c>
      <c r="C35" s="19" t="s">
        <v>229</v>
      </c>
      <c r="D35" s="19" t="s">
        <v>227</v>
      </c>
      <c r="E35" s="18" t="s">
        <v>226</v>
      </c>
      <c r="F35" s="17">
        <v>7</v>
      </c>
      <c r="G35" s="17" t="s">
        <v>2613</v>
      </c>
      <c r="J35" s="104"/>
      <c r="AB35" s="105"/>
    </row>
    <row r="36" spans="1:28" ht="14.25" x14ac:dyDescent="0.45">
      <c r="A36" s="18">
        <v>75</v>
      </c>
      <c r="B36" s="18" t="s">
        <v>86</v>
      </c>
      <c r="C36" s="19" t="s">
        <v>87</v>
      </c>
      <c r="D36" s="19" t="s">
        <v>81</v>
      </c>
      <c r="E36" s="18" t="s">
        <v>85</v>
      </c>
      <c r="F36" s="17">
        <v>6</v>
      </c>
      <c r="G36" s="17" t="s">
        <v>2615</v>
      </c>
      <c r="J36" s="104"/>
      <c r="AB36" s="105"/>
    </row>
    <row r="37" spans="1:28" ht="14.25" x14ac:dyDescent="0.45">
      <c r="A37" s="18">
        <v>76</v>
      </c>
      <c r="B37" s="18" t="s">
        <v>21</v>
      </c>
      <c r="C37" s="19" t="s">
        <v>22</v>
      </c>
      <c r="D37" s="19" t="s">
        <v>20</v>
      </c>
      <c r="E37" s="18" t="s">
        <v>19</v>
      </c>
      <c r="F37" s="113">
        <v>0</v>
      </c>
      <c r="G37" s="112" t="s">
        <v>2612</v>
      </c>
      <c r="H37" s="114" t="s">
        <v>2640</v>
      </c>
      <c r="J37" s="104"/>
      <c r="AB37" s="105"/>
    </row>
    <row r="38" spans="1:28" ht="14.25" x14ac:dyDescent="0.45">
      <c r="A38" s="18">
        <v>79</v>
      </c>
      <c r="B38" s="18" t="s">
        <v>77</v>
      </c>
      <c r="C38" s="19" t="s">
        <v>78</v>
      </c>
      <c r="D38" s="19" t="s">
        <v>76</v>
      </c>
      <c r="E38" s="18" t="s">
        <v>75</v>
      </c>
      <c r="F38" s="17">
        <v>6</v>
      </c>
      <c r="G38" s="17" t="s">
        <v>2613</v>
      </c>
      <c r="J38" s="104"/>
      <c r="AB38" s="105"/>
    </row>
    <row r="39" spans="1:28" ht="30" x14ac:dyDescent="0.25">
      <c r="A39" s="18">
        <v>102</v>
      </c>
      <c r="B39" s="18" t="s">
        <v>2629</v>
      </c>
      <c r="C39" s="19" t="s">
        <v>119</v>
      </c>
      <c r="D39" s="19" t="s">
        <v>2490</v>
      </c>
      <c r="E39" s="67">
        <v>742792023</v>
      </c>
      <c r="F39" s="17">
        <f>7*4+9*2</f>
        <v>46</v>
      </c>
      <c r="G39" s="17" t="s">
        <v>2613</v>
      </c>
      <c r="H39" s="19" t="s">
        <v>2645</v>
      </c>
      <c r="J39" s="106"/>
      <c r="AB39" s="105"/>
    </row>
    <row r="40" spans="1:28" x14ac:dyDescent="0.25">
      <c r="J40" s="106"/>
      <c r="AB40" s="105"/>
    </row>
    <row r="41" spans="1:28" ht="21" x14ac:dyDescent="0.25">
      <c r="A41" s="96"/>
      <c r="B41" s="96"/>
      <c r="C41" s="95" t="s">
        <v>2648</v>
      </c>
      <c r="D41" s="97"/>
      <c r="E41" s="98"/>
      <c r="F41" s="99"/>
      <c r="G41" s="99"/>
      <c r="H41" s="97"/>
      <c r="J41" s="106"/>
      <c r="AB41" s="105"/>
    </row>
    <row r="42" spans="1:28" x14ac:dyDescent="0.25">
      <c r="A42" s="18">
        <v>80</v>
      </c>
      <c r="B42" s="18" t="s">
        <v>2620</v>
      </c>
      <c r="C42" s="19" t="s">
        <v>2619</v>
      </c>
      <c r="F42" s="17">
        <v>5</v>
      </c>
      <c r="H42" s="122" t="s">
        <v>2661</v>
      </c>
      <c r="J42" s="106"/>
      <c r="AB42" s="105"/>
    </row>
    <row r="43" spans="1:28" x14ac:dyDescent="0.25">
      <c r="A43" s="18">
        <v>81</v>
      </c>
      <c r="B43" s="18" t="s">
        <v>2622</v>
      </c>
      <c r="C43" s="19" t="s">
        <v>2617</v>
      </c>
      <c r="F43" s="17">
        <v>5</v>
      </c>
      <c r="H43" s="122"/>
      <c r="J43" s="106"/>
      <c r="AB43" s="105"/>
    </row>
    <row r="44" spans="1:28" x14ac:dyDescent="0.25">
      <c r="A44" s="18">
        <v>82</v>
      </c>
      <c r="B44" s="18" t="s">
        <v>2621</v>
      </c>
      <c r="C44" s="19" t="s">
        <v>2618</v>
      </c>
      <c r="F44" s="17">
        <v>10</v>
      </c>
      <c r="H44" s="122"/>
      <c r="J44" s="106"/>
      <c r="AB44" s="105"/>
    </row>
    <row r="45" spans="1:28" x14ac:dyDescent="0.25">
      <c r="A45" s="18">
        <v>83</v>
      </c>
      <c r="B45" s="18" t="s">
        <v>2620</v>
      </c>
      <c r="C45" s="19" t="s">
        <v>2625</v>
      </c>
      <c r="D45" s="19" t="s">
        <v>2490</v>
      </c>
      <c r="E45" s="67">
        <v>61304011121</v>
      </c>
      <c r="F45" s="17">
        <v>5</v>
      </c>
      <c r="H45" s="122" t="s">
        <v>2651</v>
      </c>
      <c r="J45" s="106"/>
      <c r="AB45" s="105"/>
    </row>
    <row r="46" spans="1:28" x14ac:dyDescent="0.25">
      <c r="A46" s="18">
        <v>84</v>
      </c>
      <c r="B46" s="18" t="s">
        <v>2622</v>
      </c>
      <c r="C46" s="19" t="s">
        <v>2626</v>
      </c>
      <c r="D46" s="19" t="s">
        <v>2490</v>
      </c>
      <c r="E46" s="67">
        <v>61304011121</v>
      </c>
      <c r="F46" s="17">
        <v>5</v>
      </c>
      <c r="H46" s="122"/>
      <c r="J46" s="106"/>
      <c r="AB46" s="105"/>
    </row>
    <row r="47" spans="1:28" x14ac:dyDescent="0.25">
      <c r="A47" s="18">
        <v>85</v>
      </c>
      <c r="B47" s="18" t="s">
        <v>2621</v>
      </c>
      <c r="C47" s="19" t="s">
        <v>2627</v>
      </c>
      <c r="D47" s="19" t="s">
        <v>2490</v>
      </c>
      <c r="E47" s="67">
        <v>61304011121</v>
      </c>
      <c r="F47" s="17">
        <v>10</v>
      </c>
      <c r="H47" s="122"/>
      <c r="J47" s="106"/>
      <c r="AB47" s="105"/>
    </row>
    <row r="48" spans="1:28" x14ac:dyDescent="0.25">
      <c r="J48" s="106"/>
      <c r="AB48" s="105"/>
    </row>
    <row r="49" spans="10:28" x14ac:dyDescent="0.25">
      <c r="J49" s="106"/>
      <c r="AB49" s="105"/>
    </row>
    <row r="50" spans="10:28" x14ac:dyDescent="0.25">
      <c r="J50" s="106"/>
      <c r="AB50" s="105"/>
    </row>
    <row r="51" spans="10:28" x14ac:dyDescent="0.25">
      <c r="J51" s="106"/>
      <c r="AB51" s="105"/>
    </row>
    <row r="52" spans="10:28" x14ac:dyDescent="0.25">
      <c r="J52" s="106"/>
      <c r="AB52" s="105"/>
    </row>
    <row r="53" spans="10:28" x14ac:dyDescent="0.25">
      <c r="J53" s="106"/>
      <c r="AB53" s="105"/>
    </row>
    <row r="54" spans="10:28" x14ac:dyDescent="0.25">
      <c r="J54" s="106"/>
      <c r="AB54" s="105"/>
    </row>
    <row r="55" spans="10:28" x14ac:dyDescent="0.25">
      <c r="J55" s="106"/>
      <c r="AB55" s="105"/>
    </row>
    <row r="56" spans="10:28" x14ac:dyDescent="0.25">
      <c r="J56" s="106"/>
      <c r="AB56" s="105"/>
    </row>
    <row r="57" spans="10:28" x14ac:dyDescent="0.25">
      <c r="J57" s="106"/>
      <c r="AB57" s="105"/>
    </row>
    <row r="58" spans="10:28" x14ac:dyDescent="0.25">
      <c r="J58" s="106"/>
      <c r="AB58" s="105"/>
    </row>
    <row r="59" spans="10:28" x14ac:dyDescent="0.25">
      <c r="J59" s="106"/>
      <c r="AB59" s="105"/>
    </row>
    <row r="60" spans="10:28" ht="15.75" thickBot="1" x14ac:dyDescent="0.3">
      <c r="J60" s="107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108"/>
    </row>
  </sheetData>
  <autoFilter ref="A2:H16" xr:uid="{00000000-0009-0000-0000-000005000000}"/>
  <mergeCells count="2">
    <mergeCell ref="H45:H47"/>
    <mergeCell ref="H42:H4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3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29" style="18" bestFit="1" customWidth="1"/>
    <col min="2" max="2" width="41.5703125" style="18" bestFit="1" customWidth="1"/>
    <col min="3" max="3" width="69" style="19" customWidth="1"/>
    <col min="4" max="4" width="22.42578125" style="18" bestFit="1" customWidth="1"/>
    <col min="5" max="5" width="10.5703125" style="18" bestFit="1" customWidth="1"/>
    <col min="6" max="6" width="8.7109375" style="18" bestFit="1" customWidth="1"/>
    <col min="7" max="16384" width="11.42578125" style="18"/>
  </cols>
  <sheetData>
    <row r="1" spans="1:6" ht="14.25" x14ac:dyDescent="0.45">
      <c r="A1" s="42" t="s">
        <v>2418</v>
      </c>
      <c r="B1" s="18" t="s">
        <v>4</v>
      </c>
      <c r="C1" s="19" t="s">
        <v>2</v>
      </c>
      <c r="D1" s="18" t="s">
        <v>2419</v>
      </c>
      <c r="E1" s="18" t="s">
        <v>2420</v>
      </c>
      <c r="F1" s="18" t="s">
        <v>7</v>
      </c>
    </row>
    <row r="2" spans="1:6" ht="28.5" x14ac:dyDescent="0.45">
      <c r="A2" s="18" t="s">
        <v>94</v>
      </c>
      <c r="B2" s="18" t="str">
        <f>VLOOKUP($A2,'BOM carte globale'!$B:$P,3,FALSE)</f>
        <v>MOSFET N 60V 115MA SOT23</v>
      </c>
      <c r="C2" s="19" t="str">
        <f>VLOOKUP($A2,'BOM carte globale'!$B:$P,2,FALSE)</f>
        <v>Q2, Q3, Q4, Q5, Q6, Q9, Q10, Q11, Q12, Q13, Q14, Q15, Q16, Q17, Q18, Q19, Q200, Q201, Q202, Q203, Q204, Q205</v>
      </c>
      <c r="D2" s="18" t="str">
        <f>VLOOKUP($A2,'BOM carte globale'!$B:$P,13,FALSE)</f>
        <v>SOT-23-3</v>
      </c>
      <c r="E2" s="18" t="str">
        <f>VLOOKUP($A2,'BOM carte globale'!$B:$P,11,FALSE)</f>
        <v>C8545</v>
      </c>
      <c r="F2" s="18">
        <f>VLOOKUP($A2,'BOM carte globale'!$B:$P,14,FALSE)</f>
        <v>16</v>
      </c>
    </row>
    <row r="3" spans="1:6" ht="14.25" x14ac:dyDescent="0.45">
      <c r="A3" s="18" t="s">
        <v>316</v>
      </c>
      <c r="B3" s="18" t="str">
        <f>VLOOKUP($A3,'BOM carte globale'!B:P,3,FALSE)</f>
        <v>SMD mono-color Chip LED, WL-SMCW, Red</v>
      </c>
      <c r="C3" s="19" t="str">
        <f>VLOOKUP($A3,'BOM carte globale'!$B:$P,2,FALSE)</f>
        <v>D1, D3, D5, D7, D11</v>
      </c>
      <c r="D3" s="18" t="str">
        <f>VLOOKUP($A3,'BOM carte globale'!$B:$P,13,FALSE)</f>
        <v>LED_0603</v>
      </c>
      <c r="E3" s="18" t="str">
        <f>VLOOKUP($A3,'BOM carte globale'!$B:$P,11,FALSE)</f>
        <v>C2286</v>
      </c>
      <c r="F3" s="18">
        <f>VLOOKUP($A3,'BOM carte globale'!$B:$P,14,FALSE)</f>
        <v>5</v>
      </c>
    </row>
    <row r="4" spans="1:6" ht="14.25" x14ac:dyDescent="0.45">
      <c r="A4" s="18" t="s">
        <v>2401</v>
      </c>
      <c r="B4" s="18" t="str">
        <f>VLOOKUP($A4,'BOM carte globale'!B:P,3,FALSE)</f>
        <v>WE-TVS TVS Diode 4+1Ch 5V SOT23-6L</v>
      </c>
      <c r="C4" s="19" t="str">
        <f>VLOOKUP($A4,'BOM carte globale'!$B:$P,2,FALSE)</f>
        <v>D14, D200, D201, D202, D205</v>
      </c>
      <c r="D4" s="18" t="str">
        <f>VLOOKUP($A4,'BOM carte globale'!$B:$P,13,FALSE)</f>
        <v>SOT-23-6L</v>
      </c>
      <c r="E4" s="18" t="str">
        <f>VLOOKUP($A4,'BOM carte globale'!$B:$P,11,FALSE)</f>
        <v>C85364</v>
      </c>
      <c r="F4" s="18">
        <f>VLOOKUP($A4,'BOM carte globale'!$B:$P,14,FALSE)</f>
        <v>1</v>
      </c>
    </row>
    <row r="5" spans="1:6" ht="14.25" x14ac:dyDescent="0.45">
      <c r="A5" s="18" t="s">
        <v>122</v>
      </c>
      <c r="B5" s="18" t="str">
        <f>VLOOKUP($A5,'BOM carte globale'!B:P,3,FALSE)</f>
        <v>Ferrite Bead 120ohm 0805 3A</v>
      </c>
      <c r="C5" s="19" t="str">
        <f>VLOOKUP($A5,'BOM carte globale'!$B:$P,2,FALSE)</f>
        <v>FB7, FB8, FB200, FB201, FB202, FB203, FB204, FB205, FB210, FB211</v>
      </c>
      <c r="D5" s="18" t="str">
        <f>VLOOKUP($A5,'BOM carte globale'!$B:$P,13,FALSE)</f>
        <v>0805</v>
      </c>
      <c r="E5" s="18" t="str">
        <f>VLOOKUP($A5,'BOM carte globale'!$B:$P,11,FALSE)</f>
        <v>C1015</v>
      </c>
      <c r="F5" s="18">
        <f>VLOOKUP($A5,'BOM carte globale'!$B:$P,14,FALSE)</f>
        <v>2</v>
      </c>
    </row>
    <row r="6" spans="1:6" ht="14.25" x14ac:dyDescent="0.45">
      <c r="A6" s="18" t="s">
        <v>362</v>
      </c>
      <c r="B6" s="18" t="str">
        <f>VLOOKUP($A6,'BOM carte globale'!B:P,3,FALSE)</f>
        <v>CAP CER 10nF 50V X7R 0402</v>
      </c>
      <c r="C6" s="19" t="str">
        <f>VLOOKUP($A6,'BOM carte globale'!$B:$P,2,FALSE)</f>
        <v>C24, C25</v>
      </c>
      <c r="D6" s="18" t="str">
        <f>VLOOKUP($A6,'BOM carte globale'!$B:$P,13,FALSE)</f>
        <v>0402</v>
      </c>
      <c r="E6" s="18" t="str">
        <f>VLOOKUP($A6,'BOM carte globale'!$B:$P,11,FALSE)</f>
        <v>C15195</v>
      </c>
      <c r="F6" s="18">
        <f>VLOOKUP($A6,'BOM carte globale'!$B:$P,14,FALSE)</f>
        <v>2</v>
      </c>
    </row>
    <row r="7" spans="1:6" ht="28.5" x14ac:dyDescent="0.45">
      <c r="A7" s="18" t="s">
        <v>205</v>
      </c>
      <c r="B7" s="18" t="str">
        <f>VLOOKUP($A7,'BOM carte globale'!B:P,3,FALSE)</f>
        <v>CAP CER 100nF 50V X7R 0603</v>
      </c>
      <c r="C7" s="19" t="str">
        <f>VLOOKUP($A7,'BOM carte globale'!$B:$P,2,FALSE)</f>
        <v>C4, C11, C15, C19, C21, C22, C32, C33, C34, C38, C39, C40, C44, C45, C46, C47, C48, C49, C50, C52, C278, C281, C282, C284, C287, C288</v>
      </c>
      <c r="D7" s="18" t="str">
        <f>VLOOKUP($A7,'BOM carte globale'!$B:$P,13,FALSE)</f>
        <v>0603</v>
      </c>
      <c r="E7" s="18" t="str">
        <f>VLOOKUP($A7,'BOM carte globale'!$B:$P,11,FALSE)</f>
        <v>C14663</v>
      </c>
      <c r="F7" s="18">
        <f>VLOOKUP($A7,'BOM carte globale'!$B:$P,14,FALSE)</f>
        <v>20</v>
      </c>
    </row>
    <row r="8" spans="1:6" ht="28.5" x14ac:dyDescent="0.45">
      <c r="A8" s="18" t="s">
        <v>48</v>
      </c>
      <c r="B8" s="18" t="str">
        <f>VLOOKUP($A8,'BOM carte globale'!B:P,3,FALSE)</f>
        <v>CAP CER 10uF 10V X7R 0805</v>
      </c>
      <c r="C8" s="19" t="str">
        <f>VLOOKUP($A8,'BOM carte globale'!$B:$P,2,FALSE)</f>
        <v>C43, C51, C200, C202, C207, C209, C211, C214, C217, C218, C221, C225, C226, C228, C229, C241, C242, C247, C248, C251, C252, C257, C259, C153</v>
      </c>
      <c r="D8" s="18" t="str">
        <f>VLOOKUP($A8,'BOM carte globale'!$B:$P,13,FALSE)</f>
        <v>0805</v>
      </c>
      <c r="E8" s="18" t="str">
        <f>VLOOKUP($A8,'BOM carte globale'!$B:$P,11,FALSE)</f>
        <v>C15850</v>
      </c>
      <c r="F8" s="18">
        <f>VLOOKUP($A8,'BOM carte globale'!$B:$P,14,FALSE)</f>
        <v>2</v>
      </c>
    </row>
    <row r="9" spans="1:6" ht="28.5" x14ac:dyDescent="0.45">
      <c r="A9" s="18" t="s">
        <v>92</v>
      </c>
      <c r="B9" s="18" t="str">
        <f>VLOOKUP($A9,'BOM carte globale'!B:P,3,FALSE)</f>
        <v>CAP CER 1uF 50V X7R 0805</v>
      </c>
      <c r="C9" s="19" t="str">
        <f>VLOOKUP($A9,'BOM carte globale'!$B:$P,2,FALSE)</f>
        <v>C1, C23, C29, C30, C31, C35, C36, C37, C41, C42, C277, C279, C280, C283, C285, C286, C150, C151</v>
      </c>
      <c r="D9" s="18" t="str">
        <f>VLOOKUP($A9,'BOM carte globale'!$B:$P,13,FALSE)</f>
        <v>0805</v>
      </c>
      <c r="E9" s="18" t="str">
        <f>VLOOKUP($A9,'BOM carte globale'!$B:$P,11,FALSE)</f>
        <v>C28323</v>
      </c>
      <c r="F9" s="18">
        <f>VLOOKUP($A9,'BOM carte globale'!$B:$P,14,FALSE)</f>
        <v>10</v>
      </c>
    </row>
    <row r="10" spans="1:6" ht="14.25" x14ac:dyDescent="0.45">
      <c r="A10" s="18" t="s">
        <v>51</v>
      </c>
      <c r="B10" s="18" t="str">
        <f>VLOOKUP($A10,'BOM carte globale'!B:P,3,FALSE)</f>
        <v>LDO 3.3V 100mA SOT89</v>
      </c>
      <c r="C10" s="19" t="str">
        <f>VLOOKUP($A10,'BOM carte globale'!$B:$P,2,FALSE)</f>
        <v>U1, U150</v>
      </c>
      <c r="D10" s="18" t="str">
        <f>VLOOKUP($A10,'BOM carte globale'!$B:$P,13,FALSE)</f>
        <v>SOT-89-3</v>
      </c>
      <c r="E10" s="18" t="str">
        <f>VLOOKUP($A10,'BOM carte globale'!$B:$P,11,FALSE)</f>
        <v>C14289</v>
      </c>
      <c r="F10" s="18">
        <f>VLOOKUP($A10,'BOM carte globale'!$B:$P,14,FALSE)</f>
        <v>1</v>
      </c>
    </row>
    <row r="11" spans="1:6" ht="14.25" x14ac:dyDescent="0.45">
      <c r="A11" s="18" t="s">
        <v>390</v>
      </c>
      <c r="B11" s="18" t="str">
        <f>VLOOKUP($A11,'BOM carte globale'!B:P,3,FALSE)</f>
        <v>DIODE SCHOTTKY 40V 3A SOD123-FL</v>
      </c>
      <c r="C11" s="19" t="str">
        <f>VLOOKUP($A11,'BOM carte globale'!$B:$P,2,FALSE)</f>
        <v>D2, D4, D6</v>
      </c>
      <c r="D11" s="18" t="str">
        <f>VLOOKUP($A11,'BOM carte globale'!$B:$P,13,FALSE)</f>
        <v>SOD-123</v>
      </c>
      <c r="E11" s="18" t="str">
        <f>VLOOKUP($A11,'BOM carte globale'!$B:$P,11,FALSE)</f>
        <v>C8598</v>
      </c>
      <c r="F11" s="18">
        <f>VLOOKUP($A11,'BOM carte globale'!$B:$P,14,FALSE)</f>
        <v>3</v>
      </c>
    </row>
    <row r="12" spans="1:6" ht="28.5" x14ac:dyDescent="0.45">
      <c r="A12" s="18" t="s">
        <v>259</v>
      </c>
      <c r="B12" s="18" t="str">
        <f>VLOOKUP($A12,'BOM carte globale'!B:P,3,FALSE)</f>
        <v>RES SMD 0 OHM 1% 1/10W 0603</v>
      </c>
      <c r="C12" s="19" t="str">
        <f>VLOOKUP($A12,'BOM carte globale'!$B:$P,2,FALSE)</f>
        <v>R93, R95, R97, R98, R99, R101, R200, R211, R248, R249, R250, R251, R253, R261, R264, R266, R267</v>
      </c>
      <c r="D12" s="18" t="str">
        <f>VLOOKUP($A12,'BOM carte globale'!$B:$P,13,FALSE)</f>
        <v>0603</v>
      </c>
      <c r="E12" s="18" t="str">
        <f>VLOOKUP($A12,'BOM carte globale'!$B:$P,11,FALSE)</f>
        <v>C21189</v>
      </c>
      <c r="F12" s="18">
        <f>VLOOKUP($A12,'BOM carte globale'!$B:$P,14,FALSE)</f>
        <v>6</v>
      </c>
    </row>
    <row r="13" spans="1:6" ht="14.25" x14ac:dyDescent="0.45">
      <c r="A13" s="18" t="s">
        <v>265</v>
      </c>
      <c r="B13" s="18" t="str">
        <f>VLOOKUP($A13,'BOM carte globale'!B:P,3,FALSE)</f>
        <v>RES SMD 1.8K OHM 1% 1/10W 0603</v>
      </c>
      <c r="C13" s="19" t="str">
        <f>VLOOKUP($A13,'BOM carte globale'!$B:$P,2,FALSE)</f>
        <v>R17, R49, R50, R86, R270, R276, R277, R282, R288, R289</v>
      </c>
      <c r="D13" s="18" t="str">
        <f>VLOOKUP($A13,'BOM carte globale'!$B:$P,13,FALSE)</f>
        <v>0603</v>
      </c>
      <c r="E13" s="18" t="str">
        <f>VLOOKUP($A13,'BOM carte globale'!$B:$P,11,FALSE)</f>
        <v>C4177</v>
      </c>
      <c r="F13" s="18">
        <f>VLOOKUP($A13,'BOM carte globale'!$B:$P,14,FALSE)</f>
        <v>4</v>
      </c>
    </row>
    <row r="14" spans="1:6" ht="28.5" x14ac:dyDescent="0.45">
      <c r="A14" s="18" t="s">
        <v>400</v>
      </c>
      <c r="B14" s="18" t="str">
        <f>VLOOKUP($A14,'BOM carte globale'!B:P,3,FALSE)</f>
        <v>RES SMD 1K OHM 1% 1/10W 0603</v>
      </c>
      <c r="C14" s="19" t="str">
        <f>VLOOKUP($A14,'BOM carte globale'!$B:$P,2,FALSE)</f>
        <v>R9, R10, R11, R12, R21, R24, R29, R31, R33, R34, R35, R36, R41, R42, R43, R44, R46, R52, R85</v>
      </c>
      <c r="D14" s="18" t="str">
        <f>VLOOKUP($A14,'BOM carte globale'!$B:$P,13,FALSE)</f>
        <v>0603</v>
      </c>
      <c r="E14" s="18" t="str">
        <f>VLOOKUP($A14,'BOM carte globale'!$B:$P,11,FALSE)</f>
        <v>C21190</v>
      </c>
      <c r="F14" s="18">
        <f>VLOOKUP($A14,'BOM carte globale'!$B:$P,14,FALSE)</f>
        <v>19</v>
      </c>
    </row>
    <row r="15" spans="1:6" ht="71.25" x14ac:dyDescent="0.45">
      <c r="A15" s="18" t="s">
        <v>270</v>
      </c>
      <c r="B15" s="18" t="str">
        <f>VLOOKUP($A15,'BOM carte globale'!B:P,3,FALSE)</f>
        <v>RES SMD 10K OHM 1% 1/10W 0603</v>
      </c>
      <c r="C15" s="19" t="str">
        <f>VLOOKUP($A15,'BOM carte globale'!$B:$P,2,FALSE)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D15" s="18" t="str">
        <f>VLOOKUP($A15,'BOM carte globale'!$B:$P,13,FALSE)</f>
        <v>0603</v>
      </c>
      <c r="E15" s="18" t="str">
        <f>VLOOKUP($A15,'BOM carte globale'!$B:$P,11,FALSE)</f>
        <v>C25804</v>
      </c>
      <c r="F15" s="18">
        <f>VLOOKUP($A15,'BOM carte globale'!$B:$P,14,FALSE)</f>
        <v>58</v>
      </c>
    </row>
    <row r="16" spans="1:6" ht="14.25" x14ac:dyDescent="0.45">
      <c r="A16" s="18" t="s">
        <v>274</v>
      </c>
      <c r="B16" s="18" t="str">
        <f>VLOOKUP($A16,'BOM carte globale'!B:P,3,FALSE)</f>
        <v>RES SMD 68 OHM 1% 1/10W 0603</v>
      </c>
      <c r="C16" s="19" t="str">
        <f>VLOOKUP($A16,'BOM carte globale'!$B:$P,2,FALSE)</f>
        <v>R82, R83, R84, R87, R90, R91, R207, R210</v>
      </c>
      <c r="D16" s="18" t="str">
        <f>VLOOKUP($A16,'BOM carte globale'!$B:$P,13,FALSE)</f>
        <v>0603</v>
      </c>
      <c r="E16" s="18" t="str">
        <f>VLOOKUP($A16,'BOM carte globale'!$B:$P,11,FALSE)</f>
        <v>C27592</v>
      </c>
      <c r="F16" s="18">
        <f>VLOOKUP($A16,'BOM carte globale'!$B:$P,14,FALSE)</f>
        <v>6</v>
      </c>
    </row>
    <row r="17" spans="1:6" ht="14.25" x14ac:dyDescent="0.45">
      <c r="A17" s="18" t="s">
        <v>406</v>
      </c>
      <c r="B17" s="18" t="str">
        <f>VLOOKUP($A17,'BOM carte globale'!B:P,3,FALSE)</f>
        <v>RES SMD 620 OHM 1% 1/10W 0603</v>
      </c>
      <c r="C17" s="19" t="str">
        <f>VLOOKUP($A17,'BOM carte globale'!$B:$P,2,FALSE)</f>
        <v>R30, R32</v>
      </c>
      <c r="D17" s="18" t="str">
        <f>VLOOKUP($A17,'BOM carte globale'!$B:$P,13,FALSE)</f>
        <v>0603</v>
      </c>
      <c r="E17" s="18" t="str">
        <f>VLOOKUP($A17,'BOM carte globale'!$B:$P,11,FALSE)</f>
        <v>C23220</v>
      </c>
      <c r="F17" s="18">
        <f>VLOOKUP($A17,'BOM carte globale'!$B:$P,14,FALSE)</f>
        <v>2</v>
      </c>
    </row>
    <row r="18" spans="1:6" ht="14.25" x14ac:dyDescent="0.45">
      <c r="A18" s="18" t="s">
        <v>411</v>
      </c>
      <c r="B18" s="18" t="str">
        <f>VLOOKUP($A18,'BOM carte globale'!B:P,3,FALSE)</f>
        <v>RES SMD 2K7 OHM 1% 1/8W 0805</v>
      </c>
      <c r="C18" s="19" t="str">
        <f>VLOOKUP($A18,'BOM carte globale'!$B:$P,2,FALSE)</f>
        <v>R6, R7, R18, R19</v>
      </c>
      <c r="D18" s="18" t="str">
        <f>VLOOKUP($A18,'BOM carte globale'!$B:$P,13,FALSE)</f>
        <v>0805</v>
      </c>
      <c r="E18" s="18" t="str">
        <f>VLOOKUP($A18,'BOM carte globale'!$B:$P,11,FALSE)</f>
        <v>C17530</v>
      </c>
      <c r="F18" s="18">
        <f>VLOOKUP($A18,'BOM carte globale'!$B:$P,14,FALSE)</f>
        <v>4</v>
      </c>
    </row>
    <row r="19" spans="1:6" ht="14.25" x14ac:dyDescent="0.45">
      <c r="A19" s="18" t="s">
        <v>110</v>
      </c>
      <c r="B19" s="18" t="str">
        <f>VLOOKUP($A19,'BOM carte globale'!B:P,3,FALSE)</f>
        <v>SMD mono-color Chip LED, WL-SMCW, Yellow</v>
      </c>
      <c r="C19" s="19" t="str">
        <f>VLOOKUP($A19,'BOM carte globale'!$B:$P,2,FALSE)</f>
        <v>D203, D204</v>
      </c>
      <c r="D19" s="18" t="str">
        <f>VLOOKUP($A19,'BOM carte globale'!$B:$P,13,FALSE)</f>
        <v>LED_0603</v>
      </c>
      <c r="E19" s="18" t="str">
        <f>VLOOKUP($A19,'BOM carte globale'!$B:$P,11,FALSE)</f>
        <v>C72038</v>
      </c>
      <c r="F19" s="18">
        <f>VLOOKUP($A19,'BOM carte globale'!$B:$P,14,FALSE)</f>
        <v>0</v>
      </c>
    </row>
    <row r="20" spans="1:6" ht="14.25" x14ac:dyDescent="0.45">
      <c r="A20" s="18" t="s">
        <v>187</v>
      </c>
      <c r="B20" s="18" t="str">
        <f>VLOOKUP($A20,'BOM carte globale'!B:P,3,FALSE)</f>
        <v>CAP CER 1UF 10V X5R 0402</v>
      </c>
      <c r="C20" s="19" t="str">
        <f>VLOOKUP($A20,'BOM carte globale'!$B:$P,2,FALSE)</f>
        <v>C205</v>
      </c>
      <c r="D20" s="18" t="str">
        <f>VLOOKUP($A20,'BOM carte globale'!$B:$P,13,FALSE)</f>
        <v>0402</v>
      </c>
      <c r="E20" s="18" t="str">
        <f>VLOOKUP($A20,'BOM carte globale'!$B:$P,11,FALSE)</f>
        <v>C52923</v>
      </c>
      <c r="F20" s="18">
        <f>VLOOKUP($A20,'BOM carte globale'!$B:$P,14,FALSE)</f>
        <v>0</v>
      </c>
    </row>
    <row r="21" spans="1:6" ht="14.25" x14ac:dyDescent="0.45">
      <c r="A21" s="18" t="s">
        <v>31</v>
      </c>
      <c r="B21" s="18" t="str">
        <f>VLOOKUP($A21,'BOM carte globale'!B:P,3,FALSE)</f>
        <v>CAP CER 4.7UF 10V X5R 0603</v>
      </c>
      <c r="C21" s="19" t="str">
        <f>VLOOKUP($A21,'BOM carte globale'!$B:$P,2,FALSE)</f>
        <v>C264, C266, C268, C269, C270, C272, C273, C274, C154</v>
      </c>
      <c r="D21" s="18" t="str">
        <f>VLOOKUP($A21,'BOM carte globale'!$B:$P,13,FALSE)</f>
        <v>0603</v>
      </c>
      <c r="E21" s="18" t="str">
        <f>VLOOKUP($A21,'BOM carte globale'!$B:$P,11,FALSE)</f>
        <v>C19666</v>
      </c>
      <c r="F21" s="18">
        <f>VLOOKUP($A21,'BOM carte globale'!$B:$P,14,FALSE)</f>
        <v>0</v>
      </c>
    </row>
    <row r="22" spans="1:6" ht="14.25" x14ac:dyDescent="0.45">
      <c r="A22" s="18" t="s">
        <v>193</v>
      </c>
      <c r="B22" s="18" t="str">
        <f>VLOOKUP($A22,'BOM carte globale'!B:P,3,FALSE)</f>
        <v>CAP CER 1UF 16V X5R 0603</v>
      </c>
      <c r="C22" s="19" t="str">
        <f>VLOOKUP($A22,'BOM carte globale'!$B:$P,2,FALSE)</f>
        <v>C246, C249</v>
      </c>
      <c r="D22" s="18" t="str">
        <f>VLOOKUP($A22,'BOM carte globale'!$B:$P,13,FALSE)</f>
        <v>0603</v>
      </c>
      <c r="E22" s="18" t="str">
        <f>VLOOKUP($A22,'BOM carte globale'!$B:$P,11,FALSE)</f>
        <v>C15849</v>
      </c>
      <c r="F22" s="18">
        <f>VLOOKUP($A22,'BOM carte globale'!$B:$P,14,FALSE)</f>
        <v>0</v>
      </c>
    </row>
    <row r="23" spans="1:6" ht="42.75" x14ac:dyDescent="0.45">
      <c r="A23" s="18" t="s">
        <v>40</v>
      </c>
      <c r="B23" s="18" t="str">
        <f>VLOOKUP($A23,'BOM carte globale'!B:P,3,FALSE)</f>
        <v>CAP CER 100nF 16V X7R 0402</v>
      </c>
      <c r="C23" s="19" t="str">
        <f>VLOOKUP($A23,'BOM carte globale'!$B:$P,2,FALSE)</f>
        <v>C201, C203, C204, C206, C208, C210, C212, C215, C216, C219, C220, C222, C223, C227, C230, C231, C232, C233, C234, C235, C236, C237, C238, C239, C240, C245, C250, C255, C256, C262, C263, C267, C155</v>
      </c>
      <c r="D23" s="18" t="str">
        <f>VLOOKUP($A23,'BOM carte globale'!$B:$P,13,FALSE)</f>
        <v>0402</v>
      </c>
      <c r="E23" s="18" t="str">
        <f>VLOOKUP($A23,'BOM carte globale'!$B:$P,11,FALSE)</f>
        <v>C1525</v>
      </c>
      <c r="F23" s="18">
        <f>VLOOKUP($A23,'BOM carte globale'!$B:$P,14,FALSE)</f>
        <v>0</v>
      </c>
    </row>
    <row r="24" spans="1:6" ht="14.25" x14ac:dyDescent="0.45">
      <c r="A24" s="18" t="s">
        <v>200</v>
      </c>
      <c r="B24" s="18" t="str">
        <f>VLOOKUP($A24,'BOM carte globale'!B:P,3,FALSE)</f>
        <v>CAP CER 1nF 50V X7R 0402</v>
      </c>
      <c r="C24" s="19" t="str">
        <f>VLOOKUP($A24,'BOM carte globale'!$B:$P,2,FALSE)</f>
        <v>C213, C253, C254, C260, C261</v>
      </c>
      <c r="D24" s="18" t="str">
        <f>VLOOKUP($A24,'BOM carte globale'!$B:$P,13,FALSE)</f>
        <v>0402</v>
      </c>
      <c r="E24" s="18" t="str">
        <f>VLOOKUP($A24,'BOM carte globale'!$B:$P,11,FALSE)</f>
        <v>C1523</v>
      </c>
      <c r="F24" s="18">
        <f>VLOOKUP($A24,'BOM carte globale'!$B:$P,14,FALSE)</f>
        <v>0</v>
      </c>
    </row>
    <row r="25" spans="1:6" ht="14.25" x14ac:dyDescent="0.45">
      <c r="A25" s="18" t="s">
        <v>215</v>
      </c>
      <c r="B25" s="18" t="str">
        <f>VLOOKUP($A25,'BOM carte globale'!B:P,3,FALSE)</f>
        <v>USB VERS UART CMS SSOP28 232</v>
      </c>
      <c r="C25" s="19" t="str">
        <f>VLOOKUP($A25,'BOM carte globale'!$B:$P,2,FALSE)</f>
        <v>U200</v>
      </c>
      <c r="D25" s="18" t="str">
        <f>VLOOKUP($A25,'BOM carte globale'!$B:$P,13,FALSE)</f>
        <v>SSOP-28_5.3x10.2x0.65P</v>
      </c>
      <c r="E25" s="18" t="str">
        <f>VLOOKUP($A25,'BOM carte globale'!$B:$P,11,FALSE)</f>
        <v>C8690</v>
      </c>
      <c r="F25" s="18">
        <f>VLOOKUP($A25,'BOM carte globale'!$B:$P,14,FALSE)</f>
        <v>0</v>
      </c>
    </row>
    <row r="26" spans="1:6" ht="14.25" x14ac:dyDescent="0.45">
      <c r="A26" s="18" t="s">
        <v>231</v>
      </c>
      <c r="B26" s="18" t="str">
        <f>VLOOKUP($A26,'BOM carte globale'!B:P,3,FALSE)</f>
        <v>IC TRANSCEIVER CAN HI-SPD 8-SOIC</v>
      </c>
      <c r="C26" s="19" t="str">
        <f>VLOOKUP($A26,'BOM carte globale'!$B:$P,2,FALSE)</f>
        <v>U201</v>
      </c>
      <c r="D26" s="18" t="str">
        <f>VLOOKUP($A26,'BOM carte globale'!$B:$P,13,FALSE)</f>
        <v>SOIC-8_3.9x4.9x1.27P</v>
      </c>
      <c r="E26" s="18" t="str">
        <f>VLOOKUP($A26,'BOM carte globale'!$B:$P,11,FALSE)</f>
        <v>C7439</v>
      </c>
      <c r="F26" s="18">
        <f>VLOOKUP($A26,'BOM carte globale'!$B:$P,14,FALSE)</f>
        <v>0</v>
      </c>
    </row>
    <row r="27" spans="1:6" ht="14.25" x14ac:dyDescent="0.45">
      <c r="A27" s="18" t="s">
        <v>238</v>
      </c>
      <c r="B27" s="18" t="str">
        <f>VLOOKUP($A27,'BOM carte globale'!B:P,3,FALSE)</f>
        <v>RES SMD 1K OHM 1% 1/16W 0402</v>
      </c>
      <c r="C27" s="19" t="str">
        <f>VLOOKUP($A27,'BOM carte globale'!$B:$P,2,FALSE)</f>
        <v>R203, R204</v>
      </c>
      <c r="D27" s="18" t="str">
        <f>VLOOKUP($A27,'BOM carte globale'!$B:$P,13,FALSE)</f>
        <v>0402</v>
      </c>
      <c r="E27" s="18" t="str">
        <f>VLOOKUP($A27,'BOM carte globale'!$B:$P,11,FALSE)</f>
        <v>C11702</v>
      </c>
      <c r="F27" s="18">
        <f>VLOOKUP($A27,'BOM carte globale'!$B:$P,14,FALSE)</f>
        <v>0</v>
      </c>
    </row>
    <row r="28" spans="1:6" ht="28.5" x14ac:dyDescent="0.45">
      <c r="A28" s="18" t="s">
        <v>243</v>
      </c>
      <c r="B28" s="18" t="str">
        <f>VLOOKUP($A28,'BOM carte globale'!B:P,3,FALSE)</f>
        <v>RES SMD 4K7 OHM 1% 1/16W 0402</v>
      </c>
      <c r="C28" s="19" t="str">
        <f>VLOOKUP($A28,'BOM carte globale'!$B:$P,2,FALSE)</f>
        <v>R201, R202, R208, R209, R216, R217, R218, R219, R224, R225, R226, R227, R232, R233, R234, R235, R236, R237, R238, R239</v>
      </c>
      <c r="D28" s="18" t="str">
        <f>VLOOKUP($A28,'BOM carte globale'!$B:$P,13,FALSE)</f>
        <v>0402</v>
      </c>
      <c r="E28" s="18" t="str">
        <f>VLOOKUP($A28,'BOM carte globale'!$B:$P,11,FALSE)</f>
        <v>C25900</v>
      </c>
      <c r="F28" s="18">
        <f>VLOOKUP($A28,'BOM carte globale'!$B:$P,14,FALSE)</f>
        <v>0</v>
      </c>
    </row>
    <row r="29" spans="1:6" ht="30" x14ac:dyDescent="0.25">
      <c r="A29" s="18" t="s">
        <v>248</v>
      </c>
      <c r="B29" s="18" t="str">
        <f>VLOOKUP($A29,'BOM carte globale'!B:P,3,FALSE)</f>
        <v>RES SMD 10K OHM 1% 1/16W 0402</v>
      </c>
      <c r="C29" s="19" t="str">
        <f>VLOOKUP($A29,'BOM carte globale'!$B:$P,2,FALSE)</f>
        <v>R220, R221, R222, R223, R228, R229, R230, R231, R240, R241, R242, R243, R244, R245, R246, R247, R262, R263, R265</v>
      </c>
      <c r="D29" s="18" t="str">
        <f>VLOOKUP($A29,'BOM carte globale'!$B:$P,13,FALSE)</f>
        <v>0402</v>
      </c>
      <c r="E29" s="18" t="str">
        <f>VLOOKUP($A29,'BOM carte globale'!$B:$P,11,FALSE)</f>
        <v>C25744</v>
      </c>
      <c r="F29" s="18">
        <f>VLOOKUP($A29,'BOM carte globale'!$B:$P,14,FALSE)</f>
        <v>0</v>
      </c>
    </row>
    <row r="30" spans="1:6" ht="135" x14ac:dyDescent="0.25">
      <c r="A30" s="18" t="s">
        <v>253</v>
      </c>
      <c r="B30" s="18" t="str">
        <f>VLOOKUP($A30,'BOM carte globale'!B:P,3,FALSE)</f>
        <v>RES SMD 22 OHM 1% 1/16W 0402</v>
      </c>
      <c r="C30" s="19" t="str">
        <f>VLOOKUP($A30,'BOM carte globale'!$B:$P,2,FALSE)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30" s="18" t="str">
        <f>VLOOKUP($A30,'BOM carte globale'!$B:$P,13,FALSE)</f>
        <v>0402</v>
      </c>
      <c r="E30" s="18" t="str">
        <f>VLOOKUP($A30,'BOM carte globale'!$B:$P,11,FALSE)</f>
        <v>C25092</v>
      </c>
      <c r="F30" s="18">
        <f>VLOOKUP($A30,'BOM carte globale'!$B:$P,14,FALSE)</f>
        <v>0</v>
      </c>
    </row>
    <row r="31" spans="1:6" x14ac:dyDescent="0.25">
      <c r="A31" s="18" t="s">
        <v>63</v>
      </c>
      <c r="B31" s="18" t="str">
        <f>VLOOKUP($A31,'BOM carte globale'!B:P,3,FALSE)</f>
        <v>RES SMD 100K OHM 1% 1/16W 0402</v>
      </c>
      <c r="C31" s="19" t="str">
        <f>VLOOKUP($A31,'BOM carte globale'!$B:$P,2,FALSE)</f>
        <v>R255, R256, R259, R260, R151</v>
      </c>
      <c r="D31" s="18" t="str">
        <f>VLOOKUP($A31,'BOM carte globale'!$B:$P,13,FALSE)</f>
        <v>0402</v>
      </c>
      <c r="E31" s="18" t="str">
        <f>VLOOKUP($A31,'BOM carte globale'!$B:$P,11,FALSE)</f>
        <v>C25741</v>
      </c>
      <c r="F31" s="18">
        <f>VLOOKUP($A31,'BOM carte globale'!$B:$P,14,FALSE)</f>
        <v>0</v>
      </c>
    </row>
    <row r="32" spans="1:6" x14ac:dyDescent="0.25">
      <c r="A32" s="18" t="s">
        <v>289</v>
      </c>
      <c r="B32" s="18" t="str">
        <f>VLOOKUP($A32,'BOM carte globale'!B:P,3,FALSE)</f>
        <v>LDO 3.3V 1A SOT223-3</v>
      </c>
      <c r="C32" s="19" t="str">
        <f>VLOOKUP($A32,'BOM carte globale'!$B:$P,2,FALSE)</f>
        <v>U202, U203</v>
      </c>
      <c r="D32" s="18" t="str">
        <f>VLOOKUP($A32,'BOM carte globale'!$B:$P,13,FALSE)</f>
        <v>SOT-223</v>
      </c>
      <c r="E32" s="18" t="str">
        <f>VLOOKUP($A32,'BOM carte globale'!$B:$P,11,FALSE)</f>
        <v>C6186</v>
      </c>
      <c r="F32" s="18">
        <f>VLOOKUP($A32,'BOM carte globale'!$B:$P,14,FALSE)</f>
        <v>0</v>
      </c>
    </row>
    <row r="33" spans="1:6" x14ac:dyDescent="0.25">
      <c r="A33" s="18" t="s">
        <v>70</v>
      </c>
      <c r="B33" s="18" t="str">
        <f>VLOOKUP($A33,'BOM carte globale'!B:P,3,FALSE)</f>
        <v>RES SMD 330 OHM 1% 1/16W 0402</v>
      </c>
      <c r="C33" s="19" t="str">
        <f>VLOOKUP($A33,'BOM carte globale'!$B:$P,2,FALSE)</f>
        <v>R150</v>
      </c>
      <c r="D33" s="18" t="str">
        <f>VLOOKUP($A33,'BOM carte globale'!$B:$P,13,FALSE)</f>
        <v>0402</v>
      </c>
      <c r="E33" s="18" t="str">
        <f>VLOOKUP($A33,'BOM carte globale'!$B:$P,11,FALSE)</f>
        <v>C25104</v>
      </c>
      <c r="F33" s="18">
        <f>VLOOKUP($A33,'BOM carte globale'!$B:$P,14,FALSE)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80"/>
  <sheetViews>
    <sheetView zoomScale="70" zoomScaleNormal="70" workbookViewId="0">
      <selection activeCell="Y2" sqref="Y2"/>
    </sheetView>
  </sheetViews>
  <sheetFormatPr baseColWidth="10" defaultColWidth="9.140625" defaultRowHeight="15" x14ac:dyDescent="0.25"/>
  <cols>
    <col min="1" max="1" width="21.7109375" style="5" customWidth="1"/>
    <col min="2" max="2" width="16.7109375" style="6" customWidth="1"/>
    <col min="3" max="3" width="18" style="6" customWidth="1"/>
    <col min="4" max="4" width="16.28515625" style="6" bestFit="1" customWidth="1"/>
    <col min="5" max="5" width="14.7109375" style="6" bestFit="1" customWidth="1"/>
    <col min="6" max="7" width="14.7109375" style="6" hidden="1" customWidth="1"/>
    <col min="8" max="8" width="61.85546875" style="6" customWidth="1"/>
    <col min="9" max="9" width="9.140625" style="5"/>
    <col min="10" max="10" width="9.85546875" style="5" customWidth="1"/>
    <col min="11" max="11" width="9.85546875" style="5" bestFit="1" customWidth="1"/>
    <col min="12" max="12" width="10.85546875" style="5" customWidth="1"/>
    <col min="13" max="13" width="9.5703125" style="5" bestFit="1" customWidth="1"/>
    <col min="14" max="14" width="18.28515625" style="16" customWidth="1"/>
    <col min="15" max="15" width="21.7109375" style="14" customWidth="1"/>
    <col min="16" max="16" width="20" style="15" customWidth="1"/>
    <col min="17" max="17" width="26.85546875" style="15" customWidth="1"/>
    <col min="18" max="18" width="14.42578125" style="15" customWidth="1"/>
    <col min="19" max="19" width="12.42578125" style="15" customWidth="1"/>
    <col min="20" max="20" width="14.7109375" style="15" customWidth="1"/>
    <col min="21" max="21" width="12.42578125" style="15" customWidth="1"/>
    <col min="22" max="22" width="14.7109375" style="15" customWidth="1"/>
    <col min="23" max="25" width="12.42578125" style="15" customWidth="1"/>
    <col min="26" max="26" width="9.140625" style="9"/>
    <col min="27" max="27" width="12" style="9" customWidth="1"/>
    <col min="28" max="30" width="9.140625" style="9"/>
    <col min="31" max="31" width="11.42578125" style="9" bestFit="1" customWidth="1"/>
    <col min="32" max="16384" width="9.140625" style="9"/>
  </cols>
  <sheetData>
    <row r="1" spans="1:27" ht="45" x14ac:dyDescent="0.25">
      <c r="A1" s="41" t="s">
        <v>2417</v>
      </c>
      <c r="B1" s="6" t="s">
        <v>445</v>
      </c>
      <c r="C1" s="6" t="s">
        <v>446</v>
      </c>
      <c r="D1" s="6" t="s">
        <v>447</v>
      </c>
      <c r="E1" s="6" t="s">
        <v>448</v>
      </c>
      <c r="F1" s="6" t="s">
        <v>455</v>
      </c>
      <c r="G1" s="6" t="s">
        <v>456</v>
      </c>
      <c r="H1" s="6" t="s">
        <v>454</v>
      </c>
      <c r="I1" s="5" t="s">
        <v>449</v>
      </c>
      <c r="J1" s="5" t="s">
        <v>450</v>
      </c>
      <c r="K1" s="5" t="s">
        <v>451</v>
      </c>
      <c r="L1" s="5" t="s">
        <v>452</v>
      </c>
      <c r="M1" s="7" t="s">
        <v>453</v>
      </c>
      <c r="N1" s="8" t="s">
        <v>0</v>
      </c>
      <c r="O1" s="8" t="s">
        <v>1</v>
      </c>
      <c r="P1" s="8" t="s">
        <v>2</v>
      </c>
      <c r="Q1" s="8" t="s">
        <v>3</v>
      </c>
      <c r="R1" s="8" t="s">
        <v>4</v>
      </c>
      <c r="S1" s="8" t="s">
        <v>5</v>
      </c>
      <c r="T1" s="8" t="s">
        <v>6</v>
      </c>
      <c r="U1" s="8" t="s">
        <v>7</v>
      </c>
      <c r="V1" s="8" t="s">
        <v>8</v>
      </c>
      <c r="W1" s="8" t="s">
        <v>9</v>
      </c>
      <c r="X1" s="8" t="s">
        <v>10</v>
      </c>
      <c r="Y1" s="8" t="s">
        <v>11</v>
      </c>
      <c r="Z1" s="1" t="s">
        <v>458</v>
      </c>
      <c r="AA1" s="1" t="s">
        <v>459</v>
      </c>
    </row>
    <row r="2" spans="1:27" ht="114" x14ac:dyDescent="0.45">
      <c r="A2" s="10" t="s">
        <v>94</v>
      </c>
      <c r="B2" s="6" t="str">
        <f>IFERROR(VLOOKUP(A2,'BOM-Carte_Alim(PROD)'!$A:$H,3,FALSE),"")</f>
        <v>Q2, Q3, Q4, Q5, Q6, Q9, Q10, Q11, Q12, Q13, Q14, Q15, Q16, Q17, Q18, Q19</v>
      </c>
      <c r="C2" s="6" t="str">
        <f>IFERROR(VLOOKUP(A2,'BOM-Carte_Mere(PROD)'!$A:$H,3,FALSE),"")</f>
        <v>Q200, Q201, Q202, Q203, Q204, Q205</v>
      </c>
      <c r="D2" s="6" t="str">
        <f>IFERROR(VLOOKUP(A2,'BOM-Carte_Herse_2020(PROD)'!$A:$H,3,FALSE),"")</f>
        <v/>
      </c>
      <c r="E2" s="6" t="str">
        <f>IFERROR(VLOOKUP(A2,'BOM-Carte_OPB(PROD)'!$A:$H,3,FALSE),"")</f>
        <v/>
      </c>
      <c r="F2" s="6" t="str">
        <f>CONCATENATE($B2,IF(AND($B2&lt;&gt;"",$C2&lt;&gt;""),", ",""),IF($C2&lt;&gt;"",C2,""))</f>
        <v>Q2, Q3, Q4, Q5, Q6, Q9, Q10, Q11, Q12, Q13, Q14, Q15, Q16, Q17, Q18, Q19, Q200, Q201, Q202, Q203, Q204, Q205</v>
      </c>
      <c r="G2" s="6" t="str">
        <f>CONCATENATE($F2,IF(AND($F2&lt;&gt;"",$D2&lt;&gt;""),", ",""),IF($D2&lt;&gt;"",D2,""))</f>
        <v>Q2, Q3, Q4, Q5, Q6, Q9, Q10, Q11, Q12, Q13, Q14, Q15, Q16, Q17, Q18, Q19, Q200, Q201, Q202, Q203, Q204, Q205</v>
      </c>
      <c r="H2" s="6" t="str">
        <f>CONCATENATE($G2,IF(AND($G2&lt;&gt;"",$E2&lt;&gt;""),", ",""),IF($E2&lt;&gt;"",E2,""))</f>
        <v>Q2, Q3, Q4, Q5, Q6, Q9, Q10, Q11, Q12, Q13, Q14, Q15, Q16, Q17, Q18, Q19, Q200, Q201, Q202, Q203, Q204, Q205</v>
      </c>
      <c r="I2" s="11">
        <f>IFERROR(VLOOKUP(A2,'BOM-Carte_Alim(PROD)'!$A:$H,8,FALSE),0)</f>
        <v>16</v>
      </c>
      <c r="J2" s="11">
        <f>IFERROR(VLOOKUP(A2,'BOM-Carte_Mere(PROD)'!$A:$H,8,FALSE),0)</f>
        <v>6</v>
      </c>
      <c r="K2" s="11">
        <f>IFERROR(VLOOKUP(A2,'BOM-Carte_Herse_2020(PROD)'!$A:$H,8,FALSE),0)</f>
        <v>0</v>
      </c>
      <c r="L2" s="11">
        <f>IFERROR(VLOOKUP(A2,'BOM-Carte_OPB(PROD)'!$A:$H,8,FALSE),0)</f>
        <v>0</v>
      </c>
      <c r="M2" s="12">
        <f>I2+J2+(2*K2)+(2*L2)</f>
        <v>22</v>
      </c>
      <c r="N2" s="13" t="str">
        <f>$A2</f>
        <v>2N7002</v>
      </c>
      <c r="O2" s="14" t="str">
        <f>IFERROR(VLOOKUP($A2,'BOM-Carte_Alim(PROD)'!$A:$Z,2,FALSE),IFERROR(VLOOKUP($A2,'BOM-Carte_Mere(PROD)'!$A:$Z,2,FALSE),IFERROR(VLOOKUP($A2,'BOM-Carte_Herse_2020(PROD)'!$A:$Z,2,FALSE),IFERROR(VLOOKUP($A2,'BOM-Carte_OPB(PROD)'!$A:$Z,2,FALSE),""))))</f>
        <v>Changjiang Electronics Tech (CJ)</v>
      </c>
      <c r="P2" s="15" t="str">
        <f>$H2</f>
        <v>Q2, Q3, Q4, Q5, Q6, Q9, Q10, Q11, Q12, Q13, Q14, Q15, Q16, Q17, Q18, Q19, Q200, Q201, Q202, Q203, Q204, Q205</v>
      </c>
      <c r="Q2" s="15" t="str">
        <f>IFERROR(VLOOKUP($A2,'BOM-Carte_Alim(PROD)'!$A:$Z,4,FALSE),IFERROR(VLOOKUP($A2,'BOM-Carte_Mere(PROD)'!$A:$Z,4,FALSE),IFERROR(VLOOKUP($A2,'BOM-Carte_Herse_2020(PROD)'!$A:$Z,4,FALSE),IFERROR(VLOOKUP($A2,'BOM-Carte_OPB(PROD)'!$A:$Z,4,FALSE),""))))</f>
        <v>MOSFET N 60V 115MA SOT23</v>
      </c>
      <c r="R2" s="15" t="str">
        <f>IFERROR(VLOOKUP($A2,'BOM-Carte_Alim(PROD)'!$A:$Z,5,FALSE),IFERROR(VLOOKUP($A2,'BOM-Carte_Mere(PROD)'!$A:$Z,5,FALSE),IFERROR(VLOOKUP($A2,'BOM-Carte_Herse_2020(PROD)'!$A:$Z,5,FALSE),IFERROR(VLOOKUP($A2,'BOM-Carte_OPB(PROD)'!$A:$Z,5,FALSE),""))))</f>
        <v>2N7002</v>
      </c>
      <c r="S2" s="15">
        <f>IFERROR(VLOOKUP($A2,'BOM-Carte_Alim(PROD)'!$A:$Z,6,FALSE),IFERROR(VLOOKUP($A2,'BOM-Carte_Mere(PROD)'!$A:$Z,6,FALSE),IFERROR(VLOOKUP($A2,'BOM-Carte_Herse_2020(PROD)'!$A:$Z,6,FALSE),IFERROR(VLOOKUP($A2,'BOM-Carte_OPB(PROD)'!$A:$Z,6,FALSE),""))))</f>
        <v>0</v>
      </c>
      <c r="T2" s="15" t="str">
        <f>IFERROR(VLOOKUP($A2,'BOM-Carte_Alim(PROD)'!$A:$Z,7,FALSE),IFERROR(VLOOKUP($A2,'BOM-Carte_Mere(PROD)'!$A:$Z,7,FALSE),IFERROR(VLOOKUP($A2,'BOM-Carte_Herse_2020(PROD)'!$A:$Z,7,FALSE),IFERROR(VLOOKUP($A2,'BOM-Carte_OPB(PROD)'!$A:$Z,7,FALSE),""))))</f>
        <v>SOT-23</v>
      </c>
      <c r="U2" s="15">
        <f>$M2</f>
        <v>22</v>
      </c>
      <c r="V2" s="15" t="str">
        <f>IFERROR(VLOOKUP($A2,'BOM-Carte_Alim(PROD)'!$A:$Z,9,FALSE),IFERROR(VLOOKUP($A2,'BOM-Carte_Mere(PROD)'!$A:$Z,9,FALSE),IFERROR(VLOOKUP($A2,'BOM-Carte_Herse_2020(PROD)'!$A:$Z,9,FALSE),IFERROR(VLOOKUP($A2,'BOM-Carte_OPB(PROD)'!$A:$Z,9,FALSE),""))))</f>
        <v>2N7002</v>
      </c>
      <c r="W2" s="15" t="str">
        <f>IFERROR(VLOOKUP($A2,'BOM-Carte_Alim(PROD)'!$A:$Z,10,FALSE),IFERROR(VLOOKUP($A2,'BOM-Carte_Mere(PROD)'!$A:$Z,10,FALSE),IFERROR(VLOOKUP($A2,'BOM-Carte_Herse_2020(PROD)'!$A:$Z,10,FALSE),IFERROR(VLOOKUP($A2,'BOM-Carte_OPB(PROD)'!$A:$Z,10,FALSE),""))))</f>
        <v>SOT-23-3</v>
      </c>
      <c r="X2" s="15" t="str">
        <f>IFERROR(VLOOKUP($A2,'BOM-Carte_Alim(PROD)'!$A:$Z,11,FALSE),IFERROR(VLOOKUP($A2,'BOM-Carte_Mere(PROD)'!$A:$Z,11,FALSE),IFERROR(VLOOKUP($A2,'BOM-Carte_Herse_2020(PROD)'!$A:$Z,11,FALSE),IFERROR(VLOOKUP($A2,'BOM-Carte_OPB(PROD)'!$A:$Z,11,FALSE),""))))</f>
        <v>JLCPCB</v>
      </c>
      <c r="Y2" s="15" t="str">
        <f>IFERROR(VLOOKUP($A2,'BOM-Carte_Alim(PROD)'!$A:$Z,12,FALSE),IFERROR(VLOOKUP($A2,'BOM-Carte_Mere(PROD)'!$A:$Z,12,FALSE),IFERROR(VLOOKUP($A2,'BOM-Carte_Herse_2020(PROD)'!$A:$Z,12,FALSE),IFERROR(VLOOKUP($A2,'BOM-Carte_OPB(PROD)'!$A:$Z,12,FALSE),""))))</f>
        <v>C8545</v>
      </c>
      <c r="Z2" s="9" t="str">
        <f>IFERROR(VLOOKUP($A2,'BOM-Carte_Alim(PROD)'!$A:$Z,13,FALSE),IFERROR(VLOOKUP($A2,'BOM-Carte_Mere(PROD)'!$A:$Z,13,FALSE),IFERROR(VLOOKUP($A2,'BOM-Carte_Herse_2020(PROD)'!$A:$Z,13,FALSE),IFERROR(VLOOKUP($A2,'BOM-Carte_OPB(PROD)'!$A:$Z,13,FALSE),""))))</f>
        <v>Farnell</v>
      </c>
      <c r="AA2" s="9" t="str">
        <f>IFERROR(VLOOKUP($A2,'BOM-Carte_Alim(PROD)'!$A:$Z,14,FALSE),IFERROR(VLOOKUP($A2,'BOM-Carte_Mere(PROD)'!$A:$Z,14,FALSE),IFERROR(VLOOKUP($A2,'BOM-Carte_Herse_2020(PROD)'!$A:$Z,14,FALSE),IFERROR(VLOOKUP($A2,'BOM-Carte_OPB(PROD)'!$A:$Z,14,FALSE),""))))</f>
        <v>1510761</v>
      </c>
    </row>
    <row r="3" spans="1:27" ht="28.5" x14ac:dyDescent="0.45">
      <c r="A3" s="10" t="s">
        <v>297</v>
      </c>
      <c r="B3" s="6" t="str">
        <f>IFERROR(VLOOKUP(A3,'BOM-Carte_Alim(PROD)'!$A:$H,3,FALSE),"")</f>
        <v>J36, J38</v>
      </c>
      <c r="C3" s="6" t="str">
        <f>IFERROR(VLOOKUP(A3,'BOM-Carte_Mere(PROD)'!$A:$H,3,FALSE),"")</f>
        <v/>
      </c>
      <c r="D3" s="6" t="str">
        <f>IFERROR(VLOOKUP(A3,'BOM-Carte_Herse_2020(PROD)'!$A:$H,3,FALSE),"")</f>
        <v/>
      </c>
      <c r="E3" s="6" t="str">
        <f>IFERROR(VLOOKUP(A3,'BOM-Carte_OPB(PROD)'!$A:$H,3,FALSE),"")</f>
        <v/>
      </c>
      <c r="F3" s="6" t="str">
        <f t="shared" ref="F3:F66" si="0">CONCATENATE($B3,IF(AND($B3&lt;&gt;"",$C3&lt;&gt;""),", ",""),IF($C3&lt;&gt;"",C3,""))</f>
        <v>J36, J38</v>
      </c>
      <c r="G3" s="6" t="str">
        <f t="shared" ref="G3:G66" si="1">CONCATENATE($F3,IF(AND($F3&lt;&gt;"",$D3&lt;&gt;""),", ",""),IF($D3&lt;&gt;"",D3,""))</f>
        <v>J36, J38</v>
      </c>
      <c r="H3" s="6" t="str">
        <f t="shared" ref="H3:H66" si="2">CONCATENATE($G3,IF(AND($G3&lt;&gt;"",$E3&lt;&gt;""),", ",""),IF($E3&lt;&gt;"",E3,""))</f>
        <v>J36, J38</v>
      </c>
      <c r="I3" s="11">
        <f>IFERROR(VLOOKUP(A3,'BOM-Carte_Alim(PROD)'!$A:$H,8,FALSE),0)</f>
        <v>2</v>
      </c>
      <c r="J3" s="11">
        <f>IFERROR(VLOOKUP(A3,'BOM-Carte_Mere(PROD)'!$A:$H,8,FALSE),0)</f>
        <v>0</v>
      </c>
      <c r="K3" s="11">
        <f>IFERROR(VLOOKUP(A3,'BOM-Carte_Herse_2020(PROD)'!$A:$H,8,FALSE),0)</f>
        <v>0</v>
      </c>
      <c r="L3" s="11">
        <f>IFERROR(VLOOKUP(A3,'BOM-Carte_OPB(PROD)'!$A:$H,8,FALSE),0)</f>
        <v>0</v>
      </c>
      <c r="M3" s="12">
        <f t="shared" ref="M3:M66" si="3">I3+J3+(2*K3)+(2*L3)</f>
        <v>2</v>
      </c>
      <c r="N3" s="13" t="str">
        <f t="shared" ref="N3:N66" si="4">$A3</f>
        <v>22-03-2021</v>
      </c>
      <c r="O3" s="14" t="str">
        <f>IFERROR(VLOOKUP($A3,'BOM-Carte_Alim(PROD)'!$A:$Z,2,FALSE),IFERROR(VLOOKUP($A3,'BOM-Carte_Mere(PROD)'!$A:$Z,2,FALSE),IFERROR(VLOOKUP($A3,'BOM-Carte_Herse_2020(PROD)'!$A:$Z,2,FALSE),IFERROR(VLOOKUP($A3,'BOM-Carte_OPB(PROD)'!$A:$Z,2,FALSE),""))))</f>
        <v>MOLEX</v>
      </c>
      <c r="P3" s="15" t="str">
        <f t="shared" ref="P3:P66" si="5">$H3</f>
        <v>J36, J38</v>
      </c>
      <c r="Q3" s="15" t="str">
        <f>IFERROR(VLOOKUP($A3,'BOM-Carte_Alim(PROD)'!$A:$Z,4,FALSE),IFERROR(VLOOKUP($A3,'BOM-Carte_Mere(PROD)'!$A:$Z,4,FALSE),IFERROR(VLOOKUP($A3,'BOM-Carte_Herse_2020(PROD)'!$A:$Z,4,FALSE),IFERROR(VLOOKUP($A3,'BOM-Carte_OPB(PROD)'!$A:$Z,4,FALSE),""))))</f>
        <v>CONN HEADER VERT 2POS 2.54MM</v>
      </c>
      <c r="R3" s="15" t="str">
        <f>IFERROR(VLOOKUP($A3,'BOM-Carte_Alim(PROD)'!$A:$Z,5,FALSE),IFERROR(VLOOKUP($A3,'BOM-Carte_Mere(PROD)'!$A:$Z,5,FALSE),IFERROR(VLOOKUP($A3,'BOM-Carte_Herse_2020(PROD)'!$A:$Z,5,FALSE),IFERROR(VLOOKUP($A3,'BOM-Carte_OPB(PROD)'!$A:$Z,5,FALSE),""))))</f>
        <v>22-03-2021</v>
      </c>
      <c r="S3" s="15">
        <f>IFERROR(VLOOKUP($A3,'BOM-Carte_Alim(PROD)'!$A:$Z,6,FALSE),IFERROR(VLOOKUP($A3,'BOM-Carte_Mere(PROD)'!$A:$Z,6,FALSE),IFERROR(VLOOKUP($A3,'BOM-Carte_Herse_2020(PROD)'!$A:$Z,6,FALSE),IFERROR(VLOOKUP($A3,'BOM-Carte_OPB(PROD)'!$A:$Z,6,FALSE),""))))</f>
        <v>0</v>
      </c>
      <c r="T3" s="15" t="str">
        <f>IFERROR(VLOOKUP($A3,'BOM-Carte_Alim(PROD)'!$A:$Z,7,FALSE),IFERROR(VLOOKUP($A3,'BOM-Carte_Mere(PROD)'!$A:$Z,7,FALSE),IFERROR(VLOOKUP($A3,'BOM-Carte_Herse_2020(PROD)'!$A:$Z,7,FALSE),IFERROR(VLOOKUP($A3,'BOM-Carte_OPB(PROD)'!$A:$Z,7,FALSE),""))))</f>
        <v>22-03-2021</v>
      </c>
      <c r="U3" s="15">
        <f t="shared" ref="U3:U66" si="6">$M3</f>
        <v>2</v>
      </c>
      <c r="V3" s="15" t="str">
        <f>IFERROR(VLOOKUP($A3,'BOM-Carte_Alim(PROD)'!$A:$Z,9,FALSE),IFERROR(VLOOKUP($A3,'BOM-Carte_Mere(PROD)'!$A:$Z,9,FALSE),IFERROR(VLOOKUP($A3,'BOM-Carte_Herse_2020(PROD)'!$A:$Z,9,FALSE),IFERROR(VLOOKUP($A3,'BOM-Carte_OPB(PROD)'!$A:$Z,9,FALSE),""))))</f>
        <v>22-03-2021</v>
      </c>
      <c r="W3" s="15">
        <f>IFERROR(VLOOKUP($A3,'BOM-Carte_Alim(PROD)'!$A:$Z,10,FALSE),IFERROR(VLOOKUP($A3,'BOM-Carte_Mere(PROD)'!$A:$Z,10,FALSE),IFERROR(VLOOKUP($A3,'BOM-Carte_Herse_2020(PROD)'!$A:$Z,10,FALSE),IFERROR(VLOOKUP($A3,'BOM-Carte_OPB(PROD)'!$A:$Z,10,FALSE),""))))</f>
        <v>0</v>
      </c>
      <c r="X3" s="15">
        <f>IFERROR(VLOOKUP($A3,'BOM-Carte_Alim(PROD)'!$A:$Z,11,FALSE),IFERROR(VLOOKUP($A3,'BOM-Carte_Mere(PROD)'!$A:$Z,11,FALSE),IFERROR(VLOOKUP($A3,'BOM-Carte_Herse_2020(PROD)'!$A:$Z,11,FALSE),IFERROR(VLOOKUP($A3,'BOM-Carte_OPB(PROD)'!$A:$Z,11,FALSE),""))))</f>
        <v>0</v>
      </c>
      <c r="Y3" s="15">
        <f>IFERROR(VLOOKUP($A3,'BOM-Carte_Alim(PROD)'!$A:$Z,12,FALSE),IFERROR(VLOOKUP($A3,'BOM-Carte_Mere(PROD)'!$A:$Z,12,FALSE),IFERROR(VLOOKUP($A3,'BOM-Carte_Herse_2020(PROD)'!$A:$Z,12,FALSE),IFERROR(VLOOKUP($A3,'BOM-Carte_OPB(PROD)'!$A:$Z,12,FALSE),""))))</f>
        <v>0</v>
      </c>
      <c r="Z3" s="9" t="str">
        <f>IFERROR(VLOOKUP($A3,'BOM-Carte_Alim(PROD)'!$A:$Z,13,FALSE),IFERROR(VLOOKUP($A3,'BOM-Carte_Mere(PROD)'!$A:$Z,13,FALSE),IFERROR(VLOOKUP($A3,'BOM-Carte_Herse_2020(PROD)'!$A:$Z,13,FALSE),IFERROR(VLOOKUP($A3,'BOM-Carte_OPB(PROD)'!$A:$Z,13,FALSE),""))))</f>
        <v>Farnell</v>
      </c>
      <c r="AA3" s="9" t="str">
        <f>IFERROR(VLOOKUP($A3,'BOM-Carte_Alim(PROD)'!$A:$Z,14,FALSE),IFERROR(VLOOKUP($A3,'BOM-Carte_Mere(PROD)'!$A:$Z,14,FALSE),IFERROR(VLOOKUP($A3,'BOM-Carte_Herse_2020(PROD)'!$A:$Z,14,FALSE),IFERROR(VLOOKUP($A3,'BOM-Carte_OPB(PROD)'!$A:$Z,14,FALSE),""))))</f>
        <v>9731075</v>
      </c>
    </row>
    <row r="4" spans="1:27" ht="28.5" x14ac:dyDescent="0.45">
      <c r="A4" s="10" t="s">
        <v>12</v>
      </c>
      <c r="B4" s="6" t="str">
        <f>IFERROR(VLOOKUP(A4,'BOM-Carte_Alim(PROD)'!$A:$H,3,FALSE),"")</f>
        <v>J19, J20, J21, J22, J23, J24</v>
      </c>
      <c r="C4" s="6" t="str">
        <f>IFERROR(VLOOKUP(A4,'BOM-Carte_Mere(PROD)'!$A:$H,3,FALSE),"")</f>
        <v/>
      </c>
      <c r="D4" s="6" t="str">
        <f>IFERROR(VLOOKUP(A4,'BOM-Carte_Herse_2020(PROD)'!$A:$H,3,FALSE),"")</f>
        <v/>
      </c>
      <c r="E4" s="6" t="str">
        <f>IFERROR(VLOOKUP(A4,'BOM-Carte_OPB(PROD)'!$A:$H,3,FALSE),"")</f>
        <v>J150</v>
      </c>
      <c r="F4" s="6" t="str">
        <f t="shared" si="0"/>
        <v>J19, J20, J21, J22, J23, J24</v>
      </c>
      <c r="G4" s="6" t="str">
        <f t="shared" si="1"/>
        <v>J19, J20, J21, J22, J23, J24</v>
      </c>
      <c r="H4" s="6" t="str">
        <f t="shared" si="2"/>
        <v>J19, J20, J21, J22, J23, J24, J150</v>
      </c>
      <c r="I4" s="11">
        <f>IFERROR(VLOOKUP(A4,'BOM-Carte_Alim(PROD)'!$A:$H,8,FALSE),0)</f>
        <v>6</v>
      </c>
      <c r="J4" s="11">
        <f>IFERROR(VLOOKUP(A4,'BOM-Carte_Mere(PROD)'!$A:$H,8,FALSE),0)</f>
        <v>0</v>
      </c>
      <c r="K4" s="11">
        <f>IFERROR(VLOOKUP(A4,'BOM-Carte_Herse_2020(PROD)'!$A:$H,8,FALSE),0)</f>
        <v>0</v>
      </c>
      <c r="L4" s="11">
        <f>IFERROR(VLOOKUP(A4,'BOM-Carte_OPB(PROD)'!$A:$H,8,FALSE),0)</f>
        <v>1</v>
      </c>
      <c r="M4" s="12">
        <f t="shared" si="3"/>
        <v>8</v>
      </c>
      <c r="N4" s="13" t="str">
        <f t="shared" si="4"/>
        <v>22-03-2031</v>
      </c>
      <c r="O4" s="14" t="str">
        <f>IFERROR(VLOOKUP($A4,'BOM-Carte_Alim(PROD)'!$A:$Z,2,FALSE),IFERROR(VLOOKUP($A4,'BOM-Carte_Mere(PROD)'!$A:$Z,2,FALSE),IFERROR(VLOOKUP($A4,'BOM-Carte_Herse_2020(PROD)'!$A:$Z,2,FALSE),IFERROR(VLOOKUP($A4,'BOM-Carte_OPB(PROD)'!$A:$Z,2,FALSE),""))))</f>
        <v>MOLEX</v>
      </c>
      <c r="P4" s="15" t="str">
        <f t="shared" si="5"/>
        <v>J19, J20, J21, J22, J23, J24, J150</v>
      </c>
      <c r="Q4" s="15" t="str">
        <f>IFERROR(VLOOKUP($A4,'BOM-Carte_Alim(PROD)'!$A:$Z,4,FALSE),IFERROR(VLOOKUP($A4,'BOM-Carte_Mere(PROD)'!$A:$Z,4,FALSE),IFERROR(VLOOKUP($A4,'BOM-Carte_Herse_2020(PROD)'!$A:$Z,4,FALSE),IFERROR(VLOOKUP($A4,'BOM-Carte_OPB(PROD)'!$A:$Z,4,FALSE),""))))</f>
        <v>CONN HEADER VERT 3POS 2.54MM</v>
      </c>
      <c r="R4" s="15" t="str">
        <f>IFERROR(VLOOKUP($A4,'BOM-Carte_Alim(PROD)'!$A:$Z,5,FALSE),IFERROR(VLOOKUP($A4,'BOM-Carte_Mere(PROD)'!$A:$Z,5,FALSE),IFERROR(VLOOKUP($A4,'BOM-Carte_Herse_2020(PROD)'!$A:$Z,5,FALSE),IFERROR(VLOOKUP($A4,'BOM-Carte_OPB(PROD)'!$A:$Z,5,FALSE),""))))</f>
        <v>22-03-2031</v>
      </c>
      <c r="S4" s="15">
        <f>IFERROR(VLOOKUP($A4,'BOM-Carte_Alim(PROD)'!$A:$Z,6,FALSE),IFERROR(VLOOKUP($A4,'BOM-Carte_Mere(PROD)'!$A:$Z,6,FALSE),IFERROR(VLOOKUP($A4,'BOM-Carte_Herse_2020(PROD)'!$A:$Z,6,FALSE),IFERROR(VLOOKUP($A4,'BOM-Carte_OPB(PROD)'!$A:$Z,6,FALSE),""))))</f>
        <v>0</v>
      </c>
      <c r="T4" s="15" t="str">
        <f>IFERROR(VLOOKUP($A4,'BOM-Carte_Alim(PROD)'!$A:$Z,7,FALSE),IFERROR(VLOOKUP($A4,'BOM-Carte_Mere(PROD)'!$A:$Z,7,FALSE),IFERROR(VLOOKUP($A4,'BOM-Carte_Herse_2020(PROD)'!$A:$Z,7,FALSE),IFERROR(VLOOKUP($A4,'BOM-Carte_OPB(PROD)'!$A:$Z,7,FALSE),""))))</f>
        <v>22-03-2031</v>
      </c>
      <c r="U4" s="15">
        <f t="shared" si="6"/>
        <v>8</v>
      </c>
      <c r="V4" s="15" t="str">
        <f>IFERROR(VLOOKUP($A4,'BOM-Carte_Alim(PROD)'!$A:$Z,9,FALSE),IFERROR(VLOOKUP($A4,'BOM-Carte_Mere(PROD)'!$A:$Z,9,FALSE),IFERROR(VLOOKUP($A4,'BOM-Carte_Herse_2020(PROD)'!$A:$Z,9,FALSE),IFERROR(VLOOKUP($A4,'BOM-Carte_OPB(PROD)'!$A:$Z,9,FALSE),""))))</f>
        <v>22-03-2031</v>
      </c>
      <c r="W4" s="15">
        <f>IFERROR(VLOOKUP($A4,'BOM-Carte_Alim(PROD)'!$A:$Z,10,FALSE),IFERROR(VLOOKUP($A4,'BOM-Carte_Mere(PROD)'!$A:$Z,10,FALSE),IFERROR(VLOOKUP($A4,'BOM-Carte_Herse_2020(PROD)'!$A:$Z,10,FALSE),IFERROR(VLOOKUP($A4,'BOM-Carte_OPB(PROD)'!$A:$Z,10,FALSE),""))))</f>
        <v>0</v>
      </c>
      <c r="X4" s="15">
        <f>IFERROR(VLOOKUP($A4,'BOM-Carte_Alim(PROD)'!$A:$Z,11,FALSE),IFERROR(VLOOKUP($A4,'BOM-Carte_Mere(PROD)'!$A:$Z,11,FALSE),IFERROR(VLOOKUP($A4,'BOM-Carte_Herse_2020(PROD)'!$A:$Z,11,FALSE),IFERROR(VLOOKUP($A4,'BOM-Carte_OPB(PROD)'!$A:$Z,11,FALSE),""))))</f>
        <v>0</v>
      </c>
      <c r="Y4" s="15">
        <f>IFERROR(VLOOKUP($A4,'BOM-Carte_Alim(PROD)'!$A:$Z,12,FALSE),IFERROR(VLOOKUP($A4,'BOM-Carte_Mere(PROD)'!$A:$Z,12,FALSE),IFERROR(VLOOKUP($A4,'BOM-Carte_Herse_2020(PROD)'!$A:$Z,12,FALSE),IFERROR(VLOOKUP($A4,'BOM-Carte_OPB(PROD)'!$A:$Z,12,FALSE),""))))</f>
        <v>0</v>
      </c>
      <c r="Z4" s="9" t="str">
        <f>IFERROR(VLOOKUP($A4,'BOM-Carte_Alim(PROD)'!$A:$Z,13,FALSE),IFERROR(VLOOKUP($A4,'BOM-Carte_Mere(PROD)'!$A:$Z,13,FALSE),IFERROR(VLOOKUP($A4,'BOM-Carte_Herse_2020(PROD)'!$A:$Z,13,FALSE),IFERROR(VLOOKUP($A4,'BOM-Carte_OPB(PROD)'!$A:$Z,13,FALSE),""))))</f>
        <v>Farnell</v>
      </c>
      <c r="AA4" s="9" t="str">
        <f>IFERROR(VLOOKUP($A4,'BOM-Carte_Alim(PROD)'!$A:$Z,14,FALSE),IFERROR(VLOOKUP($A4,'BOM-Carte_Mere(PROD)'!$A:$Z,14,FALSE),IFERROR(VLOOKUP($A4,'BOM-Carte_Herse_2020(PROD)'!$A:$Z,14,FALSE),IFERROR(VLOOKUP($A4,'BOM-Carte_OPB(PROD)'!$A:$Z,14,FALSE),""))))</f>
        <v>9731083</v>
      </c>
    </row>
    <row r="5" spans="1:27" ht="28.5" x14ac:dyDescent="0.45">
      <c r="A5" s="10" t="s">
        <v>16</v>
      </c>
      <c r="B5" s="6" t="str">
        <f>IFERROR(VLOOKUP(A5,'BOM-Carte_Alim(PROD)'!$A:$H,3,FALSE),"")</f>
        <v>J25</v>
      </c>
      <c r="C5" s="6" t="str">
        <f>IFERROR(VLOOKUP(A5,'BOM-Carte_Mere(PROD)'!$A:$H,3,FALSE),"")</f>
        <v/>
      </c>
      <c r="D5" s="6" t="str">
        <f>IFERROR(VLOOKUP(A5,'BOM-Carte_Herse_2020(PROD)'!$A:$H,3,FALSE),"")</f>
        <v/>
      </c>
      <c r="E5" s="6" t="str">
        <f>IFERROR(VLOOKUP(A5,'BOM-Carte_OPB(PROD)'!$A:$H,3,FALSE),"")</f>
        <v>J151</v>
      </c>
      <c r="F5" s="6" t="str">
        <f t="shared" si="0"/>
        <v>J25</v>
      </c>
      <c r="G5" s="6" t="str">
        <f t="shared" si="1"/>
        <v>J25</v>
      </c>
      <c r="H5" s="6" t="str">
        <f t="shared" si="2"/>
        <v>J25, J151</v>
      </c>
      <c r="I5" s="11">
        <f>IFERROR(VLOOKUP(A5,'BOM-Carte_Alim(PROD)'!$A:$H,8,FALSE),0)</f>
        <v>1</v>
      </c>
      <c r="J5" s="11">
        <f>IFERROR(VLOOKUP(A5,'BOM-Carte_Mere(PROD)'!$A:$H,8,FALSE),0)</f>
        <v>0</v>
      </c>
      <c r="K5" s="11">
        <f>IFERROR(VLOOKUP(A5,'BOM-Carte_Herse_2020(PROD)'!$A:$H,8,FALSE),0)</f>
        <v>0</v>
      </c>
      <c r="L5" s="11">
        <f>IFERROR(VLOOKUP(A5,'BOM-Carte_OPB(PROD)'!$A:$H,8,FALSE),0)</f>
        <v>1</v>
      </c>
      <c r="M5" s="12">
        <f t="shared" si="3"/>
        <v>3</v>
      </c>
      <c r="N5" s="13" t="str">
        <f t="shared" si="4"/>
        <v>22-03-2041</v>
      </c>
      <c r="O5" s="14" t="str">
        <f>IFERROR(VLOOKUP($A5,'BOM-Carte_Alim(PROD)'!$A:$Z,2,FALSE),IFERROR(VLOOKUP($A5,'BOM-Carte_Mere(PROD)'!$A:$Z,2,FALSE),IFERROR(VLOOKUP($A5,'BOM-Carte_Herse_2020(PROD)'!$A:$Z,2,FALSE),IFERROR(VLOOKUP($A5,'BOM-Carte_OPB(PROD)'!$A:$Z,2,FALSE),""))))</f>
        <v>MOLEX</v>
      </c>
      <c r="P5" s="15" t="str">
        <f t="shared" si="5"/>
        <v>J25, J151</v>
      </c>
      <c r="Q5" s="15" t="str">
        <f>IFERROR(VLOOKUP($A5,'BOM-Carte_Alim(PROD)'!$A:$Z,4,FALSE),IFERROR(VLOOKUP($A5,'BOM-Carte_Mere(PROD)'!$A:$Z,4,FALSE),IFERROR(VLOOKUP($A5,'BOM-Carte_Herse_2020(PROD)'!$A:$Z,4,FALSE),IFERROR(VLOOKUP($A5,'BOM-Carte_OPB(PROD)'!$A:$Z,4,FALSE),""))))</f>
        <v>CONN HEADER VERT 4POS 2.54MM</v>
      </c>
      <c r="R5" s="15" t="str">
        <f>IFERROR(VLOOKUP($A5,'BOM-Carte_Alim(PROD)'!$A:$Z,5,FALSE),IFERROR(VLOOKUP($A5,'BOM-Carte_Mere(PROD)'!$A:$Z,5,FALSE),IFERROR(VLOOKUP($A5,'BOM-Carte_Herse_2020(PROD)'!$A:$Z,5,FALSE),IFERROR(VLOOKUP($A5,'BOM-Carte_OPB(PROD)'!$A:$Z,5,FALSE),""))))</f>
        <v>22-03-2041</v>
      </c>
      <c r="S5" s="15">
        <f>IFERROR(VLOOKUP($A5,'BOM-Carte_Alim(PROD)'!$A:$Z,6,FALSE),IFERROR(VLOOKUP($A5,'BOM-Carte_Mere(PROD)'!$A:$Z,6,FALSE),IFERROR(VLOOKUP($A5,'BOM-Carte_Herse_2020(PROD)'!$A:$Z,6,FALSE),IFERROR(VLOOKUP($A5,'BOM-Carte_OPB(PROD)'!$A:$Z,6,FALSE),""))))</f>
        <v>0</v>
      </c>
      <c r="T5" s="15" t="str">
        <f>IFERROR(VLOOKUP($A5,'BOM-Carte_Alim(PROD)'!$A:$Z,7,FALSE),IFERROR(VLOOKUP($A5,'BOM-Carte_Mere(PROD)'!$A:$Z,7,FALSE),IFERROR(VLOOKUP($A5,'BOM-Carte_Herse_2020(PROD)'!$A:$Z,7,FALSE),IFERROR(VLOOKUP($A5,'BOM-Carte_OPB(PROD)'!$A:$Z,7,FALSE),""))))</f>
        <v>22-03-2041</v>
      </c>
      <c r="U5" s="15">
        <f t="shared" si="6"/>
        <v>3</v>
      </c>
      <c r="V5" s="15" t="str">
        <f>IFERROR(VLOOKUP($A5,'BOM-Carte_Alim(PROD)'!$A:$Z,9,FALSE),IFERROR(VLOOKUP($A5,'BOM-Carte_Mere(PROD)'!$A:$Z,9,FALSE),IFERROR(VLOOKUP($A5,'BOM-Carte_Herse_2020(PROD)'!$A:$Z,9,FALSE),IFERROR(VLOOKUP($A5,'BOM-Carte_OPB(PROD)'!$A:$Z,9,FALSE),""))))</f>
        <v>22-03-2041</v>
      </c>
      <c r="W5" s="15">
        <f>IFERROR(VLOOKUP($A5,'BOM-Carte_Alim(PROD)'!$A:$Z,10,FALSE),IFERROR(VLOOKUP($A5,'BOM-Carte_Mere(PROD)'!$A:$Z,10,FALSE),IFERROR(VLOOKUP($A5,'BOM-Carte_Herse_2020(PROD)'!$A:$Z,10,FALSE),IFERROR(VLOOKUP($A5,'BOM-Carte_OPB(PROD)'!$A:$Z,10,FALSE),""))))</f>
        <v>0</v>
      </c>
      <c r="X5" s="15">
        <f>IFERROR(VLOOKUP($A5,'BOM-Carte_Alim(PROD)'!$A:$Z,11,FALSE),IFERROR(VLOOKUP($A5,'BOM-Carte_Mere(PROD)'!$A:$Z,11,FALSE),IFERROR(VLOOKUP($A5,'BOM-Carte_Herse_2020(PROD)'!$A:$Z,11,FALSE),IFERROR(VLOOKUP($A5,'BOM-Carte_OPB(PROD)'!$A:$Z,11,FALSE),""))))</f>
        <v>0</v>
      </c>
      <c r="Y5" s="15">
        <f>IFERROR(VLOOKUP($A5,'BOM-Carte_Alim(PROD)'!$A:$Z,12,FALSE),IFERROR(VLOOKUP($A5,'BOM-Carte_Mere(PROD)'!$A:$Z,12,FALSE),IFERROR(VLOOKUP($A5,'BOM-Carte_Herse_2020(PROD)'!$A:$Z,12,FALSE),IFERROR(VLOOKUP($A5,'BOM-Carte_OPB(PROD)'!$A:$Z,12,FALSE),""))))</f>
        <v>0</v>
      </c>
      <c r="Z5" s="9" t="str">
        <f>IFERROR(VLOOKUP($A5,'BOM-Carte_Alim(PROD)'!$A:$Z,13,FALSE),IFERROR(VLOOKUP($A5,'BOM-Carte_Mere(PROD)'!$A:$Z,13,FALSE),IFERROR(VLOOKUP($A5,'BOM-Carte_Herse_2020(PROD)'!$A:$Z,13,FALSE),IFERROR(VLOOKUP($A5,'BOM-Carte_OPB(PROD)'!$A:$Z,13,FALSE),""))))</f>
        <v>Farnell</v>
      </c>
      <c r="AA5" s="9" t="str">
        <f>IFERROR(VLOOKUP($A5,'BOM-Carte_Alim(PROD)'!$A:$Z,14,FALSE),IFERROR(VLOOKUP($A5,'BOM-Carte_Mere(PROD)'!$A:$Z,14,FALSE),IFERROR(VLOOKUP($A5,'BOM-Carte_Herse_2020(PROD)'!$A:$Z,14,FALSE),IFERROR(VLOOKUP($A5,'BOM-Carte_OPB(PROD)'!$A:$Z,14,FALSE),""))))</f>
        <v>9731091</v>
      </c>
    </row>
    <row r="6" spans="1:27" ht="28.5" x14ac:dyDescent="0.45">
      <c r="A6" s="10" t="s">
        <v>101</v>
      </c>
      <c r="B6" s="6" t="str">
        <f>IFERROR(VLOOKUP(A6,'BOM-Carte_Alim(PROD)'!$A:$H,3,FALSE),"")</f>
        <v>J5, J6, J7</v>
      </c>
      <c r="C6" s="6" t="str">
        <f>IFERROR(VLOOKUP(A6,'BOM-Carte_Mere(PROD)'!$A:$H,3,FALSE),"")</f>
        <v>J240</v>
      </c>
      <c r="D6" s="6" t="str">
        <f>IFERROR(VLOOKUP(A6,'BOM-Carte_Herse_2020(PROD)'!$A:$H,3,FALSE),"")</f>
        <v/>
      </c>
      <c r="E6" s="6" t="str">
        <f>IFERROR(VLOOKUP(A6,'BOM-Carte_OPB(PROD)'!$A:$H,3,FALSE),"")</f>
        <v/>
      </c>
      <c r="F6" s="6" t="str">
        <f t="shared" si="0"/>
        <v>J5, J6, J7, J240</v>
      </c>
      <c r="G6" s="6" t="str">
        <f t="shared" si="1"/>
        <v>J5, J6, J7, J240</v>
      </c>
      <c r="H6" s="6" t="str">
        <f t="shared" si="2"/>
        <v>J5, J6, J7, J240</v>
      </c>
      <c r="I6" s="11">
        <f>IFERROR(VLOOKUP(A6,'BOM-Carte_Alim(PROD)'!$A:$H,8,FALSE),0)</f>
        <v>3</v>
      </c>
      <c r="J6" s="11">
        <f>IFERROR(VLOOKUP(A6,'BOM-Carte_Mere(PROD)'!$A:$H,8,FALSE),0)</f>
        <v>1</v>
      </c>
      <c r="K6" s="11">
        <f>IFERROR(VLOOKUP(A6,'BOM-Carte_Herse_2020(PROD)'!$A:$H,8,FALSE),0)</f>
        <v>0</v>
      </c>
      <c r="L6" s="11">
        <f>IFERROR(VLOOKUP(A6,'BOM-Carte_OPB(PROD)'!$A:$H,8,FALSE),0)</f>
        <v>0</v>
      </c>
      <c r="M6" s="12">
        <f t="shared" si="3"/>
        <v>4</v>
      </c>
      <c r="N6" s="13" t="str">
        <f t="shared" si="4"/>
        <v>22-03-5035</v>
      </c>
      <c r="O6" s="14" t="str">
        <f>IFERROR(VLOOKUP($A6,'BOM-Carte_Alim(PROD)'!$A:$Z,2,FALSE),IFERROR(VLOOKUP($A6,'BOM-Carte_Mere(PROD)'!$A:$Z,2,FALSE),IFERROR(VLOOKUP($A6,'BOM-Carte_Herse_2020(PROD)'!$A:$Z,2,FALSE),IFERROR(VLOOKUP($A6,'BOM-Carte_OPB(PROD)'!$A:$Z,2,FALSE),""))))</f>
        <v>MOLEX</v>
      </c>
      <c r="P6" s="15" t="str">
        <f t="shared" si="5"/>
        <v>J5, J6, J7, J240</v>
      </c>
      <c r="Q6" s="15" t="str">
        <f>IFERROR(VLOOKUP($A6,'BOM-Carte_Alim(PROD)'!$A:$Z,4,FALSE),IFERROR(VLOOKUP($A6,'BOM-Carte_Mere(PROD)'!$A:$Z,4,FALSE),IFERROR(VLOOKUP($A6,'BOM-Carte_Herse_2020(PROD)'!$A:$Z,4,FALSE),IFERROR(VLOOKUP($A6,'BOM-Carte_OPB(PROD)'!$A:$Z,4,FALSE),""))))</f>
        <v>CONN HEADER VERT 3POS 2.5MM</v>
      </c>
      <c r="R6" s="15" t="str">
        <f>IFERROR(VLOOKUP($A6,'BOM-Carte_Alim(PROD)'!$A:$Z,5,FALSE),IFERROR(VLOOKUP($A6,'BOM-Carte_Mere(PROD)'!$A:$Z,5,FALSE),IFERROR(VLOOKUP($A6,'BOM-Carte_Herse_2020(PROD)'!$A:$Z,5,FALSE),IFERROR(VLOOKUP($A6,'BOM-Carte_OPB(PROD)'!$A:$Z,5,FALSE),""))))</f>
        <v>22-03-5035</v>
      </c>
      <c r="S6" s="15">
        <f>IFERROR(VLOOKUP($A6,'BOM-Carte_Alim(PROD)'!$A:$Z,6,FALSE),IFERROR(VLOOKUP($A6,'BOM-Carte_Mere(PROD)'!$A:$Z,6,FALSE),IFERROR(VLOOKUP($A6,'BOM-Carte_Herse_2020(PROD)'!$A:$Z,6,FALSE),IFERROR(VLOOKUP($A6,'BOM-Carte_OPB(PROD)'!$A:$Z,6,FALSE),""))))</f>
        <v>0</v>
      </c>
      <c r="T6" s="15" t="str">
        <f>IFERROR(VLOOKUP($A6,'BOM-Carte_Alim(PROD)'!$A:$Z,7,FALSE),IFERROR(VLOOKUP($A6,'BOM-Carte_Mere(PROD)'!$A:$Z,7,FALSE),IFERROR(VLOOKUP($A6,'BOM-Carte_Herse_2020(PROD)'!$A:$Z,7,FALSE),IFERROR(VLOOKUP($A6,'BOM-Carte_OPB(PROD)'!$A:$Z,7,FALSE),""))))</f>
        <v>20-03-5035</v>
      </c>
      <c r="U6" s="15">
        <f t="shared" si="6"/>
        <v>4</v>
      </c>
      <c r="V6" s="15" t="str">
        <f>IFERROR(VLOOKUP($A6,'BOM-Carte_Alim(PROD)'!$A:$Z,9,FALSE),IFERROR(VLOOKUP($A6,'BOM-Carte_Mere(PROD)'!$A:$Z,9,FALSE),IFERROR(VLOOKUP($A6,'BOM-Carte_Herse_2020(PROD)'!$A:$Z,9,FALSE),IFERROR(VLOOKUP($A6,'BOM-Carte_OPB(PROD)'!$A:$Z,9,FALSE),""))))</f>
        <v>20-03-5035</v>
      </c>
      <c r="W6" s="15">
        <f>IFERROR(VLOOKUP($A6,'BOM-Carte_Alim(PROD)'!$A:$Z,10,FALSE),IFERROR(VLOOKUP($A6,'BOM-Carte_Mere(PROD)'!$A:$Z,10,FALSE),IFERROR(VLOOKUP($A6,'BOM-Carte_Herse_2020(PROD)'!$A:$Z,10,FALSE),IFERROR(VLOOKUP($A6,'BOM-Carte_OPB(PROD)'!$A:$Z,10,FALSE),""))))</f>
        <v>0</v>
      </c>
      <c r="X6" s="15">
        <f>IFERROR(VLOOKUP($A6,'BOM-Carte_Alim(PROD)'!$A:$Z,11,FALSE),IFERROR(VLOOKUP($A6,'BOM-Carte_Mere(PROD)'!$A:$Z,11,FALSE),IFERROR(VLOOKUP($A6,'BOM-Carte_Herse_2020(PROD)'!$A:$Z,11,FALSE),IFERROR(VLOOKUP($A6,'BOM-Carte_OPB(PROD)'!$A:$Z,11,FALSE),""))))</f>
        <v>0</v>
      </c>
      <c r="Y6" s="15">
        <f>IFERROR(VLOOKUP($A6,'BOM-Carte_Alim(PROD)'!$A:$Z,12,FALSE),IFERROR(VLOOKUP($A6,'BOM-Carte_Mere(PROD)'!$A:$Z,12,FALSE),IFERROR(VLOOKUP($A6,'BOM-Carte_Herse_2020(PROD)'!$A:$Z,12,FALSE),IFERROR(VLOOKUP($A6,'BOM-Carte_OPB(PROD)'!$A:$Z,12,FALSE),""))))</f>
        <v>0</v>
      </c>
      <c r="Z6" s="9" t="str">
        <f>IFERROR(VLOOKUP($A6,'BOM-Carte_Alim(PROD)'!$A:$Z,13,FALSE),IFERROR(VLOOKUP($A6,'BOM-Carte_Mere(PROD)'!$A:$Z,13,FALSE),IFERROR(VLOOKUP($A6,'BOM-Carte_Herse_2020(PROD)'!$A:$Z,13,FALSE),IFERROR(VLOOKUP($A6,'BOM-Carte_OPB(PROD)'!$A:$Z,13,FALSE),""))))</f>
        <v>Farnell</v>
      </c>
      <c r="AA6" s="9" t="str">
        <f>IFERROR(VLOOKUP($A6,'BOM-Carte_Alim(PROD)'!$A:$Z,14,FALSE),IFERROR(VLOOKUP($A6,'BOM-Carte_Mere(PROD)'!$A:$Z,14,FALSE),IFERROR(VLOOKUP($A6,'BOM-Carte_Herse_2020(PROD)'!$A:$Z,14,FALSE),IFERROR(VLOOKUP($A6,'BOM-Carte_OPB(PROD)'!$A:$Z,14,FALSE),""))))</f>
        <v>9979620</v>
      </c>
    </row>
    <row r="7" spans="1:27" ht="28.5" x14ac:dyDescent="0.45">
      <c r="A7" s="10" t="s">
        <v>303</v>
      </c>
      <c r="B7" s="6" t="str">
        <f>IFERROR(VLOOKUP(A7,'BOM-Carte_Alim(PROD)'!$A:$H,3,FALSE),"")</f>
        <v>S4</v>
      </c>
      <c r="C7" s="6" t="str">
        <f>IFERROR(VLOOKUP(A7,'BOM-Carte_Mere(PROD)'!$A:$H,3,FALSE),"")</f>
        <v/>
      </c>
      <c r="D7" s="6" t="str">
        <f>IFERROR(VLOOKUP(A7,'BOM-Carte_Herse_2020(PROD)'!$A:$H,3,FALSE),"")</f>
        <v/>
      </c>
      <c r="E7" s="6" t="str">
        <f>IFERROR(VLOOKUP(A7,'BOM-Carte_OPB(PROD)'!$A:$H,3,FALSE),"")</f>
        <v/>
      </c>
      <c r="F7" s="6" t="str">
        <f t="shared" si="0"/>
        <v>S4</v>
      </c>
      <c r="G7" s="6" t="str">
        <f t="shared" si="1"/>
        <v>S4</v>
      </c>
      <c r="H7" s="6" t="str">
        <f t="shared" si="2"/>
        <v>S4</v>
      </c>
      <c r="I7" s="11">
        <f>IFERROR(VLOOKUP(A7,'BOM-Carte_Alim(PROD)'!$A:$H,8,FALSE),0)</f>
        <v>1</v>
      </c>
      <c r="J7" s="11">
        <f>IFERROR(VLOOKUP(A7,'BOM-Carte_Mere(PROD)'!$A:$H,8,FALSE),0)</f>
        <v>0</v>
      </c>
      <c r="K7" s="11">
        <f>IFERROR(VLOOKUP(A7,'BOM-Carte_Herse_2020(PROD)'!$A:$H,8,FALSE),0)</f>
        <v>0</v>
      </c>
      <c r="L7" s="11">
        <f>IFERROR(VLOOKUP(A7,'BOM-Carte_OPB(PROD)'!$A:$H,8,FALSE),0)</f>
        <v>0</v>
      </c>
      <c r="M7" s="12">
        <f t="shared" si="3"/>
        <v>1</v>
      </c>
      <c r="N7" s="13" t="str">
        <f t="shared" si="4"/>
        <v>440GS67082622</v>
      </c>
      <c r="O7" s="14" t="str">
        <f>IFERROR(VLOOKUP($A7,'BOM-Carte_Alim(PROD)'!$A:$Z,2,FALSE),IFERROR(VLOOKUP($A7,'BOM-Carte_Mere(PROD)'!$A:$Z,2,FALSE),IFERROR(VLOOKUP($A7,'BOM-Carte_Herse_2020(PROD)'!$A:$Z,2,FALSE),IFERROR(VLOOKUP($A7,'BOM-Carte_OPB(PROD)'!$A:$Z,2,FALSE),""))))</f>
        <v>Wurth Elektronik</v>
      </c>
      <c r="P7" s="15" t="str">
        <f t="shared" si="5"/>
        <v>S4</v>
      </c>
      <c r="Q7" s="15" t="str">
        <f>IFERROR(VLOOKUP($A7,'BOM-Carte_Alim(PROD)'!$A:$Z,4,FALSE),IFERROR(VLOOKUP($A7,'BOM-Carte_Mere(PROD)'!$A:$Z,4,FALSE),IFERROR(VLOOKUP($A7,'BOM-Carte_Herse_2020(PROD)'!$A:$Z,4,FALSE),IFERROR(VLOOKUP($A7,'BOM-Carte_OPB(PROD)'!$A:$Z,4,FALSE),""))))</f>
        <v>WS-TATL Illuminated THT Tact Switch, Green</v>
      </c>
      <c r="R7" s="15" t="str">
        <f>IFERROR(VLOOKUP($A7,'BOM-Carte_Alim(PROD)'!$A:$Z,5,FALSE),IFERROR(VLOOKUP($A7,'BOM-Carte_Mere(PROD)'!$A:$Z,5,FALSE),IFERROR(VLOOKUP($A7,'BOM-Carte_Herse_2020(PROD)'!$A:$Z,5,FALSE),IFERROR(VLOOKUP($A7,'BOM-Carte_OPB(PROD)'!$A:$Z,5,FALSE),""))))</f>
        <v>440GS67082622</v>
      </c>
      <c r="S7" s="15">
        <f>IFERROR(VLOOKUP($A7,'BOM-Carte_Alim(PROD)'!$A:$Z,6,FALSE),IFERROR(VLOOKUP($A7,'BOM-Carte_Mere(PROD)'!$A:$Z,6,FALSE),IFERROR(VLOOKUP($A7,'BOM-Carte_Herse_2020(PROD)'!$A:$Z,6,FALSE),IFERROR(VLOOKUP($A7,'BOM-Carte_OPB(PROD)'!$A:$Z,6,FALSE),""))))</f>
        <v>0</v>
      </c>
      <c r="T7" s="15" t="str">
        <f>IFERROR(VLOOKUP($A7,'BOM-Carte_Alim(PROD)'!$A:$Z,7,FALSE),IFERROR(VLOOKUP($A7,'BOM-Carte_Mere(PROD)'!$A:$Z,7,FALSE),IFERROR(VLOOKUP($A7,'BOM-Carte_Herse_2020(PROD)'!$A:$Z,7,FALSE),IFERROR(VLOOKUP($A7,'BOM-Carte_OPB(PROD)'!$A:$Z,7,FALSE),""))))</f>
        <v>440xx67082622</v>
      </c>
      <c r="U7" s="15">
        <f t="shared" si="6"/>
        <v>1</v>
      </c>
      <c r="V7" s="15" t="str">
        <f>IFERROR(VLOOKUP($A7,'BOM-Carte_Alim(PROD)'!$A:$Z,9,FALSE),IFERROR(VLOOKUP($A7,'BOM-Carte_Mere(PROD)'!$A:$Z,9,FALSE),IFERROR(VLOOKUP($A7,'BOM-Carte_Herse_2020(PROD)'!$A:$Z,9,FALSE),IFERROR(VLOOKUP($A7,'BOM-Carte_OPB(PROD)'!$A:$Z,9,FALSE),""))))</f>
        <v>440GS67082622</v>
      </c>
      <c r="W7" s="15">
        <f>IFERROR(VLOOKUP($A7,'BOM-Carte_Alim(PROD)'!$A:$Z,10,FALSE),IFERROR(VLOOKUP($A7,'BOM-Carte_Mere(PROD)'!$A:$Z,10,FALSE),IFERROR(VLOOKUP($A7,'BOM-Carte_Herse_2020(PROD)'!$A:$Z,10,FALSE),IFERROR(VLOOKUP($A7,'BOM-Carte_OPB(PROD)'!$A:$Z,10,FALSE),""))))</f>
        <v>0</v>
      </c>
      <c r="X7" s="15">
        <f>IFERROR(VLOOKUP($A7,'BOM-Carte_Alim(PROD)'!$A:$Z,11,FALSE),IFERROR(VLOOKUP($A7,'BOM-Carte_Mere(PROD)'!$A:$Z,11,FALSE),IFERROR(VLOOKUP($A7,'BOM-Carte_Herse_2020(PROD)'!$A:$Z,11,FALSE),IFERROR(VLOOKUP($A7,'BOM-Carte_OPB(PROD)'!$A:$Z,11,FALSE),""))))</f>
        <v>0</v>
      </c>
      <c r="Y7" s="15">
        <f>IFERROR(VLOOKUP($A7,'BOM-Carte_Alim(PROD)'!$A:$Z,12,FALSE),IFERROR(VLOOKUP($A7,'BOM-Carte_Mere(PROD)'!$A:$Z,12,FALSE),IFERROR(VLOOKUP($A7,'BOM-Carte_Herse_2020(PROD)'!$A:$Z,12,FALSE),IFERROR(VLOOKUP($A7,'BOM-Carte_OPB(PROD)'!$A:$Z,12,FALSE),""))))</f>
        <v>0</v>
      </c>
      <c r="Z7" s="9" t="str">
        <f>IFERROR(VLOOKUP($A7,'BOM-Carte_Alim(PROD)'!$A:$Z,13,FALSE),IFERROR(VLOOKUP($A7,'BOM-Carte_Mere(PROD)'!$A:$Z,13,FALSE),IFERROR(VLOOKUP($A7,'BOM-Carte_Herse_2020(PROD)'!$A:$Z,13,FALSE),IFERROR(VLOOKUP($A7,'BOM-Carte_OPB(PROD)'!$A:$Z,13,FALSE),""))))</f>
        <v>Farnell</v>
      </c>
      <c r="AA7" s="9" t="str">
        <f>IFERROR(VLOOKUP($A7,'BOM-Carte_Alim(PROD)'!$A:$Z,14,FALSE),IFERROR(VLOOKUP($A7,'BOM-Carte_Mere(PROD)'!$A:$Z,14,FALSE),IFERROR(VLOOKUP($A7,'BOM-Carte_Herse_2020(PROD)'!$A:$Z,14,FALSE),IFERROR(VLOOKUP($A7,'BOM-Carte_OPB(PROD)'!$A:$Z,14,FALSE),""))))</f>
        <v>2402381</v>
      </c>
    </row>
    <row r="8" spans="1:27" ht="14.25" x14ac:dyDescent="0.45">
      <c r="A8" s="10" t="s">
        <v>307</v>
      </c>
      <c r="B8" s="6" t="str">
        <f>IFERROR(VLOOKUP(A8,'BOM-Carte_Alim(PROD)'!$A:$H,3,FALSE),"")</f>
        <v>F1</v>
      </c>
      <c r="C8" s="6" t="str">
        <f>IFERROR(VLOOKUP(A8,'BOM-Carte_Mere(PROD)'!$A:$H,3,FALSE),"")</f>
        <v/>
      </c>
      <c r="D8" s="6" t="str">
        <f>IFERROR(VLOOKUP(A8,'BOM-Carte_Herse_2020(PROD)'!$A:$H,3,FALSE),"")</f>
        <v/>
      </c>
      <c r="E8" s="6" t="str">
        <f>IFERROR(VLOOKUP(A8,'BOM-Carte_OPB(PROD)'!$A:$H,3,FALSE),"")</f>
        <v/>
      </c>
      <c r="F8" s="6" t="str">
        <f t="shared" si="0"/>
        <v>F1</v>
      </c>
      <c r="G8" s="6" t="str">
        <f t="shared" si="1"/>
        <v>F1</v>
      </c>
      <c r="H8" s="6" t="str">
        <f t="shared" si="2"/>
        <v>F1</v>
      </c>
      <c r="I8" s="11">
        <f>IFERROR(VLOOKUP(A8,'BOM-Carte_Alim(PROD)'!$A:$H,8,FALSE),0)</f>
        <v>1</v>
      </c>
      <c r="J8" s="11">
        <f>IFERROR(VLOOKUP(A8,'BOM-Carte_Mere(PROD)'!$A:$H,8,FALSE),0)</f>
        <v>0</v>
      </c>
      <c r="K8" s="11">
        <f>IFERROR(VLOOKUP(A8,'BOM-Carte_Herse_2020(PROD)'!$A:$H,8,FALSE),0)</f>
        <v>0</v>
      </c>
      <c r="L8" s="11">
        <f>IFERROR(VLOOKUP(A8,'BOM-Carte_OPB(PROD)'!$A:$H,8,FALSE),0)</f>
        <v>0</v>
      </c>
      <c r="M8" s="12">
        <f t="shared" si="3"/>
        <v>1</v>
      </c>
      <c r="N8" s="13" t="str">
        <f t="shared" si="4"/>
        <v>3557-2</v>
      </c>
      <c r="O8" s="14" t="str">
        <f>IFERROR(VLOOKUP($A8,'BOM-Carte_Alim(PROD)'!$A:$Z,2,FALSE),IFERROR(VLOOKUP($A8,'BOM-Carte_Mere(PROD)'!$A:$Z,2,FALSE),IFERROR(VLOOKUP($A8,'BOM-Carte_Herse_2020(PROD)'!$A:$Z,2,FALSE),IFERROR(VLOOKUP($A8,'BOM-Carte_OPB(PROD)'!$A:$Z,2,FALSE),""))))</f>
        <v>Keystone Electronics</v>
      </c>
      <c r="P8" s="15" t="str">
        <f t="shared" si="5"/>
        <v>F1</v>
      </c>
      <c r="Q8" s="15" t="str">
        <f>IFERROR(VLOOKUP($A8,'BOM-Carte_Alim(PROD)'!$A:$Z,4,FALSE),IFERROR(VLOOKUP($A8,'BOM-Carte_Mere(PROD)'!$A:$Z,4,FALSE),IFERROR(VLOOKUP($A8,'BOM-Carte_Herse_2020(PROD)'!$A:$Z,4,FALSE),IFERROR(VLOOKUP($A8,'BOM-Carte_OPB(PROD)'!$A:$Z,4,FALSE),""))))</f>
        <v>FUSE Holder 500V 30A PCB</v>
      </c>
      <c r="R8" s="15" t="str">
        <f>IFERROR(VLOOKUP($A8,'BOM-Carte_Alim(PROD)'!$A:$Z,5,FALSE),IFERROR(VLOOKUP($A8,'BOM-Carte_Mere(PROD)'!$A:$Z,5,FALSE),IFERROR(VLOOKUP($A8,'BOM-Carte_Herse_2020(PROD)'!$A:$Z,5,FALSE),IFERROR(VLOOKUP($A8,'BOM-Carte_OPB(PROD)'!$A:$Z,5,FALSE),""))))</f>
        <v>3557-2</v>
      </c>
      <c r="S8" s="15" t="str">
        <f>IFERROR(VLOOKUP($A8,'BOM-Carte_Alim(PROD)'!$A:$Z,6,FALSE),IFERROR(VLOOKUP($A8,'BOM-Carte_Mere(PROD)'!$A:$Z,6,FALSE),IFERROR(VLOOKUP($A8,'BOM-Carte_Herse_2020(PROD)'!$A:$Z,6,FALSE),IFERROR(VLOOKUP($A8,'BOM-Carte_OPB(PROD)'!$A:$Z,6,FALSE),""))))</f>
        <v>na</v>
      </c>
      <c r="T8" s="15" t="str">
        <f>IFERROR(VLOOKUP($A8,'BOM-Carte_Alim(PROD)'!$A:$Z,7,FALSE),IFERROR(VLOOKUP($A8,'BOM-Carte_Mere(PROD)'!$A:$Z,7,FALSE),IFERROR(VLOOKUP($A8,'BOM-Carte_Herse_2020(PROD)'!$A:$Z,7,FALSE),IFERROR(VLOOKUP($A8,'BOM-Carte_OPB(PROD)'!$A:$Z,7,FALSE),""))))</f>
        <v>3557-2</v>
      </c>
      <c r="U8" s="15">
        <f t="shared" si="6"/>
        <v>1</v>
      </c>
      <c r="V8" s="15" t="str">
        <f>IFERROR(VLOOKUP($A8,'BOM-Carte_Alim(PROD)'!$A:$Z,9,FALSE),IFERROR(VLOOKUP($A8,'BOM-Carte_Mere(PROD)'!$A:$Z,9,FALSE),IFERROR(VLOOKUP($A8,'BOM-Carte_Herse_2020(PROD)'!$A:$Z,9,FALSE),IFERROR(VLOOKUP($A8,'BOM-Carte_OPB(PROD)'!$A:$Z,9,FALSE),""))))</f>
        <v>3557-2</v>
      </c>
      <c r="W8" s="15">
        <f>IFERROR(VLOOKUP($A8,'BOM-Carte_Alim(PROD)'!$A:$Z,10,FALSE),IFERROR(VLOOKUP($A8,'BOM-Carte_Mere(PROD)'!$A:$Z,10,FALSE),IFERROR(VLOOKUP($A8,'BOM-Carte_Herse_2020(PROD)'!$A:$Z,10,FALSE),IFERROR(VLOOKUP($A8,'BOM-Carte_OPB(PROD)'!$A:$Z,10,FALSE),""))))</f>
        <v>0</v>
      </c>
      <c r="X8" s="15">
        <f>IFERROR(VLOOKUP($A8,'BOM-Carte_Alim(PROD)'!$A:$Z,11,FALSE),IFERROR(VLOOKUP($A8,'BOM-Carte_Mere(PROD)'!$A:$Z,11,FALSE),IFERROR(VLOOKUP($A8,'BOM-Carte_Herse_2020(PROD)'!$A:$Z,11,FALSE),IFERROR(VLOOKUP($A8,'BOM-Carte_OPB(PROD)'!$A:$Z,11,FALSE),""))))</f>
        <v>0</v>
      </c>
      <c r="Y8" s="15">
        <f>IFERROR(VLOOKUP($A8,'BOM-Carte_Alim(PROD)'!$A:$Z,12,FALSE),IFERROR(VLOOKUP($A8,'BOM-Carte_Mere(PROD)'!$A:$Z,12,FALSE),IFERROR(VLOOKUP($A8,'BOM-Carte_Herse_2020(PROD)'!$A:$Z,12,FALSE),IFERROR(VLOOKUP($A8,'BOM-Carte_OPB(PROD)'!$A:$Z,12,FALSE),""))))</f>
        <v>0</v>
      </c>
      <c r="Z8" s="9" t="str">
        <f>IFERROR(VLOOKUP($A8,'BOM-Carte_Alim(PROD)'!$A:$Z,13,FALSE),IFERROR(VLOOKUP($A8,'BOM-Carte_Mere(PROD)'!$A:$Z,13,FALSE),IFERROR(VLOOKUP($A8,'BOM-Carte_Herse_2020(PROD)'!$A:$Z,13,FALSE),IFERROR(VLOOKUP($A8,'BOM-Carte_OPB(PROD)'!$A:$Z,13,FALSE),""))))</f>
        <v>Farnell</v>
      </c>
      <c r="AA8" s="9" t="str">
        <f>IFERROR(VLOOKUP($A8,'BOM-Carte_Alim(PROD)'!$A:$Z,14,FALSE),IFERROR(VLOOKUP($A8,'BOM-Carte_Mere(PROD)'!$A:$Z,14,FALSE),IFERROR(VLOOKUP($A8,'BOM-Carte_Herse_2020(PROD)'!$A:$Z,14,FALSE),IFERROR(VLOOKUP($A8,'BOM-Carte_OPB(PROD)'!$A:$Z,14,FALSE),""))))</f>
        <v>2292904</v>
      </c>
    </row>
    <row r="9" spans="1:27" ht="28.5" x14ac:dyDescent="0.45">
      <c r="A9" s="10" t="s">
        <v>312</v>
      </c>
      <c r="B9" s="6" t="str">
        <f>IFERROR(VLOOKUP(A9,'BOM-Carte_Alim(PROD)'!$A:$H,3,FALSE),"")</f>
        <v>D1, D3, D5, D7, D11</v>
      </c>
      <c r="C9" s="6" t="str">
        <f>IFERROR(VLOOKUP(A9,'BOM-Carte_Mere(PROD)'!$A:$H,3,FALSE),"")</f>
        <v/>
      </c>
      <c r="D9" s="6" t="str">
        <f>IFERROR(VLOOKUP(A9,'BOM-Carte_Herse_2020(PROD)'!$A:$H,3,FALSE),"")</f>
        <v/>
      </c>
      <c r="E9" s="6" t="str">
        <f>IFERROR(VLOOKUP(A9,'BOM-Carte_OPB(PROD)'!$A:$H,3,FALSE),"")</f>
        <v/>
      </c>
      <c r="F9" s="6" t="str">
        <f t="shared" si="0"/>
        <v>D1, D3, D5, D7, D11</v>
      </c>
      <c r="G9" s="6" t="str">
        <f t="shared" si="1"/>
        <v>D1, D3, D5, D7, D11</v>
      </c>
      <c r="H9" s="6" t="str">
        <f t="shared" si="2"/>
        <v>D1, D3, D5, D7, D11</v>
      </c>
      <c r="I9" s="11">
        <f>IFERROR(VLOOKUP(A9,'BOM-Carte_Alim(PROD)'!$A:$H,8,FALSE),0)</f>
        <v>5</v>
      </c>
      <c r="J9" s="11">
        <f>IFERROR(VLOOKUP(A9,'BOM-Carte_Mere(PROD)'!$A:$H,8,FALSE),0)</f>
        <v>0</v>
      </c>
      <c r="K9" s="11">
        <f>IFERROR(VLOOKUP(A9,'BOM-Carte_Herse_2020(PROD)'!$A:$H,8,FALSE),0)</f>
        <v>0</v>
      </c>
      <c r="L9" s="11">
        <f>IFERROR(VLOOKUP(A9,'BOM-Carte_OPB(PROD)'!$A:$H,8,FALSE),0)</f>
        <v>0</v>
      </c>
      <c r="M9" s="12">
        <f t="shared" si="3"/>
        <v>5</v>
      </c>
      <c r="N9" s="13" t="str">
        <f t="shared" si="4"/>
        <v>150060RS75000</v>
      </c>
      <c r="O9" s="14" t="str">
        <f>IFERROR(VLOOKUP($A9,'BOM-Carte_Alim(PROD)'!$A:$Z,2,FALSE),IFERROR(VLOOKUP($A9,'BOM-Carte_Mere(PROD)'!$A:$Z,2,FALSE),IFERROR(VLOOKUP($A9,'BOM-Carte_Herse_2020(PROD)'!$A:$Z,2,FALSE),IFERROR(VLOOKUP($A9,'BOM-Carte_OPB(PROD)'!$A:$Z,2,FALSE),""))))</f>
        <v>Wurth Elektronik</v>
      </c>
      <c r="P9" s="15" t="str">
        <f t="shared" si="5"/>
        <v>D1, D3, D5, D7, D11</v>
      </c>
      <c r="Q9" s="15" t="str">
        <f>IFERROR(VLOOKUP($A9,'BOM-Carte_Alim(PROD)'!$A:$Z,4,FALSE),IFERROR(VLOOKUP($A9,'BOM-Carte_Mere(PROD)'!$A:$Z,4,FALSE),IFERROR(VLOOKUP($A9,'BOM-Carte_Herse_2020(PROD)'!$A:$Z,4,FALSE),IFERROR(VLOOKUP($A9,'BOM-Carte_OPB(PROD)'!$A:$Z,4,FALSE),""))))</f>
        <v>SMD mono-color Chip LED, WL-SMCW, Red</v>
      </c>
      <c r="R9" s="15" t="str">
        <f>IFERROR(VLOOKUP($A9,'BOM-Carte_Alim(PROD)'!$A:$Z,5,FALSE),IFERROR(VLOOKUP($A9,'BOM-Carte_Mere(PROD)'!$A:$Z,5,FALSE),IFERROR(VLOOKUP($A9,'BOM-Carte_Herse_2020(PROD)'!$A:$Z,5,FALSE),IFERROR(VLOOKUP($A9,'BOM-Carte_OPB(PROD)'!$A:$Z,5,FALSE),""))))</f>
        <v>150060RS75000</v>
      </c>
      <c r="S9" s="15" t="str">
        <f>IFERROR(VLOOKUP($A9,'BOM-Carte_Alim(PROD)'!$A:$Z,6,FALSE),IFERROR(VLOOKUP($A9,'BOM-Carte_Mere(PROD)'!$A:$Z,6,FALSE),IFERROR(VLOOKUP($A9,'BOM-Carte_Herse_2020(PROD)'!$A:$Z,6,FALSE),IFERROR(VLOOKUP($A9,'BOM-Carte_OPB(PROD)'!$A:$Z,6,FALSE),""))))</f>
        <v>Rouge</v>
      </c>
      <c r="T9" s="15" t="str">
        <f>IFERROR(VLOOKUP($A9,'BOM-Carte_Alim(PROD)'!$A:$Z,7,FALSE),IFERROR(VLOOKUP($A9,'BOM-Carte_Mere(PROD)'!$A:$Z,7,FALSE),IFERROR(VLOOKUP($A9,'BOM-Carte_Herse_2020(PROD)'!$A:$Z,7,FALSE),IFERROR(VLOOKUP($A9,'BOM-Carte_OPB(PROD)'!$A:$Z,7,FALSE),""))))</f>
        <v>SMCW_0603</v>
      </c>
      <c r="U9" s="15">
        <f t="shared" si="6"/>
        <v>5</v>
      </c>
      <c r="V9" s="15" t="str">
        <f>IFERROR(VLOOKUP($A9,'BOM-Carte_Alim(PROD)'!$A:$Z,9,FALSE),IFERROR(VLOOKUP($A9,'BOM-Carte_Mere(PROD)'!$A:$Z,9,FALSE),IFERROR(VLOOKUP($A9,'BOM-Carte_Herse_2020(PROD)'!$A:$Z,9,FALSE),IFERROR(VLOOKUP($A9,'BOM-Carte_OPB(PROD)'!$A:$Z,9,FALSE),""))))</f>
        <v>WL-SMCW 0603  150060RS75000</v>
      </c>
      <c r="W9" s="15" t="str">
        <f>IFERROR(VLOOKUP($A9,'BOM-Carte_Alim(PROD)'!$A:$Z,10,FALSE),IFERROR(VLOOKUP($A9,'BOM-Carte_Mere(PROD)'!$A:$Z,10,FALSE),IFERROR(VLOOKUP($A9,'BOM-Carte_Herse_2020(PROD)'!$A:$Z,10,FALSE),IFERROR(VLOOKUP($A9,'BOM-Carte_OPB(PROD)'!$A:$Z,10,FALSE),""))))</f>
        <v>LED_0603</v>
      </c>
      <c r="X9" s="15" t="str">
        <f>IFERROR(VLOOKUP($A9,'BOM-Carte_Alim(PROD)'!$A:$Z,11,FALSE),IFERROR(VLOOKUP($A9,'BOM-Carte_Mere(PROD)'!$A:$Z,11,FALSE),IFERROR(VLOOKUP($A9,'BOM-Carte_Herse_2020(PROD)'!$A:$Z,11,FALSE),IFERROR(VLOOKUP($A9,'BOM-Carte_OPB(PROD)'!$A:$Z,11,FALSE),""))))</f>
        <v>JLCPCB</v>
      </c>
      <c r="Y9" s="15" t="str">
        <f>IFERROR(VLOOKUP($A9,'BOM-Carte_Alim(PROD)'!$A:$Z,12,FALSE),IFERROR(VLOOKUP($A9,'BOM-Carte_Mere(PROD)'!$A:$Z,12,FALSE),IFERROR(VLOOKUP($A9,'BOM-Carte_Herse_2020(PROD)'!$A:$Z,12,FALSE),IFERROR(VLOOKUP($A9,'BOM-Carte_OPB(PROD)'!$A:$Z,12,FALSE),""))))</f>
        <v>C2286</v>
      </c>
      <c r="Z9" s="9" t="str">
        <f>IFERROR(VLOOKUP($A9,'BOM-Carte_Alim(PROD)'!$A:$Z,13,FALSE),IFERROR(VLOOKUP($A9,'BOM-Carte_Mere(PROD)'!$A:$Z,13,FALSE),IFERROR(VLOOKUP($A9,'BOM-Carte_Herse_2020(PROD)'!$A:$Z,13,FALSE),IFERROR(VLOOKUP($A9,'BOM-Carte_OPB(PROD)'!$A:$Z,13,FALSE),""))))</f>
        <v>Farnell</v>
      </c>
      <c r="AA9" s="9" t="str">
        <f>IFERROR(VLOOKUP($A9,'BOM-Carte_Alim(PROD)'!$A:$Z,14,FALSE),IFERROR(VLOOKUP($A9,'BOM-Carte_Mere(PROD)'!$A:$Z,14,FALSE),IFERROR(VLOOKUP($A9,'BOM-Carte_Herse_2020(PROD)'!$A:$Z,14,FALSE),IFERROR(VLOOKUP($A9,'BOM-Carte_OPB(PROD)'!$A:$Z,14,FALSE),""))))</f>
        <v>2322071</v>
      </c>
    </row>
    <row r="10" spans="1:27" ht="28.5" x14ac:dyDescent="0.45">
      <c r="A10" s="10" t="s">
        <v>2401</v>
      </c>
      <c r="B10" s="6" t="str">
        <f>IFERROR(VLOOKUP(A10,'BOM-Carte_Alim(PROD)'!$A:$H,3,FALSE),"")</f>
        <v>D14</v>
      </c>
      <c r="C10" s="6" t="str">
        <f>IFERROR(VLOOKUP(A10,'BOM-Carte_Mere(PROD)'!$A:$H,3,FALSE),"")</f>
        <v>D200, D201, D202, D205</v>
      </c>
      <c r="D10" s="6" t="str">
        <f>IFERROR(VLOOKUP(A10,'BOM-Carte_Herse_2020(PROD)'!$A:$H,3,FALSE),"")</f>
        <v/>
      </c>
      <c r="E10" s="6" t="str">
        <f>IFERROR(VLOOKUP(A10,'BOM-Carte_OPB(PROD)'!$A:$H,3,FALSE),"")</f>
        <v/>
      </c>
      <c r="F10" s="6" t="str">
        <f t="shared" si="0"/>
        <v>D14, D200, D201, D202, D205</v>
      </c>
      <c r="G10" s="6" t="str">
        <f t="shared" si="1"/>
        <v>D14, D200, D201, D202, D205</v>
      </c>
      <c r="H10" s="6" t="str">
        <f t="shared" si="2"/>
        <v>D14, D200, D201, D202, D205</v>
      </c>
      <c r="I10" s="11">
        <f>IFERROR(VLOOKUP(A10,'BOM-Carte_Alim(PROD)'!$A:$H,8,FALSE),0)</f>
        <v>1</v>
      </c>
      <c r="J10" s="11">
        <f>IFERROR(VLOOKUP(A10,'BOM-Carte_Mere(PROD)'!$A:$H,8,FALSE),0)</f>
        <v>4</v>
      </c>
      <c r="K10" s="11">
        <f>IFERROR(VLOOKUP(A10,'BOM-Carte_Herse_2020(PROD)'!$A:$H,8,FALSE),0)</f>
        <v>0</v>
      </c>
      <c r="L10" s="11">
        <f>IFERROR(VLOOKUP(A10,'BOM-Carte_OPB(PROD)'!$A:$H,8,FALSE),0)</f>
        <v>0</v>
      </c>
      <c r="M10" s="12">
        <f t="shared" si="3"/>
        <v>5</v>
      </c>
      <c r="N10" s="13" t="str">
        <f t="shared" si="4"/>
        <v>824001</v>
      </c>
      <c r="O10" s="14" t="str">
        <f>IFERROR(VLOOKUP($A10,'BOM-Carte_Alim(PROD)'!$A:$Z,2,FALSE),IFERROR(VLOOKUP($A10,'BOM-Carte_Mere(PROD)'!$A:$Z,2,FALSE),IFERROR(VLOOKUP($A10,'BOM-Carte_Herse_2020(PROD)'!$A:$Z,2,FALSE),IFERROR(VLOOKUP($A10,'BOM-Carte_OPB(PROD)'!$A:$Z,2,FALSE),""))))</f>
        <v>Wurth Elektronik</v>
      </c>
      <c r="P10" s="15" t="str">
        <f t="shared" si="5"/>
        <v>D14, D200, D201, D202, D205</v>
      </c>
      <c r="Q10" s="15" t="str">
        <f>IFERROR(VLOOKUP($A10,'BOM-Carte_Alim(PROD)'!$A:$Z,4,FALSE),IFERROR(VLOOKUP($A10,'BOM-Carte_Mere(PROD)'!$A:$Z,4,FALSE),IFERROR(VLOOKUP($A10,'BOM-Carte_Herse_2020(PROD)'!$A:$Z,4,FALSE),IFERROR(VLOOKUP($A10,'BOM-Carte_OPB(PROD)'!$A:$Z,4,FALSE),""))))</f>
        <v>WE-TVS TVS Diode 4+1Ch 5V SOT23-6L</v>
      </c>
      <c r="R10" s="15" t="str">
        <f>IFERROR(VLOOKUP($A10,'BOM-Carte_Alim(PROD)'!$A:$Z,5,FALSE),IFERROR(VLOOKUP($A10,'BOM-Carte_Mere(PROD)'!$A:$Z,5,FALSE),IFERROR(VLOOKUP($A10,'BOM-Carte_Herse_2020(PROD)'!$A:$Z,5,FALSE),IFERROR(VLOOKUP($A10,'BOM-Carte_OPB(PROD)'!$A:$Z,5,FALSE),""))))</f>
        <v>824001</v>
      </c>
      <c r="S10" s="15" t="str">
        <f>IFERROR(VLOOKUP($A10,'BOM-Carte_Alim(PROD)'!$A:$Z,6,FALSE),IFERROR(VLOOKUP($A10,'BOM-Carte_Mere(PROD)'!$A:$Z,6,FALSE),IFERROR(VLOOKUP($A10,'BOM-Carte_Herse_2020(PROD)'!$A:$Z,6,FALSE),IFERROR(VLOOKUP($A10,'BOM-Carte_OPB(PROD)'!$A:$Z,6,FALSE),""))))</f>
        <v>5V</v>
      </c>
      <c r="T10" s="15" t="str">
        <f>IFERROR(VLOOKUP($A10,'BOM-Carte_Alim(PROD)'!$A:$Z,7,FALSE),IFERROR(VLOOKUP($A10,'BOM-Carte_Mere(PROD)'!$A:$Z,7,FALSE),IFERROR(VLOOKUP($A10,'BOM-Carte_Herse_2020(PROD)'!$A:$Z,7,FALSE),IFERROR(VLOOKUP($A10,'BOM-Carte_OPB(PROD)'!$A:$Z,7,FALSE),""))))</f>
        <v>SOT-23-6L</v>
      </c>
      <c r="U10" s="15">
        <f t="shared" si="6"/>
        <v>5</v>
      </c>
      <c r="V10" s="15" t="str">
        <f>IFERROR(VLOOKUP($A10,'BOM-Carte_Alim(PROD)'!$A:$Z,9,FALSE),IFERROR(VLOOKUP($A10,'BOM-Carte_Mere(PROD)'!$A:$Z,9,FALSE),IFERROR(VLOOKUP($A10,'BOM-Carte_Herse_2020(PROD)'!$A:$Z,9,FALSE),IFERROR(VLOOKUP($A10,'BOM-Carte_OPB(PROD)'!$A:$Z,9,FALSE),""))))</f>
        <v>824001</v>
      </c>
      <c r="W10" s="15" t="str">
        <f>IFERROR(VLOOKUP($A10,'BOM-Carte_Alim(PROD)'!$A:$Z,10,FALSE),IFERROR(VLOOKUP($A10,'BOM-Carte_Mere(PROD)'!$A:$Z,10,FALSE),IFERROR(VLOOKUP($A10,'BOM-Carte_Herse_2020(PROD)'!$A:$Z,10,FALSE),IFERROR(VLOOKUP($A10,'BOM-Carte_OPB(PROD)'!$A:$Z,10,FALSE),""))))</f>
        <v>SOT-23-6L</v>
      </c>
      <c r="X10" s="15" t="str">
        <f>IFERROR(VLOOKUP($A10,'BOM-Carte_Alim(PROD)'!$A:$Z,11,FALSE),IFERROR(VLOOKUP($A10,'BOM-Carte_Mere(PROD)'!$A:$Z,11,FALSE),IFERROR(VLOOKUP($A10,'BOM-Carte_Herse_2020(PROD)'!$A:$Z,11,FALSE),IFERROR(VLOOKUP($A10,'BOM-Carte_OPB(PROD)'!$A:$Z,11,FALSE),""))))</f>
        <v>JLCPCB</v>
      </c>
      <c r="Y10" s="15" t="str">
        <f>IFERROR(VLOOKUP($A10,'BOM-Carte_Alim(PROD)'!$A:$Z,12,FALSE),IFERROR(VLOOKUP($A10,'BOM-Carte_Mere(PROD)'!$A:$Z,12,FALSE),IFERROR(VLOOKUP($A10,'BOM-Carte_Herse_2020(PROD)'!$A:$Z,12,FALSE),IFERROR(VLOOKUP($A10,'BOM-Carte_OPB(PROD)'!$A:$Z,12,FALSE),""))))</f>
        <v>C85364</v>
      </c>
      <c r="Z10" s="9" t="str">
        <f>IFERROR(VLOOKUP($A10,'BOM-Carte_Alim(PROD)'!$A:$Z,13,FALSE),IFERROR(VLOOKUP($A10,'BOM-Carte_Mere(PROD)'!$A:$Z,13,FALSE),IFERROR(VLOOKUP($A10,'BOM-Carte_Herse_2020(PROD)'!$A:$Z,13,FALSE),IFERROR(VLOOKUP($A10,'BOM-Carte_OPB(PROD)'!$A:$Z,13,FALSE),""))))</f>
        <v>Farnell</v>
      </c>
      <c r="AA10" s="9" t="str">
        <f>IFERROR(VLOOKUP($A10,'BOM-Carte_Alim(PROD)'!$A:$Z,14,FALSE),IFERROR(VLOOKUP($A10,'BOM-Carte_Mere(PROD)'!$A:$Z,14,FALSE),IFERROR(VLOOKUP($A10,'BOM-Carte_Herse_2020(PROD)'!$A:$Z,14,FALSE),IFERROR(VLOOKUP($A10,'BOM-Carte_OPB(PROD)'!$A:$Z,14,FALSE),""))))</f>
        <v>1748613</v>
      </c>
    </row>
    <row r="11" spans="1:27" ht="28.5" x14ac:dyDescent="0.45">
      <c r="A11" s="10" t="s">
        <v>318</v>
      </c>
      <c r="B11" s="6" t="str">
        <f>IFERROR(VLOOKUP(A11,'BOM-Carte_Alim(PROD)'!$A:$H,3,FALSE),"")</f>
        <v>F2</v>
      </c>
      <c r="C11" s="6" t="str">
        <f>IFERROR(VLOOKUP(A11,'BOM-Carte_Mere(PROD)'!$A:$H,3,FALSE),"")</f>
        <v/>
      </c>
      <c r="D11" s="6" t="str">
        <f>IFERROR(VLOOKUP(A11,'BOM-Carte_Herse_2020(PROD)'!$A:$H,3,FALSE),"")</f>
        <v/>
      </c>
      <c r="E11" s="6" t="str">
        <f>IFERROR(VLOOKUP(A11,'BOM-Carte_OPB(PROD)'!$A:$H,3,FALSE),"")</f>
        <v/>
      </c>
      <c r="F11" s="6" t="str">
        <f t="shared" si="0"/>
        <v>F2</v>
      </c>
      <c r="G11" s="6" t="str">
        <f t="shared" si="1"/>
        <v>F2</v>
      </c>
      <c r="H11" s="6" t="str">
        <f t="shared" si="2"/>
        <v>F2</v>
      </c>
      <c r="I11" s="11">
        <f>IFERROR(VLOOKUP(A11,'BOM-Carte_Alim(PROD)'!$A:$H,8,FALSE),0)</f>
        <v>1</v>
      </c>
      <c r="J11" s="11">
        <f>IFERROR(VLOOKUP(A11,'BOM-Carte_Mere(PROD)'!$A:$H,8,FALSE),0)</f>
        <v>0</v>
      </c>
      <c r="K11" s="11">
        <f>IFERROR(VLOOKUP(A11,'BOM-Carte_Herse_2020(PROD)'!$A:$H,8,FALSE),0)</f>
        <v>0</v>
      </c>
      <c r="L11" s="11">
        <f>IFERROR(VLOOKUP(A11,'BOM-Carte_OPB(PROD)'!$A:$H,8,FALSE),0)</f>
        <v>0</v>
      </c>
      <c r="M11" s="12">
        <f t="shared" si="3"/>
        <v>1</v>
      </c>
      <c r="N11" s="13" t="str">
        <f t="shared" si="4"/>
        <v>0891030.NXS</v>
      </c>
      <c r="O11" s="14" t="str">
        <f>IFERROR(VLOOKUP($A11,'BOM-Carte_Alim(PROD)'!$A:$Z,2,FALSE),IFERROR(VLOOKUP($A11,'BOM-Carte_Mere(PROD)'!$A:$Z,2,FALSE),IFERROR(VLOOKUP($A11,'BOM-Carte_Herse_2020(PROD)'!$A:$Z,2,FALSE),IFERROR(VLOOKUP($A11,'BOM-Carte_OPB(PROD)'!$A:$Z,2,FALSE),""))))</f>
        <v>Littelfuse Inc.</v>
      </c>
      <c r="P11" s="15" t="str">
        <f t="shared" si="5"/>
        <v>F2</v>
      </c>
      <c r="Q11" s="15" t="str">
        <f>IFERROR(VLOOKUP($A11,'BOM-Carte_Alim(PROD)'!$A:$Z,4,FALSE),IFERROR(VLOOKUP($A11,'BOM-Carte_Mere(PROD)'!$A:$Z,4,FALSE),IFERROR(VLOOKUP($A11,'BOM-Carte_Herse_2020(PROD)'!$A:$Z,4,FALSE),IFERROR(VLOOKUP($A11,'BOM-Carte_OPB(PROD)'!$A:$Z,4,FALSE),""))))</f>
        <v>FUSE AUTO 30A 58VDC BLADE MINI</v>
      </c>
      <c r="R11" s="15" t="str">
        <f>IFERROR(VLOOKUP($A11,'BOM-Carte_Alim(PROD)'!$A:$Z,5,FALSE),IFERROR(VLOOKUP($A11,'BOM-Carte_Mere(PROD)'!$A:$Z,5,FALSE),IFERROR(VLOOKUP($A11,'BOM-Carte_Herse_2020(PROD)'!$A:$Z,5,FALSE),IFERROR(VLOOKUP($A11,'BOM-Carte_OPB(PROD)'!$A:$Z,5,FALSE),""))))</f>
        <v>0891030.NXS</v>
      </c>
      <c r="S11" s="15" t="str">
        <f>IFERROR(VLOOKUP($A11,'BOM-Carte_Alim(PROD)'!$A:$Z,6,FALSE),IFERROR(VLOOKUP($A11,'BOM-Carte_Mere(PROD)'!$A:$Z,6,FALSE),IFERROR(VLOOKUP($A11,'BOM-Carte_Herse_2020(PROD)'!$A:$Z,6,FALSE),IFERROR(VLOOKUP($A11,'BOM-Carte_OPB(PROD)'!$A:$Z,6,FALSE),""))))</f>
        <v>30A</v>
      </c>
      <c r="T11" s="15" t="str">
        <f>IFERROR(VLOOKUP($A11,'BOM-Carte_Alim(PROD)'!$A:$Z,7,FALSE),IFERROR(VLOOKUP($A11,'BOM-Carte_Mere(PROD)'!$A:$Z,7,FALSE),IFERROR(VLOOKUP($A11,'BOM-Carte_Herse_2020(PROD)'!$A:$Z,7,FALSE),IFERROR(VLOOKUP($A11,'BOM-Carte_OPB(PROD)'!$A:$Z,7,FALSE),""))))</f>
        <v/>
      </c>
      <c r="U11" s="15">
        <f t="shared" si="6"/>
        <v>1</v>
      </c>
      <c r="V11" s="15" t="str">
        <f>IFERROR(VLOOKUP($A11,'BOM-Carte_Alim(PROD)'!$A:$Z,9,FALSE),IFERROR(VLOOKUP($A11,'BOM-Carte_Mere(PROD)'!$A:$Z,9,FALSE),IFERROR(VLOOKUP($A11,'BOM-Carte_Herse_2020(PROD)'!$A:$Z,9,FALSE),IFERROR(VLOOKUP($A11,'BOM-Carte_OPB(PROD)'!$A:$Z,9,FALSE),""))))</f>
        <v>0891030.NXS</v>
      </c>
      <c r="W11" s="15">
        <f>IFERROR(VLOOKUP($A11,'BOM-Carte_Alim(PROD)'!$A:$Z,10,FALSE),IFERROR(VLOOKUP($A11,'BOM-Carte_Mere(PROD)'!$A:$Z,10,FALSE),IFERROR(VLOOKUP($A11,'BOM-Carte_Herse_2020(PROD)'!$A:$Z,10,FALSE),IFERROR(VLOOKUP($A11,'BOM-Carte_OPB(PROD)'!$A:$Z,10,FALSE),""))))</f>
        <v>0</v>
      </c>
      <c r="X11" s="15">
        <f>IFERROR(VLOOKUP($A11,'BOM-Carte_Alim(PROD)'!$A:$Z,11,FALSE),IFERROR(VLOOKUP($A11,'BOM-Carte_Mere(PROD)'!$A:$Z,11,FALSE),IFERROR(VLOOKUP($A11,'BOM-Carte_Herse_2020(PROD)'!$A:$Z,11,FALSE),IFERROR(VLOOKUP($A11,'BOM-Carte_OPB(PROD)'!$A:$Z,11,FALSE),""))))</f>
        <v>0</v>
      </c>
      <c r="Y11" s="15">
        <f>IFERROR(VLOOKUP($A11,'BOM-Carte_Alim(PROD)'!$A:$Z,12,FALSE),IFERROR(VLOOKUP($A11,'BOM-Carte_Mere(PROD)'!$A:$Z,12,FALSE),IFERROR(VLOOKUP($A11,'BOM-Carte_Herse_2020(PROD)'!$A:$Z,12,FALSE),IFERROR(VLOOKUP($A11,'BOM-Carte_OPB(PROD)'!$A:$Z,12,FALSE),""))))</f>
        <v>0</v>
      </c>
      <c r="Z11" s="9" t="str">
        <f>IFERROR(VLOOKUP($A11,'BOM-Carte_Alim(PROD)'!$A:$Z,13,FALSE),IFERROR(VLOOKUP($A11,'BOM-Carte_Mere(PROD)'!$A:$Z,13,FALSE),IFERROR(VLOOKUP($A11,'BOM-Carte_Herse_2020(PROD)'!$A:$Z,13,FALSE),IFERROR(VLOOKUP($A11,'BOM-Carte_OPB(PROD)'!$A:$Z,13,FALSE),""))))</f>
        <v>Digi-Key</v>
      </c>
      <c r="AA11" s="9" t="str">
        <f>IFERROR(VLOOKUP($A11,'BOM-Carte_Alim(PROD)'!$A:$Z,14,FALSE),IFERROR(VLOOKUP($A11,'BOM-Carte_Mere(PROD)'!$A:$Z,14,FALSE),IFERROR(VLOOKUP($A11,'BOM-Carte_Herse_2020(PROD)'!$A:$Z,14,FALSE),IFERROR(VLOOKUP($A11,'BOM-Carte_OPB(PROD)'!$A:$Z,14,FALSE),""))))</f>
        <v>F4993-ND</v>
      </c>
    </row>
    <row r="12" spans="1:27" ht="75" x14ac:dyDescent="0.25">
      <c r="A12" s="10" t="s">
        <v>117</v>
      </c>
      <c r="B12" s="6" t="str">
        <f>IFERROR(VLOOKUP(A12,'BOM-Carte_Alim(PROD)'!$A:$H,3,FALSE),"")</f>
        <v>FB7, FB8</v>
      </c>
      <c r="C12" s="6" t="str">
        <f>IFERROR(VLOOKUP(A12,'BOM-Carte_Mere(PROD)'!$A:$H,3,FALSE),"")</f>
        <v>FB200, FB201, FB202, FB203, FB204, FB205, FB210, FB211</v>
      </c>
      <c r="D12" s="6" t="str">
        <f>IFERROR(VLOOKUP(A12,'BOM-Carte_Herse_2020(PROD)'!$A:$H,3,FALSE),"")</f>
        <v/>
      </c>
      <c r="E12" s="6" t="str">
        <f>IFERROR(VLOOKUP(A12,'BOM-Carte_OPB(PROD)'!$A:$H,3,FALSE),"")</f>
        <v/>
      </c>
      <c r="F12" s="6" t="str">
        <f t="shared" si="0"/>
        <v>FB7, FB8, FB200, FB201, FB202, FB203, FB204, FB205, FB210, FB211</v>
      </c>
      <c r="G12" s="6" t="str">
        <f t="shared" si="1"/>
        <v>FB7, FB8, FB200, FB201, FB202, FB203, FB204, FB205, FB210, FB211</v>
      </c>
      <c r="H12" s="6" t="str">
        <f t="shared" si="2"/>
        <v>FB7, FB8, FB200, FB201, FB202, FB203, FB204, FB205, FB210, FB211</v>
      </c>
      <c r="I12" s="11">
        <f>IFERROR(VLOOKUP(A12,'BOM-Carte_Alim(PROD)'!$A:$H,8,FALSE),0)</f>
        <v>2</v>
      </c>
      <c r="J12" s="11">
        <f>IFERROR(VLOOKUP(A12,'BOM-Carte_Mere(PROD)'!$A:$H,8,FALSE),0)</f>
        <v>8</v>
      </c>
      <c r="K12" s="11">
        <f>IFERROR(VLOOKUP(A12,'BOM-Carte_Herse_2020(PROD)'!$A:$H,8,FALSE),0)</f>
        <v>0</v>
      </c>
      <c r="L12" s="11">
        <f>IFERROR(VLOOKUP(A12,'BOM-Carte_OPB(PROD)'!$A:$H,8,FALSE),0)</f>
        <v>0</v>
      </c>
      <c r="M12" s="12">
        <f t="shared" si="3"/>
        <v>10</v>
      </c>
      <c r="N12" s="13" t="str">
        <f t="shared" si="4"/>
        <v>742792023</v>
      </c>
      <c r="O12" s="14" t="str">
        <f>IFERROR(VLOOKUP($A12,'BOM-Carte_Alim(PROD)'!$A:$Z,2,FALSE),IFERROR(VLOOKUP($A12,'BOM-Carte_Mere(PROD)'!$A:$Z,2,FALSE),IFERROR(VLOOKUP($A12,'BOM-Carte_Herse_2020(PROD)'!$A:$Z,2,FALSE),IFERROR(VLOOKUP($A12,'BOM-Carte_OPB(PROD)'!$A:$Z,2,FALSE),""))))</f>
        <v>Wurth Elektronik</v>
      </c>
      <c r="P12" s="15" t="str">
        <f t="shared" si="5"/>
        <v>FB7, FB8, FB200, FB201, FB202, FB203, FB204, FB205, FB210, FB211</v>
      </c>
      <c r="Q12" s="15" t="str">
        <f>IFERROR(VLOOKUP($A12,'BOM-Carte_Alim(PROD)'!$A:$Z,4,FALSE),IFERROR(VLOOKUP($A12,'BOM-Carte_Mere(PROD)'!$A:$Z,4,FALSE),IFERROR(VLOOKUP($A12,'BOM-Carte_Herse_2020(PROD)'!$A:$Z,4,FALSE),IFERROR(VLOOKUP($A12,'BOM-Carte_OPB(PROD)'!$A:$Z,4,FALSE),""))))</f>
        <v>Ferrite Bead 120ohm 0805 3A</v>
      </c>
      <c r="R12" s="15" t="str">
        <f>IFERROR(VLOOKUP($A12,'BOM-Carte_Alim(PROD)'!$A:$Z,5,FALSE),IFERROR(VLOOKUP($A12,'BOM-Carte_Mere(PROD)'!$A:$Z,5,FALSE),IFERROR(VLOOKUP($A12,'BOM-Carte_Herse_2020(PROD)'!$A:$Z,5,FALSE),IFERROR(VLOOKUP($A12,'BOM-Carte_OPB(PROD)'!$A:$Z,5,FALSE),""))))</f>
        <v>742792023</v>
      </c>
      <c r="S12" s="15" t="str">
        <f>IFERROR(VLOOKUP($A12,'BOM-Carte_Alim(PROD)'!$A:$Z,6,FALSE),IFERROR(VLOOKUP($A12,'BOM-Carte_Mere(PROD)'!$A:$Z,6,FALSE),IFERROR(VLOOKUP($A12,'BOM-Carte_Herse_2020(PROD)'!$A:$Z,6,FALSE),IFERROR(VLOOKUP($A12,'BOM-Carte_OPB(PROD)'!$A:$Z,6,FALSE),""))))</f>
        <v>120Ω</v>
      </c>
      <c r="T12" s="15" t="str">
        <f>IFERROR(VLOOKUP($A12,'BOM-Carte_Alim(PROD)'!$A:$Z,7,FALSE),IFERROR(VLOOKUP($A12,'BOM-Carte_Mere(PROD)'!$A:$Z,7,FALSE),IFERROR(VLOOKUP($A12,'BOM-Carte_Herse_2020(PROD)'!$A:$Z,7,FALSE),IFERROR(VLOOKUP($A12,'BOM-Carte_OPB(PROD)'!$A:$Z,7,FALSE),""))))</f>
        <v>WE-CBF_0805_High Current</v>
      </c>
      <c r="U12" s="15">
        <f t="shared" si="6"/>
        <v>10</v>
      </c>
      <c r="V12" s="15" t="str">
        <f>IFERROR(VLOOKUP($A12,'BOM-Carte_Alim(PROD)'!$A:$Z,9,FALSE),IFERROR(VLOOKUP($A12,'BOM-Carte_Mere(PROD)'!$A:$Z,9,FALSE),IFERROR(VLOOKUP($A12,'BOM-Carte_Herse_2020(PROD)'!$A:$Z,9,FALSE),IFERROR(VLOOKUP($A12,'BOM-Carte_OPB(PROD)'!$A:$Z,9,FALSE),""))))</f>
        <v>WE-CBF, 742792023</v>
      </c>
      <c r="W12" s="15" t="str">
        <f>IFERROR(VLOOKUP($A12,'BOM-Carte_Alim(PROD)'!$A:$Z,10,FALSE),IFERROR(VLOOKUP($A12,'BOM-Carte_Mere(PROD)'!$A:$Z,10,FALSE),IFERROR(VLOOKUP($A12,'BOM-Carte_Herse_2020(PROD)'!$A:$Z,10,FALSE),IFERROR(VLOOKUP($A12,'BOM-Carte_OPB(PROD)'!$A:$Z,10,FALSE),""))))</f>
        <v>0805</v>
      </c>
      <c r="X12" s="15" t="str">
        <f>IFERROR(VLOOKUP($A12,'BOM-Carte_Alim(PROD)'!$A:$Z,11,FALSE),IFERROR(VLOOKUP($A12,'BOM-Carte_Mere(PROD)'!$A:$Z,11,FALSE),IFERROR(VLOOKUP($A12,'BOM-Carte_Herse_2020(PROD)'!$A:$Z,11,FALSE),IFERROR(VLOOKUP($A12,'BOM-Carte_OPB(PROD)'!$A:$Z,11,FALSE),""))))</f>
        <v>JLCPCB</v>
      </c>
      <c r="Y12" s="15" t="str">
        <f>IFERROR(VLOOKUP($A12,'BOM-Carte_Alim(PROD)'!$A:$Z,12,FALSE),IFERROR(VLOOKUP($A12,'BOM-Carte_Mere(PROD)'!$A:$Z,12,FALSE),IFERROR(VLOOKUP($A12,'BOM-Carte_Herse_2020(PROD)'!$A:$Z,12,FALSE),IFERROR(VLOOKUP($A12,'BOM-Carte_OPB(PROD)'!$A:$Z,12,FALSE),""))))</f>
        <v>C1015</v>
      </c>
      <c r="Z12" s="9" t="str">
        <f>IFERROR(VLOOKUP($A12,'BOM-Carte_Alim(PROD)'!$A:$Z,13,FALSE),IFERROR(VLOOKUP($A12,'BOM-Carte_Mere(PROD)'!$A:$Z,13,FALSE),IFERROR(VLOOKUP($A12,'BOM-Carte_Herse_2020(PROD)'!$A:$Z,13,FALSE),IFERROR(VLOOKUP($A12,'BOM-Carte_OPB(PROD)'!$A:$Z,13,FALSE),""))))</f>
        <v>Farnell</v>
      </c>
      <c r="AA12" s="9" t="str">
        <f>IFERROR(VLOOKUP($A12,'BOM-Carte_Alim(PROD)'!$A:$Z,14,FALSE),IFERROR(VLOOKUP($A12,'BOM-Carte_Mere(PROD)'!$A:$Z,14,FALSE),IFERROR(VLOOKUP($A12,'BOM-Carte_Herse_2020(PROD)'!$A:$Z,14,FALSE),IFERROR(VLOOKUP($A12,'BOM-Carte_OPB(PROD)'!$A:$Z,14,FALSE),""))))</f>
        <v>1635732</v>
      </c>
    </row>
    <row r="13" spans="1:27" ht="28.5" x14ac:dyDescent="0.45">
      <c r="A13" s="10" t="s">
        <v>327</v>
      </c>
      <c r="B13" s="6" t="str">
        <f>IFERROR(VLOOKUP(A13,'BOM-Carte_Alim(PROD)'!$A:$H,3,FALSE),"")</f>
        <v>DT2</v>
      </c>
      <c r="C13" s="6" t="str">
        <f>IFERROR(VLOOKUP(A13,'BOM-Carte_Mere(PROD)'!$A:$H,3,FALSE),"")</f>
        <v/>
      </c>
      <c r="D13" s="6" t="str">
        <f>IFERROR(VLOOKUP(A13,'BOM-Carte_Herse_2020(PROD)'!$A:$H,3,FALSE),"")</f>
        <v/>
      </c>
      <c r="E13" s="6" t="str">
        <f>IFERROR(VLOOKUP(A13,'BOM-Carte_OPB(PROD)'!$A:$H,3,FALSE),"")</f>
        <v/>
      </c>
      <c r="F13" s="6" t="str">
        <f t="shared" si="0"/>
        <v>DT2</v>
      </c>
      <c r="G13" s="6" t="str">
        <f t="shared" si="1"/>
        <v>DT2</v>
      </c>
      <c r="H13" s="6" t="str">
        <f t="shared" si="2"/>
        <v>DT2</v>
      </c>
      <c r="I13" s="11">
        <f>IFERROR(VLOOKUP(A13,'BOM-Carte_Alim(PROD)'!$A:$H,8,FALSE),0)</f>
        <v>1</v>
      </c>
      <c r="J13" s="11">
        <f>IFERROR(VLOOKUP(A13,'BOM-Carte_Mere(PROD)'!$A:$H,8,FALSE),0)</f>
        <v>0</v>
      </c>
      <c r="K13" s="11">
        <f>IFERROR(VLOOKUP(A13,'BOM-Carte_Herse_2020(PROD)'!$A:$H,8,FALSE),0)</f>
        <v>0</v>
      </c>
      <c r="L13" s="11">
        <f>IFERROR(VLOOKUP(A13,'BOM-Carte_OPB(PROD)'!$A:$H,8,FALSE),0)</f>
        <v>0</v>
      </c>
      <c r="M13" s="12">
        <f t="shared" si="3"/>
        <v>1</v>
      </c>
      <c r="N13" s="13" t="str">
        <f t="shared" si="4"/>
        <v>824540241</v>
      </c>
      <c r="O13" s="14" t="str">
        <f>IFERROR(VLOOKUP($A13,'BOM-Carte_Alim(PROD)'!$A:$Z,2,FALSE),IFERROR(VLOOKUP($A13,'BOM-Carte_Mere(PROD)'!$A:$Z,2,FALSE),IFERROR(VLOOKUP($A13,'BOM-Carte_Herse_2020(PROD)'!$A:$Z,2,FALSE),IFERROR(VLOOKUP($A13,'BOM-Carte_OPB(PROD)'!$A:$Z,2,FALSE),""))))</f>
        <v>Wurth Electronics Inc.</v>
      </c>
      <c r="P13" s="15" t="str">
        <f t="shared" si="5"/>
        <v>DT2</v>
      </c>
      <c r="Q13" s="15" t="str">
        <f>IFERROR(VLOOKUP($A13,'BOM-Carte_Alim(PROD)'!$A:$Z,4,FALSE),IFERROR(VLOOKUP($A13,'BOM-Carte_Mere(PROD)'!$A:$Z,4,FALSE),IFERROR(VLOOKUP($A13,'BOM-Carte_Herse_2020(PROD)'!$A:$Z,4,FALSE),IFERROR(VLOOKUP($A13,'BOM-Carte_OPB(PROD)'!$A:$Z,4,FALSE),""))))</f>
        <v>WE-TVSP Power TVS Diode, Unidirectional, 1500 W, 24 VDC</v>
      </c>
      <c r="R13" s="15" t="str">
        <f>IFERROR(VLOOKUP($A13,'BOM-Carte_Alim(PROD)'!$A:$Z,5,FALSE),IFERROR(VLOOKUP($A13,'BOM-Carte_Mere(PROD)'!$A:$Z,5,FALSE),IFERROR(VLOOKUP($A13,'BOM-Carte_Herse_2020(PROD)'!$A:$Z,5,FALSE),IFERROR(VLOOKUP($A13,'BOM-Carte_OPB(PROD)'!$A:$Z,5,FALSE),""))))</f>
        <v>824540241</v>
      </c>
      <c r="S13" s="15" t="str">
        <f>IFERROR(VLOOKUP($A13,'BOM-Carte_Alim(PROD)'!$A:$Z,6,FALSE),IFERROR(VLOOKUP($A13,'BOM-Carte_Mere(PROD)'!$A:$Z,6,FALSE),IFERROR(VLOOKUP($A13,'BOM-Carte_Herse_2020(PROD)'!$A:$Z,6,FALSE),IFERROR(VLOOKUP($A13,'BOM-Carte_OPB(PROD)'!$A:$Z,6,FALSE),""))))</f>
        <v>24V</v>
      </c>
      <c r="T13" s="15" t="str">
        <f>IFERROR(VLOOKUP($A13,'BOM-Carte_Alim(PROD)'!$A:$Z,7,FALSE),IFERROR(VLOOKUP($A13,'BOM-Carte_Mere(PROD)'!$A:$Z,7,FALSE),IFERROR(VLOOKUP($A13,'BOM-Carte_Herse_2020(PROD)'!$A:$Z,7,FALSE),IFERROR(VLOOKUP($A13,'BOM-Carte_OPB(PROD)'!$A:$Z,7,FALSE),""))))</f>
        <v>SMC, DO-214AB</v>
      </c>
      <c r="U13" s="15">
        <f t="shared" si="6"/>
        <v>1</v>
      </c>
      <c r="V13" s="15" t="str">
        <f>IFERROR(VLOOKUP($A13,'BOM-Carte_Alim(PROD)'!$A:$Z,9,FALSE),IFERROR(VLOOKUP($A13,'BOM-Carte_Mere(PROD)'!$A:$Z,9,FALSE),IFERROR(VLOOKUP($A13,'BOM-Carte_Herse_2020(PROD)'!$A:$Z,9,FALSE),IFERROR(VLOOKUP($A13,'BOM-Carte_OPB(PROD)'!$A:$Z,9,FALSE),""))))</f>
        <v>824540241</v>
      </c>
      <c r="W13" s="15">
        <f>IFERROR(VLOOKUP($A13,'BOM-Carte_Alim(PROD)'!$A:$Z,10,FALSE),IFERROR(VLOOKUP($A13,'BOM-Carte_Mere(PROD)'!$A:$Z,10,FALSE),IFERROR(VLOOKUP($A13,'BOM-Carte_Herse_2020(PROD)'!$A:$Z,10,FALSE),IFERROR(VLOOKUP($A13,'BOM-Carte_OPB(PROD)'!$A:$Z,10,FALSE),""))))</f>
        <v>0</v>
      </c>
      <c r="X13" s="15">
        <f>IFERROR(VLOOKUP($A13,'BOM-Carte_Alim(PROD)'!$A:$Z,11,FALSE),IFERROR(VLOOKUP($A13,'BOM-Carte_Mere(PROD)'!$A:$Z,11,FALSE),IFERROR(VLOOKUP($A13,'BOM-Carte_Herse_2020(PROD)'!$A:$Z,11,FALSE),IFERROR(VLOOKUP($A13,'BOM-Carte_OPB(PROD)'!$A:$Z,11,FALSE),""))))</f>
        <v>0</v>
      </c>
      <c r="Y13" s="15">
        <f>IFERROR(VLOOKUP($A13,'BOM-Carte_Alim(PROD)'!$A:$Z,12,FALSE),IFERROR(VLOOKUP($A13,'BOM-Carte_Mere(PROD)'!$A:$Z,12,FALSE),IFERROR(VLOOKUP($A13,'BOM-Carte_Herse_2020(PROD)'!$A:$Z,12,FALSE),IFERROR(VLOOKUP($A13,'BOM-Carte_OPB(PROD)'!$A:$Z,12,FALSE),""))))</f>
        <v>0</v>
      </c>
      <c r="Z13" s="9" t="str">
        <f>IFERROR(VLOOKUP($A13,'BOM-Carte_Alim(PROD)'!$A:$Z,13,FALSE),IFERROR(VLOOKUP($A13,'BOM-Carte_Mere(PROD)'!$A:$Z,13,FALSE),IFERROR(VLOOKUP($A13,'BOM-Carte_Herse_2020(PROD)'!$A:$Z,13,FALSE),IFERROR(VLOOKUP($A13,'BOM-Carte_OPB(PROD)'!$A:$Z,13,FALSE),""))))</f>
        <v>Farnell</v>
      </c>
      <c r="AA13" s="9" t="str">
        <f>IFERROR(VLOOKUP($A13,'BOM-Carte_Alim(PROD)'!$A:$Z,14,FALSE),IFERROR(VLOOKUP($A13,'BOM-Carte_Mere(PROD)'!$A:$Z,14,FALSE),IFERROR(VLOOKUP($A13,'BOM-Carte_Herse_2020(PROD)'!$A:$Z,14,FALSE),IFERROR(VLOOKUP($A13,'BOM-Carte_OPB(PROD)'!$A:$Z,14,FALSE),""))))</f>
        <v>2536699</v>
      </c>
    </row>
    <row r="14" spans="1:27" ht="28.5" x14ac:dyDescent="0.45">
      <c r="A14" s="10" t="s">
        <v>156</v>
      </c>
      <c r="B14" s="6" t="str">
        <f>IFERROR(VLOOKUP(A14,'BOM-Carte_Alim(PROD)'!$A:$H,3,FALSE),"")</f>
        <v>J3, J26</v>
      </c>
      <c r="C14" s="6" t="str">
        <f>IFERROR(VLOOKUP(A14,'BOM-Carte_Mere(PROD)'!$A:$H,3,FALSE),"")</f>
        <v>J208, J211, J212, J214</v>
      </c>
      <c r="D14" s="6" t="str">
        <f>IFERROR(VLOOKUP(A14,'BOM-Carte_Herse_2020(PROD)'!$A:$H,3,FALSE),"")</f>
        <v/>
      </c>
      <c r="E14" s="6" t="str">
        <f>IFERROR(VLOOKUP(A14,'BOM-Carte_OPB(PROD)'!$A:$H,3,FALSE),"")</f>
        <v/>
      </c>
      <c r="F14" s="6" t="str">
        <f t="shared" si="0"/>
        <v>J3, J26, J208, J211, J212, J214</v>
      </c>
      <c r="G14" s="6" t="str">
        <f t="shared" si="1"/>
        <v>J3, J26, J208, J211, J212, J214</v>
      </c>
      <c r="H14" s="6" t="str">
        <f t="shared" si="2"/>
        <v>J3, J26, J208, J211, J212, J214</v>
      </c>
      <c r="I14" s="11">
        <f>IFERROR(VLOOKUP(A14,'BOM-Carte_Alim(PROD)'!$A:$H,8,FALSE),0)</f>
        <v>2</v>
      </c>
      <c r="J14" s="11">
        <f>IFERROR(VLOOKUP(A14,'BOM-Carte_Mere(PROD)'!$A:$H,8,FALSE),0)</f>
        <v>4</v>
      </c>
      <c r="K14" s="11">
        <f>IFERROR(VLOOKUP(A14,'BOM-Carte_Herse_2020(PROD)'!$A:$H,8,FALSE),0)</f>
        <v>0</v>
      </c>
      <c r="L14" s="11">
        <f>IFERROR(VLOOKUP(A14,'BOM-Carte_OPB(PROD)'!$A:$H,8,FALSE),0)</f>
        <v>0</v>
      </c>
      <c r="M14" s="12">
        <f t="shared" si="3"/>
        <v>6</v>
      </c>
      <c r="N14" s="13" t="str">
        <f t="shared" si="4"/>
        <v>690367280676</v>
      </c>
      <c r="O14" s="14" t="str">
        <f>IFERROR(VLOOKUP($A14,'BOM-Carte_Alim(PROD)'!$A:$Z,2,FALSE),IFERROR(VLOOKUP($A14,'BOM-Carte_Mere(PROD)'!$A:$Z,2,FALSE),IFERROR(VLOOKUP($A14,'BOM-Carte_Herse_2020(PROD)'!$A:$Z,2,FALSE),IFERROR(VLOOKUP($A14,'BOM-Carte_OPB(PROD)'!$A:$Z,2,FALSE),""))))</f>
        <v>Wurth Electronics Inc.</v>
      </c>
      <c r="P14" s="15" t="str">
        <f t="shared" si="5"/>
        <v>J3, J26, J208, J211, J212, J214</v>
      </c>
      <c r="Q14" s="15" t="str">
        <f>IFERROR(VLOOKUP($A14,'BOM-Carte_Alim(PROD)'!$A:$Z,4,FALSE),IFERROR(VLOOKUP($A14,'BOM-Carte_Mere(PROD)'!$A:$Z,4,FALSE),IFERROR(VLOOKUP($A14,'BOM-Carte_Herse_2020(PROD)'!$A:$Z,4,FALSE),IFERROR(VLOOKUP($A14,'BOM-Carte_OPB(PROD)'!$A:$Z,4,FALSE),""))))</f>
        <v>WR-MM 6p Female SMT Connector with Polarization</v>
      </c>
      <c r="R14" s="15" t="str">
        <f>IFERROR(VLOOKUP($A14,'BOM-Carte_Alim(PROD)'!$A:$Z,5,FALSE),IFERROR(VLOOKUP($A14,'BOM-Carte_Mere(PROD)'!$A:$Z,5,FALSE),IFERROR(VLOOKUP($A14,'BOM-Carte_Herse_2020(PROD)'!$A:$Z,5,FALSE),IFERROR(VLOOKUP($A14,'BOM-Carte_OPB(PROD)'!$A:$Z,5,FALSE),""))))</f>
        <v>690367280676</v>
      </c>
      <c r="S14" s="15" t="str">
        <f>IFERROR(VLOOKUP($A14,'BOM-Carte_Alim(PROD)'!$A:$Z,6,FALSE),IFERROR(VLOOKUP($A14,'BOM-Carte_Mere(PROD)'!$A:$Z,6,FALSE),IFERROR(VLOOKUP($A14,'BOM-Carte_Herse_2020(PROD)'!$A:$Z,6,FALSE),IFERROR(VLOOKUP($A14,'BOM-Carte_OPB(PROD)'!$A:$Z,6,FALSE),""))))</f>
        <v>6</v>
      </c>
      <c r="T14" s="15" t="str">
        <f>IFERROR(VLOOKUP($A14,'BOM-Carte_Alim(PROD)'!$A:$Z,7,FALSE),IFERROR(VLOOKUP($A14,'BOM-Carte_Mere(PROD)'!$A:$Z,7,FALSE),IFERROR(VLOOKUP($A14,'BOM-Carte_Herse_2020(PROD)'!$A:$Z,7,FALSE),IFERROR(VLOOKUP($A14,'BOM-Carte_OPB(PROD)'!$A:$Z,7,FALSE),""))))</f>
        <v>690367280676</v>
      </c>
      <c r="U14" s="15">
        <f t="shared" si="6"/>
        <v>6</v>
      </c>
      <c r="V14" s="15" t="str">
        <f>IFERROR(VLOOKUP($A14,'BOM-Carte_Alim(PROD)'!$A:$Z,9,FALSE),IFERROR(VLOOKUP($A14,'BOM-Carte_Mere(PROD)'!$A:$Z,9,FALSE),IFERROR(VLOOKUP($A14,'BOM-Carte_Herse_2020(PROD)'!$A:$Z,9,FALSE),IFERROR(VLOOKUP($A14,'BOM-Carte_OPB(PROD)'!$A:$Z,9,FALSE),""))))</f>
        <v>690367280676</v>
      </c>
      <c r="W14" s="15">
        <f>IFERROR(VLOOKUP($A14,'BOM-Carte_Alim(PROD)'!$A:$Z,10,FALSE),IFERROR(VLOOKUP($A14,'BOM-Carte_Mere(PROD)'!$A:$Z,10,FALSE),IFERROR(VLOOKUP($A14,'BOM-Carte_Herse_2020(PROD)'!$A:$Z,10,FALSE),IFERROR(VLOOKUP($A14,'BOM-Carte_OPB(PROD)'!$A:$Z,10,FALSE),""))))</f>
        <v>0</v>
      </c>
      <c r="X14" s="15">
        <f>IFERROR(VLOOKUP($A14,'BOM-Carte_Alim(PROD)'!$A:$Z,11,FALSE),IFERROR(VLOOKUP($A14,'BOM-Carte_Mere(PROD)'!$A:$Z,11,FALSE),IFERROR(VLOOKUP($A14,'BOM-Carte_Herse_2020(PROD)'!$A:$Z,11,FALSE),IFERROR(VLOOKUP($A14,'BOM-Carte_OPB(PROD)'!$A:$Z,11,FALSE),""))))</f>
        <v>0</v>
      </c>
      <c r="Y14" s="15">
        <f>IFERROR(VLOOKUP($A14,'BOM-Carte_Alim(PROD)'!$A:$Z,12,FALSE),IFERROR(VLOOKUP($A14,'BOM-Carte_Mere(PROD)'!$A:$Z,12,FALSE),IFERROR(VLOOKUP($A14,'BOM-Carte_Herse_2020(PROD)'!$A:$Z,12,FALSE),IFERROR(VLOOKUP($A14,'BOM-Carte_OPB(PROD)'!$A:$Z,12,FALSE),""))))</f>
        <v>0</v>
      </c>
      <c r="Z14" s="9" t="str">
        <f>IFERROR(VLOOKUP($A14,'BOM-Carte_Alim(PROD)'!$A:$Z,13,FALSE),IFERROR(VLOOKUP($A14,'BOM-Carte_Mere(PROD)'!$A:$Z,13,FALSE),IFERROR(VLOOKUP($A14,'BOM-Carte_Herse_2020(PROD)'!$A:$Z,13,FALSE),IFERROR(VLOOKUP($A14,'BOM-Carte_OPB(PROD)'!$A:$Z,13,FALSE),""))))</f>
        <v>Farnell</v>
      </c>
      <c r="AA14" s="9" t="str">
        <f>IFERROR(VLOOKUP($A14,'BOM-Carte_Alim(PROD)'!$A:$Z,14,FALSE),IFERROR(VLOOKUP($A14,'BOM-Carte_Mere(PROD)'!$A:$Z,14,FALSE),IFERROR(VLOOKUP($A14,'BOM-Carte_Herse_2020(PROD)'!$A:$Z,14,FALSE),IFERROR(VLOOKUP($A14,'BOM-Carte_OPB(PROD)'!$A:$Z,14,FALSE),""))))</f>
        <v>1641849</v>
      </c>
    </row>
    <row r="15" spans="1:27" ht="42.75" x14ac:dyDescent="0.45">
      <c r="A15" s="10" t="s">
        <v>160</v>
      </c>
      <c r="B15" s="6" t="str">
        <f>IFERROR(VLOOKUP(A15,'BOM-Carte_Alim(PROD)'!$A:$H,3,FALSE),"")</f>
        <v>J15, J16, J27</v>
      </c>
      <c r="C15" s="6" t="str">
        <f>IFERROR(VLOOKUP(A15,'BOM-Carte_Mere(PROD)'!$A:$H,3,FALSE),"")</f>
        <v>J209, J213, J229, J241</v>
      </c>
      <c r="D15" s="6" t="str">
        <f>IFERROR(VLOOKUP(A15,'BOM-Carte_Herse_2020(PROD)'!$A:$H,3,FALSE),"")</f>
        <v/>
      </c>
      <c r="E15" s="6" t="str">
        <f>IFERROR(VLOOKUP(A15,'BOM-Carte_OPB(PROD)'!$A:$H,3,FALSE),"")</f>
        <v/>
      </c>
      <c r="F15" s="6" t="str">
        <f t="shared" si="0"/>
        <v>J15, J16, J27, J209, J213, J229, J241</v>
      </c>
      <c r="G15" s="6" t="str">
        <f t="shared" si="1"/>
        <v>J15, J16, J27, J209, J213, J229, J241</v>
      </c>
      <c r="H15" s="6" t="str">
        <f t="shared" si="2"/>
        <v>J15, J16, J27, J209, J213, J229, J241</v>
      </c>
      <c r="I15" s="11">
        <f>IFERROR(VLOOKUP(A15,'BOM-Carte_Alim(PROD)'!$A:$H,8,FALSE),0)</f>
        <v>3</v>
      </c>
      <c r="J15" s="11">
        <f>IFERROR(VLOOKUP(A15,'BOM-Carte_Mere(PROD)'!$A:$H,8,FALSE),0)</f>
        <v>4</v>
      </c>
      <c r="K15" s="11">
        <f>IFERROR(VLOOKUP(A15,'BOM-Carte_Herse_2020(PROD)'!$A:$H,8,FALSE),0)</f>
        <v>0</v>
      </c>
      <c r="L15" s="11">
        <f>IFERROR(VLOOKUP(A15,'BOM-Carte_OPB(PROD)'!$A:$H,8,FALSE),0)</f>
        <v>0</v>
      </c>
      <c r="M15" s="12">
        <f t="shared" si="3"/>
        <v>7</v>
      </c>
      <c r="N15" s="13" t="str">
        <f t="shared" si="4"/>
        <v>690367280876</v>
      </c>
      <c r="O15" s="14" t="str">
        <f>IFERROR(VLOOKUP($A15,'BOM-Carte_Alim(PROD)'!$A:$Z,2,FALSE),IFERROR(VLOOKUP($A15,'BOM-Carte_Mere(PROD)'!$A:$Z,2,FALSE),IFERROR(VLOOKUP($A15,'BOM-Carte_Herse_2020(PROD)'!$A:$Z,2,FALSE),IFERROR(VLOOKUP($A15,'BOM-Carte_OPB(PROD)'!$A:$Z,2,FALSE),""))))</f>
        <v>Wurth Electronics Inc.</v>
      </c>
      <c r="P15" s="15" t="str">
        <f t="shared" si="5"/>
        <v>J15, J16, J27, J209, J213, J229, J241</v>
      </c>
      <c r="Q15" s="15" t="str">
        <f>IFERROR(VLOOKUP($A15,'BOM-Carte_Alim(PROD)'!$A:$Z,4,FALSE),IFERROR(VLOOKUP($A15,'BOM-Carte_Mere(PROD)'!$A:$Z,4,FALSE),IFERROR(VLOOKUP($A15,'BOM-Carte_Herse_2020(PROD)'!$A:$Z,4,FALSE),IFERROR(VLOOKUP($A15,'BOM-Carte_OPB(PROD)'!$A:$Z,4,FALSE),""))))</f>
        <v>WR-MM 8p Female SMT Connector with Polarization</v>
      </c>
      <c r="R15" s="15" t="str">
        <f>IFERROR(VLOOKUP($A15,'BOM-Carte_Alim(PROD)'!$A:$Z,5,FALSE),IFERROR(VLOOKUP($A15,'BOM-Carte_Mere(PROD)'!$A:$Z,5,FALSE),IFERROR(VLOOKUP($A15,'BOM-Carte_Herse_2020(PROD)'!$A:$Z,5,FALSE),IFERROR(VLOOKUP($A15,'BOM-Carte_OPB(PROD)'!$A:$Z,5,FALSE),""))))</f>
        <v>690367280876</v>
      </c>
      <c r="S15" s="15" t="str">
        <f>IFERROR(VLOOKUP($A15,'BOM-Carte_Alim(PROD)'!$A:$Z,6,FALSE),IFERROR(VLOOKUP($A15,'BOM-Carte_Mere(PROD)'!$A:$Z,6,FALSE),IFERROR(VLOOKUP($A15,'BOM-Carte_Herse_2020(PROD)'!$A:$Z,6,FALSE),IFERROR(VLOOKUP($A15,'BOM-Carte_OPB(PROD)'!$A:$Z,6,FALSE),""))))</f>
        <v>8</v>
      </c>
      <c r="T15" s="15" t="str">
        <f>IFERROR(VLOOKUP($A15,'BOM-Carte_Alim(PROD)'!$A:$Z,7,FALSE),IFERROR(VLOOKUP($A15,'BOM-Carte_Mere(PROD)'!$A:$Z,7,FALSE),IFERROR(VLOOKUP($A15,'BOM-Carte_Herse_2020(PROD)'!$A:$Z,7,FALSE),IFERROR(VLOOKUP($A15,'BOM-Carte_OPB(PROD)'!$A:$Z,7,FALSE),""))))</f>
        <v>690367280876</v>
      </c>
      <c r="U15" s="15">
        <f t="shared" si="6"/>
        <v>7</v>
      </c>
      <c r="V15" s="15" t="str">
        <f>IFERROR(VLOOKUP($A15,'BOM-Carte_Alim(PROD)'!$A:$Z,9,FALSE),IFERROR(VLOOKUP($A15,'BOM-Carte_Mere(PROD)'!$A:$Z,9,FALSE),IFERROR(VLOOKUP($A15,'BOM-Carte_Herse_2020(PROD)'!$A:$Z,9,FALSE),IFERROR(VLOOKUP($A15,'BOM-Carte_OPB(PROD)'!$A:$Z,9,FALSE),""))))</f>
        <v>690367280876</v>
      </c>
      <c r="W15" s="15">
        <f>IFERROR(VLOOKUP($A15,'BOM-Carte_Alim(PROD)'!$A:$Z,10,FALSE),IFERROR(VLOOKUP($A15,'BOM-Carte_Mere(PROD)'!$A:$Z,10,FALSE),IFERROR(VLOOKUP($A15,'BOM-Carte_Herse_2020(PROD)'!$A:$Z,10,FALSE),IFERROR(VLOOKUP($A15,'BOM-Carte_OPB(PROD)'!$A:$Z,10,FALSE),""))))</f>
        <v>0</v>
      </c>
      <c r="X15" s="15">
        <f>IFERROR(VLOOKUP($A15,'BOM-Carte_Alim(PROD)'!$A:$Z,11,FALSE),IFERROR(VLOOKUP($A15,'BOM-Carte_Mere(PROD)'!$A:$Z,11,FALSE),IFERROR(VLOOKUP($A15,'BOM-Carte_Herse_2020(PROD)'!$A:$Z,11,FALSE),IFERROR(VLOOKUP($A15,'BOM-Carte_OPB(PROD)'!$A:$Z,11,FALSE),""))))</f>
        <v>0</v>
      </c>
      <c r="Y15" s="15">
        <f>IFERROR(VLOOKUP($A15,'BOM-Carte_Alim(PROD)'!$A:$Z,12,FALSE),IFERROR(VLOOKUP($A15,'BOM-Carte_Mere(PROD)'!$A:$Z,12,FALSE),IFERROR(VLOOKUP($A15,'BOM-Carte_Herse_2020(PROD)'!$A:$Z,12,FALSE),IFERROR(VLOOKUP($A15,'BOM-Carte_OPB(PROD)'!$A:$Z,12,FALSE),""))))</f>
        <v>0</v>
      </c>
      <c r="Z15" s="9" t="str">
        <f>IFERROR(VLOOKUP($A15,'BOM-Carte_Alim(PROD)'!$A:$Z,13,FALSE),IFERROR(VLOOKUP($A15,'BOM-Carte_Mere(PROD)'!$A:$Z,13,FALSE),IFERROR(VLOOKUP($A15,'BOM-Carte_Herse_2020(PROD)'!$A:$Z,13,FALSE),IFERROR(VLOOKUP($A15,'BOM-Carte_OPB(PROD)'!$A:$Z,13,FALSE),""))))</f>
        <v>Farnell</v>
      </c>
      <c r="AA15" s="9" t="str">
        <f>IFERROR(VLOOKUP($A15,'BOM-Carte_Alim(PROD)'!$A:$Z,14,FALSE),IFERROR(VLOOKUP($A15,'BOM-Carte_Mere(PROD)'!$A:$Z,14,FALSE),IFERROR(VLOOKUP($A15,'BOM-Carte_Herse_2020(PROD)'!$A:$Z,14,FALSE),IFERROR(VLOOKUP($A15,'BOM-Carte_OPB(PROD)'!$A:$Z,14,FALSE),""))))</f>
        <v>1641850</v>
      </c>
    </row>
    <row r="16" spans="1:27" ht="28.5" x14ac:dyDescent="0.45">
      <c r="A16" s="10" t="s">
        <v>334</v>
      </c>
      <c r="B16" s="6" t="str">
        <f>IFERROR(VLOOKUP(A16,'BOM-Carte_Alim(PROD)'!$A:$H,3,FALSE),"")</f>
        <v>J1</v>
      </c>
      <c r="C16" s="6" t="str">
        <f>IFERROR(VLOOKUP(A16,'BOM-Carte_Mere(PROD)'!$A:$H,3,FALSE),"")</f>
        <v/>
      </c>
      <c r="D16" s="6" t="str">
        <f>IFERROR(VLOOKUP(A16,'BOM-Carte_Herse_2020(PROD)'!$A:$H,3,FALSE),"")</f>
        <v/>
      </c>
      <c r="E16" s="6" t="str">
        <f>IFERROR(VLOOKUP(A16,'BOM-Carte_OPB(PROD)'!$A:$H,3,FALSE),"")</f>
        <v/>
      </c>
      <c r="F16" s="6" t="str">
        <f t="shared" si="0"/>
        <v>J1</v>
      </c>
      <c r="G16" s="6" t="str">
        <f t="shared" si="1"/>
        <v>J1</v>
      </c>
      <c r="H16" s="6" t="str">
        <f t="shared" si="2"/>
        <v>J1</v>
      </c>
      <c r="I16" s="11">
        <f>IFERROR(VLOOKUP(A16,'BOM-Carte_Alim(PROD)'!$A:$H,8,FALSE),0)</f>
        <v>1</v>
      </c>
      <c r="J16" s="11">
        <f>IFERROR(VLOOKUP(A16,'BOM-Carte_Mere(PROD)'!$A:$H,8,FALSE),0)</f>
        <v>0</v>
      </c>
      <c r="K16" s="11">
        <f>IFERROR(VLOOKUP(A16,'BOM-Carte_Herse_2020(PROD)'!$A:$H,8,FALSE),0)</f>
        <v>0</v>
      </c>
      <c r="L16" s="11">
        <f>IFERROR(VLOOKUP(A16,'BOM-Carte_OPB(PROD)'!$A:$H,8,FALSE),0)</f>
        <v>0</v>
      </c>
      <c r="M16" s="12">
        <f t="shared" si="3"/>
        <v>1</v>
      </c>
      <c r="N16" s="13" t="str">
        <f t="shared" si="4"/>
        <v>691311500102</v>
      </c>
      <c r="O16" s="14" t="str">
        <f>IFERROR(VLOOKUP($A16,'BOM-Carte_Alim(PROD)'!$A:$Z,2,FALSE),IFERROR(VLOOKUP($A16,'BOM-Carte_Mere(PROD)'!$A:$Z,2,FALSE),IFERROR(VLOOKUP($A16,'BOM-Carte_Herse_2020(PROD)'!$A:$Z,2,FALSE),IFERROR(VLOOKUP($A16,'BOM-Carte_OPB(PROD)'!$A:$Z,2,FALSE),""))))</f>
        <v>Wurth Electronics Inc.</v>
      </c>
      <c r="P16" s="15" t="str">
        <f t="shared" si="5"/>
        <v>J1</v>
      </c>
      <c r="Q16" s="15" t="str">
        <f>IFERROR(VLOOKUP($A16,'BOM-Carte_Alim(PROD)'!$A:$Z,4,FALSE),IFERROR(VLOOKUP($A16,'BOM-Carte_Mere(PROD)'!$A:$Z,4,FALSE),IFERROR(VLOOKUP($A16,'BOM-Carte_Herse_2020(PROD)'!$A:$Z,4,FALSE),IFERROR(VLOOKUP($A16,'BOM-Carte_OPB(PROD)'!$A:$Z,4,FALSE),""))))</f>
        <v>WR-TBL 2p Series 311 - 5.08 mm Closed Vertical PCB Header</v>
      </c>
      <c r="R16" s="15" t="str">
        <f>IFERROR(VLOOKUP($A16,'BOM-Carte_Alim(PROD)'!$A:$Z,5,FALSE),IFERROR(VLOOKUP($A16,'BOM-Carte_Mere(PROD)'!$A:$Z,5,FALSE),IFERROR(VLOOKUP($A16,'BOM-Carte_Herse_2020(PROD)'!$A:$Z,5,FALSE),IFERROR(VLOOKUP($A16,'BOM-Carte_OPB(PROD)'!$A:$Z,5,FALSE),""))))</f>
        <v>691311500102</v>
      </c>
      <c r="S16" s="15" t="str">
        <f>IFERROR(VLOOKUP($A16,'BOM-Carte_Alim(PROD)'!$A:$Z,6,FALSE),IFERROR(VLOOKUP($A16,'BOM-Carte_Mere(PROD)'!$A:$Z,6,FALSE),IFERROR(VLOOKUP($A16,'BOM-Carte_Herse_2020(PROD)'!$A:$Z,6,FALSE),IFERROR(VLOOKUP($A16,'BOM-Carte_OPB(PROD)'!$A:$Z,6,FALSE),""))))</f>
        <v>2</v>
      </c>
      <c r="T16" s="15" t="str">
        <f>IFERROR(VLOOKUP($A16,'BOM-Carte_Alim(PROD)'!$A:$Z,7,FALSE),IFERROR(VLOOKUP($A16,'BOM-Carte_Mere(PROD)'!$A:$Z,7,FALSE),IFERROR(VLOOKUP($A16,'BOM-Carte_Herse_2020(PROD)'!$A:$Z,7,FALSE),IFERROR(VLOOKUP($A16,'BOM-Carte_OPB(PROD)'!$A:$Z,7,FALSE),""))))</f>
        <v>691311500102</v>
      </c>
      <c r="U16" s="15">
        <f t="shared" si="6"/>
        <v>1</v>
      </c>
      <c r="V16" s="15" t="str">
        <f>IFERROR(VLOOKUP($A16,'BOM-Carte_Alim(PROD)'!$A:$Z,9,FALSE),IFERROR(VLOOKUP($A16,'BOM-Carte_Mere(PROD)'!$A:$Z,9,FALSE),IFERROR(VLOOKUP($A16,'BOM-Carte_Herse_2020(PROD)'!$A:$Z,9,FALSE),IFERROR(VLOOKUP($A16,'BOM-Carte_OPB(PROD)'!$A:$Z,9,FALSE),""))))</f>
        <v>691311500102</v>
      </c>
      <c r="W16" s="15">
        <f>IFERROR(VLOOKUP($A16,'BOM-Carte_Alim(PROD)'!$A:$Z,10,FALSE),IFERROR(VLOOKUP($A16,'BOM-Carte_Mere(PROD)'!$A:$Z,10,FALSE),IFERROR(VLOOKUP($A16,'BOM-Carte_Herse_2020(PROD)'!$A:$Z,10,FALSE),IFERROR(VLOOKUP($A16,'BOM-Carte_OPB(PROD)'!$A:$Z,10,FALSE),""))))</f>
        <v>0</v>
      </c>
      <c r="X16" s="15">
        <f>IFERROR(VLOOKUP($A16,'BOM-Carte_Alim(PROD)'!$A:$Z,11,FALSE),IFERROR(VLOOKUP($A16,'BOM-Carte_Mere(PROD)'!$A:$Z,11,FALSE),IFERROR(VLOOKUP($A16,'BOM-Carte_Herse_2020(PROD)'!$A:$Z,11,FALSE),IFERROR(VLOOKUP($A16,'BOM-Carte_OPB(PROD)'!$A:$Z,11,FALSE),""))))</f>
        <v>0</v>
      </c>
      <c r="Y16" s="15">
        <f>IFERROR(VLOOKUP($A16,'BOM-Carte_Alim(PROD)'!$A:$Z,12,FALSE),IFERROR(VLOOKUP($A16,'BOM-Carte_Mere(PROD)'!$A:$Z,12,FALSE),IFERROR(VLOOKUP($A16,'BOM-Carte_Herse_2020(PROD)'!$A:$Z,12,FALSE),IFERROR(VLOOKUP($A16,'BOM-Carte_OPB(PROD)'!$A:$Z,12,FALSE),""))))</f>
        <v>0</v>
      </c>
      <c r="Z16" s="9" t="str">
        <f>IFERROR(VLOOKUP($A16,'BOM-Carte_Alim(PROD)'!$A:$Z,13,FALSE),IFERROR(VLOOKUP($A16,'BOM-Carte_Mere(PROD)'!$A:$Z,13,FALSE),IFERROR(VLOOKUP($A16,'BOM-Carte_Herse_2020(PROD)'!$A:$Z,13,FALSE),IFERROR(VLOOKUP($A16,'BOM-Carte_OPB(PROD)'!$A:$Z,13,FALSE),""))))</f>
        <v>Farnell</v>
      </c>
      <c r="AA16" s="9" t="str">
        <f>IFERROR(VLOOKUP($A16,'BOM-Carte_Alim(PROD)'!$A:$Z,14,FALSE),IFERROR(VLOOKUP($A16,'BOM-Carte_Mere(PROD)'!$A:$Z,14,FALSE),IFERROR(VLOOKUP($A16,'BOM-Carte_Herse_2020(PROD)'!$A:$Z,14,FALSE),IFERROR(VLOOKUP($A16,'BOM-Carte_OPB(PROD)'!$A:$Z,14,FALSE),""))))</f>
        <v>1641978</v>
      </c>
    </row>
    <row r="17" spans="1:27" ht="28.5" x14ac:dyDescent="0.45">
      <c r="A17" s="10" t="s">
        <v>337</v>
      </c>
      <c r="B17" s="6" t="str">
        <f>IFERROR(VLOOKUP(A17,'BOM-Carte_Alim(PROD)'!$A:$H,3,FALSE),"")</f>
        <v>J31, J32, J34, J35</v>
      </c>
      <c r="C17" s="6" t="str">
        <f>IFERROR(VLOOKUP(A17,'BOM-Carte_Mere(PROD)'!$A:$H,3,FALSE),"")</f>
        <v/>
      </c>
      <c r="D17" s="6" t="str">
        <f>IFERROR(VLOOKUP(A17,'BOM-Carte_Herse_2020(PROD)'!$A:$H,3,FALSE),"")</f>
        <v/>
      </c>
      <c r="E17" s="6" t="str">
        <f>IFERROR(VLOOKUP(A17,'BOM-Carte_OPB(PROD)'!$A:$H,3,FALSE),"")</f>
        <v/>
      </c>
      <c r="F17" s="6" t="str">
        <f t="shared" si="0"/>
        <v>J31, J32, J34, J35</v>
      </c>
      <c r="G17" s="6" t="str">
        <f t="shared" si="1"/>
        <v>J31, J32, J34, J35</v>
      </c>
      <c r="H17" s="6" t="str">
        <f t="shared" si="2"/>
        <v>J31, J32, J34, J35</v>
      </c>
      <c r="I17" s="11">
        <f>IFERROR(VLOOKUP(A17,'BOM-Carte_Alim(PROD)'!$A:$H,8,FALSE),0)</f>
        <v>4</v>
      </c>
      <c r="J17" s="11">
        <f>IFERROR(VLOOKUP(A17,'BOM-Carte_Mere(PROD)'!$A:$H,8,FALSE),0)</f>
        <v>0</v>
      </c>
      <c r="K17" s="11">
        <f>IFERROR(VLOOKUP(A17,'BOM-Carte_Herse_2020(PROD)'!$A:$H,8,FALSE),0)</f>
        <v>0</v>
      </c>
      <c r="L17" s="11">
        <f>IFERROR(VLOOKUP(A17,'BOM-Carte_OPB(PROD)'!$A:$H,8,FALSE),0)</f>
        <v>0</v>
      </c>
      <c r="M17" s="12">
        <f t="shared" si="3"/>
        <v>4</v>
      </c>
      <c r="N17" s="13" t="str">
        <f t="shared" si="4"/>
        <v>691321100002</v>
      </c>
      <c r="O17" s="14" t="str">
        <f>IFERROR(VLOOKUP($A17,'BOM-Carte_Alim(PROD)'!$A:$Z,2,FALSE),IFERROR(VLOOKUP($A17,'BOM-Carte_Mere(PROD)'!$A:$Z,2,FALSE),IFERROR(VLOOKUP($A17,'BOM-Carte_Herse_2020(PROD)'!$A:$Z,2,FALSE),IFERROR(VLOOKUP($A17,'BOM-Carte_OPB(PROD)'!$A:$Z,2,FALSE),""))))</f>
        <v>Wurth Electronics Inc.</v>
      </c>
      <c r="P17" s="15" t="str">
        <f t="shared" si="5"/>
        <v>J31, J32, J34, J35</v>
      </c>
      <c r="Q17" s="15" t="str">
        <f>IFERROR(VLOOKUP($A17,'BOM-Carte_Alim(PROD)'!$A:$Z,4,FALSE),IFERROR(VLOOKUP($A17,'BOM-Carte_Mere(PROD)'!$A:$Z,4,FALSE),IFERROR(VLOOKUP($A17,'BOM-Carte_Herse_2020(PROD)'!$A:$Z,4,FALSE),IFERROR(VLOOKUP($A17,'BOM-Carte_OPB(PROD)'!$A:$Z,4,FALSE),""))))</f>
        <v>WR-TBL 2p Series 3211 - 3.50 mm Vertical PCB Header</v>
      </c>
      <c r="R17" s="15" t="str">
        <f>IFERROR(VLOOKUP($A17,'BOM-Carte_Alim(PROD)'!$A:$Z,5,FALSE),IFERROR(VLOOKUP($A17,'BOM-Carte_Mere(PROD)'!$A:$Z,5,FALSE),IFERROR(VLOOKUP($A17,'BOM-Carte_Herse_2020(PROD)'!$A:$Z,5,FALSE),IFERROR(VLOOKUP($A17,'BOM-Carte_OPB(PROD)'!$A:$Z,5,FALSE),""))))</f>
        <v>691321100002</v>
      </c>
      <c r="S17" s="15" t="str">
        <f>IFERROR(VLOOKUP($A17,'BOM-Carte_Alim(PROD)'!$A:$Z,6,FALSE),IFERROR(VLOOKUP($A17,'BOM-Carte_Mere(PROD)'!$A:$Z,6,FALSE),IFERROR(VLOOKUP($A17,'BOM-Carte_Herse_2020(PROD)'!$A:$Z,6,FALSE),IFERROR(VLOOKUP($A17,'BOM-Carte_OPB(PROD)'!$A:$Z,6,FALSE),""))))</f>
        <v>2</v>
      </c>
      <c r="T17" s="15" t="str">
        <f>IFERROR(VLOOKUP($A17,'BOM-Carte_Alim(PROD)'!$A:$Z,7,FALSE),IFERROR(VLOOKUP($A17,'BOM-Carte_Mere(PROD)'!$A:$Z,7,FALSE),IFERROR(VLOOKUP($A17,'BOM-Carte_Herse_2020(PROD)'!$A:$Z,7,FALSE),IFERROR(VLOOKUP($A17,'BOM-Carte_OPB(PROD)'!$A:$Z,7,FALSE),""))))</f>
        <v>691321100002</v>
      </c>
      <c r="U17" s="15">
        <f t="shared" si="6"/>
        <v>4</v>
      </c>
      <c r="V17" s="15" t="str">
        <f>IFERROR(VLOOKUP($A17,'BOM-Carte_Alim(PROD)'!$A:$Z,9,FALSE),IFERROR(VLOOKUP($A17,'BOM-Carte_Mere(PROD)'!$A:$Z,9,FALSE),IFERROR(VLOOKUP($A17,'BOM-Carte_Herse_2020(PROD)'!$A:$Z,9,FALSE),IFERROR(VLOOKUP($A17,'BOM-Carte_OPB(PROD)'!$A:$Z,9,FALSE),""))))</f>
        <v>691321100002</v>
      </c>
      <c r="W17" s="15">
        <f>IFERROR(VLOOKUP($A17,'BOM-Carte_Alim(PROD)'!$A:$Z,10,FALSE),IFERROR(VLOOKUP($A17,'BOM-Carte_Mere(PROD)'!$A:$Z,10,FALSE),IFERROR(VLOOKUP($A17,'BOM-Carte_Herse_2020(PROD)'!$A:$Z,10,FALSE),IFERROR(VLOOKUP($A17,'BOM-Carte_OPB(PROD)'!$A:$Z,10,FALSE),""))))</f>
        <v>0</v>
      </c>
      <c r="X17" s="15">
        <f>IFERROR(VLOOKUP($A17,'BOM-Carte_Alim(PROD)'!$A:$Z,11,FALSE),IFERROR(VLOOKUP($A17,'BOM-Carte_Mere(PROD)'!$A:$Z,11,FALSE),IFERROR(VLOOKUP($A17,'BOM-Carte_Herse_2020(PROD)'!$A:$Z,11,FALSE),IFERROR(VLOOKUP($A17,'BOM-Carte_OPB(PROD)'!$A:$Z,11,FALSE),""))))</f>
        <v>0</v>
      </c>
      <c r="Y17" s="15">
        <f>IFERROR(VLOOKUP($A17,'BOM-Carte_Alim(PROD)'!$A:$Z,12,FALSE),IFERROR(VLOOKUP($A17,'BOM-Carte_Mere(PROD)'!$A:$Z,12,FALSE),IFERROR(VLOOKUP($A17,'BOM-Carte_Herse_2020(PROD)'!$A:$Z,12,FALSE),IFERROR(VLOOKUP($A17,'BOM-Carte_OPB(PROD)'!$A:$Z,12,FALSE),""))))</f>
        <v>0</v>
      </c>
      <c r="Z17" s="9" t="str">
        <f>IFERROR(VLOOKUP($A17,'BOM-Carte_Alim(PROD)'!$A:$Z,13,FALSE),IFERROR(VLOOKUP($A17,'BOM-Carte_Mere(PROD)'!$A:$Z,13,FALSE),IFERROR(VLOOKUP($A17,'BOM-Carte_Herse_2020(PROD)'!$A:$Z,13,FALSE),IFERROR(VLOOKUP($A17,'BOM-Carte_OPB(PROD)'!$A:$Z,13,FALSE),""))))</f>
        <v>Farnell</v>
      </c>
      <c r="AA17" s="9" t="str">
        <f>IFERROR(VLOOKUP($A17,'BOM-Carte_Alim(PROD)'!$A:$Z,14,FALSE),IFERROR(VLOOKUP($A17,'BOM-Carte_Mere(PROD)'!$A:$Z,14,FALSE),IFERROR(VLOOKUP($A17,'BOM-Carte_Herse_2020(PROD)'!$A:$Z,14,FALSE),IFERROR(VLOOKUP($A17,'BOM-Carte_OPB(PROD)'!$A:$Z,14,FALSE),""))))</f>
        <v>1841308</v>
      </c>
    </row>
    <row r="18" spans="1:27" ht="57" x14ac:dyDescent="0.45">
      <c r="A18" s="10" t="s">
        <v>173</v>
      </c>
      <c r="B18" s="6" t="str">
        <f>IFERROR(VLOOKUP(A18,'BOM-Carte_Alim(PROD)'!$A:$H,3,FALSE),"")</f>
        <v>C9, C10, C13, C14, C17, C18</v>
      </c>
      <c r="C18" s="6" t="str">
        <f>IFERROR(VLOOKUP(A18,'BOM-Carte_Mere(PROD)'!$A:$H,3,FALSE),"")</f>
        <v>C224, C258, C265, C271</v>
      </c>
      <c r="D18" s="6" t="str">
        <f>IFERROR(VLOOKUP(A18,'BOM-Carte_Herse_2020(PROD)'!$A:$H,3,FALSE),"")</f>
        <v/>
      </c>
      <c r="E18" s="6" t="str">
        <f>IFERROR(VLOOKUP(A18,'BOM-Carte_OPB(PROD)'!$A:$H,3,FALSE),"")</f>
        <v/>
      </c>
      <c r="F18" s="6" t="str">
        <f t="shared" si="0"/>
        <v>C9, C10, C13, C14, C17, C18, C224, C258, C265, C271</v>
      </c>
      <c r="G18" s="6" t="str">
        <f t="shared" si="1"/>
        <v>C9, C10, C13, C14, C17, C18, C224, C258, C265, C271</v>
      </c>
      <c r="H18" s="6" t="str">
        <f t="shared" si="2"/>
        <v>C9, C10, C13, C14, C17, C18, C224, C258, C265, C271</v>
      </c>
      <c r="I18" s="11">
        <f>IFERROR(VLOOKUP(A18,'BOM-Carte_Alim(PROD)'!$A:$H,8,FALSE),0)</f>
        <v>6</v>
      </c>
      <c r="J18" s="11">
        <f>IFERROR(VLOOKUP(A18,'BOM-Carte_Mere(PROD)'!$A:$H,8,FALSE),0)</f>
        <v>4</v>
      </c>
      <c r="K18" s="11">
        <f>IFERROR(VLOOKUP(A18,'BOM-Carte_Herse_2020(PROD)'!$A:$H,8,FALSE),0)</f>
        <v>0</v>
      </c>
      <c r="L18" s="11">
        <f>IFERROR(VLOOKUP(A18,'BOM-Carte_OPB(PROD)'!$A:$H,8,FALSE),0)</f>
        <v>0</v>
      </c>
      <c r="M18" s="12">
        <f t="shared" si="3"/>
        <v>10</v>
      </c>
      <c r="N18" s="13" t="str">
        <f t="shared" si="4"/>
        <v>860010374012</v>
      </c>
      <c r="O18" s="14" t="str">
        <f>IFERROR(VLOOKUP($A18,'BOM-Carte_Alim(PROD)'!$A:$Z,2,FALSE),IFERROR(VLOOKUP($A18,'BOM-Carte_Mere(PROD)'!$A:$Z,2,FALSE),IFERROR(VLOOKUP($A18,'BOM-Carte_Herse_2020(PROD)'!$A:$Z,2,FALSE),IFERROR(VLOOKUP($A18,'BOM-Carte_OPB(PROD)'!$A:$Z,2,FALSE),""))))</f>
        <v>Wurth Elektronik</v>
      </c>
      <c r="P18" s="15" t="str">
        <f t="shared" si="5"/>
        <v>C9, C10, C13, C14, C17, C18, C224, C258, C265, C271</v>
      </c>
      <c r="Q18" s="15" t="str">
        <f>IFERROR(VLOOKUP($A18,'BOM-Carte_Alim(PROD)'!$A:$Z,4,FALSE),IFERROR(VLOOKUP($A18,'BOM-Carte_Mere(PROD)'!$A:$Z,4,FALSE),IFERROR(VLOOKUP($A18,'BOM-Carte_Herse_2020(PROD)'!$A:$Z,4,FALSE),IFERROR(VLOOKUP($A18,'BOM-Carte_OPB(PROD)'!$A:$Z,4,FALSE),""))))</f>
        <v>CAP Alu 470 UF 20% 16 V</v>
      </c>
      <c r="R18" s="15" t="str">
        <f>IFERROR(VLOOKUP($A18,'BOM-Carte_Alim(PROD)'!$A:$Z,5,FALSE),IFERROR(VLOOKUP($A18,'BOM-Carte_Mere(PROD)'!$A:$Z,5,FALSE),IFERROR(VLOOKUP($A18,'BOM-Carte_Herse_2020(PROD)'!$A:$Z,5,FALSE),IFERROR(VLOOKUP($A18,'BOM-Carte_OPB(PROD)'!$A:$Z,5,FALSE),""))))</f>
        <v>470 uF</v>
      </c>
      <c r="S18" s="15" t="str">
        <f>IFERROR(VLOOKUP($A18,'BOM-Carte_Alim(PROD)'!$A:$Z,6,FALSE),IFERROR(VLOOKUP($A18,'BOM-Carte_Mere(PROD)'!$A:$Z,6,FALSE),IFERROR(VLOOKUP($A18,'BOM-Carte_Herse_2020(PROD)'!$A:$Z,6,FALSE),IFERROR(VLOOKUP($A18,'BOM-Carte_OPB(PROD)'!$A:$Z,6,FALSE),""))))</f>
        <v>470 uF</v>
      </c>
      <c r="T18" s="15" t="str">
        <f>IFERROR(VLOOKUP($A18,'BOM-Carte_Alim(PROD)'!$A:$Z,7,FALSE),IFERROR(VLOOKUP($A18,'BOM-Carte_Mere(PROD)'!$A:$Z,7,FALSE),IFERROR(VLOOKUP($A18,'BOM-Carte_Herse_2020(PROD)'!$A:$Z,7,FALSE),IFERROR(VLOOKUP($A18,'BOM-Carte_OPB(PROD)'!$A:$Z,7,FALSE),""))))</f>
        <v>WCAP-ATG8_8x11.5x3.5x0.5</v>
      </c>
      <c r="U18" s="15">
        <f t="shared" si="6"/>
        <v>10</v>
      </c>
      <c r="V18" s="15" t="str">
        <f>IFERROR(VLOOKUP($A18,'BOM-Carte_Alim(PROD)'!$A:$Z,9,FALSE),IFERROR(VLOOKUP($A18,'BOM-Carte_Mere(PROD)'!$A:$Z,9,FALSE),IFERROR(VLOOKUP($A18,'BOM-Carte_Herse_2020(PROD)'!$A:$Z,9,FALSE),IFERROR(VLOOKUP($A18,'BOM-Carte_OPB(PROD)'!$A:$Z,9,FALSE),""))))</f>
        <v>WCAP-ATG8, 860010374012</v>
      </c>
      <c r="W18" s="15">
        <f>IFERROR(VLOOKUP($A18,'BOM-Carte_Alim(PROD)'!$A:$Z,10,FALSE),IFERROR(VLOOKUP($A18,'BOM-Carte_Mere(PROD)'!$A:$Z,10,FALSE),IFERROR(VLOOKUP($A18,'BOM-Carte_Herse_2020(PROD)'!$A:$Z,10,FALSE),IFERROR(VLOOKUP($A18,'BOM-Carte_OPB(PROD)'!$A:$Z,10,FALSE),""))))</f>
        <v>0</v>
      </c>
      <c r="X18" s="15">
        <f>IFERROR(VLOOKUP($A18,'BOM-Carte_Alim(PROD)'!$A:$Z,11,FALSE),IFERROR(VLOOKUP($A18,'BOM-Carte_Mere(PROD)'!$A:$Z,11,FALSE),IFERROR(VLOOKUP($A18,'BOM-Carte_Herse_2020(PROD)'!$A:$Z,11,FALSE),IFERROR(VLOOKUP($A18,'BOM-Carte_OPB(PROD)'!$A:$Z,11,FALSE),""))))</f>
        <v>0</v>
      </c>
      <c r="Y18" s="15">
        <f>IFERROR(VLOOKUP($A18,'BOM-Carte_Alim(PROD)'!$A:$Z,12,FALSE),IFERROR(VLOOKUP($A18,'BOM-Carte_Mere(PROD)'!$A:$Z,12,FALSE),IFERROR(VLOOKUP($A18,'BOM-Carte_Herse_2020(PROD)'!$A:$Z,12,FALSE),IFERROR(VLOOKUP($A18,'BOM-Carte_OPB(PROD)'!$A:$Z,12,FALSE),""))))</f>
        <v>0</v>
      </c>
      <c r="Z18" s="9">
        <f>IFERROR(VLOOKUP($A18,'BOM-Carte_Alim(PROD)'!$A:$Z,13,FALSE),IFERROR(VLOOKUP($A18,'BOM-Carte_Mere(PROD)'!$A:$Z,13,FALSE),IFERROR(VLOOKUP($A18,'BOM-Carte_Herse_2020(PROD)'!$A:$Z,13,FALSE),IFERROR(VLOOKUP($A18,'BOM-Carte_OPB(PROD)'!$A:$Z,13,FALSE),""))))</f>
        <v>0</v>
      </c>
      <c r="AA18" s="9">
        <f>IFERROR(VLOOKUP($A18,'BOM-Carte_Alim(PROD)'!$A:$Z,14,FALSE),IFERROR(VLOOKUP($A18,'BOM-Carte_Mere(PROD)'!$A:$Z,14,FALSE),IFERROR(VLOOKUP($A18,'BOM-Carte_Herse_2020(PROD)'!$A:$Z,14,FALSE),IFERROR(VLOOKUP($A18,'BOM-Carte_OPB(PROD)'!$A:$Z,14,FALSE),""))))</f>
        <v>0</v>
      </c>
    </row>
    <row r="19" spans="1:27" ht="42.75" x14ac:dyDescent="0.45">
      <c r="A19" s="10" t="s">
        <v>341</v>
      </c>
      <c r="B19" s="6" t="str">
        <f>IFERROR(VLOOKUP(A19,'BOM-Carte_Alim(PROD)'!$A:$H,3,FALSE),"")</f>
        <v>C5</v>
      </c>
      <c r="C19" s="6" t="str">
        <f>IFERROR(VLOOKUP(A19,'BOM-Carte_Mere(PROD)'!$A:$H,3,FALSE),"")</f>
        <v/>
      </c>
      <c r="D19" s="6" t="str">
        <f>IFERROR(VLOOKUP(A19,'BOM-Carte_Herse_2020(PROD)'!$A:$H,3,FALSE),"")</f>
        <v/>
      </c>
      <c r="E19" s="6" t="str">
        <f>IFERROR(VLOOKUP(A19,'BOM-Carte_OPB(PROD)'!$A:$H,3,FALSE),"")</f>
        <v/>
      </c>
      <c r="F19" s="6" t="str">
        <f t="shared" si="0"/>
        <v>C5</v>
      </c>
      <c r="G19" s="6" t="str">
        <f t="shared" si="1"/>
        <v>C5</v>
      </c>
      <c r="H19" s="6" t="str">
        <f t="shared" si="2"/>
        <v>C5</v>
      </c>
      <c r="I19" s="11">
        <f>IFERROR(VLOOKUP(A19,'BOM-Carte_Alim(PROD)'!$A:$H,8,FALSE),0)</f>
        <v>1</v>
      </c>
      <c r="J19" s="11">
        <f>IFERROR(VLOOKUP(A19,'BOM-Carte_Mere(PROD)'!$A:$H,8,FALSE),0)</f>
        <v>0</v>
      </c>
      <c r="K19" s="11">
        <f>IFERROR(VLOOKUP(A19,'BOM-Carte_Herse_2020(PROD)'!$A:$H,8,FALSE),0)</f>
        <v>0</v>
      </c>
      <c r="L19" s="11">
        <f>IFERROR(VLOOKUP(A19,'BOM-Carte_OPB(PROD)'!$A:$H,8,FALSE),0)</f>
        <v>0</v>
      </c>
      <c r="M19" s="12">
        <f t="shared" si="3"/>
        <v>1</v>
      </c>
      <c r="N19" s="13" t="str">
        <f t="shared" si="4"/>
        <v>860010483029</v>
      </c>
      <c r="O19" s="14" t="str">
        <f>IFERROR(VLOOKUP($A19,'BOM-Carte_Alim(PROD)'!$A:$Z,2,FALSE),IFERROR(VLOOKUP($A19,'BOM-Carte_Mere(PROD)'!$A:$Z,2,FALSE),IFERROR(VLOOKUP($A19,'BOM-Carte_Herse_2020(PROD)'!$A:$Z,2,FALSE),IFERROR(VLOOKUP($A19,'BOM-Carte_OPB(PROD)'!$A:$Z,2,FALSE),""))))</f>
        <v>Wurth Elektronik</v>
      </c>
      <c r="P19" s="15" t="str">
        <f t="shared" si="5"/>
        <v>C5</v>
      </c>
      <c r="Q19" s="15" t="str">
        <f>IFERROR(VLOOKUP($A19,'BOM-Carte_Alim(PROD)'!$A:$Z,4,FALSE),IFERROR(VLOOKUP($A19,'BOM-Carte_Mere(PROD)'!$A:$Z,4,FALSE),IFERROR(VLOOKUP($A19,'BOM-Carte_Herse_2020(PROD)'!$A:$Z,4,FALSE),IFERROR(VLOOKUP($A19,'BOM-Carte_OPB(PROD)'!$A:$Z,4,FALSE),""))))</f>
        <v>CAP Alu 10'000 UF 25 V</v>
      </c>
      <c r="R19" s="15" t="str">
        <f>IFERROR(VLOOKUP($A19,'BOM-Carte_Alim(PROD)'!$A:$Z,5,FALSE),IFERROR(VLOOKUP($A19,'BOM-Carte_Mere(PROD)'!$A:$Z,5,FALSE),IFERROR(VLOOKUP($A19,'BOM-Carte_Herse_2020(PROD)'!$A:$Z,5,FALSE),IFERROR(VLOOKUP($A19,'BOM-Carte_OPB(PROD)'!$A:$Z,5,FALSE),""))))</f>
        <v>10 mF</v>
      </c>
      <c r="S19" s="15" t="str">
        <f>IFERROR(VLOOKUP($A19,'BOM-Carte_Alim(PROD)'!$A:$Z,6,FALSE),IFERROR(VLOOKUP($A19,'BOM-Carte_Mere(PROD)'!$A:$Z,6,FALSE),IFERROR(VLOOKUP($A19,'BOM-Carte_Herse_2020(PROD)'!$A:$Z,6,FALSE),IFERROR(VLOOKUP($A19,'BOM-Carte_OPB(PROD)'!$A:$Z,6,FALSE),""))))</f>
        <v>10 mF</v>
      </c>
      <c r="T19" s="15" t="str">
        <f>IFERROR(VLOOKUP($A19,'BOM-Carte_Alim(PROD)'!$A:$Z,7,FALSE),IFERROR(VLOOKUP($A19,'BOM-Carte_Mere(PROD)'!$A:$Z,7,FALSE),IFERROR(VLOOKUP($A19,'BOM-Carte_Herse_2020(PROD)'!$A:$Z,7,FALSE),IFERROR(VLOOKUP($A19,'BOM-Carte_OPB(PROD)'!$A:$Z,7,FALSE),""))))</f>
        <v>WCAP-ATG8_22x41x10x0.8</v>
      </c>
      <c r="U19" s="15">
        <f t="shared" si="6"/>
        <v>1</v>
      </c>
      <c r="V19" s="15" t="str">
        <f>IFERROR(VLOOKUP($A19,'BOM-Carte_Alim(PROD)'!$A:$Z,9,FALSE),IFERROR(VLOOKUP($A19,'BOM-Carte_Mere(PROD)'!$A:$Z,9,FALSE),IFERROR(VLOOKUP($A19,'BOM-Carte_Herse_2020(PROD)'!$A:$Z,9,FALSE),IFERROR(VLOOKUP($A19,'BOM-Carte_OPB(PROD)'!$A:$Z,9,FALSE),""))))</f>
        <v>WCAP-ATG8, 860010483029</v>
      </c>
      <c r="W19" s="15">
        <f>IFERROR(VLOOKUP($A19,'BOM-Carte_Alim(PROD)'!$A:$Z,10,FALSE),IFERROR(VLOOKUP($A19,'BOM-Carte_Mere(PROD)'!$A:$Z,10,FALSE),IFERROR(VLOOKUP($A19,'BOM-Carte_Herse_2020(PROD)'!$A:$Z,10,FALSE),IFERROR(VLOOKUP($A19,'BOM-Carte_OPB(PROD)'!$A:$Z,10,FALSE),""))))</f>
        <v>0</v>
      </c>
      <c r="X19" s="15">
        <f>IFERROR(VLOOKUP($A19,'BOM-Carte_Alim(PROD)'!$A:$Z,11,FALSE),IFERROR(VLOOKUP($A19,'BOM-Carte_Mere(PROD)'!$A:$Z,11,FALSE),IFERROR(VLOOKUP($A19,'BOM-Carte_Herse_2020(PROD)'!$A:$Z,11,FALSE),IFERROR(VLOOKUP($A19,'BOM-Carte_OPB(PROD)'!$A:$Z,11,FALSE),""))))</f>
        <v>0</v>
      </c>
      <c r="Y19" s="15">
        <f>IFERROR(VLOOKUP($A19,'BOM-Carte_Alim(PROD)'!$A:$Z,12,FALSE),IFERROR(VLOOKUP($A19,'BOM-Carte_Mere(PROD)'!$A:$Z,12,FALSE),IFERROR(VLOOKUP($A19,'BOM-Carte_Herse_2020(PROD)'!$A:$Z,12,FALSE),IFERROR(VLOOKUP($A19,'BOM-Carte_OPB(PROD)'!$A:$Z,12,FALSE),""))))</f>
        <v>0</v>
      </c>
      <c r="Z19" s="9">
        <f>IFERROR(VLOOKUP($A19,'BOM-Carte_Alim(PROD)'!$A:$Z,13,FALSE),IFERROR(VLOOKUP($A19,'BOM-Carte_Mere(PROD)'!$A:$Z,13,FALSE),IFERROR(VLOOKUP($A19,'BOM-Carte_Herse_2020(PROD)'!$A:$Z,13,FALSE),IFERROR(VLOOKUP($A19,'BOM-Carte_OPB(PROD)'!$A:$Z,13,FALSE),""))))</f>
        <v>0</v>
      </c>
      <c r="AA19" s="9">
        <f>IFERROR(VLOOKUP($A19,'BOM-Carte_Alim(PROD)'!$A:$Z,14,FALSE),IFERROR(VLOOKUP($A19,'BOM-Carte_Mere(PROD)'!$A:$Z,14,FALSE),IFERROR(VLOOKUP($A19,'BOM-Carte_Herse_2020(PROD)'!$A:$Z,14,FALSE),IFERROR(VLOOKUP($A19,'BOM-Carte_OPB(PROD)'!$A:$Z,14,FALSE),""))))</f>
        <v>0</v>
      </c>
    </row>
    <row r="20" spans="1:27" ht="42.75" x14ac:dyDescent="0.45">
      <c r="A20" s="10" t="s">
        <v>347</v>
      </c>
      <c r="B20" s="6" t="str">
        <f>IFERROR(VLOOKUP(A20,'BOM-Carte_Alim(PROD)'!$A:$H,3,FALSE),"")</f>
        <v>C2, C8, C12, C16</v>
      </c>
      <c r="C20" s="6" t="str">
        <f>IFERROR(VLOOKUP(A20,'BOM-Carte_Mere(PROD)'!$A:$H,3,FALSE),"")</f>
        <v/>
      </c>
      <c r="D20" s="6" t="str">
        <f>IFERROR(VLOOKUP(A20,'BOM-Carte_Herse_2020(PROD)'!$A:$H,3,FALSE),"")</f>
        <v/>
      </c>
      <c r="E20" s="6" t="str">
        <f>IFERROR(VLOOKUP(A20,'BOM-Carte_OPB(PROD)'!$A:$H,3,FALSE),"")</f>
        <v/>
      </c>
      <c r="F20" s="6" t="str">
        <f t="shared" si="0"/>
        <v>C2, C8, C12, C16</v>
      </c>
      <c r="G20" s="6" t="str">
        <f t="shared" si="1"/>
        <v>C2, C8, C12, C16</v>
      </c>
      <c r="H20" s="6" t="str">
        <f t="shared" si="2"/>
        <v>C2, C8, C12, C16</v>
      </c>
      <c r="I20" s="11">
        <f>IFERROR(VLOOKUP(A20,'BOM-Carte_Alim(PROD)'!$A:$H,8,FALSE),0)</f>
        <v>4</v>
      </c>
      <c r="J20" s="11">
        <f>IFERROR(VLOOKUP(A20,'BOM-Carte_Mere(PROD)'!$A:$H,8,FALSE),0)</f>
        <v>0</v>
      </c>
      <c r="K20" s="11">
        <f>IFERROR(VLOOKUP(A20,'BOM-Carte_Herse_2020(PROD)'!$A:$H,8,FALSE),0)</f>
        <v>0</v>
      </c>
      <c r="L20" s="11">
        <f>IFERROR(VLOOKUP(A20,'BOM-Carte_OPB(PROD)'!$A:$H,8,FALSE),0)</f>
        <v>0</v>
      </c>
      <c r="M20" s="12">
        <f t="shared" si="3"/>
        <v>4</v>
      </c>
      <c r="N20" s="13" t="str">
        <f t="shared" si="4"/>
        <v>860010574011</v>
      </c>
      <c r="O20" s="14" t="str">
        <f>IFERROR(VLOOKUP($A20,'BOM-Carte_Alim(PROD)'!$A:$Z,2,FALSE),IFERROR(VLOOKUP($A20,'BOM-Carte_Mere(PROD)'!$A:$Z,2,FALSE),IFERROR(VLOOKUP($A20,'BOM-Carte_Herse_2020(PROD)'!$A:$Z,2,FALSE),IFERROR(VLOOKUP($A20,'BOM-Carte_OPB(PROD)'!$A:$Z,2,FALSE),""))))</f>
        <v>Wurth Elektronik</v>
      </c>
      <c r="P20" s="15" t="str">
        <f t="shared" si="5"/>
        <v>C2, C8, C12, C16</v>
      </c>
      <c r="Q20" s="15" t="str">
        <f>IFERROR(VLOOKUP($A20,'BOM-Carte_Alim(PROD)'!$A:$Z,4,FALSE),IFERROR(VLOOKUP($A20,'BOM-Carte_Mere(PROD)'!$A:$Z,4,FALSE),IFERROR(VLOOKUP($A20,'BOM-Carte_Herse_2020(PROD)'!$A:$Z,4,FALSE),IFERROR(VLOOKUP($A20,'BOM-Carte_OPB(PROD)'!$A:$Z,4,FALSE),""))))</f>
        <v>CAP Alu 220 UF 20% 35 V</v>
      </c>
      <c r="R20" s="15" t="str">
        <f>IFERROR(VLOOKUP($A20,'BOM-Carte_Alim(PROD)'!$A:$Z,5,FALSE),IFERROR(VLOOKUP($A20,'BOM-Carte_Mere(PROD)'!$A:$Z,5,FALSE),IFERROR(VLOOKUP($A20,'BOM-Carte_Herse_2020(PROD)'!$A:$Z,5,FALSE),IFERROR(VLOOKUP($A20,'BOM-Carte_OPB(PROD)'!$A:$Z,5,FALSE),""))))</f>
        <v>220 uF</v>
      </c>
      <c r="S20" s="15" t="str">
        <f>IFERROR(VLOOKUP($A20,'BOM-Carte_Alim(PROD)'!$A:$Z,6,FALSE),IFERROR(VLOOKUP($A20,'BOM-Carte_Mere(PROD)'!$A:$Z,6,FALSE),IFERROR(VLOOKUP($A20,'BOM-Carte_Herse_2020(PROD)'!$A:$Z,6,FALSE),IFERROR(VLOOKUP($A20,'BOM-Carte_OPB(PROD)'!$A:$Z,6,FALSE),""))))</f>
        <v>220 uF</v>
      </c>
      <c r="T20" s="15" t="str">
        <f>IFERROR(VLOOKUP($A20,'BOM-Carte_Alim(PROD)'!$A:$Z,7,FALSE),IFERROR(VLOOKUP($A20,'BOM-Carte_Mere(PROD)'!$A:$Z,7,FALSE),IFERROR(VLOOKUP($A20,'BOM-Carte_Herse_2020(PROD)'!$A:$Z,7,FALSE),IFERROR(VLOOKUP($A20,'BOM-Carte_OPB(PROD)'!$A:$Z,7,FALSE),""))))</f>
        <v>WCAP-ATG8_8x11.5x3.5x0.5</v>
      </c>
      <c r="U20" s="15">
        <f t="shared" si="6"/>
        <v>4</v>
      </c>
      <c r="V20" s="15" t="str">
        <f>IFERROR(VLOOKUP($A20,'BOM-Carte_Alim(PROD)'!$A:$Z,9,FALSE),IFERROR(VLOOKUP($A20,'BOM-Carte_Mere(PROD)'!$A:$Z,9,FALSE),IFERROR(VLOOKUP($A20,'BOM-Carte_Herse_2020(PROD)'!$A:$Z,9,FALSE),IFERROR(VLOOKUP($A20,'BOM-Carte_OPB(PROD)'!$A:$Z,9,FALSE),""))))</f>
        <v>WCAP-ATG8, 860010574011</v>
      </c>
      <c r="W20" s="15">
        <f>IFERROR(VLOOKUP($A20,'BOM-Carte_Alim(PROD)'!$A:$Z,10,FALSE),IFERROR(VLOOKUP($A20,'BOM-Carte_Mere(PROD)'!$A:$Z,10,FALSE),IFERROR(VLOOKUP($A20,'BOM-Carte_Herse_2020(PROD)'!$A:$Z,10,FALSE),IFERROR(VLOOKUP($A20,'BOM-Carte_OPB(PROD)'!$A:$Z,10,FALSE),""))))</f>
        <v>0</v>
      </c>
      <c r="X20" s="15">
        <f>IFERROR(VLOOKUP($A20,'BOM-Carte_Alim(PROD)'!$A:$Z,11,FALSE),IFERROR(VLOOKUP($A20,'BOM-Carte_Mere(PROD)'!$A:$Z,11,FALSE),IFERROR(VLOOKUP($A20,'BOM-Carte_Herse_2020(PROD)'!$A:$Z,11,FALSE),IFERROR(VLOOKUP($A20,'BOM-Carte_OPB(PROD)'!$A:$Z,11,FALSE),""))))</f>
        <v>0</v>
      </c>
      <c r="Y20" s="15">
        <f>IFERROR(VLOOKUP($A20,'BOM-Carte_Alim(PROD)'!$A:$Z,12,FALSE),IFERROR(VLOOKUP($A20,'BOM-Carte_Mere(PROD)'!$A:$Z,12,FALSE),IFERROR(VLOOKUP($A20,'BOM-Carte_Herse_2020(PROD)'!$A:$Z,12,FALSE),IFERROR(VLOOKUP($A20,'BOM-Carte_OPB(PROD)'!$A:$Z,12,FALSE),""))))</f>
        <v>0</v>
      </c>
      <c r="Z20" s="9">
        <f>IFERROR(VLOOKUP($A20,'BOM-Carte_Alim(PROD)'!$A:$Z,13,FALSE),IFERROR(VLOOKUP($A20,'BOM-Carte_Mere(PROD)'!$A:$Z,13,FALSE),IFERROR(VLOOKUP($A20,'BOM-Carte_Herse_2020(PROD)'!$A:$Z,13,FALSE),IFERROR(VLOOKUP($A20,'BOM-Carte_OPB(PROD)'!$A:$Z,13,FALSE),""))))</f>
        <v>0</v>
      </c>
      <c r="AA20" s="9">
        <f>IFERROR(VLOOKUP($A20,'BOM-Carte_Alim(PROD)'!$A:$Z,14,FALSE),IFERROR(VLOOKUP($A20,'BOM-Carte_Mere(PROD)'!$A:$Z,14,FALSE),IFERROR(VLOOKUP($A20,'BOM-Carte_Herse_2020(PROD)'!$A:$Z,14,FALSE),IFERROR(VLOOKUP($A20,'BOM-Carte_OPB(PROD)'!$A:$Z,14,FALSE),""))))</f>
        <v>0</v>
      </c>
    </row>
    <row r="21" spans="1:27" ht="42.75" x14ac:dyDescent="0.45">
      <c r="A21" s="10" t="s">
        <v>351</v>
      </c>
      <c r="B21" s="6" t="str">
        <f>IFERROR(VLOOKUP(A21,'BOM-Carte_Alim(PROD)'!$A:$H,3,FALSE),"")</f>
        <v>C6, C7, C20</v>
      </c>
      <c r="C21" s="6" t="str">
        <f>IFERROR(VLOOKUP(A21,'BOM-Carte_Mere(PROD)'!$A:$H,3,FALSE),"")</f>
        <v/>
      </c>
      <c r="D21" s="6" t="str">
        <f>IFERROR(VLOOKUP(A21,'BOM-Carte_Herse_2020(PROD)'!$A:$H,3,FALSE),"")</f>
        <v/>
      </c>
      <c r="E21" s="6" t="str">
        <f>IFERROR(VLOOKUP(A21,'BOM-Carte_OPB(PROD)'!$A:$H,3,FALSE),"")</f>
        <v/>
      </c>
      <c r="F21" s="6" t="str">
        <f t="shared" si="0"/>
        <v>C6, C7, C20</v>
      </c>
      <c r="G21" s="6" t="str">
        <f t="shared" si="1"/>
        <v>C6, C7, C20</v>
      </c>
      <c r="H21" s="6" t="str">
        <f t="shared" si="2"/>
        <v>C6, C7, C20</v>
      </c>
      <c r="I21" s="11">
        <f>IFERROR(VLOOKUP(A21,'BOM-Carte_Alim(PROD)'!$A:$H,8,FALSE),0)</f>
        <v>3</v>
      </c>
      <c r="J21" s="11">
        <f>IFERROR(VLOOKUP(A21,'BOM-Carte_Mere(PROD)'!$A:$H,8,FALSE),0)</f>
        <v>0</v>
      </c>
      <c r="K21" s="11">
        <f>IFERROR(VLOOKUP(A21,'BOM-Carte_Herse_2020(PROD)'!$A:$H,8,FALSE),0)</f>
        <v>0</v>
      </c>
      <c r="L21" s="11">
        <f>IFERROR(VLOOKUP(A21,'BOM-Carte_OPB(PROD)'!$A:$H,8,FALSE),0)</f>
        <v>0</v>
      </c>
      <c r="M21" s="12">
        <f t="shared" si="3"/>
        <v>3</v>
      </c>
      <c r="N21" s="13" t="str">
        <f t="shared" si="4"/>
        <v>860010575012</v>
      </c>
      <c r="O21" s="14" t="str">
        <f>IFERROR(VLOOKUP($A21,'BOM-Carte_Alim(PROD)'!$A:$Z,2,FALSE),IFERROR(VLOOKUP($A21,'BOM-Carte_Mere(PROD)'!$A:$Z,2,FALSE),IFERROR(VLOOKUP($A21,'BOM-Carte_Herse_2020(PROD)'!$A:$Z,2,FALSE),IFERROR(VLOOKUP($A21,'BOM-Carte_OPB(PROD)'!$A:$Z,2,FALSE),""))))</f>
        <v>Wurth Elektronik</v>
      </c>
      <c r="P21" s="15" t="str">
        <f t="shared" si="5"/>
        <v>C6, C7, C20</v>
      </c>
      <c r="Q21" s="15" t="str">
        <f>IFERROR(VLOOKUP($A21,'BOM-Carte_Alim(PROD)'!$A:$Z,4,FALSE),IFERROR(VLOOKUP($A21,'BOM-Carte_Mere(PROD)'!$A:$Z,4,FALSE),IFERROR(VLOOKUP($A21,'BOM-Carte_Herse_2020(PROD)'!$A:$Z,4,FALSE),IFERROR(VLOOKUP($A21,'BOM-Carte_OPB(PROD)'!$A:$Z,4,FALSE),""))))</f>
        <v>CAP Alu 330 UF 20% 35 V</v>
      </c>
      <c r="R21" s="15" t="str">
        <f>IFERROR(VLOOKUP($A21,'BOM-Carte_Alim(PROD)'!$A:$Z,5,FALSE),IFERROR(VLOOKUP($A21,'BOM-Carte_Mere(PROD)'!$A:$Z,5,FALSE),IFERROR(VLOOKUP($A21,'BOM-Carte_Herse_2020(PROD)'!$A:$Z,5,FALSE),IFERROR(VLOOKUP($A21,'BOM-Carte_OPB(PROD)'!$A:$Z,5,FALSE),""))))</f>
        <v>330 uF</v>
      </c>
      <c r="S21" s="15" t="str">
        <f>IFERROR(VLOOKUP($A21,'BOM-Carte_Alim(PROD)'!$A:$Z,6,FALSE),IFERROR(VLOOKUP($A21,'BOM-Carte_Mere(PROD)'!$A:$Z,6,FALSE),IFERROR(VLOOKUP($A21,'BOM-Carte_Herse_2020(PROD)'!$A:$Z,6,FALSE),IFERROR(VLOOKUP($A21,'BOM-Carte_OPB(PROD)'!$A:$Z,6,FALSE),""))))</f>
        <v>330 uF</v>
      </c>
      <c r="T21" s="15" t="str">
        <f>IFERROR(VLOOKUP($A21,'BOM-Carte_Alim(PROD)'!$A:$Z,7,FALSE),IFERROR(VLOOKUP($A21,'BOM-Carte_Mere(PROD)'!$A:$Z,7,FALSE),IFERROR(VLOOKUP($A21,'BOM-Carte_Herse_2020(PROD)'!$A:$Z,7,FALSE),IFERROR(VLOOKUP($A21,'BOM-Carte_OPB(PROD)'!$A:$Z,7,FALSE),""))))</f>
        <v>WCAP-ATG8_10x12.5x5x0.6</v>
      </c>
      <c r="U21" s="15">
        <f t="shared" si="6"/>
        <v>3</v>
      </c>
      <c r="V21" s="15" t="str">
        <f>IFERROR(VLOOKUP($A21,'BOM-Carte_Alim(PROD)'!$A:$Z,9,FALSE),IFERROR(VLOOKUP($A21,'BOM-Carte_Mere(PROD)'!$A:$Z,9,FALSE),IFERROR(VLOOKUP($A21,'BOM-Carte_Herse_2020(PROD)'!$A:$Z,9,FALSE),IFERROR(VLOOKUP($A21,'BOM-Carte_OPB(PROD)'!$A:$Z,9,FALSE),""))))</f>
        <v>WCAP-ATG8, 860010575012</v>
      </c>
      <c r="W21" s="15">
        <f>IFERROR(VLOOKUP($A21,'BOM-Carte_Alim(PROD)'!$A:$Z,10,FALSE),IFERROR(VLOOKUP($A21,'BOM-Carte_Mere(PROD)'!$A:$Z,10,FALSE),IFERROR(VLOOKUP($A21,'BOM-Carte_Herse_2020(PROD)'!$A:$Z,10,FALSE),IFERROR(VLOOKUP($A21,'BOM-Carte_OPB(PROD)'!$A:$Z,10,FALSE),""))))</f>
        <v>0</v>
      </c>
      <c r="X21" s="15">
        <f>IFERROR(VLOOKUP($A21,'BOM-Carte_Alim(PROD)'!$A:$Z,11,FALSE),IFERROR(VLOOKUP($A21,'BOM-Carte_Mere(PROD)'!$A:$Z,11,FALSE),IFERROR(VLOOKUP($A21,'BOM-Carte_Herse_2020(PROD)'!$A:$Z,11,FALSE),IFERROR(VLOOKUP($A21,'BOM-Carte_OPB(PROD)'!$A:$Z,11,FALSE),""))))</f>
        <v>0</v>
      </c>
      <c r="Y21" s="15">
        <f>IFERROR(VLOOKUP($A21,'BOM-Carte_Alim(PROD)'!$A:$Z,12,FALSE),IFERROR(VLOOKUP($A21,'BOM-Carte_Mere(PROD)'!$A:$Z,12,FALSE),IFERROR(VLOOKUP($A21,'BOM-Carte_Herse_2020(PROD)'!$A:$Z,12,FALSE),IFERROR(VLOOKUP($A21,'BOM-Carte_OPB(PROD)'!$A:$Z,12,FALSE),""))))</f>
        <v>0</v>
      </c>
      <c r="Z21" s="9">
        <f>IFERROR(VLOOKUP($A21,'BOM-Carte_Alim(PROD)'!$A:$Z,13,FALSE),IFERROR(VLOOKUP($A21,'BOM-Carte_Mere(PROD)'!$A:$Z,13,FALSE),IFERROR(VLOOKUP($A21,'BOM-Carte_Herse_2020(PROD)'!$A:$Z,13,FALSE),IFERROR(VLOOKUP($A21,'BOM-Carte_OPB(PROD)'!$A:$Z,13,FALSE),""))))</f>
        <v>0</v>
      </c>
      <c r="AA21" s="9">
        <f>IFERROR(VLOOKUP($A21,'BOM-Carte_Alim(PROD)'!$A:$Z,14,FALSE),IFERROR(VLOOKUP($A21,'BOM-Carte_Mere(PROD)'!$A:$Z,14,FALSE),IFERROR(VLOOKUP($A21,'BOM-Carte_Herse_2020(PROD)'!$A:$Z,14,FALSE),IFERROR(VLOOKUP($A21,'BOM-Carte_OPB(PROD)'!$A:$Z,14,FALSE),""))))</f>
        <v>0</v>
      </c>
    </row>
    <row r="22" spans="1:27" ht="42.75" x14ac:dyDescent="0.45">
      <c r="A22" s="10" t="s">
        <v>179</v>
      </c>
      <c r="B22" s="6" t="str">
        <f>IFERROR(VLOOKUP(A22,'BOM-Carte_Alim(PROD)'!$A:$H,3,FALSE),"")</f>
        <v>C3, C26, C27, C28</v>
      </c>
      <c r="C22" s="6" t="str">
        <f>IFERROR(VLOOKUP(A22,'BOM-Carte_Mere(PROD)'!$A:$H,3,FALSE),"")</f>
        <v>C275, C276</v>
      </c>
      <c r="D22" s="6" t="str">
        <f>IFERROR(VLOOKUP(A22,'BOM-Carte_Herse_2020(PROD)'!$A:$H,3,FALSE),"")</f>
        <v/>
      </c>
      <c r="E22" s="6" t="str">
        <f>IFERROR(VLOOKUP(A22,'BOM-Carte_OPB(PROD)'!$A:$H,3,FALSE),"")</f>
        <v/>
      </c>
      <c r="F22" s="6" t="str">
        <f t="shared" si="0"/>
        <v>C3, C26, C27, C28, C275, C276</v>
      </c>
      <c r="G22" s="6" t="str">
        <f t="shared" si="1"/>
        <v>C3, C26, C27, C28, C275, C276</v>
      </c>
      <c r="H22" s="6" t="str">
        <f t="shared" si="2"/>
        <v>C3, C26, C27, C28, C275, C276</v>
      </c>
      <c r="I22" s="11">
        <f>IFERROR(VLOOKUP(A22,'BOM-Carte_Alim(PROD)'!$A:$H,8,FALSE),0)</f>
        <v>4</v>
      </c>
      <c r="J22" s="11">
        <f>IFERROR(VLOOKUP(A22,'BOM-Carte_Mere(PROD)'!$A:$H,8,FALSE),0)</f>
        <v>2</v>
      </c>
      <c r="K22" s="11">
        <f>IFERROR(VLOOKUP(A22,'BOM-Carte_Herse_2020(PROD)'!$A:$H,8,FALSE),0)</f>
        <v>0</v>
      </c>
      <c r="L22" s="11">
        <f>IFERROR(VLOOKUP(A22,'BOM-Carte_OPB(PROD)'!$A:$H,8,FALSE),0)</f>
        <v>0</v>
      </c>
      <c r="M22" s="12">
        <f t="shared" si="3"/>
        <v>6</v>
      </c>
      <c r="N22" s="13" t="str">
        <f t="shared" si="4"/>
        <v>860010672009</v>
      </c>
      <c r="O22" s="14" t="str">
        <f>IFERROR(VLOOKUP($A22,'BOM-Carte_Alim(PROD)'!$A:$Z,2,FALSE),IFERROR(VLOOKUP($A22,'BOM-Carte_Mere(PROD)'!$A:$Z,2,FALSE),IFERROR(VLOOKUP($A22,'BOM-Carte_Herse_2020(PROD)'!$A:$Z,2,FALSE),IFERROR(VLOOKUP($A22,'BOM-Carte_OPB(PROD)'!$A:$Z,2,FALSE),""))))</f>
        <v>Wurth Elektronik</v>
      </c>
      <c r="P22" s="15" t="str">
        <f t="shared" si="5"/>
        <v>C3, C26, C27, C28, C275, C276</v>
      </c>
      <c r="Q22" s="15" t="str">
        <f>IFERROR(VLOOKUP($A22,'BOM-Carte_Alim(PROD)'!$A:$Z,4,FALSE),IFERROR(VLOOKUP($A22,'BOM-Carte_Mere(PROD)'!$A:$Z,4,FALSE),IFERROR(VLOOKUP($A22,'BOM-Carte_Herse_2020(PROD)'!$A:$Z,4,FALSE),IFERROR(VLOOKUP($A22,'BOM-Carte_OPB(PROD)'!$A:$Z,4,FALSE),""))))</f>
        <v>CAP Alu 10 UF 20% 50 V</v>
      </c>
      <c r="R22" s="15" t="str">
        <f>IFERROR(VLOOKUP($A22,'BOM-Carte_Alim(PROD)'!$A:$Z,5,FALSE),IFERROR(VLOOKUP($A22,'BOM-Carte_Mere(PROD)'!$A:$Z,5,FALSE),IFERROR(VLOOKUP($A22,'BOM-Carte_Herse_2020(PROD)'!$A:$Z,5,FALSE),IFERROR(VLOOKUP($A22,'BOM-Carte_OPB(PROD)'!$A:$Z,5,FALSE),""))))</f>
        <v>10 uF</v>
      </c>
      <c r="S22" s="15" t="str">
        <f>IFERROR(VLOOKUP($A22,'BOM-Carte_Alim(PROD)'!$A:$Z,6,FALSE),IFERROR(VLOOKUP($A22,'BOM-Carte_Mere(PROD)'!$A:$Z,6,FALSE),IFERROR(VLOOKUP($A22,'BOM-Carte_Herse_2020(PROD)'!$A:$Z,6,FALSE),IFERROR(VLOOKUP($A22,'BOM-Carte_OPB(PROD)'!$A:$Z,6,FALSE),""))))</f>
        <v>10 uF</v>
      </c>
      <c r="T22" s="15" t="str">
        <f>IFERROR(VLOOKUP($A22,'BOM-Carte_Alim(PROD)'!$A:$Z,7,FALSE),IFERROR(VLOOKUP($A22,'BOM-Carte_Mere(PROD)'!$A:$Z,7,FALSE),IFERROR(VLOOKUP($A22,'BOM-Carte_Herse_2020(PROD)'!$A:$Z,7,FALSE),IFERROR(VLOOKUP($A22,'BOM-Carte_OPB(PROD)'!$A:$Z,7,FALSE),""))))</f>
        <v>WCAP-ATG8_5x11x2x0.5</v>
      </c>
      <c r="U22" s="15">
        <f t="shared" si="6"/>
        <v>6</v>
      </c>
      <c r="V22" s="15" t="str">
        <f>IFERROR(VLOOKUP($A22,'BOM-Carte_Alim(PROD)'!$A:$Z,9,FALSE),IFERROR(VLOOKUP($A22,'BOM-Carte_Mere(PROD)'!$A:$Z,9,FALSE),IFERROR(VLOOKUP($A22,'BOM-Carte_Herse_2020(PROD)'!$A:$Z,9,FALSE),IFERROR(VLOOKUP($A22,'BOM-Carte_OPB(PROD)'!$A:$Z,9,FALSE),""))))</f>
        <v>WCAP-ATG8, 860010672009</v>
      </c>
      <c r="W22" s="15">
        <f>IFERROR(VLOOKUP($A22,'BOM-Carte_Alim(PROD)'!$A:$Z,10,FALSE),IFERROR(VLOOKUP($A22,'BOM-Carte_Mere(PROD)'!$A:$Z,10,FALSE),IFERROR(VLOOKUP($A22,'BOM-Carte_Herse_2020(PROD)'!$A:$Z,10,FALSE),IFERROR(VLOOKUP($A22,'BOM-Carte_OPB(PROD)'!$A:$Z,10,FALSE),""))))</f>
        <v>0</v>
      </c>
      <c r="X22" s="15">
        <f>IFERROR(VLOOKUP($A22,'BOM-Carte_Alim(PROD)'!$A:$Z,11,FALSE),IFERROR(VLOOKUP($A22,'BOM-Carte_Mere(PROD)'!$A:$Z,11,FALSE),IFERROR(VLOOKUP($A22,'BOM-Carte_Herse_2020(PROD)'!$A:$Z,11,FALSE),IFERROR(VLOOKUP($A22,'BOM-Carte_OPB(PROD)'!$A:$Z,11,FALSE),""))))</f>
        <v>0</v>
      </c>
      <c r="Y22" s="15">
        <f>IFERROR(VLOOKUP($A22,'BOM-Carte_Alim(PROD)'!$A:$Z,12,FALSE),IFERROR(VLOOKUP($A22,'BOM-Carte_Mere(PROD)'!$A:$Z,12,FALSE),IFERROR(VLOOKUP($A22,'BOM-Carte_Herse_2020(PROD)'!$A:$Z,12,FALSE),IFERROR(VLOOKUP($A22,'BOM-Carte_OPB(PROD)'!$A:$Z,12,FALSE),""))))</f>
        <v>0</v>
      </c>
      <c r="Z22" s="9">
        <f>IFERROR(VLOOKUP($A22,'BOM-Carte_Alim(PROD)'!$A:$Z,13,FALSE),IFERROR(VLOOKUP($A22,'BOM-Carte_Mere(PROD)'!$A:$Z,13,FALSE),IFERROR(VLOOKUP($A22,'BOM-Carte_Herse_2020(PROD)'!$A:$Z,13,FALSE),IFERROR(VLOOKUP($A22,'BOM-Carte_OPB(PROD)'!$A:$Z,13,FALSE),""))))</f>
        <v>0</v>
      </c>
      <c r="AA22" s="9">
        <f>IFERROR(VLOOKUP($A22,'BOM-Carte_Alim(PROD)'!$A:$Z,14,FALSE),IFERROR(VLOOKUP($A22,'BOM-Carte_Mere(PROD)'!$A:$Z,14,FALSE),IFERROR(VLOOKUP($A22,'BOM-Carte_Herse_2020(PROD)'!$A:$Z,14,FALSE),IFERROR(VLOOKUP($A22,'BOM-Carte_OPB(PROD)'!$A:$Z,14,FALSE),""))))</f>
        <v>0</v>
      </c>
    </row>
    <row r="23" spans="1:27" ht="45" x14ac:dyDescent="0.25">
      <c r="A23" s="10" t="s">
        <v>358</v>
      </c>
      <c r="B23" s="6" t="str">
        <f>IFERROR(VLOOKUP(A23,'BOM-Carte_Alim(PROD)'!$A:$H,3,FALSE),"")</f>
        <v>C24, C25</v>
      </c>
      <c r="C23" s="6" t="str">
        <f>IFERROR(VLOOKUP(A23,'BOM-Carte_Mere(PROD)'!$A:$H,3,FALSE),"")</f>
        <v/>
      </c>
      <c r="D23" s="6" t="str">
        <f>IFERROR(VLOOKUP(A23,'BOM-Carte_Herse_2020(PROD)'!$A:$H,3,FALSE),"")</f>
        <v/>
      </c>
      <c r="E23" s="6" t="str">
        <f>IFERROR(VLOOKUP(A23,'BOM-Carte_OPB(PROD)'!$A:$H,3,FALSE),"")</f>
        <v/>
      </c>
      <c r="F23" s="6" t="str">
        <f t="shared" si="0"/>
        <v>C24, C25</v>
      </c>
      <c r="G23" s="6" t="str">
        <f t="shared" si="1"/>
        <v>C24, C25</v>
      </c>
      <c r="H23" s="6" t="str">
        <f t="shared" si="2"/>
        <v>C24, C25</v>
      </c>
      <c r="I23" s="11">
        <f>IFERROR(VLOOKUP(A23,'BOM-Carte_Alim(PROD)'!$A:$H,8,FALSE),0)</f>
        <v>2</v>
      </c>
      <c r="J23" s="11">
        <f>IFERROR(VLOOKUP(A23,'BOM-Carte_Mere(PROD)'!$A:$H,8,FALSE),0)</f>
        <v>0</v>
      </c>
      <c r="K23" s="11">
        <f>IFERROR(VLOOKUP(A23,'BOM-Carte_Herse_2020(PROD)'!$A:$H,8,FALSE),0)</f>
        <v>0</v>
      </c>
      <c r="L23" s="11">
        <f>IFERROR(VLOOKUP(A23,'BOM-Carte_OPB(PROD)'!$A:$H,8,FALSE),0)</f>
        <v>0</v>
      </c>
      <c r="M23" s="12">
        <f t="shared" si="3"/>
        <v>2</v>
      </c>
      <c r="N23" s="13" t="str">
        <f t="shared" si="4"/>
        <v>885012205067</v>
      </c>
      <c r="O23" s="14" t="str">
        <f>IFERROR(VLOOKUP($A23,'BOM-Carte_Alim(PROD)'!$A:$Z,2,FALSE),IFERROR(VLOOKUP($A23,'BOM-Carte_Mere(PROD)'!$A:$Z,2,FALSE),IFERROR(VLOOKUP($A23,'BOM-Carte_Herse_2020(PROD)'!$A:$Z,2,FALSE),IFERROR(VLOOKUP($A23,'BOM-Carte_OPB(PROD)'!$A:$Z,2,FALSE),""))))</f>
        <v>Wurth Elektronik</v>
      </c>
      <c r="P23" s="15" t="str">
        <f t="shared" si="5"/>
        <v>C24, C25</v>
      </c>
      <c r="Q23" s="15" t="str">
        <f>IFERROR(VLOOKUP($A23,'BOM-Carte_Alim(PROD)'!$A:$Z,4,FALSE),IFERROR(VLOOKUP($A23,'BOM-Carte_Mere(PROD)'!$A:$Z,4,FALSE),IFERROR(VLOOKUP($A23,'BOM-Carte_Herse_2020(PROD)'!$A:$Z,4,FALSE),IFERROR(VLOOKUP($A23,'BOM-Carte_OPB(PROD)'!$A:$Z,4,FALSE),""))))</f>
        <v>CAP CER 10nF 50V X7R 0402</v>
      </c>
      <c r="R23" s="15" t="str">
        <f>IFERROR(VLOOKUP($A23,'BOM-Carte_Alim(PROD)'!$A:$Z,5,FALSE),IFERROR(VLOOKUP($A23,'BOM-Carte_Mere(PROD)'!$A:$Z,5,FALSE),IFERROR(VLOOKUP($A23,'BOM-Carte_Herse_2020(PROD)'!$A:$Z,5,FALSE),IFERROR(VLOOKUP($A23,'BOM-Carte_OPB(PROD)'!$A:$Z,5,FALSE),""))))</f>
        <v>10nF</v>
      </c>
      <c r="S23" s="15" t="str">
        <f>IFERROR(VLOOKUP($A23,'BOM-Carte_Alim(PROD)'!$A:$Z,6,FALSE),IFERROR(VLOOKUP($A23,'BOM-Carte_Mere(PROD)'!$A:$Z,6,FALSE),IFERROR(VLOOKUP($A23,'BOM-Carte_Herse_2020(PROD)'!$A:$Z,6,FALSE),IFERROR(VLOOKUP($A23,'BOM-Carte_OPB(PROD)'!$A:$Z,6,FALSE),""))))</f>
        <v>10nF</v>
      </c>
      <c r="T23" s="15" t="str">
        <f>IFERROR(VLOOKUP($A23,'BOM-Carte_Alim(PROD)'!$A:$Z,7,FALSE),IFERROR(VLOOKUP($A23,'BOM-Carte_Mere(PROD)'!$A:$Z,7,FALSE),IFERROR(VLOOKUP($A23,'BOM-Carte_Herse_2020(PROD)'!$A:$Z,7,FALSE),IFERROR(VLOOKUP($A23,'BOM-Carte_OPB(PROD)'!$A:$Z,7,FALSE),""))))</f>
        <v>WCAP-CSGP_0402, 1x0.5x0.5</v>
      </c>
      <c r="U23" s="15">
        <f t="shared" si="6"/>
        <v>2</v>
      </c>
      <c r="V23" s="15" t="str">
        <f>IFERROR(VLOOKUP($A23,'BOM-Carte_Alim(PROD)'!$A:$Z,9,FALSE),IFERROR(VLOOKUP($A23,'BOM-Carte_Mere(PROD)'!$A:$Z,9,FALSE),IFERROR(VLOOKUP($A23,'BOM-Carte_Herse_2020(PROD)'!$A:$Z,9,FALSE),IFERROR(VLOOKUP($A23,'BOM-Carte_OPB(PROD)'!$A:$Z,9,FALSE),""))))</f>
        <v>WCAP-CSGP, 885012205067</v>
      </c>
      <c r="W23" s="15" t="str">
        <f>IFERROR(VLOOKUP($A23,'BOM-Carte_Alim(PROD)'!$A:$Z,10,FALSE),IFERROR(VLOOKUP($A23,'BOM-Carte_Mere(PROD)'!$A:$Z,10,FALSE),IFERROR(VLOOKUP($A23,'BOM-Carte_Herse_2020(PROD)'!$A:$Z,10,FALSE),IFERROR(VLOOKUP($A23,'BOM-Carte_OPB(PROD)'!$A:$Z,10,FALSE),""))))</f>
        <v>0402</v>
      </c>
      <c r="X23" s="15" t="str">
        <f>IFERROR(VLOOKUP($A23,'BOM-Carte_Alim(PROD)'!$A:$Z,11,FALSE),IFERROR(VLOOKUP($A23,'BOM-Carte_Mere(PROD)'!$A:$Z,11,FALSE),IFERROR(VLOOKUP($A23,'BOM-Carte_Herse_2020(PROD)'!$A:$Z,11,FALSE),IFERROR(VLOOKUP($A23,'BOM-Carte_OPB(PROD)'!$A:$Z,11,FALSE),""))))</f>
        <v>JLCPCB</v>
      </c>
      <c r="Y23" s="15" t="str">
        <f>IFERROR(VLOOKUP($A23,'BOM-Carte_Alim(PROD)'!$A:$Z,12,FALSE),IFERROR(VLOOKUP($A23,'BOM-Carte_Mere(PROD)'!$A:$Z,12,FALSE),IFERROR(VLOOKUP($A23,'BOM-Carte_Herse_2020(PROD)'!$A:$Z,12,FALSE),IFERROR(VLOOKUP($A23,'BOM-Carte_OPB(PROD)'!$A:$Z,12,FALSE),""))))</f>
        <v>C15195</v>
      </c>
      <c r="Z23" s="9">
        <f>IFERROR(VLOOKUP($A23,'BOM-Carte_Alim(PROD)'!$A:$Z,13,FALSE),IFERROR(VLOOKUP($A23,'BOM-Carte_Mere(PROD)'!$A:$Z,13,FALSE),IFERROR(VLOOKUP($A23,'BOM-Carte_Herse_2020(PROD)'!$A:$Z,13,FALSE),IFERROR(VLOOKUP($A23,'BOM-Carte_OPB(PROD)'!$A:$Z,13,FALSE),""))))</f>
        <v>0</v>
      </c>
      <c r="AA23" s="9">
        <f>IFERROR(VLOOKUP($A23,'BOM-Carte_Alim(PROD)'!$A:$Z,14,FALSE),IFERROR(VLOOKUP($A23,'BOM-Carte_Mere(PROD)'!$A:$Z,14,FALSE),IFERROR(VLOOKUP($A23,'BOM-Carte_Herse_2020(PROD)'!$A:$Z,14,FALSE),IFERROR(VLOOKUP($A23,'BOM-Carte_OPB(PROD)'!$A:$Z,14,FALSE),""))))</f>
        <v>0</v>
      </c>
    </row>
    <row r="24" spans="1:27" ht="150" x14ac:dyDescent="0.25">
      <c r="A24" s="10" t="s">
        <v>202</v>
      </c>
      <c r="B24" s="6" t="str">
        <f>IFERROR(VLOOKUP(A24,'BOM-Carte_Alim(PROD)'!$A:$H,3,FALSE),"")</f>
        <v>C4, C11, C15, C19, C21, C22, C32, C33, C34, C38, C39, C40, C44, C45, C46, C47, C48, C49, C50, C52</v>
      </c>
      <c r="C24" s="6" t="str">
        <f>IFERROR(VLOOKUP(A24,'BOM-Carte_Mere(PROD)'!$A:$H,3,FALSE),"")</f>
        <v>C278, C281, C282, C284, C287, C288</v>
      </c>
      <c r="D24" s="6" t="str">
        <f>IFERROR(VLOOKUP(A24,'BOM-Carte_Herse_2020(PROD)'!$A:$H,3,FALSE),"")</f>
        <v/>
      </c>
      <c r="E24" s="6" t="str">
        <f>IFERROR(VLOOKUP(A24,'BOM-Carte_OPB(PROD)'!$A:$H,3,FALSE),"")</f>
        <v/>
      </c>
      <c r="F24" s="6" t="str">
        <f t="shared" si="0"/>
        <v>C4, C11, C15, C19, C21, C22, C32, C33, C34, C38, C39, C40, C44, C45, C46, C47, C48, C49, C50, C52, C278, C281, C282, C284, C287, C288</v>
      </c>
      <c r="G24" s="6" t="str">
        <f t="shared" si="1"/>
        <v>C4, C11, C15, C19, C21, C22, C32, C33, C34, C38, C39, C40, C44, C45, C46, C47, C48, C49, C50, C52, C278, C281, C282, C284, C287, C288</v>
      </c>
      <c r="H24" s="6" t="str">
        <f t="shared" si="2"/>
        <v>C4, C11, C15, C19, C21, C22, C32, C33, C34, C38, C39, C40, C44, C45, C46, C47, C48, C49, C50, C52, C278, C281, C282, C284, C287, C288</v>
      </c>
      <c r="I24" s="11">
        <f>IFERROR(VLOOKUP(A24,'BOM-Carte_Alim(PROD)'!$A:$H,8,FALSE),0)</f>
        <v>20</v>
      </c>
      <c r="J24" s="11">
        <f>IFERROR(VLOOKUP(A24,'BOM-Carte_Mere(PROD)'!$A:$H,8,FALSE),0)</f>
        <v>6</v>
      </c>
      <c r="K24" s="11">
        <f>IFERROR(VLOOKUP(A24,'BOM-Carte_Herse_2020(PROD)'!$A:$H,8,FALSE),0)</f>
        <v>0</v>
      </c>
      <c r="L24" s="11">
        <f>IFERROR(VLOOKUP(A24,'BOM-Carte_OPB(PROD)'!$A:$H,8,FALSE),0)</f>
        <v>0</v>
      </c>
      <c r="M24" s="12">
        <f t="shared" si="3"/>
        <v>26</v>
      </c>
      <c r="N24" s="13" t="str">
        <f t="shared" si="4"/>
        <v>885012206095</v>
      </c>
      <c r="O24" s="14" t="str">
        <f>IFERROR(VLOOKUP($A24,'BOM-Carte_Alim(PROD)'!$A:$Z,2,FALSE),IFERROR(VLOOKUP($A24,'BOM-Carte_Mere(PROD)'!$A:$Z,2,FALSE),IFERROR(VLOOKUP($A24,'BOM-Carte_Herse_2020(PROD)'!$A:$Z,2,FALSE),IFERROR(VLOOKUP($A24,'BOM-Carte_OPB(PROD)'!$A:$Z,2,FALSE),""))))</f>
        <v>Wurth Elektronik</v>
      </c>
      <c r="P24" s="15" t="str">
        <f t="shared" si="5"/>
        <v>C4, C11, C15, C19, C21, C22, C32, C33, C34, C38, C39, C40, C44, C45, C46, C47, C48, C49, C50, C52, C278, C281, C282, C284, C287, C288</v>
      </c>
      <c r="Q24" s="15" t="str">
        <f>IFERROR(VLOOKUP($A24,'BOM-Carte_Alim(PROD)'!$A:$Z,4,FALSE),IFERROR(VLOOKUP($A24,'BOM-Carte_Mere(PROD)'!$A:$Z,4,FALSE),IFERROR(VLOOKUP($A24,'BOM-Carte_Herse_2020(PROD)'!$A:$Z,4,FALSE),IFERROR(VLOOKUP($A24,'BOM-Carte_OPB(PROD)'!$A:$Z,4,FALSE),""))))</f>
        <v>CAP CER 100nF 50V X7R 0603</v>
      </c>
      <c r="R24" s="15" t="str">
        <f>IFERROR(VLOOKUP($A24,'BOM-Carte_Alim(PROD)'!$A:$Z,5,FALSE),IFERROR(VLOOKUP($A24,'BOM-Carte_Mere(PROD)'!$A:$Z,5,FALSE),IFERROR(VLOOKUP($A24,'BOM-Carte_Herse_2020(PROD)'!$A:$Z,5,FALSE),IFERROR(VLOOKUP($A24,'BOM-Carte_OPB(PROD)'!$A:$Z,5,FALSE),""))))</f>
        <v>100nF</v>
      </c>
      <c r="S24" s="15" t="str">
        <f>IFERROR(VLOOKUP($A24,'BOM-Carte_Alim(PROD)'!$A:$Z,6,FALSE),IFERROR(VLOOKUP($A24,'BOM-Carte_Mere(PROD)'!$A:$Z,6,FALSE),IFERROR(VLOOKUP($A24,'BOM-Carte_Herse_2020(PROD)'!$A:$Z,6,FALSE),IFERROR(VLOOKUP($A24,'BOM-Carte_OPB(PROD)'!$A:$Z,6,FALSE),""))))</f>
        <v>100nF</v>
      </c>
      <c r="T24" s="15" t="str">
        <f>IFERROR(VLOOKUP($A24,'BOM-Carte_Alim(PROD)'!$A:$Z,7,FALSE),IFERROR(VLOOKUP($A24,'BOM-Carte_Mere(PROD)'!$A:$Z,7,FALSE),IFERROR(VLOOKUP($A24,'BOM-Carte_Herse_2020(PROD)'!$A:$Z,7,FALSE),IFERROR(VLOOKUP($A24,'BOM-Carte_OPB(PROD)'!$A:$Z,7,FALSE),""))))</f>
        <v>WCAP-CSGP_0603, 1.6x0.8x0.8</v>
      </c>
      <c r="U24" s="15">
        <f t="shared" si="6"/>
        <v>26</v>
      </c>
      <c r="V24" s="15" t="str">
        <f>IFERROR(VLOOKUP($A24,'BOM-Carte_Alim(PROD)'!$A:$Z,9,FALSE),IFERROR(VLOOKUP($A24,'BOM-Carte_Mere(PROD)'!$A:$Z,9,FALSE),IFERROR(VLOOKUP($A24,'BOM-Carte_Herse_2020(PROD)'!$A:$Z,9,FALSE),IFERROR(VLOOKUP($A24,'BOM-Carte_OPB(PROD)'!$A:$Z,9,FALSE),""))))</f>
        <v>WCAP-CSGP, 885012206095</v>
      </c>
      <c r="W24" s="15" t="str">
        <f>IFERROR(VLOOKUP($A24,'BOM-Carte_Alim(PROD)'!$A:$Z,10,FALSE),IFERROR(VLOOKUP($A24,'BOM-Carte_Mere(PROD)'!$A:$Z,10,FALSE),IFERROR(VLOOKUP($A24,'BOM-Carte_Herse_2020(PROD)'!$A:$Z,10,FALSE),IFERROR(VLOOKUP($A24,'BOM-Carte_OPB(PROD)'!$A:$Z,10,FALSE),""))))</f>
        <v>0603</v>
      </c>
      <c r="X24" s="15" t="str">
        <f>IFERROR(VLOOKUP($A24,'BOM-Carte_Alim(PROD)'!$A:$Z,11,FALSE),IFERROR(VLOOKUP($A24,'BOM-Carte_Mere(PROD)'!$A:$Z,11,FALSE),IFERROR(VLOOKUP($A24,'BOM-Carte_Herse_2020(PROD)'!$A:$Z,11,FALSE),IFERROR(VLOOKUP($A24,'BOM-Carte_OPB(PROD)'!$A:$Z,11,FALSE),""))))</f>
        <v>JLCPCB</v>
      </c>
      <c r="Y24" s="15" t="str">
        <f>IFERROR(VLOOKUP($A24,'BOM-Carte_Alim(PROD)'!$A:$Z,12,FALSE),IFERROR(VLOOKUP($A24,'BOM-Carte_Mere(PROD)'!$A:$Z,12,FALSE),IFERROR(VLOOKUP($A24,'BOM-Carte_Herse_2020(PROD)'!$A:$Z,12,FALSE),IFERROR(VLOOKUP($A24,'BOM-Carte_OPB(PROD)'!$A:$Z,12,FALSE),""))))</f>
        <v>C14663</v>
      </c>
      <c r="Z24" s="9">
        <f>IFERROR(VLOOKUP($A24,'BOM-Carte_Alim(PROD)'!$A:$Z,13,FALSE),IFERROR(VLOOKUP($A24,'BOM-Carte_Mere(PROD)'!$A:$Z,13,FALSE),IFERROR(VLOOKUP($A24,'BOM-Carte_Herse_2020(PROD)'!$A:$Z,13,FALSE),IFERROR(VLOOKUP($A24,'BOM-Carte_OPB(PROD)'!$A:$Z,13,FALSE),""))))</f>
        <v>0</v>
      </c>
      <c r="AA24" s="9">
        <f>IFERROR(VLOOKUP($A24,'BOM-Carte_Alim(PROD)'!$A:$Z,14,FALSE),IFERROR(VLOOKUP($A24,'BOM-Carte_Mere(PROD)'!$A:$Z,14,FALSE),IFERROR(VLOOKUP($A24,'BOM-Carte_Herse_2020(PROD)'!$A:$Z,14,FALSE),IFERROR(VLOOKUP($A24,'BOM-Carte_OPB(PROD)'!$A:$Z,14,FALSE),""))))</f>
        <v>0</v>
      </c>
    </row>
    <row r="25" spans="1:27" ht="165" x14ac:dyDescent="0.25">
      <c r="A25" s="10" t="s">
        <v>43</v>
      </c>
      <c r="B25" s="6" t="str">
        <f>IFERROR(VLOOKUP(A25,'BOM-Carte_Alim(PROD)'!$A:$H,3,FALSE),"")</f>
        <v>C43, C51</v>
      </c>
      <c r="C25" s="6" t="str">
        <f>IFERROR(VLOOKUP(A25,'BOM-Carte_Mere(PROD)'!$A:$H,3,FALSE),"")</f>
        <v>C200, C202, C207, C209, C211, C214, C217, C218, C221, C225, C226, C228, C229, C241, C242, C247, C248, C251, C252, C257, C259</v>
      </c>
      <c r="D25" s="6" t="str">
        <f>IFERROR(VLOOKUP(A25,'BOM-Carte_Herse_2020(PROD)'!$A:$H,3,FALSE),"")</f>
        <v/>
      </c>
      <c r="E25" s="6" t="str">
        <f>IFERROR(VLOOKUP(A25,'BOM-Carte_OPB(PROD)'!$A:$H,3,FALSE),"")</f>
        <v>C153</v>
      </c>
      <c r="F25" s="6" t="str">
        <f t="shared" si="0"/>
        <v>C43, C51, C200, C202, C207, C209, C211, C214, C217, C218, C221, C225, C226, C228, C229, C241, C242, C247, C248, C251, C252, C257, C259</v>
      </c>
      <c r="G25" s="6" t="str">
        <f t="shared" si="1"/>
        <v>C43, C51, C200, C202, C207, C209, C211, C214, C217, C218, C221, C225, C226, C228, C229, C241, C242, C247, C248, C251, C252, C257, C259</v>
      </c>
      <c r="H25" s="6" t="str">
        <f t="shared" si="2"/>
        <v>C43, C51, C200, C202, C207, C209, C211, C214, C217, C218, C221, C225, C226, C228, C229, C241, C242, C247, C248, C251, C252, C257, C259, C153</v>
      </c>
      <c r="I25" s="11">
        <f>IFERROR(VLOOKUP(A25,'BOM-Carte_Alim(PROD)'!$A:$H,8,FALSE),0)</f>
        <v>2</v>
      </c>
      <c r="J25" s="11">
        <f>IFERROR(VLOOKUP(A25,'BOM-Carte_Mere(PROD)'!$A:$H,8,FALSE),0)</f>
        <v>21</v>
      </c>
      <c r="K25" s="11">
        <f>IFERROR(VLOOKUP(A25,'BOM-Carte_Herse_2020(PROD)'!$A:$H,8,FALSE),0)</f>
        <v>0</v>
      </c>
      <c r="L25" s="11">
        <f>IFERROR(VLOOKUP(A25,'BOM-Carte_OPB(PROD)'!$A:$H,8,FALSE),0)</f>
        <v>1</v>
      </c>
      <c r="M25" s="12">
        <f t="shared" si="3"/>
        <v>25</v>
      </c>
      <c r="N25" s="13" t="str">
        <f t="shared" si="4"/>
        <v>885012207026</v>
      </c>
      <c r="O25" s="14" t="str">
        <f>IFERROR(VLOOKUP($A25,'BOM-Carte_Alim(PROD)'!$A:$Z,2,FALSE),IFERROR(VLOOKUP($A25,'BOM-Carte_Mere(PROD)'!$A:$Z,2,FALSE),IFERROR(VLOOKUP($A25,'BOM-Carte_Herse_2020(PROD)'!$A:$Z,2,FALSE),IFERROR(VLOOKUP($A25,'BOM-Carte_OPB(PROD)'!$A:$Z,2,FALSE),""))))</f>
        <v>Wurth Elektronik</v>
      </c>
      <c r="P25" s="15" t="str">
        <f t="shared" si="5"/>
        <v>C43, C51, C200, C202, C207, C209, C211, C214, C217, C218, C221, C225, C226, C228, C229, C241, C242, C247, C248, C251, C252, C257, C259, C153</v>
      </c>
      <c r="Q25" s="15" t="str">
        <f>IFERROR(VLOOKUP($A25,'BOM-Carte_Alim(PROD)'!$A:$Z,4,FALSE),IFERROR(VLOOKUP($A25,'BOM-Carte_Mere(PROD)'!$A:$Z,4,FALSE),IFERROR(VLOOKUP($A25,'BOM-Carte_Herse_2020(PROD)'!$A:$Z,4,FALSE),IFERROR(VLOOKUP($A25,'BOM-Carte_OPB(PROD)'!$A:$Z,4,FALSE),""))))</f>
        <v>CAP CER 10uF 10V X7R 0805</v>
      </c>
      <c r="R25" s="15" t="str">
        <f>IFERROR(VLOOKUP($A25,'BOM-Carte_Alim(PROD)'!$A:$Z,5,FALSE),IFERROR(VLOOKUP($A25,'BOM-Carte_Mere(PROD)'!$A:$Z,5,FALSE),IFERROR(VLOOKUP($A25,'BOM-Carte_Herse_2020(PROD)'!$A:$Z,5,FALSE),IFERROR(VLOOKUP($A25,'BOM-Carte_OPB(PROD)'!$A:$Z,5,FALSE),""))))</f>
        <v>10uF</v>
      </c>
      <c r="S25" s="15" t="str">
        <f>IFERROR(VLOOKUP($A25,'BOM-Carte_Alim(PROD)'!$A:$Z,6,FALSE),IFERROR(VLOOKUP($A25,'BOM-Carte_Mere(PROD)'!$A:$Z,6,FALSE),IFERROR(VLOOKUP($A25,'BOM-Carte_Herse_2020(PROD)'!$A:$Z,6,FALSE),IFERROR(VLOOKUP($A25,'BOM-Carte_OPB(PROD)'!$A:$Z,6,FALSE),""))))</f>
        <v>10uF</v>
      </c>
      <c r="T25" s="15" t="str">
        <f>IFERROR(VLOOKUP($A25,'BOM-Carte_Alim(PROD)'!$A:$Z,7,FALSE),IFERROR(VLOOKUP($A25,'BOM-Carte_Mere(PROD)'!$A:$Z,7,FALSE),IFERROR(VLOOKUP($A25,'BOM-Carte_Herse_2020(PROD)'!$A:$Z,7,FALSE),IFERROR(VLOOKUP($A25,'BOM-Carte_OPB(PROD)'!$A:$Z,7,FALSE),""))))</f>
        <v>WCAP-CSGP_0805, 2x1.25x1.25</v>
      </c>
      <c r="U25" s="15">
        <f t="shared" si="6"/>
        <v>25</v>
      </c>
      <c r="V25" s="15" t="str">
        <f>IFERROR(VLOOKUP($A25,'BOM-Carte_Alim(PROD)'!$A:$Z,9,FALSE),IFERROR(VLOOKUP($A25,'BOM-Carte_Mere(PROD)'!$A:$Z,9,FALSE),IFERROR(VLOOKUP($A25,'BOM-Carte_Herse_2020(PROD)'!$A:$Z,9,FALSE),IFERROR(VLOOKUP($A25,'BOM-Carte_OPB(PROD)'!$A:$Z,9,FALSE),""))))</f>
        <v>WCAP-CSGP, 885012207026</v>
      </c>
      <c r="W25" s="15" t="str">
        <f>IFERROR(VLOOKUP($A25,'BOM-Carte_Alim(PROD)'!$A:$Z,10,FALSE),IFERROR(VLOOKUP($A25,'BOM-Carte_Mere(PROD)'!$A:$Z,10,FALSE),IFERROR(VLOOKUP($A25,'BOM-Carte_Herse_2020(PROD)'!$A:$Z,10,FALSE),IFERROR(VLOOKUP($A25,'BOM-Carte_OPB(PROD)'!$A:$Z,10,FALSE),""))))</f>
        <v>0805</v>
      </c>
      <c r="X25" s="15" t="str">
        <f>IFERROR(VLOOKUP($A25,'BOM-Carte_Alim(PROD)'!$A:$Z,11,FALSE),IFERROR(VLOOKUP($A25,'BOM-Carte_Mere(PROD)'!$A:$Z,11,FALSE),IFERROR(VLOOKUP($A25,'BOM-Carte_Herse_2020(PROD)'!$A:$Z,11,FALSE),IFERROR(VLOOKUP($A25,'BOM-Carte_OPB(PROD)'!$A:$Z,11,FALSE),""))))</f>
        <v>JLCPCB</v>
      </c>
      <c r="Y25" s="15" t="str">
        <f>IFERROR(VLOOKUP($A25,'BOM-Carte_Alim(PROD)'!$A:$Z,12,FALSE),IFERROR(VLOOKUP($A25,'BOM-Carte_Mere(PROD)'!$A:$Z,12,FALSE),IFERROR(VLOOKUP($A25,'BOM-Carte_Herse_2020(PROD)'!$A:$Z,12,FALSE),IFERROR(VLOOKUP($A25,'BOM-Carte_OPB(PROD)'!$A:$Z,12,FALSE),""))))</f>
        <v>C15850</v>
      </c>
      <c r="Z25" s="9" t="str">
        <f>IFERROR(VLOOKUP($A25,'BOM-Carte_Alim(PROD)'!$A:$Z,13,FALSE),IFERROR(VLOOKUP($A25,'BOM-Carte_Mere(PROD)'!$A:$Z,13,FALSE),IFERROR(VLOOKUP($A25,'BOM-Carte_Herse_2020(PROD)'!$A:$Z,13,FALSE),IFERROR(VLOOKUP($A25,'BOM-Carte_OPB(PROD)'!$A:$Z,13,FALSE),""))))</f>
        <v>Farnell</v>
      </c>
      <c r="AA25" s="9" t="str">
        <f>IFERROR(VLOOKUP($A25,'BOM-Carte_Alim(PROD)'!$A:$Z,14,FALSE),IFERROR(VLOOKUP($A25,'BOM-Carte_Mere(PROD)'!$A:$Z,14,FALSE),IFERROR(VLOOKUP($A25,'BOM-Carte_Herse_2020(PROD)'!$A:$Z,14,FALSE),IFERROR(VLOOKUP($A25,'BOM-Carte_OPB(PROD)'!$A:$Z,14,FALSE),""))))</f>
        <v>2495189</v>
      </c>
    </row>
    <row r="26" spans="1:27" ht="120" x14ac:dyDescent="0.25">
      <c r="A26" s="10" t="s">
        <v>88</v>
      </c>
      <c r="B26" s="6" t="str">
        <f>IFERROR(VLOOKUP(A26,'BOM-Carte_Alim(PROD)'!$A:$H,3,FALSE),"")</f>
        <v>C1, C23, C29, C30, C31, C35, C36, C37, C41, C42</v>
      </c>
      <c r="C26" s="6" t="str">
        <f>IFERROR(VLOOKUP(A26,'BOM-Carte_Mere(PROD)'!$A:$H,3,FALSE),"")</f>
        <v>C277, C279, C280, C283, C285, C286</v>
      </c>
      <c r="D26" s="6" t="str">
        <f>IFERROR(VLOOKUP(A26,'BOM-Carte_Herse_2020(PROD)'!$A:$H,3,FALSE),"")</f>
        <v>C150, C151</v>
      </c>
      <c r="E26" s="6" t="str">
        <f>IFERROR(VLOOKUP(A26,'BOM-Carte_OPB(PROD)'!$A:$H,3,FALSE),"")</f>
        <v/>
      </c>
      <c r="F26" s="6" t="str">
        <f t="shared" si="0"/>
        <v>C1, C23, C29, C30, C31, C35, C36, C37, C41, C42, C277, C279, C280, C283, C285, C286</v>
      </c>
      <c r="G26" s="6" t="str">
        <f t="shared" si="1"/>
        <v>C1, C23, C29, C30, C31, C35, C36, C37, C41, C42, C277, C279, C280, C283, C285, C286, C150, C151</v>
      </c>
      <c r="H26" s="6" t="str">
        <f t="shared" si="2"/>
        <v>C1, C23, C29, C30, C31, C35, C36, C37, C41, C42, C277, C279, C280, C283, C285, C286, C150, C151</v>
      </c>
      <c r="I26" s="11">
        <f>IFERROR(VLOOKUP(A26,'BOM-Carte_Alim(PROD)'!$A:$H,8,FALSE),0)</f>
        <v>10</v>
      </c>
      <c r="J26" s="11">
        <f>IFERROR(VLOOKUP(A26,'BOM-Carte_Mere(PROD)'!$A:$H,8,FALSE),0)</f>
        <v>6</v>
      </c>
      <c r="K26" s="11">
        <f>IFERROR(VLOOKUP(A26,'BOM-Carte_Herse_2020(PROD)'!$A:$H,8,FALSE),0)</f>
        <v>2</v>
      </c>
      <c r="L26" s="11">
        <f>IFERROR(VLOOKUP(A26,'BOM-Carte_OPB(PROD)'!$A:$H,8,FALSE),0)</f>
        <v>0</v>
      </c>
      <c r="M26" s="12">
        <f t="shared" si="3"/>
        <v>20</v>
      </c>
      <c r="N26" s="13" t="str">
        <f t="shared" si="4"/>
        <v>885012207103</v>
      </c>
      <c r="O26" s="14" t="str">
        <f>IFERROR(VLOOKUP($A26,'BOM-Carte_Alim(PROD)'!$A:$Z,2,FALSE),IFERROR(VLOOKUP($A26,'BOM-Carte_Mere(PROD)'!$A:$Z,2,FALSE),IFERROR(VLOOKUP($A26,'BOM-Carte_Herse_2020(PROD)'!$A:$Z,2,FALSE),IFERROR(VLOOKUP($A26,'BOM-Carte_OPB(PROD)'!$A:$Z,2,FALSE),""))))</f>
        <v>Wurth Elektronik</v>
      </c>
      <c r="P26" s="15" t="str">
        <f t="shared" si="5"/>
        <v>C1, C23, C29, C30, C31, C35, C36, C37, C41, C42, C277, C279, C280, C283, C285, C286, C150, C151</v>
      </c>
      <c r="Q26" s="15" t="str">
        <f>IFERROR(VLOOKUP($A26,'BOM-Carte_Alim(PROD)'!$A:$Z,4,FALSE),IFERROR(VLOOKUP($A26,'BOM-Carte_Mere(PROD)'!$A:$Z,4,FALSE),IFERROR(VLOOKUP($A26,'BOM-Carte_Herse_2020(PROD)'!$A:$Z,4,FALSE),IFERROR(VLOOKUP($A26,'BOM-Carte_OPB(PROD)'!$A:$Z,4,FALSE),""))))</f>
        <v>CAP CER 1uF 50V X7R 0805</v>
      </c>
      <c r="R26" s="15" t="str">
        <f>IFERROR(VLOOKUP($A26,'BOM-Carte_Alim(PROD)'!$A:$Z,5,FALSE),IFERROR(VLOOKUP($A26,'BOM-Carte_Mere(PROD)'!$A:$Z,5,FALSE),IFERROR(VLOOKUP($A26,'BOM-Carte_Herse_2020(PROD)'!$A:$Z,5,FALSE),IFERROR(VLOOKUP($A26,'BOM-Carte_OPB(PROD)'!$A:$Z,5,FALSE),""))))</f>
        <v>1uF</v>
      </c>
      <c r="S26" s="15" t="str">
        <f>IFERROR(VLOOKUP($A26,'BOM-Carte_Alim(PROD)'!$A:$Z,6,FALSE),IFERROR(VLOOKUP($A26,'BOM-Carte_Mere(PROD)'!$A:$Z,6,FALSE),IFERROR(VLOOKUP($A26,'BOM-Carte_Herse_2020(PROD)'!$A:$Z,6,FALSE),IFERROR(VLOOKUP($A26,'BOM-Carte_OPB(PROD)'!$A:$Z,6,FALSE),""))))</f>
        <v>1uF</v>
      </c>
      <c r="T26" s="15" t="str">
        <f>IFERROR(VLOOKUP($A26,'BOM-Carte_Alim(PROD)'!$A:$Z,7,FALSE),IFERROR(VLOOKUP($A26,'BOM-Carte_Mere(PROD)'!$A:$Z,7,FALSE),IFERROR(VLOOKUP($A26,'BOM-Carte_Herse_2020(PROD)'!$A:$Z,7,FALSE),IFERROR(VLOOKUP($A26,'BOM-Carte_OPB(PROD)'!$A:$Z,7,FALSE),""))))</f>
        <v>WCAP-CSGP_0805, 2x1.25x1.25</v>
      </c>
      <c r="U26" s="15">
        <f t="shared" si="6"/>
        <v>20</v>
      </c>
      <c r="V26" s="15" t="str">
        <f>IFERROR(VLOOKUP($A26,'BOM-Carte_Alim(PROD)'!$A:$Z,9,FALSE),IFERROR(VLOOKUP($A26,'BOM-Carte_Mere(PROD)'!$A:$Z,9,FALSE),IFERROR(VLOOKUP($A26,'BOM-Carte_Herse_2020(PROD)'!$A:$Z,9,FALSE),IFERROR(VLOOKUP($A26,'BOM-Carte_OPB(PROD)'!$A:$Z,9,FALSE),""))))</f>
        <v>WCAP-CSGP, 885012207103</v>
      </c>
      <c r="W26" s="15" t="str">
        <f>IFERROR(VLOOKUP($A26,'BOM-Carte_Alim(PROD)'!$A:$Z,10,FALSE),IFERROR(VLOOKUP($A26,'BOM-Carte_Mere(PROD)'!$A:$Z,10,FALSE),IFERROR(VLOOKUP($A26,'BOM-Carte_Herse_2020(PROD)'!$A:$Z,10,FALSE),IFERROR(VLOOKUP($A26,'BOM-Carte_OPB(PROD)'!$A:$Z,10,FALSE),""))))</f>
        <v>0805</v>
      </c>
      <c r="X26" s="15" t="str">
        <f>IFERROR(VLOOKUP($A26,'BOM-Carte_Alim(PROD)'!$A:$Z,11,FALSE),IFERROR(VLOOKUP($A26,'BOM-Carte_Mere(PROD)'!$A:$Z,11,FALSE),IFERROR(VLOOKUP($A26,'BOM-Carte_Herse_2020(PROD)'!$A:$Z,11,FALSE),IFERROR(VLOOKUP($A26,'BOM-Carte_OPB(PROD)'!$A:$Z,11,FALSE),""))))</f>
        <v>JLCPCB</v>
      </c>
      <c r="Y26" s="15" t="str">
        <f>IFERROR(VLOOKUP($A26,'BOM-Carte_Alim(PROD)'!$A:$Z,12,FALSE),IFERROR(VLOOKUP($A26,'BOM-Carte_Mere(PROD)'!$A:$Z,12,FALSE),IFERROR(VLOOKUP($A26,'BOM-Carte_Herse_2020(PROD)'!$A:$Z,12,FALSE),IFERROR(VLOOKUP($A26,'BOM-Carte_OPB(PROD)'!$A:$Z,12,FALSE),""))))</f>
        <v>C28323</v>
      </c>
      <c r="Z26" s="9">
        <f>IFERROR(VLOOKUP($A26,'BOM-Carte_Alim(PROD)'!$A:$Z,13,FALSE),IFERROR(VLOOKUP($A26,'BOM-Carte_Mere(PROD)'!$A:$Z,13,FALSE),IFERROR(VLOOKUP($A26,'BOM-Carte_Herse_2020(PROD)'!$A:$Z,13,FALSE),IFERROR(VLOOKUP($A26,'BOM-Carte_OPB(PROD)'!$A:$Z,13,FALSE),""))))</f>
        <v>0</v>
      </c>
      <c r="AA26" s="9">
        <f>IFERROR(VLOOKUP($A26,'BOM-Carte_Alim(PROD)'!$A:$Z,14,FALSE),IFERROR(VLOOKUP($A26,'BOM-Carte_Mere(PROD)'!$A:$Z,14,FALSE),IFERROR(VLOOKUP($A26,'BOM-Carte_Herse_2020(PROD)'!$A:$Z,14,FALSE),IFERROR(VLOOKUP($A26,'BOM-Carte_OPB(PROD)'!$A:$Z,14,FALSE),""))))</f>
        <v>0</v>
      </c>
    </row>
    <row r="27" spans="1:27" ht="45" x14ac:dyDescent="0.25">
      <c r="A27" s="10" t="s">
        <v>51</v>
      </c>
      <c r="B27" s="6" t="str">
        <f>IFERROR(VLOOKUP(A27,'BOM-Carte_Alim(PROD)'!$A:$H,3,FALSE),"")</f>
        <v>U1</v>
      </c>
      <c r="C27" s="6" t="str">
        <f>IFERROR(VLOOKUP(A27,'BOM-Carte_Mere(PROD)'!$A:$H,3,FALSE),"")</f>
        <v/>
      </c>
      <c r="D27" s="6" t="str">
        <f>IFERROR(VLOOKUP(A27,'BOM-Carte_Herse_2020(PROD)'!$A:$H,3,FALSE),"")</f>
        <v/>
      </c>
      <c r="E27" s="6" t="str">
        <f>IFERROR(VLOOKUP(A27,'BOM-Carte_OPB(PROD)'!$A:$H,3,FALSE),"")</f>
        <v>U150</v>
      </c>
      <c r="F27" s="6" t="str">
        <f t="shared" si="0"/>
        <v>U1</v>
      </c>
      <c r="G27" s="6" t="str">
        <f t="shared" si="1"/>
        <v>U1</v>
      </c>
      <c r="H27" s="6" t="str">
        <f t="shared" si="2"/>
        <v>U1, U150</v>
      </c>
      <c r="I27" s="11">
        <f>IFERROR(VLOOKUP(A27,'BOM-Carte_Alim(PROD)'!$A:$H,8,FALSE),0)</f>
        <v>1</v>
      </c>
      <c r="J27" s="11">
        <f>IFERROR(VLOOKUP(A27,'BOM-Carte_Mere(PROD)'!$A:$H,8,FALSE),0)</f>
        <v>0</v>
      </c>
      <c r="K27" s="11">
        <f>IFERROR(VLOOKUP(A27,'BOM-Carte_Herse_2020(PROD)'!$A:$H,8,FALSE),0)</f>
        <v>0</v>
      </c>
      <c r="L27" s="11">
        <f>IFERROR(VLOOKUP(A27,'BOM-Carte_OPB(PROD)'!$A:$H,8,FALSE),0)</f>
        <v>1</v>
      </c>
      <c r="M27" s="12">
        <f t="shared" si="3"/>
        <v>3</v>
      </c>
      <c r="N27" s="13" t="str">
        <f t="shared" si="4"/>
        <v>HT7533-1</v>
      </c>
      <c r="O27" s="14" t="str">
        <f>IFERROR(VLOOKUP($A27,'BOM-Carte_Alim(PROD)'!$A:$Z,2,FALSE),IFERROR(VLOOKUP($A27,'BOM-Carte_Mere(PROD)'!$A:$Z,2,FALSE),IFERROR(VLOOKUP($A27,'BOM-Carte_Herse_2020(PROD)'!$A:$Z,2,FALSE),IFERROR(VLOOKUP($A27,'BOM-Carte_OPB(PROD)'!$A:$Z,2,FALSE),""))))</f>
        <v>Holtek</v>
      </c>
      <c r="P27" s="15" t="str">
        <f t="shared" si="5"/>
        <v>U1, U150</v>
      </c>
      <c r="Q27" s="15" t="str">
        <f>IFERROR(VLOOKUP($A27,'BOM-Carte_Alim(PROD)'!$A:$Z,4,FALSE),IFERROR(VLOOKUP($A27,'BOM-Carte_Mere(PROD)'!$A:$Z,4,FALSE),IFERROR(VLOOKUP($A27,'BOM-Carte_Herse_2020(PROD)'!$A:$Z,4,FALSE),IFERROR(VLOOKUP($A27,'BOM-Carte_OPB(PROD)'!$A:$Z,4,FALSE),""))))</f>
        <v>LDO 3.3V 100mA SOT89</v>
      </c>
      <c r="R27" s="15" t="str">
        <f>IFERROR(VLOOKUP($A27,'BOM-Carte_Alim(PROD)'!$A:$Z,5,FALSE),IFERROR(VLOOKUP($A27,'BOM-Carte_Mere(PROD)'!$A:$Z,5,FALSE),IFERROR(VLOOKUP($A27,'BOM-Carte_Herse_2020(PROD)'!$A:$Z,5,FALSE),IFERROR(VLOOKUP($A27,'BOM-Carte_OPB(PROD)'!$A:$Z,5,FALSE),""))))</f>
        <v>HT7533-1</v>
      </c>
      <c r="S27" s="15" t="str">
        <f>IFERROR(VLOOKUP($A27,'BOM-Carte_Alim(PROD)'!$A:$Z,6,FALSE),IFERROR(VLOOKUP($A27,'BOM-Carte_Mere(PROD)'!$A:$Z,6,FALSE),IFERROR(VLOOKUP($A27,'BOM-Carte_Herse_2020(PROD)'!$A:$Z,6,FALSE),IFERROR(VLOOKUP($A27,'BOM-Carte_OPB(PROD)'!$A:$Z,6,FALSE),""))))</f>
        <v>3.3V</v>
      </c>
      <c r="T27" s="15" t="str">
        <f>IFERROR(VLOOKUP($A27,'BOM-Carte_Alim(PROD)'!$A:$Z,7,FALSE),IFERROR(VLOOKUP($A27,'BOM-Carte_Mere(PROD)'!$A:$Z,7,FALSE),IFERROR(VLOOKUP($A27,'BOM-Carte_Herse_2020(PROD)'!$A:$Z,7,FALSE),IFERROR(VLOOKUP($A27,'BOM-Carte_OPB(PROD)'!$A:$Z,7,FALSE),""))))</f>
        <v>SOT89-150P350X160-3N</v>
      </c>
      <c r="U27" s="15">
        <f t="shared" si="6"/>
        <v>3</v>
      </c>
      <c r="V27" s="15" t="str">
        <f>IFERROR(VLOOKUP($A27,'BOM-Carte_Alim(PROD)'!$A:$Z,9,FALSE),IFERROR(VLOOKUP($A27,'BOM-Carte_Mere(PROD)'!$A:$Z,9,FALSE),IFERROR(VLOOKUP($A27,'BOM-Carte_Herse_2020(PROD)'!$A:$Z,9,FALSE),IFERROR(VLOOKUP($A27,'BOM-Carte_OPB(PROD)'!$A:$Z,9,FALSE),""))))</f>
        <v>HT7533-1</v>
      </c>
      <c r="W27" s="15" t="str">
        <f>IFERROR(VLOOKUP($A27,'BOM-Carte_Alim(PROD)'!$A:$Z,10,FALSE),IFERROR(VLOOKUP($A27,'BOM-Carte_Mere(PROD)'!$A:$Z,10,FALSE),IFERROR(VLOOKUP($A27,'BOM-Carte_Herse_2020(PROD)'!$A:$Z,10,FALSE),IFERROR(VLOOKUP($A27,'BOM-Carte_OPB(PROD)'!$A:$Z,10,FALSE),""))))</f>
        <v>SOT-89-3</v>
      </c>
      <c r="X27" s="15" t="str">
        <f>IFERROR(VLOOKUP($A27,'BOM-Carte_Alim(PROD)'!$A:$Z,11,FALSE),IFERROR(VLOOKUP($A27,'BOM-Carte_Mere(PROD)'!$A:$Z,11,FALSE),IFERROR(VLOOKUP($A27,'BOM-Carte_Herse_2020(PROD)'!$A:$Z,11,FALSE),IFERROR(VLOOKUP($A27,'BOM-Carte_OPB(PROD)'!$A:$Z,11,FALSE),""))))</f>
        <v>JLCPCB</v>
      </c>
      <c r="Y27" s="15" t="str">
        <f>IFERROR(VLOOKUP($A27,'BOM-Carte_Alim(PROD)'!$A:$Z,12,FALSE),IFERROR(VLOOKUP($A27,'BOM-Carte_Mere(PROD)'!$A:$Z,12,FALSE),IFERROR(VLOOKUP($A27,'BOM-Carte_Herse_2020(PROD)'!$A:$Z,12,FALSE),IFERROR(VLOOKUP($A27,'BOM-Carte_OPB(PROD)'!$A:$Z,12,FALSE),""))))</f>
        <v>C14289</v>
      </c>
      <c r="Z27" s="9" t="str">
        <f>IFERROR(VLOOKUP($A27,'BOM-Carte_Alim(PROD)'!$A:$Z,13,FALSE),IFERROR(VLOOKUP($A27,'BOM-Carte_Mere(PROD)'!$A:$Z,13,FALSE),IFERROR(VLOOKUP($A27,'BOM-Carte_Herse_2020(PROD)'!$A:$Z,13,FALSE),IFERROR(VLOOKUP($A27,'BOM-Carte_OPB(PROD)'!$A:$Z,13,FALSE),""))))</f>
        <v>RSComponents</v>
      </c>
      <c r="AA27" s="9" t="str">
        <f>IFERROR(VLOOKUP($A27,'BOM-Carte_Alim(PROD)'!$A:$Z,14,FALSE),IFERROR(VLOOKUP($A27,'BOM-Carte_Mere(PROD)'!$A:$Z,14,FALSE),IFERROR(VLOOKUP($A27,'BOM-Carte_Herse_2020(PROD)'!$A:$Z,14,FALSE),IFERROR(VLOOKUP($A27,'BOM-Carte_OPB(PROD)'!$A:$Z,14,FALSE),""))))</f>
        <v>8850721</v>
      </c>
    </row>
    <row r="28" spans="1:27" ht="30" x14ac:dyDescent="0.25">
      <c r="A28" s="10" t="s">
        <v>368</v>
      </c>
      <c r="B28" s="6" t="str">
        <f>IFERROR(VLOOKUP(A28,'BOM-Carte_Alim(PROD)'!$A:$H,3,FALSE),"")</f>
        <v>D12</v>
      </c>
      <c r="C28" s="6" t="str">
        <f>IFERROR(VLOOKUP(A28,'BOM-Carte_Mere(PROD)'!$A:$H,3,FALSE),"")</f>
        <v/>
      </c>
      <c r="D28" s="6" t="str">
        <f>IFERROR(VLOOKUP(A28,'BOM-Carte_Herse_2020(PROD)'!$A:$H,3,FALSE),"")</f>
        <v/>
      </c>
      <c r="E28" s="6" t="str">
        <f>IFERROR(VLOOKUP(A28,'BOM-Carte_OPB(PROD)'!$A:$H,3,FALSE),"")</f>
        <v/>
      </c>
      <c r="F28" s="6" t="str">
        <f t="shared" si="0"/>
        <v>D12</v>
      </c>
      <c r="G28" s="6" t="str">
        <f t="shared" si="1"/>
        <v>D12</v>
      </c>
      <c r="H28" s="6" t="str">
        <f t="shared" si="2"/>
        <v>D12</v>
      </c>
      <c r="I28" s="11">
        <f>IFERROR(VLOOKUP(A28,'BOM-Carte_Alim(PROD)'!$A:$H,8,FALSE),0)</f>
        <v>1</v>
      </c>
      <c r="J28" s="11">
        <f>IFERROR(VLOOKUP(A28,'BOM-Carte_Mere(PROD)'!$A:$H,8,FALSE),0)</f>
        <v>0</v>
      </c>
      <c r="K28" s="11">
        <f>IFERROR(VLOOKUP(A28,'BOM-Carte_Herse_2020(PROD)'!$A:$H,8,FALSE),0)</f>
        <v>0</v>
      </c>
      <c r="L28" s="11">
        <f>IFERROR(VLOOKUP(A28,'BOM-Carte_OPB(PROD)'!$A:$H,8,FALSE),0)</f>
        <v>0</v>
      </c>
      <c r="M28" s="12">
        <f t="shared" si="3"/>
        <v>1</v>
      </c>
      <c r="N28" s="13" t="str">
        <f t="shared" si="4"/>
        <v>HTA5U100</v>
      </c>
      <c r="O28" s="14" t="str">
        <f>IFERROR(VLOOKUP($A28,'BOM-Carte_Alim(PROD)'!$A:$Z,2,FALSE),IFERROR(VLOOKUP($A28,'BOM-Carte_Mere(PROD)'!$A:$Z,2,FALSE),IFERROR(VLOOKUP($A28,'BOM-Carte_Herse_2020(PROD)'!$A:$Z,2,FALSE),IFERROR(VLOOKUP($A28,'BOM-Carte_OPB(PROD)'!$A:$Z,2,FALSE),""))))</f>
        <v>MULTICOMP</v>
      </c>
      <c r="P28" s="15" t="str">
        <f t="shared" si="5"/>
        <v>D12</v>
      </c>
      <c r="Q28" s="15" t="str">
        <f>IFERROR(VLOOKUP($A28,'BOM-Carte_Alim(PROD)'!$A:$Z,4,FALSE),IFERROR(VLOOKUP($A28,'BOM-Carte_Mere(PROD)'!$A:$Z,4,FALSE),IFERROR(VLOOKUP($A28,'BOM-Carte_Herse_2020(PROD)'!$A:$Z,4,FALSE),IFERROR(VLOOKUP($A28,'BOM-Carte_OPB(PROD)'!$A:$Z,4,FALSE),""))))</f>
        <v>DIODE SCHOTTKY 100V 5A SMA (DO-214AC)</v>
      </c>
      <c r="R28" s="15" t="str">
        <f>IFERROR(VLOOKUP($A28,'BOM-Carte_Alim(PROD)'!$A:$Z,5,FALSE),IFERROR(VLOOKUP($A28,'BOM-Carte_Mere(PROD)'!$A:$Z,5,FALSE),IFERROR(VLOOKUP($A28,'BOM-Carte_Herse_2020(PROD)'!$A:$Z,5,FALSE),IFERROR(VLOOKUP($A28,'BOM-Carte_OPB(PROD)'!$A:$Z,5,FALSE),""))))</f>
        <v>HTA5U100</v>
      </c>
      <c r="S28" s="15" t="str">
        <f>IFERROR(VLOOKUP($A28,'BOM-Carte_Alim(PROD)'!$A:$Z,6,FALSE),IFERROR(VLOOKUP($A28,'BOM-Carte_Mere(PROD)'!$A:$Z,6,FALSE),IFERROR(VLOOKUP($A28,'BOM-Carte_Herse_2020(PROD)'!$A:$Z,6,FALSE),IFERROR(VLOOKUP($A28,'BOM-Carte_OPB(PROD)'!$A:$Z,6,FALSE),""))))</f>
        <v>100V</v>
      </c>
      <c r="T28" s="15" t="str">
        <f>IFERROR(VLOOKUP($A28,'BOM-Carte_Alim(PROD)'!$A:$Z,7,FALSE),IFERROR(VLOOKUP($A28,'BOM-Carte_Mere(PROD)'!$A:$Z,7,FALSE),IFERROR(VLOOKUP($A28,'BOM-Carte_Herse_2020(PROD)'!$A:$Z,7,FALSE),IFERROR(VLOOKUP($A28,'BOM-Carte_OPB(PROD)'!$A:$Z,7,FALSE),""))))</f>
        <v>SMA, DO-214AC</v>
      </c>
      <c r="U28" s="15">
        <f t="shared" si="6"/>
        <v>1</v>
      </c>
      <c r="V28" s="15" t="str">
        <f>IFERROR(VLOOKUP($A28,'BOM-Carte_Alim(PROD)'!$A:$Z,9,FALSE),IFERROR(VLOOKUP($A28,'BOM-Carte_Mere(PROD)'!$A:$Z,9,FALSE),IFERROR(VLOOKUP($A28,'BOM-Carte_Herse_2020(PROD)'!$A:$Z,9,FALSE),IFERROR(VLOOKUP($A28,'BOM-Carte_OPB(PROD)'!$A:$Z,9,FALSE),""))))</f>
        <v>HTA5U100</v>
      </c>
      <c r="W28" s="15">
        <f>IFERROR(VLOOKUP($A28,'BOM-Carte_Alim(PROD)'!$A:$Z,10,FALSE),IFERROR(VLOOKUP($A28,'BOM-Carte_Mere(PROD)'!$A:$Z,10,FALSE),IFERROR(VLOOKUP($A28,'BOM-Carte_Herse_2020(PROD)'!$A:$Z,10,FALSE),IFERROR(VLOOKUP($A28,'BOM-Carte_OPB(PROD)'!$A:$Z,10,FALSE),""))))</f>
        <v>0</v>
      </c>
      <c r="X28" s="15">
        <f>IFERROR(VLOOKUP($A28,'BOM-Carte_Alim(PROD)'!$A:$Z,11,FALSE),IFERROR(VLOOKUP($A28,'BOM-Carte_Mere(PROD)'!$A:$Z,11,FALSE),IFERROR(VLOOKUP($A28,'BOM-Carte_Herse_2020(PROD)'!$A:$Z,11,FALSE),IFERROR(VLOOKUP($A28,'BOM-Carte_OPB(PROD)'!$A:$Z,11,FALSE),""))))</f>
        <v>0</v>
      </c>
      <c r="Y28" s="15">
        <f>IFERROR(VLOOKUP($A28,'BOM-Carte_Alim(PROD)'!$A:$Z,12,FALSE),IFERROR(VLOOKUP($A28,'BOM-Carte_Mere(PROD)'!$A:$Z,12,FALSE),IFERROR(VLOOKUP($A28,'BOM-Carte_Herse_2020(PROD)'!$A:$Z,12,FALSE),IFERROR(VLOOKUP($A28,'BOM-Carte_OPB(PROD)'!$A:$Z,12,FALSE),""))))</f>
        <v>0</v>
      </c>
      <c r="Z28" s="9" t="str">
        <f>IFERROR(VLOOKUP($A28,'BOM-Carte_Alim(PROD)'!$A:$Z,13,FALSE),IFERROR(VLOOKUP($A28,'BOM-Carte_Mere(PROD)'!$A:$Z,13,FALSE),IFERROR(VLOOKUP($A28,'BOM-Carte_Herse_2020(PROD)'!$A:$Z,13,FALSE),IFERROR(VLOOKUP($A28,'BOM-Carte_OPB(PROD)'!$A:$Z,13,FALSE),""))))</f>
        <v>Farnell</v>
      </c>
      <c r="AA28" s="9" t="str">
        <f>IFERROR(VLOOKUP($A28,'BOM-Carte_Alim(PROD)'!$A:$Z,14,FALSE),IFERROR(VLOOKUP($A28,'BOM-Carte_Mere(PROD)'!$A:$Z,14,FALSE),IFERROR(VLOOKUP($A28,'BOM-Carte_Herse_2020(PROD)'!$A:$Z,14,FALSE),IFERROR(VLOOKUP($A28,'BOM-Carte_OPB(PROD)'!$A:$Z,14,FALSE),""))))</f>
        <v>2750942</v>
      </c>
    </row>
    <row r="29" spans="1:27" ht="30" x14ac:dyDescent="0.25">
      <c r="A29" s="10" t="s">
        <v>374</v>
      </c>
      <c r="B29" s="6" t="str">
        <f>IFERROR(VLOOKUP(A29,'BOM-Carte_Alim(PROD)'!$A:$H,3,FALSE),"")</f>
        <v>R2</v>
      </c>
      <c r="C29" s="6" t="str">
        <f>IFERROR(VLOOKUP(A29,'BOM-Carte_Mere(PROD)'!$A:$H,3,FALSE),"")</f>
        <v/>
      </c>
      <c r="D29" s="6" t="str">
        <f>IFERROR(VLOOKUP(A29,'BOM-Carte_Herse_2020(PROD)'!$A:$H,3,FALSE),"")</f>
        <v/>
      </c>
      <c r="E29" s="6" t="str">
        <f>IFERROR(VLOOKUP(A29,'BOM-Carte_OPB(PROD)'!$A:$H,3,FALSE),"")</f>
        <v/>
      </c>
      <c r="F29" s="6" t="str">
        <f t="shared" si="0"/>
        <v>R2</v>
      </c>
      <c r="G29" s="6" t="str">
        <f t="shared" si="1"/>
        <v>R2</v>
      </c>
      <c r="H29" s="6" t="str">
        <f t="shared" si="2"/>
        <v>R2</v>
      </c>
      <c r="I29" s="11">
        <f>IFERROR(VLOOKUP(A29,'BOM-Carte_Alim(PROD)'!$A:$H,8,FALSE),0)</f>
        <v>1</v>
      </c>
      <c r="J29" s="11">
        <f>IFERROR(VLOOKUP(A29,'BOM-Carte_Mere(PROD)'!$A:$H,8,FALSE),0)</f>
        <v>0</v>
      </c>
      <c r="K29" s="11">
        <f>IFERROR(VLOOKUP(A29,'BOM-Carte_Herse_2020(PROD)'!$A:$H,8,FALSE),0)</f>
        <v>0</v>
      </c>
      <c r="L29" s="11">
        <f>IFERROR(VLOOKUP(A29,'BOM-Carte_OPB(PROD)'!$A:$H,8,FALSE),0)</f>
        <v>0</v>
      </c>
      <c r="M29" s="12">
        <f t="shared" si="3"/>
        <v>1</v>
      </c>
      <c r="N29" s="13" t="str">
        <f t="shared" si="4"/>
        <v>MCKNP02WJ0102A19</v>
      </c>
      <c r="O29" s="14" t="str">
        <f>IFERROR(VLOOKUP($A29,'BOM-Carte_Alim(PROD)'!$A:$Z,2,FALSE),IFERROR(VLOOKUP($A29,'BOM-Carte_Mere(PROD)'!$A:$Z,2,FALSE),IFERROR(VLOOKUP($A29,'BOM-Carte_Herse_2020(PROD)'!$A:$Z,2,FALSE),IFERROR(VLOOKUP($A29,'BOM-Carte_OPB(PROD)'!$A:$Z,2,FALSE),""))))</f>
        <v>MULTICOMP</v>
      </c>
      <c r="P29" s="15" t="str">
        <f t="shared" si="5"/>
        <v>R2</v>
      </c>
      <c r="Q29" s="15" t="str">
        <f>IFERROR(VLOOKUP($A29,'BOM-Carte_Alim(PROD)'!$A:$Z,4,FALSE),IFERROR(VLOOKUP($A29,'BOM-Carte_Mere(PROD)'!$A:$Z,4,FALSE),IFERROR(VLOOKUP($A29,'BOM-Carte_Herse_2020(PROD)'!$A:$Z,4,FALSE),IFERROR(VLOOKUP($A29,'BOM-Carte_OPB(PROD)'!$A:$Z,4,FALSE),""))))</f>
        <v>resistance traversante verticale générique</v>
      </c>
      <c r="R29" s="15" t="str">
        <f>IFERROR(VLOOKUP($A29,'BOM-Carte_Alim(PROD)'!$A:$Z,5,FALSE),IFERROR(VLOOKUP($A29,'BOM-Carte_Mere(PROD)'!$A:$Z,5,FALSE),IFERROR(VLOOKUP($A29,'BOM-Carte_Herse_2020(PROD)'!$A:$Z,5,FALSE),IFERROR(VLOOKUP($A29,'BOM-Carte_OPB(PROD)'!$A:$Z,5,FALSE),""))))</f>
        <v>1k</v>
      </c>
      <c r="S29" s="15" t="str">
        <f>IFERROR(VLOOKUP($A29,'BOM-Carte_Alim(PROD)'!$A:$Z,6,FALSE),IFERROR(VLOOKUP($A29,'BOM-Carte_Mere(PROD)'!$A:$Z,6,FALSE),IFERROR(VLOOKUP($A29,'BOM-Carte_Herse_2020(PROD)'!$A:$Z,6,FALSE),IFERROR(VLOOKUP($A29,'BOM-Carte_OPB(PROD)'!$A:$Z,6,FALSE),""))))</f>
        <v>1k</v>
      </c>
      <c r="T29" s="15" t="str">
        <f>IFERROR(VLOOKUP($A29,'BOM-Carte_Alim(PROD)'!$A:$Z,7,FALSE),IFERROR(VLOOKUP($A29,'BOM-Carte_Mere(PROD)'!$A:$Z,7,FALSE),IFERROR(VLOOKUP($A29,'BOM-Carte_Herse_2020(PROD)'!$A:$Z,7,FALSE),IFERROR(VLOOKUP($A29,'BOM-Carte_OPB(PROD)'!$A:$Z,7,FALSE),""))))</f>
        <v>RESADV480W80L1200D390</v>
      </c>
      <c r="U29" s="15">
        <f t="shared" si="6"/>
        <v>1</v>
      </c>
      <c r="V29" s="15" t="str">
        <f>IFERROR(VLOOKUP($A29,'BOM-Carte_Alim(PROD)'!$A:$Z,9,FALSE),IFERROR(VLOOKUP($A29,'BOM-Carte_Mere(PROD)'!$A:$Z,9,FALSE),IFERROR(VLOOKUP($A29,'BOM-Carte_Herse_2020(PROD)'!$A:$Z,9,FALSE),IFERROR(VLOOKUP($A29,'BOM-Carte_OPB(PROD)'!$A:$Z,9,FALSE),""))))</f>
        <v>Generic_TH_Vert_Res</v>
      </c>
      <c r="W29" s="15">
        <f>IFERROR(VLOOKUP($A29,'BOM-Carte_Alim(PROD)'!$A:$Z,10,FALSE),IFERROR(VLOOKUP($A29,'BOM-Carte_Mere(PROD)'!$A:$Z,10,FALSE),IFERROR(VLOOKUP($A29,'BOM-Carte_Herse_2020(PROD)'!$A:$Z,10,FALSE),IFERROR(VLOOKUP($A29,'BOM-Carte_OPB(PROD)'!$A:$Z,10,FALSE),""))))</f>
        <v>0</v>
      </c>
      <c r="X29" s="15">
        <f>IFERROR(VLOOKUP($A29,'BOM-Carte_Alim(PROD)'!$A:$Z,11,FALSE),IFERROR(VLOOKUP($A29,'BOM-Carte_Mere(PROD)'!$A:$Z,11,FALSE),IFERROR(VLOOKUP($A29,'BOM-Carte_Herse_2020(PROD)'!$A:$Z,11,FALSE),IFERROR(VLOOKUP($A29,'BOM-Carte_OPB(PROD)'!$A:$Z,11,FALSE),""))))</f>
        <v>0</v>
      </c>
      <c r="Y29" s="15">
        <f>IFERROR(VLOOKUP($A29,'BOM-Carte_Alim(PROD)'!$A:$Z,12,FALSE),IFERROR(VLOOKUP($A29,'BOM-Carte_Mere(PROD)'!$A:$Z,12,FALSE),IFERROR(VLOOKUP($A29,'BOM-Carte_Herse_2020(PROD)'!$A:$Z,12,FALSE),IFERROR(VLOOKUP($A29,'BOM-Carte_OPB(PROD)'!$A:$Z,12,FALSE),""))))</f>
        <v>0</v>
      </c>
      <c r="Z29" s="9" t="str">
        <f>IFERROR(VLOOKUP($A29,'BOM-Carte_Alim(PROD)'!$A:$Z,13,FALSE),IFERROR(VLOOKUP($A29,'BOM-Carte_Mere(PROD)'!$A:$Z,13,FALSE),IFERROR(VLOOKUP($A29,'BOM-Carte_Herse_2020(PROD)'!$A:$Z,13,FALSE),IFERROR(VLOOKUP($A29,'BOM-Carte_OPB(PROD)'!$A:$Z,13,FALSE),""))))</f>
        <v>Farnell</v>
      </c>
      <c r="AA29" s="9" t="str">
        <f>IFERROR(VLOOKUP($A29,'BOM-Carte_Alim(PROD)'!$A:$Z,14,FALSE),IFERROR(VLOOKUP($A29,'BOM-Carte_Mere(PROD)'!$A:$Z,14,FALSE),IFERROR(VLOOKUP($A29,'BOM-Carte_Herse_2020(PROD)'!$A:$Z,14,FALSE),IFERROR(VLOOKUP($A29,'BOM-Carte_OPB(PROD)'!$A:$Z,14,FALSE),""))))</f>
        <v>1903754</v>
      </c>
    </row>
    <row r="30" spans="1:27" ht="30" x14ac:dyDescent="0.25">
      <c r="A30" s="10" t="s">
        <v>379</v>
      </c>
      <c r="B30" s="6" t="str">
        <f>IFERROR(VLOOKUP(A30,'BOM-Carte_Alim(PROD)'!$A:$H,3,FALSE),"")</f>
        <v>Z1</v>
      </c>
      <c r="C30" s="6" t="str">
        <f>IFERROR(VLOOKUP(A30,'BOM-Carte_Mere(PROD)'!$A:$H,3,FALSE),"")</f>
        <v/>
      </c>
      <c r="D30" s="6" t="str">
        <f>IFERROR(VLOOKUP(A30,'BOM-Carte_Herse_2020(PROD)'!$A:$H,3,FALSE),"")</f>
        <v/>
      </c>
      <c r="E30" s="6" t="str">
        <f>IFERROR(VLOOKUP(A30,'BOM-Carte_OPB(PROD)'!$A:$H,3,FALSE),"")</f>
        <v/>
      </c>
      <c r="F30" s="6" t="str">
        <f t="shared" si="0"/>
        <v>Z1</v>
      </c>
      <c r="G30" s="6" t="str">
        <f t="shared" si="1"/>
        <v>Z1</v>
      </c>
      <c r="H30" s="6" t="str">
        <f t="shared" si="2"/>
        <v>Z1</v>
      </c>
      <c r="I30" s="11">
        <f>IFERROR(VLOOKUP(A30,'BOM-Carte_Alim(PROD)'!$A:$H,8,FALSE),0)</f>
        <v>1</v>
      </c>
      <c r="J30" s="11">
        <f>IFERROR(VLOOKUP(A30,'BOM-Carte_Mere(PROD)'!$A:$H,8,FALSE),0)</f>
        <v>0</v>
      </c>
      <c r="K30" s="11">
        <f>IFERROR(VLOOKUP(A30,'BOM-Carte_Herse_2020(PROD)'!$A:$H,8,FALSE),0)</f>
        <v>0</v>
      </c>
      <c r="L30" s="11">
        <f>IFERROR(VLOOKUP(A30,'BOM-Carte_OPB(PROD)'!$A:$H,8,FALSE),0)</f>
        <v>0</v>
      </c>
      <c r="M30" s="12">
        <f t="shared" si="3"/>
        <v>1</v>
      </c>
      <c r="N30" s="13" t="str">
        <f t="shared" si="4"/>
        <v>MM3Z15VST1G</v>
      </c>
      <c r="O30" s="14" t="str">
        <f>IFERROR(VLOOKUP($A30,'BOM-Carte_Alim(PROD)'!$A:$Z,2,FALSE),IFERROR(VLOOKUP($A30,'BOM-Carte_Mere(PROD)'!$A:$Z,2,FALSE),IFERROR(VLOOKUP($A30,'BOM-Carte_Herse_2020(PROD)'!$A:$Z,2,FALSE),IFERROR(VLOOKUP($A30,'BOM-Carte_OPB(PROD)'!$A:$Z,2,FALSE),""))))</f>
        <v>ON Semiconductor</v>
      </c>
      <c r="P30" s="15" t="str">
        <f t="shared" si="5"/>
        <v>Z1</v>
      </c>
      <c r="Q30" s="15" t="str">
        <f>IFERROR(VLOOKUP($A30,'BOM-Carte_Alim(PROD)'!$A:$Z,4,FALSE),IFERROR(VLOOKUP($A30,'BOM-Carte_Mere(PROD)'!$A:$Z,4,FALSE),IFERROR(VLOOKUP($A30,'BOM-Carte_Herse_2020(PROD)'!$A:$Z,4,FALSE),IFERROR(VLOOKUP($A30,'BOM-Carte_OPB(PROD)'!$A:$Z,4,FALSE),""))))</f>
        <v>DIODE ZENER 14.6V 300mW SOD323</v>
      </c>
      <c r="R30" s="15" t="str">
        <f>IFERROR(VLOOKUP($A30,'BOM-Carte_Alim(PROD)'!$A:$Z,5,FALSE),IFERROR(VLOOKUP($A30,'BOM-Carte_Mere(PROD)'!$A:$Z,5,FALSE),IFERROR(VLOOKUP($A30,'BOM-Carte_Herse_2020(PROD)'!$A:$Z,5,FALSE),IFERROR(VLOOKUP($A30,'BOM-Carte_OPB(PROD)'!$A:$Z,5,FALSE),""))))</f>
        <v>MM3Z15VST1G</v>
      </c>
      <c r="S30" s="15" t="str">
        <f>IFERROR(VLOOKUP($A30,'BOM-Carte_Alim(PROD)'!$A:$Z,6,FALSE),IFERROR(VLOOKUP($A30,'BOM-Carte_Mere(PROD)'!$A:$Z,6,FALSE),IFERROR(VLOOKUP($A30,'BOM-Carte_Herse_2020(PROD)'!$A:$Z,6,FALSE),IFERROR(VLOOKUP($A30,'BOM-Carte_OPB(PROD)'!$A:$Z,6,FALSE),""))))</f>
        <v>14.6V</v>
      </c>
      <c r="T30" s="15" t="str">
        <f>IFERROR(VLOOKUP($A30,'BOM-Carte_Alim(PROD)'!$A:$Z,7,FALSE),IFERROR(VLOOKUP($A30,'BOM-Carte_Mere(PROD)'!$A:$Z,7,FALSE),IFERROR(VLOOKUP($A30,'BOM-Carte_Herse_2020(PROD)'!$A:$Z,7,FALSE),IFERROR(VLOOKUP($A30,'BOM-Carte_OPB(PROD)'!$A:$Z,7,FALSE),""))))</f>
        <v>SOD-323</v>
      </c>
      <c r="U30" s="15">
        <f t="shared" si="6"/>
        <v>1</v>
      </c>
      <c r="V30" s="15" t="str">
        <f>IFERROR(VLOOKUP($A30,'BOM-Carte_Alim(PROD)'!$A:$Z,9,FALSE),IFERROR(VLOOKUP($A30,'BOM-Carte_Mere(PROD)'!$A:$Z,9,FALSE),IFERROR(VLOOKUP($A30,'BOM-Carte_Herse_2020(PROD)'!$A:$Z,9,FALSE),IFERROR(VLOOKUP($A30,'BOM-Carte_OPB(PROD)'!$A:$Z,9,FALSE),""))))</f>
        <v>MM3Z15VST1G</v>
      </c>
      <c r="W30" s="15">
        <f>IFERROR(VLOOKUP($A30,'BOM-Carte_Alim(PROD)'!$A:$Z,10,FALSE),IFERROR(VLOOKUP($A30,'BOM-Carte_Mere(PROD)'!$A:$Z,10,FALSE),IFERROR(VLOOKUP($A30,'BOM-Carte_Herse_2020(PROD)'!$A:$Z,10,FALSE),IFERROR(VLOOKUP($A30,'BOM-Carte_OPB(PROD)'!$A:$Z,10,FALSE),""))))</f>
        <v>0</v>
      </c>
      <c r="X30" s="15">
        <f>IFERROR(VLOOKUP($A30,'BOM-Carte_Alim(PROD)'!$A:$Z,11,FALSE),IFERROR(VLOOKUP($A30,'BOM-Carte_Mere(PROD)'!$A:$Z,11,FALSE),IFERROR(VLOOKUP($A30,'BOM-Carte_Herse_2020(PROD)'!$A:$Z,11,FALSE),IFERROR(VLOOKUP($A30,'BOM-Carte_OPB(PROD)'!$A:$Z,11,FALSE),""))))</f>
        <v>0</v>
      </c>
      <c r="Y30" s="15">
        <f>IFERROR(VLOOKUP($A30,'BOM-Carte_Alim(PROD)'!$A:$Z,12,FALSE),IFERROR(VLOOKUP($A30,'BOM-Carte_Mere(PROD)'!$A:$Z,12,FALSE),IFERROR(VLOOKUP($A30,'BOM-Carte_Herse_2020(PROD)'!$A:$Z,12,FALSE),IFERROR(VLOOKUP($A30,'BOM-Carte_OPB(PROD)'!$A:$Z,12,FALSE),""))))</f>
        <v>0</v>
      </c>
      <c r="Z30" s="9" t="str">
        <f>IFERROR(VLOOKUP($A30,'BOM-Carte_Alim(PROD)'!$A:$Z,13,FALSE),IFERROR(VLOOKUP($A30,'BOM-Carte_Mere(PROD)'!$A:$Z,13,FALSE),IFERROR(VLOOKUP($A30,'BOM-Carte_Herse_2020(PROD)'!$A:$Z,13,FALSE),IFERROR(VLOOKUP($A30,'BOM-Carte_OPB(PROD)'!$A:$Z,13,FALSE),""))))</f>
        <v>Farnell</v>
      </c>
      <c r="AA30" s="9" t="str">
        <f>IFERROR(VLOOKUP($A30,'BOM-Carte_Alim(PROD)'!$A:$Z,14,FALSE),IFERROR(VLOOKUP($A30,'BOM-Carte_Mere(PROD)'!$A:$Z,14,FALSE),IFERROR(VLOOKUP($A30,'BOM-Carte_Herse_2020(PROD)'!$A:$Z,14,FALSE),IFERROR(VLOOKUP($A30,'BOM-Carte_OPB(PROD)'!$A:$Z,14,FALSE),""))))</f>
        <v>2533369</v>
      </c>
    </row>
    <row r="31" spans="1:27" ht="30" x14ac:dyDescent="0.25">
      <c r="A31" s="10" t="s">
        <v>385</v>
      </c>
      <c r="B31" s="6" t="str">
        <f>IFERROR(VLOOKUP(A31,'BOM-Carte_Alim(PROD)'!$A:$H,3,FALSE),"")</f>
        <v>S1, S2, S3, S5</v>
      </c>
      <c r="C31" s="6" t="str">
        <f>IFERROR(VLOOKUP(A31,'BOM-Carte_Mere(PROD)'!$A:$H,3,FALSE),"")</f>
        <v/>
      </c>
      <c r="D31" s="6" t="str">
        <f>IFERROR(VLOOKUP(A31,'BOM-Carte_Herse_2020(PROD)'!$A:$H,3,FALSE),"")</f>
        <v/>
      </c>
      <c r="E31" s="6" t="str">
        <f>IFERROR(VLOOKUP(A31,'BOM-Carte_OPB(PROD)'!$A:$H,3,FALSE),"")</f>
        <v/>
      </c>
      <c r="F31" s="6" t="str">
        <f t="shared" si="0"/>
        <v>S1, S2, S3, S5</v>
      </c>
      <c r="G31" s="6" t="str">
        <f t="shared" si="1"/>
        <v>S1, S2, S3, S5</v>
      </c>
      <c r="H31" s="6" t="str">
        <f t="shared" si="2"/>
        <v>S1, S2, S3, S5</v>
      </c>
      <c r="I31" s="11">
        <f>IFERROR(VLOOKUP(A31,'BOM-Carte_Alim(PROD)'!$A:$H,8,FALSE),0)</f>
        <v>4</v>
      </c>
      <c r="J31" s="11">
        <f>IFERROR(VLOOKUP(A31,'BOM-Carte_Mere(PROD)'!$A:$H,8,FALSE),0)</f>
        <v>0</v>
      </c>
      <c r="K31" s="11">
        <f>IFERROR(VLOOKUP(A31,'BOM-Carte_Herse_2020(PROD)'!$A:$H,8,FALSE),0)</f>
        <v>0</v>
      </c>
      <c r="L31" s="11">
        <f>IFERROR(VLOOKUP(A31,'BOM-Carte_OPB(PROD)'!$A:$H,8,FALSE),0)</f>
        <v>0</v>
      </c>
      <c r="M31" s="12">
        <f t="shared" si="3"/>
        <v>4</v>
      </c>
      <c r="N31" s="13" t="str">
        <f t="shared" si="4"/>
        <v>OS102011MS2QN1</v>
      </c>
      <c r="O31" s="14" t="str">
        <f>IFERROR(VLOOKUP($A31,'BOM-Carte_Alim(PROD)'!$A:$Z,2,FALSE),IFERROR(VLOOKUP($A31,'BOM-Carte_Mere(PROD)'!$A:$Z,2,FALSE),IFERROR(VLOOKUP($A31,'BOM-Carte_Herse_2020(PROD)'!$A:$Z,2,FALSE),IFERROR(VLOOKUP($A31,'BOM-Carte_OPB(PROD)'!$A:$Z,2,FALSE),""))))</f>
        <v>C &amp; K COMPONENTS</v>
      </c>
      <c r="P31" s="15" t="str">
        <f t="shared" si="5"/>
        <v>S1, S2, S3, S5</v>
      </c>
      <c r="Q31" s="15" t="str">
        <f>IFERROR(VLOOKUP($A31,'BOM-Carte_Alim(PROD)'!$A:$Z,4,FALSE),IFERROR(VLOOKUP($A31,'BOM-Carte_Mere(PROD)'!$A:$Z,4,FALSE),IFERROR(VLOOKUP($A31,'BOM-Carte_Herse_2020(PROD)'!$A:$Z,4,FALSE),IFERROR(VLOOKUP($A31,'BOM-Carte_OPB(PROD)'!$A:$Z,4,FALSE),""))))</f>
        <v>SWITCH SLIDE SPDT 0.1A 12V (500VDC max)</v>
      </c>
      <c r="R31" s="15" t="str">
        <f>IFERROR(VLOOKUP($A31,'BOM-Carte_Alim(PROD)'!$A:$Z,5,FALSE),IFERROR(VLOOKUP($A31,'BOM-Carte_Mere(PROD)'!$A:$Z,5,FALSE),IFERROR(VLOOKUP($A31,'BOM-Carte_Herse_2020(PROD)'!$A:$Z,5,FALSE),IFERROR(VLOOKUP($A31,'BOM-Carte_OPB(PROD)'!$A:$Z,5,FALSE),""))))</f>
        <v>OS102011MS2QN1</v>
      </c>
      <c r="S31" s="15">
        <f>IFERROR(VLOOKUP($A31,'BOM-Carte_Alim(PROD)'!$A:$Z,6,FALSE),IFERROR(VLOOKUP($A31,'BOM-Carte_Mere(PROD)'!$A:$Z,6,FALSE),IFERROR(VLOOKUP($A31,'BOM-Carte_Herse_2020(PROD)'!$A:$Z,6,FALSE),IFERROR(VLOOKUP($A31,'BOM-Carte_OPB(PROD)'!$A:$Z,6,FALSE),""))))</f>
        <v>0</v>
      </c>
      <c r="T31" s="15" t="str">
        <f>IFERROR(VLOOKUP($A31,'BOM-Carte_Alim(PROD)'!$A:$Z,7,FALSE),IFERROR(VLOOKUP($A31,'BOM-Carte_Mere(PROD)'!$A:$Z,7,FALSE),IFERROR(VLOOKUP($A31,'BOM-Carte_Herse_2020(PROD)'!$A:$Z,7,FALSE),IFERROR(VLOOKUP($A31,'BOM-Carte_OPB(PROD)'!$A:$Z,7,FALSE),""))))</f>
        <v>SW_OS102011MS2QN1</v>
      </c>
      <c r="U31" s="15">
        <f t="shared" si="6"/>
        <v>4</v>
      </c>
      <c r="V31" s="15" t="str">
        <f>IFERROR(VLOOKUP($A31,'BOM-Carte_Alim(PROD)'!$A:$Z,9,FALSE),IFERROR(VLOOKUP($A31,'BOM-Carte_Mere(PROD)'!$A:$Z,9,FALSE),IFERROR(VLOOKUP($A31,'BOM-Carte_Herse_2020(PROD)'!$A:$Z,9,FALSE),IFERROR(VLOOKUP($A31,'BOM-Carte_OPB(PROD)'!$A:$Z,9,FALSE),""))))</f>
        <v>OS102011MS2QN1</v>
      </c>
      <c r="W31" s="15">
        <f>IFERROR(VLOOKUP($A31,'BOM-Carte_Alim(PROD)'!$A:$Z,10,FALSE),IFERROR(VLOOKUP($A31,'BOM-Carte_Mere(PROD)'!$A:$Z,10,FALSE),IFERROR(VLOOKUP($A31,'BOM-Carte_Herse_2020(PROD)'!$A:$Z,10,FALSE),IFERROR(VLOOKUP($A31,'BOM-Carte_OPB(PROD)'!$A:$Z,10,FALSE),""))))</f>
        <v>0</v>
      </c>
      <c r="X31" s="15">
        <f>IFERROR(VLOOKUP($A31,'BOM-Carte_Alim(PROD)'!$A:$Z,11,FALSE),IFERROR(VLOOKUP($A31,'BOM-Carte_Mere(PROD)'!$A:$Z,11,FALSE),IFERROR(VLOOKUP($A31,'BOM-Carte_Herse_2020(PROD)'!$A:$Z,11,FALSE),IFERROR(VLOOKUP($A31,'BOM-Carte_OPB(PROD)'!$A:$Z,11,FALSE),""))))</f>
        <v>0</v>
      </c>
      <c r="Y31" s="15">
        <f>IFERROR(VLOOKUP($A31,'BOM-Carte_Alim(PROD)'!$A:$Z,12,FALSE),IFERROR(VLOOKUP($A31,'BOM-Carte_Mere(PROD)'!$A:$Z,12,FALSE),IFERROR(VLOOKUP($A31,'BOM-Carte_Herse_2020(PROD)'!$A:$Z,12,FALSE),IFERROR(VLOOKUP($A31,'BOM-Carte_OPB(PROD)'!$A:$Z,12,FALSE),""))))</f>
        <v>0</v>
      </c>
      <c r="Z31" s="9" t="str">
        <f>IFERROR(VLOOKUP($A31,'BOM-Carte_Alim(PROD)'!$A:$Z,13,FALSE),IFERROR(VLOOKUP($A31,'BOM-Carte_Mere(PROD)'!$A:$Z,13,FALSE),IFERROR(VLOOKUP($A31,'BOM-Carte_Herse_2020(PROD)'!$A:$Z,13,FALSE),IFERROR(VLOOKUP($A31,'BOM-Carte_OPB(PROD)'!$A:$Z,13,FALSE),""))))</f>
        <v>Farnell</v>
      </c>
      <c r="AA31" s="9" t="str">
        <f>IFERROR(VLOOKUP($A31,'BOM-Carte_Alim(PROD)'!$A:$Z,14,FALSE),IFERROR(VLOOKUP($A31,'BOM-Carte_Mere(PROD)'!$A:$Z,14,FALSE),IFERROR(VLOOKUP($A31,'BOM-Carte_Herse_2020(PROD)'!$A:$Z,14,FALSE),IFERROR(VLOOKUP($A31,'BOM-Carte_OPB(PROD)'!$A:$Z,14,FALSE),""))))</f>
        <v>1201430</v>
      </c>
    </row>
    <row r="32" spans="1:27" ht="30" x14ac:dyDescent="0.25">
      <c r="A32" s="10" t="s">
        <v>390</v>
      </c>
      <c r="B32" s="6" t="str">
        <f>IFERROR(VLOOKUP(A32,'BOM-Carte_Alim(PROD)'!$A:$H,3,FALSE),"")</f>
        <v>D2, D4, D6</v>
      </c>
      <c r="C32" s="6" t="str">
        <f>IFERROR(VLOOKUP(A32,'BOM-Carte_Mere(PROD)'!$A:$H,3,FALSE),"")</f>
        <v/>
      </c>
      <c r="D32" s="6" t="str">
        <f>IFERROR(VLOOKUP(A32,'BOM-Carte_Herse_2020(PROD)'!$A:$H,3,FALSE),"")</f>
        <v/>
      </c>
      <c r="E32" s="6" t="str">
        <f>IFERROR(VLOOKUP(A32,'BOM-Carte_OPB(PROD)'!$A:$H,3,FALSE),"")</f>
        <v/>
      </c>
      <c r="F32" s="6" t="str">
        <f t="shared" si="0"/>
        <v>D2, D4, D6</v>
      </c>
      <c r="G32" s="6" t="str">
        <f t="shared" si="1"/>
        <v>D2, D4, D6</v>
      </c>
      <c r="H32" s="6" t="str">
        <f t="shared" si="2"/>
        <v>D2, D4, D6</v>
      </c>
      <c r="I32" s="11">
        <f>IFERROR(VLOOKUP(A32,'BOM-Carte_Alim(PROD)'!$A:$H,8,FALSE),0)</f>
        <v>3</v>
      </c>
      <c r="J32" s="11">
        <f>IFERROR(VLOOKUP(A32,'BOM-Carte_Mere(PROD)'!$A:$H,8,FALSE),0)</f>
        <v>0</v>
      </c>
      <c r="K32" s="11">
        <f>IFERROR(VLOOKUP(A32,'BOM-Carte_Herse_2020(PROD)'!$A:$H,8,FALSE),0)</f>
        <v>0</v>
      </c>
      <c r="L32" s="11">
        <f>IFERROR(VLOOKUP(A32,'BOM-Carte_OPB(PROD)'!$A:$H,8,FALSE),0)</f>
        <v>0</v>
      </c>
      <c r="M32" s="12">
        <f t="shared" si="3"/>
        <v>3</v>
      </c>
      <c r="N32" s="13" t="str">
        <f t="shared" si="4"/>
        <v>RBR3MM40ATFTR</v>
      </c>
      <c r="O32" s="14" t="str">
        <f>IFERROR(VLOOKUP($A32,'BOM-Carte_Alim(PROD)'!$A:$Z,2,FALSE),IFERROR(VLOOKUP($A32,'BOM-Carte_Mere(PROD)'!$A:$Z,2,FALSE),IFERROR(VLOOKUP($A32,'BOM-Carte_Herse_2020(PROD)'!$A:$Z,2,FALSE),IFERROR(VLOOKUP($A32,'BOM-Carte_OPB(PROD)'!$A:$Z,2,FALSE),""))))</f>
        <v>ROHM</v>
      </c>
      <c r="P32" s="15" t="str">
        <f t="shared" si="5"/>
        <v>D2, D4, D6</v>
      </c>
      <c r="Q32" s="15" t="str">
        <f>IFERROR(VLOOKUP($A32,'BOM-Carte_Alim(PROD)'!$A:$Z,4,FALSE),IFERROR(VLOOKUP($A32,'BOM-Carte_Mere(PROD)'!$A:$Z,4,FALSE),IFERROR(VLOOKUP($A32,'BOM-Carte_Herse_2020(PROD)'!$A:$Z,4,FALSE),IFERROR(VLOOKUP($A32,'BOM-Carte_OPB(PROD)'!$A:$Z,4,FALSE),""))))</f>
        <v>DIODE SCHOTTKY 40V 3A SOD123-FL</v>
      </c>
      <c r="R32" s="15" t="str">
        <f>IFERROR(VLOOKUP($A32,'BOM-Carte_Alim(PROD)'!$A:$Z,5,FALSE),IFERROR(VLOOKUP($A32,'BOM-Carte_Mere(PROD)'!$A:$Z,5,FALSE),IFERROR(VLOOKUP($A32,'BOM-Carte_Herse_2020(PROD)'!$A:$Z,5,FALSE),IFERROR(VLOOKUP($A32,'BOM-Carte_OPB(PROD)'!$A:$Z,5,FALSE),""))))</f>
        <v>RBR3MM40ATFTR</v>
      </c>
      <c r="S32" s="15" t="str">
        <f>IFERROR(VLOOKUP($A32,'BOM-Carte_Alim(PROD)'!$A:$Z,6,FALSE),IFERROR(VLOOKUP($A32,'BOM-Carte_Mere(PROD)'!$A:$Z,6,FALSE),IFERROR(VLOOKUP($A32,'BOM-Carte_Herse_2020(PROD)'!$A:$Z,6,FALSE),IFERROR(VLOOKUP($A32,'BOM-Carte_OPB(PROD)'!$A:$Z,6,FALSE),""))))</f>
        <v>40V</v>
      </c>
      <c r="T32" s="15" t="str">
        <f>IFERROR(VLOOKUP($A32,'BOM-Carte_Alim(PROD)'!$A:$Z,7,FALSE),IFERROR(VLOOKUP($A32,'BOM-Carte_Mere(PROD)'!$A:$Z,7,FALSE),IFERROR(VLOOKUP($A32,'BOM-Carte_Herse_2020(PROD)'!$A:$Z,7,FALSE),IFERROR(VLOOKUP($A32,'BOM-Carte_OPB(PROD)'!$A:$Z,7,FALSE),""))))</f>
        <v>SOD-123FL</v>
      </c>
      <c r="U32" s="15">
        <f t="shared" si="6"/>
        <v>3</v>
      </c>
      <c r="V32" s="15" t="str">
        <f>IFERROR(VLOOKUP($A32,'BOM-Carte_Alim(PROD)'!$A:$Z,9,FALSE),IFERROR(VLOOKUP($A32,'BOM-Carte_Mere(PROD)'!$A:$Z,9,FALSE),IFERROR(VLOOKUP($A32,'BOM-Carte_Herse_2020(PROD)'!$A:$Z,9,FALSE),IFERROR(VLOOKUP($A32,'BOM-Carte_OPB(PROD)'!$A:$Z,9,FALSE),""))))</f>
        <v>RBR3MM40ATFTR</v>
      </c>
      <c r="W32" s="15" t="str">
        <f>IFERROR(VLOOKUP($A32,'BOM-Carte_Alim(PROD)'!$A:$Z,10,FALSE),IFERROR(VLOOKUP($A32,'BOM-Carte_Mere(PROD)'!$A:$Z,10,FALSE),IFERROR(VLOOKUP($A32,'BOM-Carte_Herse_2020(PROD)'!$A:$Z,10,FALSE),IFERROR(VLOOKUP($A32,'BOM-Carte_OPB(PROD)'!$A:$Z,10,FALSE),""))))</f>
        <v>SOD-123</v>
      </c>
      <c r="X32" s="15" t="str">
        <f>IFERROR(VLOOKUP($A32,'BOM-Carte_Alim(PROD)'!$A:$Z,11,FALSE),IFERROR(VLOOKUP($A32,'BOM-Carte_Mere(PROD)'!$A:$Z,11,FALSE),IFERROR(VLOOKUP($A32,'BOM-Carte_Herse_2020(PROD)'!$A:$Z,11,FALSE),IFERROR(VLOOKUP($A32,'BOM-Carte_OPB(PROD)'!$A:$Z,11,FALSE),""))))</f>
        <v>JLCPCB</v>
      </c>
      <c r="Y32" s="15" t="str">
        <f>IFERROR(VLOOKUP($A32,'BOM-Carte_Alim(PROD)'!$A:$Z,12,FALSE),IFERROR(VLOOKUP($A32,'BOM-Carte_Mere(PROD)'!$A:$Z,12,FALSE),IFERROR(VLOOKUP($A32,'BOM-Carte_Herse_2020(PROD)'!$A:$Z,12,FALSE),IFERROR(VLOOKUP($A32,'BOM-Carte_OPB(PROD)'!$A:$Z,12,FALSE),""))))</f>
        <v>C8598</v>
      </c>
      <c r="Z32" s="9" t="str">
        <f>IFERROR(VLOOKUP($A32,'BOM-Carte_Alim(PROD)'!$A:$Z,13,FALSE),IFERROR(VLOOKUP($A32,'BOM-Carte_Mere(PROD)'!$A:$Z,13,FALSE),IFERROR(VLOOKUP($A32,'BOM-Carte_Herse_2020(PROD)'!$A:$Z,13,FALSE),IFERROR(VLOOKUP($A32,'BOM-Carte_OPB(PROD)'!$A:$Z,13,FALSE),""))))</f>
        <v>Farnell</v>
      </c>
      <c r="AA32" s="9" t="str">
        <f>IFERROR(VLOOKUP($A32,'BOM-Carte_Alim(PROD)'!$A:$Z,14,FALSE),IFERROR(VLOOKUP($A32,'BOM-Carte_Mere(PROD)'!$A:$Z,14,FALSE),IFERROR(VLOOKUP($A32,'BOM-Carte_Herse_2020(PROD)'!$A:$Z,14,FALSE),IFERROR(VLOOKUP($A32,'BOM-Carte_OPB(PROD)'!$A:$Z,14,FALSE),""))))</f>
        <v>2581593</v>
      </c>
    </row>
    <row r="33" spans="1:27" ht="120" x14ac:dyDescent="0.25">
      <c r="A33" s="10" t="s">
        <v>259</v>
      </c>
      <c r="B33" s="6" t="str">
        <f>IFERROR(VLOOKUP(A33,'BOM-Carte_Alim(PROD)'!$A:$H,3,FALSE),"")</f>
        <v>R93, R95, R97, R98, R99, R101</v>
      </c>
      <c r="C33" s="6" t="str">
        <f>IFERROR(VLOOKUP(A33,'BOM-Carte_Mere(PROD)'!$A:$H,3,FALSE),"")</f>
        <v>R200, R211, R248, R249, R250, R251, R253, R261, R264, R266, R267</v>
      </c>
      <c r="D33" s="6" t="str">
        <f>IFERROR(VLOOKUP(A33,'BOM-Carte_Herse_2020(PROD)'!$A:$H,3,FALSE),"")</f>
        <v/>
      </c>
      <c r="E33" s="6" t="str">
        <f>IFERROR(VLOOKUP(A33,'BOM-Carte_OPB(PROD)'!$A:$H,3,FALSE),"")</f>
        <v/>
      </c>
      <c r="F33" s="6" t="str">
        <f t="shared" si="0"/>
        <v>R93, R95, R97, R98, R99, R101, R200, R211, R248, R249, R250, R251, R253, R261, R264, R266, R267</v>
      </c>
      <c r="G33" s="6" t="str">
        <f t="shared" si="1"/>
        <v>R93, R95, R97, R98, R99, R101, R200, R211, R248, R249, R250, R251, R253, R261, R264, R266, R267</v>
      </c>
      <c r="H33" s="6" t="str">
        <f t="shared" si="2"/>
        <v>R93, R95, R97, R98, R99, R101, R200, R211, R248, R249, R250, R251, R253, R261, R264, R266, R267</v>
      </c>
      <c r="I33" s="11">
        <f>IFERROR(VLOOKUP(A33,'BOM-Carte_Alim(PROD)'!$A:$H,8,FALSE),0)</f>
        <v>6</v>
      </c>
      <c r="J33" s="11">
        <f>IFERROR(VLOOKUP(A33,'BOM-Carte_Mere(PROD)'!$A:$H,8,FALSE),0)</f>
        <v>11</v>
      </c>
      <c r="K33" s="11">
        <f>IFERROR(VLOOKUP(A33,'BOM-Carte_Herse_2020(PROD)'!$A:$H,8,FALSE),0)</f>
        <v>0</v>
      </c>
      <c r="L33" s="11">
        <f>IFERROR(VLOOKUP(A33,'BOM-Carte_OPB(PROD)'!$A:$H,8,FALSE),0)</f>
        <v>0</v>
      </c>
      <c r="M33" s="12">
        <f t="shared" si="3"/>
        <v>17</v>
      </c>
      <c r="N33" s="13" t="str">
        <f t="shared" si="4"/>
        <v>RC0603FR-070RL</v>
      </c>
      <c r="O33" s="14" t="str">
        <f>IFERROR(VLOOKUP($A33,'BOM-Carte_Alim(PROD)'!$A:$Z,2,FALSE),IFERROR(VLOOKUP($A33,'BOM-Carte_Mere(PROD)'!$A:$Z,2,FALSE),IFERROR(VLOOKUP($A33,'BOM-Carte_Herse_2020(PROD)'!$A:$Z,2,FALSE),IFERROR(VLOOKUP($A33,'BOM-Carte_OPB(PROD)'!$A:$Z,2,FALSE),""))))</f>
        <v>Yageo</v>
      </c>
      <c r="P33" s="15" t="str">
        <f t="shared" si="5"/>
        <v>R93, R95, R97, R98, R99, R101, R200, R211, R248, R249, R250, R251, R253, R261, R264, R266, R267</v>
      </c>
      <c r="Q33" s="15" t="str">
        <f>IFERROR(VLOOKUP($A33,'BOM-Carte_Alim(PROD)'!$A:$Z,4,FALSE),IFERROR(VLOOKUP($A33,'BOM-Carte_Mere(PROD)'!$A:$Z,4,FALSE),IFERROR(VLOOKUP($A33,'BOM-Carte_Herse_2020(PROD)'!$A:$Z,4,FALSE),IFERROR(VLOOKUP($A33,'BOM-Carte_OPB(PROD)'!$A:$Z,4,FALSE),""))))</f>
        <v>RES SMD 0 OHM 1% 1/10W 0603</v>
      </c>
      <c r="R33" s="15" t="str">
        <f>IFERROR(VLOOKUP($A33,'BOM-Carte_Alim(PROD)'!$A:$Z,5,FALSE),IFERROR(VLOOKUP($A33,'BOM-Carte_Mere(PROD)'!$A:$Z,5,FALSE),IFERROR(VLOOKUP($A33,'BOM-Carte_Herse_2020(PROD)'!$A:$Z,5,FALSE),IFERROR(VLOOKUP($A33,'BOM-Carte_OPB(PROD)'!$A:$Z,5,FALSE),""))))</f>
        <v>RC0603FR-070RL</v>
      </c>
      <c r="S33" s="15" t="str">
        <f>IFERROR(VLOOKUP($A33,'BOM-Carte_Alim(PROD)'!$A:$Z,6,FALSE),IFERROR(VLOOKUP($A33,'BOM-Carte_Mere(PROD)'!$A:$Z,6,FALSE),IFERROR(VLOOKUP($A33,'BOM-Carte_Herse_2020(PROD)'!$A:$Z,6,FALSE),IFERROR(VLOOKUP($A33,'BOM-Carte_OPB(PROD)'!$A:$Z,6,FALSE),""))))</f>
        <v>0</v>
      </c>
      <c r="T33" s="15" t="str">
        <f>IFERROR(VLOOKUP($A33,'BOM-Carte_Alim(PROD)'!$A:$Z,7,FALSE),IFERROR(VLOOKUP($A33,'BOM-Carte_Mere(PROD)'!$A:$Z,7,FALSE),IFERROR(VLOOKUP($A33,'BOM-Carte_Herse_2020(PROD)'!$A:$Z,7,FALSE),IFERROR(VLOOKUP($A33,'BOM-Carte_OPB(PROD)'!$A:$Z,7,FALSE),""))))</f>
        <v>RESC1608X06N</v>
      </c>
      <c r="U33" s="15">
        <f t="shared" si="6"/>
        <v>17</v>
      </c>
      <c r="V33" s="15" t="str">
        <f>IFERROR(VLOOKUP($A33,'BOM-Carte_Alim(PROD)'!$A:$Z,9,FALSE),IFERROR(VLOOKUP($A33,'BOM-Carte_Mere(PROD)'!$A:$Z,9,FALSE),IFERROR(VLOOKUP($A33,'BOM-Carte_Herse_2020(PROD)'!$A:$Z,9,FALSE),IFERROR(VLOOKUP($A33,'BOM-Carte_OPB(PROD)'!$A:$Z,9,FALSE),""))))</f>
        <v>RC0603FR-070RL</v>
      </c>
      <c r="W33" s="15" t="str">
        <f>IFERROR(VLOOKUP($A33,'BOM-Carte_Alim(PROD)'!$A:$Z,10,FALSE),IFERROR(VLOOKUP($A33,'BOM-Carte_Mere(PROD)'!$A:$Z,10,FALSE),IFERROR(VLOOKUP($A33,'BOM-Carte_Herse_2020(PROD)'!$A:$Z,10,FALSE),IFERROR(VLOOKUP($A33,'BOM-Carte_OPB(PROD)'!$A:$Z,10,FALSE),""))))</f>
        <v>0603</v>
      </c>
      <c r="X33" s="15" t="str">
        <f>IFERROR(VLOOKUP($A33,'BOM-Carte_Alim(PROD)'!$A:$Z,11,FALSE),IFERROR(VLOOKUP($A33,'BOM-Carte_Mere(PROD)'!$A:$Z,11,FALSE),IFERROR(VLOOKUP($A33,'BOM-Carte_Herse_2020(PROD)'!$A:$Z,11,FALSE),IFERROR(VLOOKUP($A33,'BOM-Carte_OPB(PROD)'!$A:$Z,11,FALSE),""))))</f>
        <v>JLCPCB</v>
      </c>
      <c r="Y33" s="15" t="str">
        <f>IFERROR(VLOOKUP($A33,'BOM-Carte_Alim(PROD)'!$A:$Z,12,FALSE),IFERROR(VLOOKUP($A33,'BOM-Carte_Mere(PROD)'!$A:$Z,12,FALSE),IFERROR(VLOOKUP($A33,'BOM-Carte_Herse_2020(PROD)'!$A:$Z,12,FALSE),IFERROR(VLOOKUP($A33,'BOM-Carte_OPB(PROD)'!$A:$Z,12,FALSE),""))))</f>
        <v>C21189</v>
      </c>
      <c r="Z33" s="9" t="str">
        <f>IFERROR(VLOOKUP($A33,'BOM-Carte_Alim(PROD)'!$A:$Z,13,FALSE),IFERROR(VLOOKUP($A33,'BOM-Carte_Mere(PROD)'!$A:$Z,13,FALSE),IFERROR(VLOOKUP($A33,'BOM-Carte_Herse_2020(PROD)'!$A:$Z,13,FALSE),IFERROR(VLOOKUP($A33,'BOM-Carte_OPB(PROD)'!$A:$Z,13,FALSE),""))))</f>
        <v>Farnell</v>
      </c>
      <c r="AA33" s="9" t="str">
        <f>IFERROR(VLOOKUP($A33,'BOM-Carte_Alim(PROD)'!$A:$Z,14,FALSE),IFERROR(VLOOKUP($A33,'BOM-Carte_Mere(PROD)'!$A:$Z,14,FALSE),IFERROR(VLOOKUP($A33,'BOM-Carte_Herse_2020(PROD)'!$A:$Z,14,FALSE),IFERROR(VLOOKUP($A33,'BOM-Carte_OPB(PROD)'!$A:$Z,14,FALSE),""))))</f>
        <v>2309106</v>
      </c>
    </row>
    <row r="34" spans="1:27" ht="75" x14ac:dyDescent="0.25">
      <c r="A34" s="10" t="s">
        <v>265</v>
      </c>
      <c r="B34" s="6" t="str">
        <f>IFERROR(VLOOKUP(A34,'BOM-Carte_Alim(PROD)'!$A:$H,3,FALSE),"")</f>
        <v>R17, R49, R50, R86</v>
      </c>
      <c r="C34" s="6" t="str">
        <f>IFERROR(VLOOKUP(A34,'BOM-Carte_Mere(PROD)'!$A:$H,3,FALSE),"")</f>
        <v>R270, R276, R277, R282, R288, R289</v>
      </c>
      <c r="D34" s="6" t="str">
        <f>IFERROR(VLOOKUP(A34,'BOM-Carte_Herse_2020(PROD)'!$A:$H,3,FALSE),"")</f>
        <v/>
      </c>
      <c r="E34" s="6" t="str">
        <f>IFERROR(VLOOKUP(A34,'BOM-Carte_OPB(PROD)'!$A:$H,3,FALSE),"")</f>
        <v/>
      </c>
      <c r="F34" s="6" t="str">
        <f t="shared" si="0"/>
        <v>R17, R49, R50, R86, R270, R276, R277, R282, R288, R289</v>
      </c>
      <c r="G34" s="6" t="str">
        <f t="shared" si="1"/>
        <v>R17, R49, R50, R86, R270, R276, R277, R282, R288, R289</v>
      </c>
      <c r="H34" s="6" t="str">
        <f t="shared" si="2"/>
        <v>R17, R49, R50, R86, R270, R276, R277, R282, R288, R289</v>
      </c>
      <c r="I34" s="11">
        <f>IFERROR(VLOOKUP(A34,'BOM-Carte_Alim(PROD)'!$A:$H,8,FALSE),0)</f>
        <v>4</v>
      </c>
      <c r="J34" s="11">
        <f>IFERROR(VLOOKUP(A34,'BOM-Carte_Mere(PROD)'!$A:$H,8,FALSE),0)</f>
        <v>6</v>
      </c>
      <c r="K34" s="11">
        <f>IFERROR(VLOOKUP(A34,'BOM-Carte_Herse_2020(PROD)'!$A:$H,8,FALSE),0)</f>
        <v>0</v>
      </c>
      <c r="L34" s="11">
        <f>IFERROR(VLOOKUP(A34,'BOM-Carte_OPB(PROD)'!$A:$H,8,FALSE),0)</f>
        <v>0</v>
      </c>
      <c r="M34" s="12">
        <f t="shared" si="3"/>
        <v>10</v>
      </c>
      <c r="N34" s="13" t="str">
        <f t="shared" si="4"/>
        <v>RC0603FR-071K8L</v>
      </c>
      <c r="O34" s="14" t="str">
        <f>IFERROR(VLOOKUP($A34,'BOM-Carte_Alim(PROD)'!$A:$Z,2,FALSE),IFERROR(VLOOKUP($A34,'BOM-Carte_Mere(PROD)'!$A:$Z,2,FALSE),IFERROR(VLOOKUP($A34,'BOM-Carte_Herse_2020(PROD)'!$A:$Z,2,FALSE),IFERROR(VLOOKUP($A34,'BOM-Carte_OPB(PROD)'!$A:$Z,2,FALSE),""))))</f>
        <v>Yageo</v>
      </c>
      <c r="P34" s="15" t="str">
        <f t="shared" si="5"/>
        <v>R17, R49, R50, R86, R270, R276, R277, R282, R288, R289</v>
      </c>
      <c r="Q34" s="15" t="str">
        <f>IFERROR(VLOOKUP($A34,'BOM-Carte_Alim(PROD)'!$A:$Z,4,FALSE),IFERROR(VLOOKUP($A34,'BOM-Carte_Mere(PROD)'!$A:$Z,4,FALSE),IFERROR(VLOOKUP($A34,'BOM-Carte_Herse_2020(PROD)'!$A:$Z,4,FALSE),IFERROR(VLOOKUP($A34,'BOM-Carte_OPB(PROD)'!$A:$Z,4,FALSE),""))))</f>
        <v>RES SMD 1.8K OHM 1% 1/10W 0603</v>
      </c>
      <c r="R34" s="15" t="str">
        <f>IFERROR(VLOOKUP($A34,'BOM-Carte_Alim(PROD)'!$A:$Z,5,FALSE),IFERROR(VLOOKUP($A34,'BOM-Carte_Mere(PROD)'!$A:$Z,5,FALSE),IFERROR(VLOOKUP($A34,'BOM-Carte_Herse_2020(PROD)'!$A:$Z,5,FALSE),IFERROR(VLOOKUP($A34,'BOM-Carte_OPB(PROD)'!$A:$Z,5,FALSE),""))))</f>
        <v>RC0603FR-071K8L</v>
      </c>
      <c r="S34" s="15" t="str">
        <f>IFERROR(VLOOKUP($A34,'BOM-Carte_Alim(PROD)'!$A:$Z,6,FALSE),IFERROR(VLOOKUP($A34,'BOM-Carte_Mere(PROD)'!$A:$Z,6,FALSE),IFERROR(VLOOKUP($A34,'BOM-Carte_Herse_2020(PROD)'!$A:$Z,6,FALSE),IFERROR(VLOOKUP($A34,'BOM-Carte_OPB(PROD)'!$A:$Z,6,FALSE),""))))</f>
        <v>1.8k</v>
      </c>
      <c r="T34" s="15" t="str">
        <f>IFERROR(VLOOKUP($A34,'BOM-Carte_Alim(PROD)'!$A:$Z,7,FALSE),IFERROR(VLOOKUP($A34,'BOM-Carte_Mere(PROD)'!$A:$Z,7,FALSE),IFERROR(VLOOKUP($A34,'BOM-Carte_Herse_2020(PROD)'!$A:$Z,7,FALSE),IFERROR(VLOOKUP($A34,'BOM-Carte_OPB(PROD)'!$A:$Z,7,FALSE),""))))</f>
        <v>RESC1608X06N</v>
      </c>
      <c r="U34" s="15">
        <f t="shared" si="6"/>
        <v>10</v>
      </c>
      <c r="V34" s="15" t="str">
        <f>IFERROR(VLOOKUP($A34,'BOM-Carte_Alim(PROD)'!$A:$Z,9,FALSE),IFERROR(VLOOKUP($A34,'BOM-Carte_Mere(PROD)'!$A:$Z,9,FALSE),IFERROR(VLOOKUP($A34,'BOM-Carte_Herse_2020(PROD)'!$A:$Z,9,FALSE),IFERROR(VLOOKUP($A34,'BOM-Carte_OPB(PROD)'!$A:$Z,9,FALSE),""))))</f>
        <v>RC0603FR-071K8L</v>
      </c>
      <c r="W34" s="15" t="str">
        <f>IFERROR(VLOOKUP($A34,'BOM-Carte_Alim(PROD)'!$A:$Z,10,FALSE),IFERROR(VLOOKUP($A34,'BOM-Carte_Mere(PROD)'!$A:$Z,10,FALSE),IFERROR(VLOOKUP($A34,'BOM-Carte_Herse_2020(PROD)'!$A:$Z,10,FALSE),IFERROR(VLOOKUP($A34,'BOM-Carte_OPB(PROD)'!$A:$Z,10,FALSE),""))))</f>
        <v>0603</v>
      </c>
      <c r="X34" s="15" t="str">
        <f>IFERROR(VLOOKUP($A34,'BOM-Carte_Alim(PROD)'!$A:$Z,11,FALSE),IFERROR(VLOOKUP($A34,'BOM-Carte_Mere(PROD)'!$A:$Z,11,FALSE),IFERROR(VLOOKUP($A34,'BOM-Carte_Herse_2020(PROD)'!$A:$Z,11,FALSE),IFERROR(VLOOKUP($A34,'BOM-Carte_OPB(PROD)'!$A:$Z,11,FALSE),""))))</f>
        <v>JLCPCB</v>
      </c>
      <c r="Y34" s="15" t="str">
        <f>IFERROR(VLOOKUP($A34,'BOM-Carte_Alim(PROD)'!$A:$Z,12,FALSE),IFERROR(VLOOKUP($A34,'BOM-Carte_Mere(PROD)'!$A:$Z,12,FALSE),IFERROR(VLOOKUP($A34,'BOM-Carte_Herse_2020(PROD)'!$A:$Z,12,FALSE),IFERROR(VLOOKUP($A34,'BOM-Carte_OPB(PROD)'!$A:$Z,12,FALSE),""))))</f>
        <v>C4177</v>
      </c>
      <c r="Z34" s="9" t="str">
        <f>IFERROR(VLOOKUP($A34,'BOM-Carte_Alim(PROD)'!$A:$Z,13,FALSE),IFERROR(VLOOKUP($A34,'BOM-Carte_Mere(PROD)'!$A:$Z,13,FALSE),IFERROR(VLOOKUP($A34,'BOM-Carte_Herse_2020(PROD)'!$A:$Z,13,FALSE),IFERROR(VLOOKUP($A34,'BOM-Carte_OPB(PROD)'!$A:$Z,13,FALSE),""))))</f>
        <v>Farnell</v>
      </c>
      <c r="AA34" s="9" t="str">
        <f>IFERROR(VLOOKUP($A34,'BOM-Carte_Alim(PROD)'!$A:$Z,14,FALSE),IFERROR(VLOOKUP($A34,'BOM-Carte_Mere(PROD)'!$A:$Z,14,FALSE),IFERROR(VLOOKUP($A34,'BOM-Carte_Herse_2020(PROD)'!$A:$Z,14,FALSE),IFERROR(VLOOKUP($A34,'BOM-Carte_OPB(PROD)'!$A:$Z,14,FALSE),""))))</f>
        <v>9238514</v>
      </c>
    </row>
    <row r="35" spans="1:27" ht="105" x14ac:dyDescent="0.25">
      <c r="A35" s="10" t="s">
        <v>400</v>
      </c>
      <c r="B35" s="6" t="str">
        <f>IFERROR(VLOOKUP(A35,'BOM-Carte_Alim(PROD)'!$A:$H,3,FALSE),"")</f>
        <v>R9, R10, R11, R12, R21, R24, R29, R31, R33, R34, R35, R36, R41, R42, R43, R44, R46, R52, R85</v>
      </c>
      <c r="C35" s="6" t="str">
        <f>IFERROR(VLOOKUP(A35,'BOM-Carte_Mere(PROD)'!$A:$H,3,FALSE),"")</f>
        <v/>
      </c>
      <c r="D35" s="6" t="str">
        <f>IFERROR(VLOOKUP(A35,'BOM-Carte_Herse_2020(PROD)'!$A:$H,3,FALSE),"")</f>
        <v/>
      </c>
      <c r="E35" s="6" t="str">
        <f>IFERROR(VLOOKUP(A35,'BOM-Carte_OPB(PROD)'!$A:$H,3,FALSE),"")</f>
        <v/>
      </c>
      <c r="F35" s="6" t="str">
        <f t="shared" si="0"/>
        <v>R9, R10, R11, R12, R21, R24, R29, R31, R33, R34, R35, R36, R41, R42, R43, R44, R46, R52, R85</v>
      </c>
      <c r="G35" s="6" t="str">
        <f t="shared" si="1"/>
        <v>R9, R10, R11, R12, R21, R24, R29, R31, R33, R34, R35, R36, R41, R42, R43, R44, R46, R52, R85</v>
      </c>
      <c r="H35" s="6" t="str">
        <f t="shared" si="2"/>
        <v>R9, R10, R11, R12, R21, R24, R29, R31, R33, R34, R35, R36, R41, R42, R43, R44, R46, R52, R85</v>
      </c>
      <c r="I35" s="11">
        <f>IFERROR(VLOOKUP(A35,'BOM-Carte_Alim(PROD)'!$A:$H,8,FALSE),0)</f>
        <v>19</v>
      </c>
      <c r="J35" s="11">
        <f>IFERROR(VLOOKUP(A35,'BOM-Carte_Mere(PROD)'!$A:$H,8,FALSE),0)</f>
        <v>0</v>
      </c>
      <c r="K35" s="11">
        <f>IFERROR(VLOOKUP(A35,'BOM-Carte_Herse_2020(PROD)'!$A:$H,8,FALSE),0)</f>
        <v>0</v>
      </c>
      <c r="L35" s="11">
        <f>IFERROR(VLOOKUP(A35,'BOM-Carte_OPB(PROD)'!$A:$H,8,FALSE),0)</f>
        <v>0</v>
      </c>
      <c r="M35" s="12">
        <f t="shared" si="3"/>
        <v>19</v>
      </c>
      <c r="N35" s="13" t="str">
        <f t="shared" si="4"/>
        <v>RC0603FR-071KL</v>
      </c>
      <c r="O35" s="14" t="str">
        <f>IFERROR(VLOOKUP($A35,'BOM-Carte_Alim(PROD)'!$A:$Z,2,FALSE),IFERROR(VLOOKUP($A35,'BOM-Carte_Mere(PROD)'!$A:$Z,2,FALSE),IFERROR(VLOOKUP($A35,'BOM-Carte_Herse_2020(PROD)'!$A:$Z,2,FALSE),IFERROR(VLOOKUP($A35,'BOM-Carte_OPB(PROD)'!$A:$Z,2,FALSE),""))))</f>
        <v>Yageo</v>
      </c>
      <c r="P35" s="15" t="str">
        <f t="shared" si="5"/>
        <v>R9, R10, R11, R12, R21, R24, R29, R31, R33, R34, R35, R36, R41, R42, R43, R44, R46, R52, R85</v>
      </c>
      <c r="Q35" s="15" t="str">
        <f>IFERROR(VLOOKUP($A35,'BOM-Carte_Alim(PROD)'!$A:$Z,4,FALSE),IFERROR(VLOOKUP($A35,'BOM-Carte_Mere(PROD)'!$A:$Z,4,FALSE),IFERROR(VLOOKUP($A35,'BOM-Carte_Herse_2020(PROD)'!$A:$Z,4,FALSE),IFERROR(VLOOKUP($A35,'BOM-Carte_OPB(PROD)'!$A:$Z,4,FALSE),""))))</f>
        <v>RES SMD 1K OHM 1% 1/10W 0603</v>
      </c>
      <c r="R35" s="15" t="str">
        <f>IFERROR(VLOOKUP($A35,'BOM-Carte_Alim(PROD)'!$A:$Z,5,FALSE),IFERROR(VLOOKUP($A35,'BOM-Carte_Mere(PROD)'!$A:$Z,5,FALSE),IFERROR(VLOOKUP($A35,'BOM-Carte_Herse_2020(PROD)'!$A:$Z,5,FALSE),IFERROR(VLOOKUP($A35,'BOM-Carte_OPB(PROD)'!$A:$Z,5,FALSE),""))))</f>
        <v>RC0603FR-071KL</v>
      </c>
      <c r="S35" s="15" t="str">
        <f>IFERROR(VLOOKUP($A35,'BOM-Carte_Alim(PROD)'!$A:$Z,6,FALSE),IFERROR(VLOOKUP($A35,'BOM-Carte_Mere(PROD)'!$A:$Z,6,FALSE),IFERROR(VLOOKUP($A35,'BOM-Carte_Herse_2020(PROD)'!$A:$Z,6,FALSE),IFERROR(VLOOKUP($A35,'BOM-Carte_OPB(PROD)'!$A:$Z,6,FALSE),""))))</f>
        <v>1k</v>
      </c>
      <c r="T35" s="15" t="str">
        <f>IFERROR(VLOOKUP($A35,'BOM-Carte_Alim(PROD)'!$A:$Z,7,FALSE),IFERROR(VLOOKUP($A35,'BOM-Carte_Mere(PROD)'!$A:$Z,7,FALSE),IFERROR(VLOOKUP($A35,'BOM-Carte_Herse_2020(PROD)'!$A:$Z,7,FALSE),IFERROR(VLOOKUP($A35,'BOM-Carte_OPB(PROD)'!$A:$Z,7,FALSE),""))))</f>
        <v>RESC1608X06N</v>
      </c>
      <c r="U35" s="15">
        <f t="shared" si="6"/>
        <v>19</v>
      </c>
      <c r="V35" s="15" t="str">
        <f>IFERROR(VLOOKUP($A35,'BOM-Carte_Alim(PROD)'!$A:$Z,9,FALSE),IFERROR(VLOOKUP($A35,'BOM-Carte_Mere(PROD)'!$A:$Z,9,FALSE),IFERROR(VLOOKUP($A35,'BOM-Carte_Herse_2020(PROD)'!$A:$Z,9,FALSE),IFERROR(VLOOKUP($A35,'BOM-Carte_OPB(PROD)'!$A:$Z,9,FALSE),""))))</f>
        <v>RC0603FR-071KL</v>
      </c>
      <c r="W35" s="15" t="str">
        <f>IFERROR(VLOOKUP($A35,'BOM-Carte_Alim(PROD)'!$A:$Z,10,FALSE),IFERROR(VLOOKUP($A35,'BOM-Carte_Mere(PROD)'!$A:$Z,10,FALSE),IFERROR(VLOOKUP($A35,'BOM-Carte_Herse_2020(PROD)'!$A:$Z,10,FALSE),IFERROR(VLOOKUP($A35,'BOM-Carte_OPB(PROD)'!$A:$Z,10,FALSE),""))))</f>
        <v>0603</v>
      </c>
      <c r="X35" s="15" t="str">
        <f>IFERROR(VLOOKUP($A35,'BOM-Carte_Alim(PROD)'!$A:$Z,11,FALSE),IFERROR(VLOOKUP($A35,'BOM-Carte_Mere(PROD)'!$A:$Z,11,FALSE),IFERROR(VLOOKUP($A35,'BOM-Carte_Herse_2020(PROD)'!$A:$Z,11,FALSE),IFERROR(VLOOKUP($A35,'BOM-Carte_OPB(PROD)'!$A:$Z,11,FALSE),""))))</f>
        <v>JLCPCB</v>
      </c>
      <c r="Y35" s="15" t="str">
        <f>IFERROR(VLOOKUP($A35,'BOM-Carte_Alim(PROD)'!$A:$Z,12,FALSE),IFERROR(VLOOKUP($A35,'BOM-Carte_Mere(PROD)'!$A:$Z,12,FALSE),IFERROR(VLOOKUP($A35,'BOM-Carte_Herse_2020(PROD)'!$A:$Z,12,FALSE),IFERROR(VLOOKUP($A35,'BOM-Carte_OPB(PROD)'!$A:$Z,12,FALSE),""))))</f>
        <v>C21190</v>
      </c>
      <c r="Z35" s="9" t="str">
        <f>IFERROR(VLOOKUP($A35,'BOM-Carte_Alim(PROD)'!$A:$Z,13,FALSE),IFERROR(VLOOKUP($A35,'BOM-Carte_Mere(PROD)'!$A:$Z,13,FALSE),IFERROR(VLOOKUP($A35,'BOM-Carte_Herse_2020(PROD)'!$A:$Z,13,FALSE),IFERROR(VLOOKUP($A35,'BOM-Carte_OPB(PROD)'!$A:$Z,13,FALSE),""))))</f>
        <v>Farnell</v>
      </c>
      <c r="AA35" s="9" t="str">
        <f>IFERROR(VLOOKUP($A35,'BOM-Carte_Alim(PROD)'!$A:$Z,14,FALSE),IFERROR(VLOOKUP($A35,'BOM-Carte_Mere(PROD)'!$A:$Z,14,FALSE),IFERROR(VLOOKUP($A35,'BOM-Carte_Herse_2020(PROD)'!$A:$Z,14,FALSE),IFERROR(VLOOKUP($A35,'BOM-Carte_OPB(PROD)'!$A:$Z,14,FALSE),""))))</f>
        <v>9238484</v>
      </c>
    </row>
    <row r="36" spans="1:27" ht="390" x14ac:dyDescent="0.25">
      <c r="A36" s="10" t="s">
        <v>270</v>
      </c>
      <c r="B36" s="6" t="str">
        <f>IFERROR(VLOOKUP(A36,'BOM-Carte_Alim(PROD)'!$A:$H,3,FALSE),"")</f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</v>
      </c>
      <c r="C36" s="6" t="str">
        <f>IFERROR(VLOOKUP(A36,'BOM-Carte_Mere(PROD)'!$A:$H,3,FALSE),"")</f>
        <v>R268, R271, R272, R273, R278, R279, R280, R283, R284, R285, R290, R291</v>
      </c>
      <c r="D36" s="6" t="str">
        <f>IFERROR(VLOOKUP(A36,'BOM-Carte_Herse_2020(PROD)'!$A:$H,3,FALSE),"")</f>
        <v/>
      </c>
      <c r="E36" s="6" t="str">
        <f>IFERROR(VLOOKUP(A36,'BOM-Carte_OPB(PROD)'!$A:$H,3,FALSE),"")</f>
        <v/>
      </c>
      <c r="F36" s="6" t="str">
        <f t="shared" si="0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G36" s="6" t="str">
        <f t="shared" si="1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H36" s="6" t="str">
        <f t="shared" si="2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I36" s="11">
        <f>IFERROR(VLOOKUP(A36,'BOM-Carte_Alim(PROD)'!$A:$H,8,FALSE),0)</f>
        <v>58</v>
      </c>
      <c r="J36" s="11">
        <f>IFERROR(VLOOKUP(A36,'BOM-Carte_Mere(PROD)'!$A:$H,8,FALSE),0)</f>
        <v>12</v>
      </c>
      <c r="K36" s="11">
        <f>IFERROR(VLOOKUP(A36,'BOM-Carte_Herse_2020(PROD)'!$A:$H,8,FALSE),0)</f>
        <v>0</v>
      </c>
      <c r="L36" s="11">
        <f>IFERROR(VLOOKUP(A36,'BOM-Carte_OPB(PROD)'!$A:$H,8,FALSE),0)</f>
        <v>0</v>
      </c>
      <c r="M36" s="12">
        <f t="shared" si="3"/>
        <v>70</v>
      </c>
      <c r="N36" s="13" t="str">
        <f t="shared" si="4"/>
        <v>RC0603FR-0710KL</v>
      </c>
      <c r="O36" s="14" t="str">
        <f>IFERROR(VLOOKUP($A36,'BOM-Carte_Alim(PROD)'!$A:$Z,2,FALSE),IFERROR(VLOOKUP($A36,'BOM-Carte_Mere(PROD)'!$A:$Z,2,FALSE),IFERROR(VLOOKUP($A36,'BOM-Carte_Herse_2020(PROD)'!$A:$Z,2,FALSE),IFERROR(VLOOKUP($A36,'BOM-Carte_OPB(PROD)'!$A:$Z,2,FALSE),""))))</f>
        <v>Yageo</v>
      </c>
      <c r="P36" s="15" t="str">
        <f t="shared" si="5"/>
        <v>R1, R3, R4, R5, R8, R13, R14, R15, R16, R20, R22, R23, R26, R27, R28, R37, R38, R39, R40, R45, R47, R48, R51, R53, R54, R55, R56, R57, R58, R59, R60, R61, R62, R63, R64, R65, R66, R67, R68, R69, R70, R71, R72, R73, R74, R75, R76, R77, R78, R79, R80, R81, R88, R89, R102, R103, R104, R105, R268, R271, R272, R273, R278, R279, R280, R283, R284, R285, R290, R291</v>
      </c>
      <c r="Q36" s="15" t="str">
        <f>IFERROR(VLOOKUP($A36,'BOM-Carte_Alim(PROD)'!$A:$Z,4,FALSE),IFERROR(VLOOKUP($A36,'BOM-Carte_Mere(PROD)'!$A:$Z,4,FALSE),IFERROR(VLOOKUP($A36,'BOM-Carte_Herse_2020(PROD)'!$A:$Z,4,FALSE),IFERROR(VLOOKUP($A36,'BOM-Carte_OPB(PROD)'!$A:$Z,4,FALSE),""))))</f>
        <v>RES SMD 10K OHM 1% 1/10W 0603</v>
      </c>
      <c r="R36" s="15" t="str">
        <f>IFERROR(VLOOKUP($A36,'BOM-Carte_Alim(PROD)'!$A:$Z,5,FALSE),IFERROR(VLOOKUP($A36,'BOM-Carte_Mere(PROD)'!$A:$Z,5,FALSE),IFERROR(VLOOKUP($A36,'BOM-Carte_Herse_2020(PROD)'!$A:$Z,5,FALSE),IFERROR(VLOOKUP($A36,'BOM-Carte_OPB(PROD)'!$A:$Z,5,FALSE),""))))</f>
        <v>RC0603FR-0710KL</v>
      </c>
      <c r="S36" s="15" t="str">
        <f>IFERROR(VLOOKUP($A36,'BOM-Carte_Alim(PROD)'!$A:$Z,6,FALSE),IFERROR(VLOOKUP($A36,'BOM-Carte_Mere(PROD)'!$A:$Z,6,FALSE),IFERROR(VLOOKUP($A36,'BOM-Carte_Herse_2020(PROD)'!$A:$Z,6,FALSE),IFERROR(VLOOKUP($A36,'BOM-Carte_OPB(PROD)'!$A:$Z,6,FALSE),""))))</f>
        <v>10k</v>
      </c>
      <c r="T36" s="15" t="str">
        <f>IFERROR(VLOOKUP($A36,'BOM-Carte_Alim(PROD)'!$A:$Z,7,FALSE),IFERROR(VLOOKUP($A36,'BOM-Carte_Mere(PROD)'!$A:$Z,7,FALSE),IFERROR(VLOOKUP($A36,'BOM-Carte_Herse_2020(PROD)'!$A:$Z,7,FALSE),IFERROR(VLOOKUP($A36,'BOM-Carte_OPB(PROD)'!$A:$Z,7,FALSE),""))))</f>
        <v>RESC1608X06N</v>
      </c>
      <c r="U36" s="15">
        <f t="shared" si="6"/>
        <v>70</v>
      </c>
      <c r="V36" s="15" t="str">
        <f>IFERROR(VLOOKUP($A36,'BOM-Carte_Alim(PROD)'!$A:$Z,9,FALSE),IFERROR(VLOOKUP($A36,'BOM-Carte_Mere(PROD)'!$A:$Z,9,FALSE),IFERROR(VLOOKUP($A36,'BOM-Carte_Herse_2020(PROD)'!$A:$Z,9,FALSE),IFERROR(VLOOKUP($A36,'BOM-Carte_OPB(PROD)'!$A:$Z,9,FALSE),""))))</f>
        <v>RC0603FR-0710KL</v>
      </c>
      <c r="W36" s="15" t="str">
        <f>IFERROR(VLOOKUP($A36,'BOM-Carte_Alim(PROD)'!$A:$Z,10,FALSE),IFERROR(VLOOKUP($A36,'BOM-Carte_Mere(PROD)'!$A:$Z,10,FALSE),IFERROR(VLOOKUP($A36,'BOM-Carte_Herse_2020(PROD)'!$A:$Z,10,FALSE),IFERROR(VLOOKUP($A36,'BOM-Carte_OPB(PROD)'!$A:$Z,10,FALSE),""))))</f>
        <v>0603</v>
      </c>
      <c r="X36" s="15" t="str">
        <f>IFERROR(VLOOKUP($A36,'BOM-Carte_Alim(PROD)'!$A:$Z,11,FALSE),IFERROR(VLOOKUP($A36,'BOM-Carte_Mere(PROD)'!$A:$Z,11,FALSE),IFERROR(VLOOKUP($A36,'BOM-Carte_Herse_2020(PROD)'!$A:$Z,11,FALSE),IFERROR(VLOOKUP($A36,'BOM-Carte_OPB(PROD)'!$A:$Z,11,FALSE),""))))</f>
        <v>JLCPCB</v>
      </c>
      <c r="Y36" s="15" t="str">
        <f>IFERROR(VLOOKUP($A36,'BOM-Carte_Alim(PROD)'!$A:$Z,12,FALSE),IFERROR(VLOOKUP($A36,'BOM-Carte_Mere(PROD)'!$A:$Z,12,FALSE),IFERROR(VLOOKUP($A36,'BOM-Carte_Herse_2020(PROD)'!$A:$Z,12,FALSE),IFERROR(VLOOKUP($A36,'BOM-Carte_OPB(PROD)'!$A:$Z,12,FALSE),""))))</f>
        <v>C25804</v>
      </c>
      <c r="Z36" s="9" t="str">
        <f>IFERROR(VLOOKUP($A36,'BOM-Carte_Alim(PROD)'!$A:$Z,13,FALSE),IFERROR(VLOOKUP($A36,'BOM-Carte_Mere(PROD)'!$A:$Z,13,FALSE),IFERROR(VLOOKUP($A36,'BOM-Carte_Herse_2020(PROD)'!$A:$Z,13,FALSE),IFERROR(VLOOKUP($A36,'BOM-Carte_OPB(PROD)'!$A:$Z,13,FALSE),""))))</f>
        <v>Farnell</v>
      </c>
      <c r="AA36" s="9" t="str">
        <f>IFERROR(VLOOKUP($A36,'BOM-Carte_Alim(PROD)'!$A:$Z,14,FALSE),IFERROR(VLOOKUP($A36,'BOM-Carte_Mere(PROD)'!$A:$Z,14,FALSE),IFERROR(VLOOKUP($A36,'BOM-Carte_Herse_2020(PROD)'!$A:$Z,14,FALSE),IFERROR(VLOOKUP($A36,'BOM-Carte_OPB(PROD)'!$A:$Z,14,FALSE),""))))</f>
        <v>9238603</v>
      </c>
    </row>
    <row r="37" spans="1:27" ht="45" x14ac:dyDescent="0.25">
      <c r="A37" s="10" t="s">
        <v>274</v>
      </c>
      <c r="B37" s="6" t="str">
        <f>IFERROR(VLOOKUP(A37,'BOM-Carte_Alim(PROD)'!$A:$H,3,FALSE),"")</f>
        <v>R82, R83, R84, R87, R90, R91</v>
      </c>
      <c r="C37" s="6" t="str">
        <f>IFERROR(VLOOKUP(A37,'BOM-Carte_Mere(PROD)'!$A:$H,3,FALSE),"")</f>
        <v>R207, R210</v>
      </c>
      <c r="D37" s="6" t="str">
        <f>IFERROR(VLOOKUP(A37,'BOM-Carte_Herse_2020(PROD)'!$A:$H,3,FALSE),"")</f>
        <v/>
      </c>
      <c r="E37" s="6" t="str">
        <f>IFERROR(VLOOKUP(A37,'BOM-Carte_OPB(PROD)'!$A:$H,3,FALSE),"")</f>
        <v/>
      </c>
      <c r="F37" s="6" t="str">
        <f t="shared" si="0"/>
        <v>R82, R83, R84, R87, R90, R91, R207, R210</v>
      </c>
      <c r="G37" s="6" t="str">
        <f t="shared" si="1"/>
        <v>R82, R83, R84, R87, R90, R91, R207, R210</v>
      </c>
      <c r="H37" s="6" t="str">
        <f t="shared" si="2"/>
        <v>R82, R83, R84, R87, R90, R91, R207, R210</v>
      </c>
      <c r="I37" s="11">
        <f>IFERROR(VLOOKUP(A37,'BOM-Carte_Alim(PROD)'!$A:$H,8,FALSE),0)</f>
        <v>6</v>
      </c>
      <c r="J37" s="11">
        <f>IFERROR(VLOOKUP(A37,'BOM-Carte_Mere(PROD)'!$A:$H,8,FALSE),0)</f>
        <v>2</v>
      </c>
      <c r="K37" s="11">
        <f>IFERROR(VLOOKUP(A37,'BOM-Carte_Herse_2020(PROD)'!$A:$H,8,FALSE),0)</f>
        <v>0</v>
      </c>
      <c r="L37" s="11">
        <f>IFERROR(VLOOKUP(A37,'BOM-Carte_OPB(PROD)'!$A:$H,8,FALSE),0)</f>
        <v>0</v>
      </c>
      <c r="M37" s="12">
        <f t="shared" si="3"/>
        <v>8</v>
      </c>
      <c r="N37" s="13" t="str">
        <f t="shared" si="4"/>
        <v>RC0603FR-0768RL</v>
      </c>
      <c r="O37" s="14" t="str">
        <f>IFERROR(VLOOKUP($A37,'BOM-Carte_Alim(PROD)'!$A:$Z,2,FALSE),IFERROR(VLOOKUP($A37,'BOM-Carte_Mere(PROD)'!$A:$Z,2,FALSE),IFERROR(VLOOKUP($A37,'BOM-Carte_Herse_2020(PROD)'!$A:$Z,2,FALSE),IFERROR(VLOOKUP($A37,'BOM-Carte_OPB(PROD)'!$A:$Z,2,FALSE),""))))</f>
        <v>Yageo</v>
      </c>
      <c r="P37" s="15" t="str">
        <f t="shared" si="5"/>
        <v>R82, R83, R84, R87, R90, R91, R207, R210</v>
      </c>
      <c r="Q37" s="15" t="str">
        <f>IFERROR(VLOOKUP($A37,'BOM-Carte_Alim(PROD)'!$A:$Z,4,FALSE),IFERROR(VLOOKUP($A37,'BOM-Carte_Mere(PROD)'!$A:$Z,4,FALSE),IFERROR(VLOOKUP($A37,'BOM-Carte_Herse_2020(PROD)'!$A:$Z,4,FALSE),IFERROR(VLOOKUP($A37,'BOM-Carte_OPB(PROD)'!$A:$Z,4,FALSE),""))))</f>
        <v>RES SMD 68 OHM 1% 1/10W 0603</v>
      </c>
      <c r="R37" s="15" t="str">
        <f>IFERROR(VLOOKUP($A37,'BOM-Carte_Alim(PROD)'!$A:$Z,5,FALSE),IFERROR(VLOOKUP($A37,'BOM-Carte_Mere(PROD)'!$A:$Z,5,FALSE),IFERROR(VLOOKUP($A37,'BOM-Carte_Herse_2020(PROD)'!$A:$Z,5,FALSE),IFERROR(VLOOKUP($A37,'BOM-Carte_OPB(PROD)'!$A:$Z,5,FALSE),""))))</f>
        <v>RC0603FR-0768RL</v>
      </c>
      <c r="S37" s="15" t="str">
        <f>IFERROR(VLOOKUP($A37,'BOM-Carte_Alim(PROD)'!$A:$Z,6,FALSE),IFERROR(VLOOKUP($A37,'BOM-Carte_Mere(PROD)'!$A:$Z,6,FALSE),IFERROR(VLOOKUP($A37,'BOM-Carte_Herse_2020(PROD)'!$A:$Z,6,FALSE),IFERROR(VLOOKUP($A37,'BOM-Carte_OPB(PROD)'!$A:$Z,6,FALSE),""))))</f>
        <v>68</v>
      </c>
      <c r="T37" s="15" t="str">
        <f>IFERROR(VLOOKUP($A37,'BOM-Carte_Alim(PROD)'!$A:$Z,7,FALSE),IFERROR(VLOOKUP($A37,'BOM-Carte_Mere(PROD)'!$A:$Z,7,FALSE),IFERROR(VLOOKUP($A37,'BOM-Carte_Herse_2020(PROD)'!$A:$Z,7,FALSE),IFERROR(VLOOKUP($A37,'BOM-Carte_OPB(PROD)'!$A:$Z,7,FALSE),""))))</f>
        <v>RESC1608X06N</v>
      </c>
      <c r="U37" s="15">
        <f t="shared" si="6"/>
        <v>8</v>
      </c>
      <c r="V37" s="15" t="str">
        <f>IFERROR(VLOOKUP($A37,'BOM-Carte_Alim(PROD)'!$A:$Z,9,FALSE),IFERROR(VLOOKUP($A37,'BOM-Carte_Mere(PROD)'!$A:$Z,9,FALSE),IFERROR(VLOOKUP($A37,'BOM-Carte_Herse_2020(PROD)'!$A:$Z,9,FALSE),IFERROR(VLOOKUP($A37,'BOM-Carte_OPB(PROD)'!$A:$Z,9,FALSE),""))))</f>
        <v>RC0603FR-0768RL</v>
      </c>
      <c r="W37" s="15" t="str">
        <f>IFERROR(VLOOKUP($A37,'BOM-Carte_Alim(PROD)'!$A:$Z,10,FALSE),IFERROR(VLOOKUP($A37,'BOM-Carte_Mere(PROD)'!$A:$Z,10,FALSE),IFERROR(VLOOKUP($A37,'BOM-Carte_Herse_2020(PROD)'!$A:$Z,10,FALSE),IFERROR(VLOOKUP($A37,'BOM-Carte_OPB(PROD)'!$A:$Z,10,FALSE),""))))</f>
        <v>0603</v>
      </c>
      <c r="X37" s="15" t="str">
        <f>IFERROR(VLOOKUP($A37,'BOM-Carte_Alim(PROD)'!$A:$Z,11,FALSE),IFERROR(VLOOKUP($A37,'BOM-Carte_Mere(PROD)'!$A:$Z,11,FALSE),IFERROR(VLOOKUP($A37,'BOM-Carte_Herse_2020(PROD)'!$A:$Z,11,FALSE),IFERROR(VLOOKUP($A37,'BOM-Carte_OPB(PROD)'!$A:$Z,11,FALSE),""))))</f>
        <v>JLCPCB</v>
      </c>
      <c r="Y37" s="15" t="str">
        <f>IFERROR(VLOOKUP($A37,'BOM-Carte_Alim(PROD)'!$A:$Z,12,FALSE),IFERROR(VLOOKUP($A37,'BOM-Carte_Mere(PROD)'!$A:$Z,12,FALSE),IFERROR(VLOOKUP($A37,'BOM-Carte_Herse_2020(PROD)'!$A:$Z,12,FALSE),IFERROR(VLOOKUP($A37,'BOM-Carte_OPB(PROD)'!$A:$Z,12,FALSE),""))))</f>
        <v>C27592</v>
      </c>
      <c r="Z37" s="9" t="str">
        <f>IFERROR(VLOOKUP($A37,'BOM-Carte_Alim(PROD)'!$A:$Z,13,FALSE),IFERROR(VLOOKUP($A37,'BOM-Carte_Mere(PROD)'!$A:$Z,13,FALSE),IFERROR(VLOOKUP($A37,'BOM-Carte_Herse_2020(PROD)'!$A:$Z,13,FALSE),IFERROR(VLOOKUP($A37,'BOM-Carte_OPB(PROD)'!$A:$Z,13,FALSE),""))))</f>
        <v>Farnell</v>
      </c>
      <c r="AA37" s="9" t="str">
        <f>IFERROR(VLOOKUP($A37,'BOM-Carte_Alim(PROD)'!$A:$Z,14,FALSE),IFERROR(VLOOKUP($A37,'BOM-Carte_Mere(PROD)'!$A:$Z,14,FALSE),IFERROR(VLOOKUP($A37,'BOM-Carte_Herse_2020(PROD)'!$A:$Z,14,FALSE),IFERROR(VLOOKUP($A37,'BOM-Carte_OPB(PROD)'!$A:$Z,14,FALSE),""))))</f>
        <v>9238344</v>
      </c>
    </row>
    <row r="38" spans="1:27" ht="30" x14ac:dyDescent="0.25">
      <c r="A38" s="10" t="s">
        <v>406</v>
      </c>
      <c r="B38" s="6" t="str">
        <f>IFERROR(VLOOKUP(A38,'BOM-Carte_Alim(PROD)'!$A:$H,3,FALSE),"")</f>
        <v>R30, R32</v>
      </c>
      <c r="C38" s="6" t="str">
        <f>IFERROR(VLOOKUP(A38,'BOM-Carte_Mere(PROD)'!$A:$H,3,FALSE),"")</f>
        <v/>
      </c>
      <c r="D38" s="6" t="str">
        <f>IFERROR(VLOOKUP(A38,'BOM-Carte_Herse_2020(PROD)'!$A:$H,3,FALSE),"")</f>
        <v/>
      </c>
      <c r="E38" s="6" t="str">
        <f>IFERROR(VLOOKUP(A38,'BOM-Carte_OPB(PROD)'!$A:$H,3,FALSE),"")</f>
        <v/>
      </c>
      <c r="F38" s="6" t="str">
        <f t="shared" si="0"/>
        <v>R30, R32</v>
      </c>
      <c r="G38" s="6" t="str">
        <f t="shared" si="1"/>
        <v>R30, R32</v>
      </c>
      <c r="H38" s="6" t="str">
        <f t="shared" si="2"/>
        <v>R30, R32</v>
      </c>
      <c r="I38" s="11">
        <f>IFERROR(VLOOKUP(A38,'BOM-Carte_Alim(PROD)'!$A:$H,8,FALSE),0)</f>
        <v>2</v>
      </c>
      <c r="J38" s="11">
        <f>IFERROR(VLOOKUP(A38,'BOM-Carte_Mere(PROD)'!$A:$H,8,FALSE),0)</f>
        <v>0</v>
      </c>
      <c r="K38" s="11">
        <f>IFERROR(VLOOKUP(A38,'BOM-Carte_Herse_2020(PROD)'!$A:$H,8,FALSE),0)</f>
        <v>0</v>
      </c>
      <c r="L38" s="11">
        <f>IFERROR(VLOOKUP(A38,'BOM-Carte_OPB(PROD)'!$A:$H,8,FALSE),0)</f>
        <v>0</v>
      </c>
      <c r="M38" s="12">
        <f t="shared" si="3"/>
        <v>2</v>
      </c>
      <c r="N38" s="13" t="str">
        <f t="shared" si="4"/>
        <v>RC0603FR-07620RL</v>
      </c>
      <c r="O38" s="14" t="str">
        <f>IFERROR(VLOOKUP($A38,'BOM-Carte_Alim(PROD)'!$A:$Z,2,FALSE),IFERROR(VLOOKUP($A38,'BOM-Carte_Mere(PROD)'!$A:$Z,2,FALSE),IFERROR(VLOOKUP($A38,'BOM-Carte_Herse_2020(PROD)'!$A:$Z,2,FALSE),IFERROR(VLOOKUP($A38,'BOM-Carte_OPB(PROD)'!$A:$Z,2,FALSE),""))))</f>
        <v>Yageo</v>
      </c>
      <c r="P38" s="15" t="str">
        <f t="shared" si="5"/>
        <v>R30, R32</v>
      </c>
      <c r="Q38" s="15" t="str">
        <f>IFERROR(VLOOKUP($A38,'BOM-Carte_Alim(PROD)'!$A:$Z,4,FALSE),IFERROR(VLOOKUP($A38,'BOM-Carte_Mere(PROD)'!$A:$Z,4,FALSE),IFERROR(VLOOKUP($A38,'BOM-Carte_Herse_2020(PROD)'!$A:$Z,4,FALSE),IFERROR(VLOOKUP($A38,'BOM-Carte_OPB(PROD)'!$A:$Z,4,FALSE),""))))</f>
        <v>RES SMD 620 OHM 1% 1/10W 0603</v>
      </c>
      <c r="R38" s="15" t="str">
        <f>IFERROR(VLOOKUP($A38,'BOM-Carte_Alim(PROD)'!$A:$Z,5,FALSE),IFERROR(VLOOKUP($A38,'BOM-Carte_Mere(PROD)'!$A:$Z,5,FALSE),IFERROR(VLOOKUP($A38,'BOM-Carte_Herse_2020(PROD)'!$A:$Z,5,FALSE),IFERROR(VLOOKUP($A38,'BOM-Carte_OPB(PROD)'!$A:$Z,5,FALSE),""))))</f>
        <v>RC0603FR-07620RL</v>
      </c>
      <c r="S38" s="15" t="str">
        <f>IFERROR(VLOOKUP($A38,'BOM-Carte_Alim(PROD)'!$A:$Z,6,FALSE),IFERROR(VLOOKUP($A38,'BOM-Carte_Mere(PROD)'!$A:$Z,6,FALSE),IFERROR(VLOOKUP($A38,'BOM-Carte_Herse_2020(PROD)'!$A:$Z,6,FALSE),IFERROR(VLOOKUP($A38,'BOM-Carte_OPB(PROD)'!$A:$Z,6,FALSE),""))))</f>
        <v>620</v>
      </c>
      <c r="T38" s="15" t="str">
        <f>IFERROR(VLOOKUP($A38,'BOM-Carte_Alim(PROD)'!$A:$Z,7,FALSE),IFERROR(VLOOKUP($A38,'BOM-Carte_Mere(PROD)'!$A:$Z,7,FALSE),IFERROR(VLOOKUP($A38,'BOM-Carte_Herse_2020(PROD)'!$A:$Z,7,FALSE),IFERROR(VLOOKUP($A38,'BOM-Carte_OPB(PROD)'!$A:$Z,7,FALSE),""))))</f>
        <v>RESC1608X06N</v>
      </c>
      <c r="U38" s="15">
        <f t="shared" si="6"/>
        <v>2</v>
      </c>
      <c r="V38" s="15" t="str">
        <f>IFERROR(VLOOKUP($A38,'BOM-Carte_Alim(PROD)'!$A:$Z,9,FALSE),IFERROR(VLOOKUP($A38,'BOM-Carte_Mere(PROD)'!$A:$Z,9,FALSE),IFERROR(VLOOKUP($A38,'BOM-Carte_Herse_2020(PROD)'!$A:$Z,9,FALSE),IFERROR(VLOOKUP($A38,'BOM-Carte_OPB(PROD)'!$A:$Z,9,FALSE),""))))</f>
        <v>RC0603FR-07620RL</v>
      </c>
      <c r="W38" s="15" t="str">
        <f>IFERROR(VLOOKUP($A38,'BOM-Carte_Alim(PROD)'!$A:$Z,10,FALSE),IFERROR(VLOOKUP($A38,'BOM-Carte_Mere(PROD)'!$A:$Z,10,FALSE),IFERROR(VLOOKUP($A38,'BOM-Carte_Herse_2020(PROD)'!$A:$Z,10,FALSE),IFERROR(VLOOKUP($A38,'BOM-Carte_OPB(PROD)'!$A:$Z,10,FALSE),""))))</f>
        <v>0603</v>
      </c>
      <c r="X38" s="15" t="str">
        <f>IFERROR(VLOOKUP($A38,'BOM-Carte_Alim(PROD)'!$A:$Z,11,FALSE),IFERROR(VLOOKUP($A38,'BOM-Carte_Mere(PROD)'!$A:$Z,11,FALSE),IFERROR(VLOOKUP($A38,'BOM-Carte_Herse_2020(PROD)'!$A:$Z,11,FALSE),IFERROR(VLOOKUP($A38,'BOM-Carte_OPB(PROD)'!$A:$Z,11,FALSE),""))))</f>
        <v>JLCPCB</v>
      </c>
      <c r="Y38" s="15" t="str">
        <f>IFERROR(VLOOKUP($A38,'BOM-Carte_Alim(PROD)'!$A:$Z,12,FALSE),IFERROR(VLOOKUP($A38,'BOM-Carte_Mere(PROD)'!$A:$Z,12,FALSE),IFERROR(VLOOKUP($A38,'BOM-Carte_Herse_2020(PROD)'!$A:$Z,12,FALSE),IFERROR(VLOOKUP($A38,'BOM-Carte_OPB(PROD)'!$A:$Z,12,FALSE),""))))</f>
        <v>C23220</v>
      </c>
      <c r="Z38" s="9" t="str">
        <f>IFERROR(VLOOKUP($A38,'BOM-Carte_Alim(PROD)'!$A:$Z,13,FALSE),IFERROR(VLOOKUP($A38,'BOM-Carte_Mere(PROD)'!$A:$Z,13,FALSE),IFERROR(VLOOKUP($A38,'BOM-Carte_Herse_2020(PROD)'!$A:$Z,13,FALSE),IFERROR(VLOOKUP($A38,'BOM-Carte_OPB(PROD)'!$A:$Z,13,FALSE),""))))</f>
        <v>Digi-Key</v>
      </c>
      <c r="AA38" s="9" t="str">
        <f>IFERROR(VLOOKUP($A38,'BOM-Carte_Alim(PROD)'!$A:$Z,14,FALSE),IFERROR(VLOOKUP($A38,'BOM-Carte_Mere(PROD)'!$A:$Z,14,FALSE),IFERROR(VLOOKUP($A38,'BOM-Carte_Herse_2020(PROD)'!$A:$Z,14,FALSE),IFERROR(VLOOKUP($A38,'BOM-Carte_OPB(PROD)'!$A:$Z,14,FALSE),""))))</f>
        <v>311-620HRCT-ND</v>
      </c>
    </row>
    <row r="39" spans="1:27" ht="30" x14ac:dyDescent="0.25">
      <c r="A39" s="10" t="s">
        <v>411</v>
      </c>
      <c r="B39" s="6" t="str">
        <f>IFERROR(VLOOKUP(A39,'BOM-Carte_Alim(PROD)'!$A:$H,3,FALSE),"")</f>
        <v>R6, R7, R18, R19</v>
      </c>
      <c r="C39" s="6" t="str">
        <f>IFERROR(VLOOKUP(A39,'BOM-Carte_Mere(PROD)'!$A:$H,3,FALSE),"")</f>
        <v/>
      </c>
      <c r="D39" s="6" t="str">
        <f>IFERROR(VLOOKUP(A39,'BOM-Carte_Herse_2020(PROD)'!$A:$H,3,FALSE),"")</f>
        <v/>
      </c>
      <c r="E39" s="6" t="str">
        <f>IFERROR(VLOOKUP(A39,'BOM-Carte_OPB(PROD)'!$A:$H,3,FALSE),"")</f>
        <v/>
      </c>
      <c r="F39" s="6" t="str">
        <f t="shared" si="0"/>
        <v>R6, R7, R18, R19</v>
      </c>
      <c r="G39" s="6" t="str">
        <f t="shared" si="1"/>
        <v>R6, R7, R18, R19</v>
      </c>
      <c r="H39" s="6" t="str">
        <f t="shared" si="2"/>
        <v>R6, R7, R18, R19</v>
      </c>
      <c r="I39" s="11">
        <f>IFERROR(VLOOKUP(A39,'BOM-Carte_Alim(PROD)'!$A:$H,8,FALSE),0)</f>
        <v>4</v>
      </c>
      <c r="J39" s="11">
        <f>IFERROR(VLOOKUP(A39,'BOM-Carte_Mere(PROD)'!$A:$H,8,FALSE),0)</f>
        <v>0</v>
      </c>
      <c r="K39" s="11">
        <f>IFERROR(VLOOKUP(A39,'BOM-Carte_Herse_2020(PROD)'!$A:$H,8,FALSE),0)</f>
        <v>0</v>
      </c>
      <c r="L39" s="11">
        <f>IFERROR(VLOOKUP(A39,'BOM-Carte_OPB(PROD)'!$A:$H,8,FALSE),0)</f>
        <v>0</v>
      </c>
      <c r="M39" s="12">
        <f t="shared" si="3"/>
        <v>4</v>
      </c>
      <c r="N39" s="13" t="str">
        <f t="shared" si="4"/>
        <v>RC0805FR-072K7L</v>
      </c>
      <c r="O39" s="14" t="str">
        <f>IFERROR(VLOOKUP($A39,'BOM-Carte_Alim(PROD)'!$A:$Z,2,FALSE),IFERROR(VLOOKUP($A39,'BOM-Carte_Mere(PROD)'!$A:$Z,2,FALSE),IFERROR(VLOOKUP($A39,'BOM-Carte_Herse_2020(PROD)'!$A:$Z,2,FALSE),IFERROR(VLOOKUP($A39,'BOM-Carte_OPB(PROD)'!$A:$Z,2,FALSE),""))))</f>
        <v>Yageo</v>
      </c>
      <c r="P39" s="15" t="str">
        <f t="shared" si="5"/>
        <v>R6, R7, R18, R19</v>
      </c>
      <c r="Q39" s="15" t="str">
        <f>IFERROR(VLOOKUP($A39,'BOM-Carte_Alim(PROD)'!$A:$Z,4,FALSE),IFERROR(VLOOKUP($A39,'BOM-Carte_Mere(PROD)'!$A:$Z,4,FALSE),IFERROR(VLOOKUP($A39,'BOM-Carte_Herse_2020(PROD)'!$A:$Z,4,FALSE),IFERROR(VLOOKUP($A39,'BOM-Carte_OPB(PROD)'!$A:$Z,4,FALSE),""))))</f>
        <v>RES SMD 2K7 OHM 1% 1/8W 0805</v>
      </c>
      <c r="R39" s="15" t="str">
        <f>IFERROR(VLOOKUP($A39,'BOM-Carte_Alim(PROD)'!$A:$Z,5,FALSE),IFERROR(VLOOKUP($A39,'BOM-Carte_Mere(PROD)'!$A:$Z,5,FALSE),IFERROR(VLOOKUP($A39,'BOM-Carte_Herse_2020(PROD)'!$A:$Z,5,FALSE),IFERROR(VLOOKUP($A39,'BOM-Carte_OPB(PROD)'!$A:$Z,5,FALSE),""))))</f>
        <v>RC0805FR-072K7L</v>
      </c>
      <c r="S39" s="15" t="str">
        <f>IFERROR(VLOOKUP($A39,'BOM-Carte_Alim(PROD)'!$A:$Z,6,FALSE),IFERROR(VLOOKUP($A39,'BOM-Carte_Mere(PROD)'!$A:$Z,6,FALSE),IFERROR(VLOOKUP($A39,'BOM-Carte_Herse_2020(PROD)'!$A:$Z,6,FALSE),IFERROR(VLOOKUP($A39,'BOM-Carte_OPB(PROD)'!$A:$Z,6,FALSE),""))))</f>
        <v>2.7k</v>
      </c>
      <c r="T39" s="15" t="str">
        <f>IFERROR(VLOOKUP($A39,'BOM-Carte_Alim(PROD)'!$A:$Z,7,FALSE),IFERROR(VLOOKUP($A39,'BOM-Carte_Mere(PROD)'!$A:$Z,7,FALSE),IFERROR(VLOOKUP($A39,'BOM-Carte_Herse_2020(PROD)'!$A:$Z,7,FALSE),IFERROR(VLOOKUP($A39,'BOM-Carte_OPB(PROD)'!$A:$Z,7,FALSE),""))))</f>
        <v>RESC2012X06N</v>
      </c>
      <c r="U39" s="15">
        <f t="shared" si="6"/>
        <v>4</v>
      </c>
      <c r="V39" s="15" t="str">
        <f>IFERROR(VLOOKUP($A39,'BOM-Carte_Alim(PROD)'!$A:$Z,9,FALSE),IFERROR(VLOOKUP($A39,'BOM-Carte_Mere(PROD)'!$A:$Z,9,FALSE),IFERROR(VLOOKUP($A39,'BOM-Carte_Herse_2020(PROD)'!$A:$Z,9,FALSE),IFERROR(VLOOKUP($A39,'BOM-Carte_OPB(PROD)'!$A:$Z,9,FALSE),""))))</f>
        <v>RC0805FR-072K7L</v>
      </c>
      <c r="W39" s="15" t="str">
        <f>IFERROR(VLOOKUP($A39,'BOM-Carte_Alim(PROD)'!$A:$Z,10,FALSE),IFERROR(VLOOKUP($A39,'BOM-Carte_Mere(PROD)'!$A:$Z,10,FALSE),IFERROR(VLOOKUP($A39,'BOM-Carte_Herse_2020(PROD)'!$A:$Z,10,FALSE),IFERROR(VLOOKUP($A39,'BOM-Carte_OPB(PROD)'!$A:$Z,10,FALSE),""))))</f>
        <v>0805</v>
      </c>
      <c r="X39" s="15" t="str">
        <f>IFERROR(VLOOKUP($A39,'BOM-Carte_Alim(PROD)'!$A:$Z,11,FALSE),IFERROR(VLOOKUP($A39,'BOM-Carte_Mere(PROD)'!$A:$Z,11,FALSE),IFERROR(VLOOKUP($A39,'BOM-Carte_Herse_2020(PROD)'!$A:$Z,11,FALSE),IFERROR(VLOOKUP($A39,'BOM-Carte_OPB(PROD)'!$A:$Z,11,FALSE),""))))</f>
        <v>JLCPCB</v>
      </c>
      <c r="Y39" s="15" t="str">
        <f>IFERROR(VLOOKUP($A39,'BOM-Carte_Alim(PROD)'!$A:$Z,12,FALSE),IFERROR(VLOOKUP($A39,'BOM-Carte_Mere(PROD)'!$A:$Z,12,FALSE),IFERROR(VLOOKUP($A39,'BOM-Carte_Herse_2020(PROD)'!$A:$Z,12,FALSE),IFERROR(VLOOKUP($A39,'BOM-Carte_OPB(PROD)'!$A:$Z,12,FALSE),""))))</f>
        <v>C17530</v>
      </c>
      <c r="Z39" s="9" t="str">
        <f>IFERROR(VLOOKUP($A39,'BOM-Carte_Alim(PROD)'!$A:$Z,13,FALSE),IFERROR(VLOOKUP($A39,'BOM-Carte_Mere(PROD)'!$A:$Z,13,FALSE),IFERROR(VLOOKUP($A39,'BOM-Carte_Herse_2020(PROD)'!$A:$Z,13,FALSE),IFERROR(VLOOKUP($A39,'BOM-Carte_OPB(PROD)'!$A:$Z,13,FALSE),""))))</f>
        <v>Farnell</v>
      </c>
      <c r="AA39" s="9" t="str">
        <f>IFERROR(VLOOKUP($A39,'BOM-Carte_Alim(PROD)'!$A:$Z,14,FALSE),IFERROR(VLOOKUP($A39,'BOM-Carte_Mere(PROD)'!$A:$Z,14,FALSE),IFERROR(VLOOKUP($A39,'BOM-Carte_Herse_2020(PROD)'!$A:$Z,14,FALSE),IFERROR(VLOOKUP($A39,'BOM-Carte_OPB(PROD)'!$A:$Z,14,FALSE),""))))</f>
        <v>9237666</v>
      </c>
    </row>
    <row r="40" spans="1:27" ht="30" x14ac:dyDescent="0.25">
      <c r="A40" s="10" t="s">
        <v>416</v>
      </c>
      <c r="B40" s="6" t="str">
        <f>IFERROR(VLOOKUP(A40,'BOM-Carte_Alim(PROD)'!$A:$H,3,FALSE),"")</f>
        <v>D13</v>
      </c>
      <c r="C40" s="6" t="str">
        <f>IFERROR(VLOOKUP(A40,'BOM-Carte_Mere(PROD)'!$A:$H,3,FALSE),"")</f>
        <v/>
      </c>
      <c r="D40" s="6" t="str">
        <f>IFERROR(VLOOKUP(A40,'BOM-Carte_Herse_2020(PROD)'!$A:$H,3,FALSE),"")</f>
        <v/>
      </c>
      <c r="E40" s="6" t="str">
        <f>IFERROR(VLOOKUP(A40,'BOM-Carte_OPB(PROD)'!$A:$H,3,FALSE),"")</f>
        <v/>
      </c>
      <c r="F40" s="6" t="str">
        <f t="shared" si="0"/>
        <v>D13</v>
      </c>
      <c r="G40" s="6" t="str">
        <f t="shared" si="1"/>
        <v>D13</v>
      </c>
      <c r="H40" s="6" t="str">
        <f t="shared" si="2"/>
        <v>D13</v>
      </c>
      <c r="I40" s="11">
        <f>IFERROR(VLOOKUP(A40,'BOM-Carte_Alim(PROD)'!$A:$H,8,FALSE),0)</f>
        <v>1</v>
      </c>
      <c r="J40" s="11">
        <f>IFERROR(VLOOKUP(A40,'BOM-Carte_Mere(PROD)'!$A:$H,8,FALSE),0)</f>
        <v>0</v>
      </c>
      <c r="K40" s="11">
        <f>IFERROR(VLOOKUP(A40,'BOM-Carte_Herse_2020(PROD)'!$A:$H,8,FALSE),0)</f>
        <v>0</v>
      </c>
      <c r="L40" s="11">
        <f>IFERROR(VLOOKUP(A40,'BOM-Carte_OPB(PROD)'!$A:$H,8,FALSE),0)</f>
        <v>0</v>
      </c>
      <c r="M40" s="12">
        <f t="shared" si="3"/>
        <v>1</v>
      </c>
      <c r="N40" s="13" t="str">
        <f t="shared" si="4"/>
        <v>RS3J R6</v>
      </c>
      <c r="O40" s="14" t="str">
        <f>IFERROR(VLOOKUP($A40,'BOM-Carte_Alim(PROD)'!$A:$Z,2,FALSE),IFERROR(VLOOKUP($A40,'BOM-Carte_Mere(PROD)'!$A:$Z,2,FALSE),IFERROR(VLOOKUP($A40,'BOM-Carte_Herse_2020(PROD)'!$A:$Z,2,FALSE),IFERROR(VLOOKUP($A40,'BOM-Carte_OPB(PROD)'!$A:$Z,2,FALSE),""))))</f>
        <v>TAIWAN SEMICONDUCTOR</v>
      </c>
      <c r="P40" s="15" t="str">
        <f t="shared" si="5"/>
        <v>D13</v>
      </c>
      <c r="Q40" s="15" t="str">
        <f>IFERROR(VLOOKUP($A40,'BOM-Carte_Alim(PROD)'!$A:$Z,4,FALSE),IFERROR(VLOOKUP($A40,'BOM-Carte_Mere(PROD)'!$A:$Z,4,FALSE),IFERROR(VLOOKUP($A40,'BOM-Carte_Herse_2020(PROD)'!$A:$Z,4,FALSE),IFERROR(VLOOKUP($A40,'BOM-Carte_OPB(PROD)'!$A:$Z,4,FALSE),""))))</f>
        <v>DIODE GEN PURP 600V 3A SMC</v>
      </c>
      <c r="R40" s="15" t="str">
        <f>IFERROR(VLOOKUP($A40,'BOM-Carte_Alim(PROD)'!$A:$Z,5,FALSE),IFERROR(VLOOKUP($A40,'BOM-Carte_Mere(PROD)'!$A:$Z,5,FALSE),IFERROR(VLOOKUP($A40,'BOM-Carte_Herse_2020(PROD)'!$A:$Z,5,FALSE),IFERROR(VLOOKUP($A40,'BOM-Carte_OPB(PROD)'!$A:$Z,5,FALSE),""))))</f>
        <v>RS3J R6</v>
      </c>
      <c r="S40" s="15" t="str">
        <f>IFERROR(VLOOKUP($A40,'BOM-Carte_Alim(PROD)'!$A:$Z,6,FALSE),IFERROR(VLOOKUP($A40,'BOM-Carte_Mere(PROD)'!$A:$Z,6,FALSE),IFERROR(VLOOKUP($A40,'BOM-Carte_Herse_2020(PROD)'!$A:$Z,6,FALSE),IFERROR(VLOOKUP($A40,'BOM-Carte_OPB(PROD)'!$A:$Z,6,FALSE),""))))</f>
        <v>600V</v>
      </c>
      <c r="T40" s="15" t="str">
        <f>IFERROR(VLOOKUP($A40,'BOM-Carte_Alim(PROD)'!$A:$Z,7,FALSE),IFERROR(VLOOKUP($A40,'BOM-Carte_Mere(PROD)'!$A:$Z,7,FALSE),IFERROR(VLOOKUP($A40,'BOM-Carte_Herse_2020(PROD)'!$A:$Z,7,FALSE),IFERROR(VLOOKUP($A40,'BOM-Carte_OPB(PROD)'!$A:$Z,7,FALSE),""))))</f>
        <v>SMC, DO-214AB</v>
      </c>
      <c r="U40" s="15">
        <f t="shared" si="6"/>
        <v>1</v>
      </c>
      <c r="V40" s="15" t="str">
        <f>IFERROR(VLOOKUP($A40,'BOM-Carte_Alim(PROD)'!$A:$Z,9,FALSE),IFERROR(VLOOKUP($A40,'BOM-Carte_Mere(PROD)'!$A:$Z,9,FALSE),IFERROR(VLOOKUP($A40,'BOM-Carte_Herse_2020(PROD)'!$A:$Z,9,FALSE),IFERROR(VLOOKUP($A40,'BOM-Carte_OPB(PROD)'!$A:$Z,9,FALSE),""))))</f>
        <v>RS3J_R6</v>
      </c>
      <c r="W40" s="15">
        <f>IFERROR(VLOOKUP($A40,'BOM-Carte_Alim(PROD)'!$A:$Z,10,FALSE),IFERROR(VLOOKUP($A40,'BOM-Carte_Mere(PROD)'!$A:$Z,10,FALSE),IFERROR(VLOOKUP($A40,'BOM-Carte_Herse_2020(PROD)'!$A:$Z,10,FALSE),IFERROR(VLOOKUP($A40,'BOM-Carte_OPB(PROD)'!$A:$Z,10,FALSE),""))))</f>
        <v>0</v>
      </c>
      <c r="X40" s="15">
        <f>IFERROR(VLOOKUP($A40,'BOM-Carte_Alim(PROD)'!$A:$Z,11,FALSE),IFERROR(VLOOKUP($A40,'BOM-Carte_Mere(PROD)'!$A:$Z,11,FALSE),IFERROR(VLOOKUP($A40,'BOM-Carte_Herse_2020(PROD)'!$A:$Z,11,FALSE),IFERROR(VLOOKUP($A40,'BOM-Carte_OPB(PROD)'!$A:$Z,11,FALSE),""))))</f>
        <v>0</v>
      </c>
      <c r="Y40" s="15">
        <f>IFERROR(VLOOKUP($A40,'BOM-Carte_Alim(PROD)'!$A:$Z,12,FALSE),IFERROR(VLOOKUP($A40,'BOM-Carte_Mere(PROD)'!$A:$Z,12,FALSE),IFERROR(VLOOKUP($A40,'BOM-Carte_Herse_2020(PROD)'!$A:$Z,12,FALSE),IFERROR(VLOOKUP($A40,'BOM-Carte_OPB(PROD)'!$A:$Z,12,FALSE),""))))</f>
        <v>0</v>
      </c>
      <c r="Z40" s="9" t="str">
        <f>IFERROR(VLOOKUP($A40,'BOM-Carte_Alim(PROD)'!$A:$Z,13,FALSE),IFERROR(VLOOKUP($A40,'BOM-Carte_Mere(PROD)'!$A:$Z,13,FALSE),IFERROR(VLOOKUP($A40,'BOM-Carte_Herse_2020(PROD)'!$A:$Z,13,FALSE),IFERROR(VLOOKUP($A40,'BOM-Carte_OPB(PROD)'!$A:$Z,13,FALSE),""))))</f>
        <v>Farnell</v>
      </c>
      <c r="AA40" s="9" t="str">
        <f>IFERROR(VLOOKUP($A40,'BOM-Carte_Alim(PROD)'!$A:$Z,14,FALSE),IFERROR(VLOOKUP($A40,'BOM-Carte_Mere(PROD)'!$A:$Z,14,FALSE),IFERROR(VLOOKUP($A40,'BOM-Carte_Herse_2020(PROD)'!$A:$Z,14,FALSE),IFERROR(VLOOKUP($A40,'BOM-Carte_OPB(PROD)'!$A:$Z,14,FALSE),""))))</f>
        <v>2677388</v>
      </c>
    </row>
    <row r="41" spans="1:27" ht="30" x14ac:dyDescent="0.25">
      <c r="A41" s="10" t="s">
        <v>422</v>
      </c>
      <c r="B41" s="6" t="str">
        <f>IFERROR(VLOOKUP(A41,'BOM-Carte_Alim(PROD)'!$A:$H,3,FALSE),"")</f>
        <v>Q1</v>
      </c>
      <c r="C41" s="6" t="str">
        <f>IFERROR(VLOOKUP(A41,'BOM-Carte_Mere(PROD)'!$A:$H,3,FALSE),"")</f>
        <v/>
      </c>
      <c r="D41" s="6" t="str">
        <f>IFERROR(VLOOKUP(A41,'BOM-Carte_Herse_2020(PROD)'!$A:$H,3,FALSE),"")</f>
        <v/>
      </c>
      <c r="E41" s="6" t="str">
        <f>IFERROR(VLOOKUP(A41,'BOM-Carte_OPB(PROD)'!$A:$H,3,FALSE),"")</f>
        <v/>
      </c>
      <c r="F41" s="6" t="str">
        <f t="shared" si="0"/>
        <v>Q1</v>
      </c>
      <c r="G41" s="6" t="str">
        <f t="shared" si="1"/>
        <v>Q1</v>
      </c>
      <c r="H41" s="6" t="str">
        <f t="shared" si="2"/>
        <v>Q1</v>
      </c>
      <c r="I41" s="11">
        <f>IFERROR(VLOOKUP(A41,'BOM-Carte_Alim(PROD)'!$A:$H,8,FALSE),0)</f>
        <v>1</v>
      </c>
      <c r="J41" s="11">
        <f>IFERROR(VLOOKUP(A41,'BOM-Carte_Mere(PROD)'!$A:$H,8,FALSE),0)</f>
        <v>0</v>
      </c>
      <c r="K41" s="11">
        <f>IFERROR(VLOOKUP(A41,'BOM-Carte_Herse_2020(PROD)'!$A:$H,8,FALSE),0)</f>
        <v>0</v>
      </c>
      <c r="L41" s="11">
        <f>IFERROR(VLOOKUP(A41,'BOM-Carte_OPB(PROD)'!$A:$H,8,FALSE),0)</f>
        <v>0</v>
      </c>
      <c r="M41" s="12">
        <f t="shared" si="3"/>
        <v>1</v>
      </c>
      <c r="N41" s="13" t="str">
        <f t="shared" si="4"/>
        <v>SQM120P06-07L_GE3</v>
      </c>
      <c r="O41" s="14" t="str">
        <f>IFERROR(VLOOKUP($A41,'BOM-Carte_Alim(PROD)'!$A:$Z,2,FALSE),IFERROR(VLOOKUP($A41,'BOM-Carte_Mere(PROD)'!$A:$Z,2,FALSE),IFERROR(VLOOKUP($A41,'BOM-Carte_Herse_2020(PROD)'!$A:$Z,2,FALSE),IFERROR(VLOOKUP($A41,'BOM-Carte_OPB(PROD)'!$A:$Z,2,FALSE),""))))</f>
        <v>VISHAY</v>
      </c>
      <c r="P41" s="15" t="str">
        <f t="shared" si="5"/>
        <v>Q1</v>
      </c>
      <c r="Q41" s="15" t="str">
        <f>IFERROR(VLOOKUP($A41,'BOM-Carte_Alim(PROD)'!$A:$Z,4,FALSE),IFERROR(VLOOKUP($A41,'BOM-Carte_Mere(PROD)'!$A:$Z,4,FALSE),IFERROR(VLOOKUP($A41,'BOM-Carte_Herse_2020(PROD)'!$A:$Z,4,FALSE),IFERROR(VLOOKUP($A41,'BOM-Carte_OPB(PROD)'!$A:$Z,4,FALSE),""))))</f>
        <v>MOSFET P 60V 120A D2PAK</v>
      </c>
      <c r="R41" s="15" t="str">
        <f>IFERROR(VLOOKUP($A41,'BOM-Carte_Alim(PROD)'!$A:$Z,5,FALSE),IFERROR(VLOOKUP($A41,'BOM-Carte_Mere(PROD)'!$A:$Z,5,FALSE),IFERROR(VLOOKUP($A41,'BOM-Carte_Herse_2020(PROD)'!$A:$Z,5,FALSE),IFERROR(VLOOKUP($A41,'BOM-Carte_OPB(PROD)'!$A:$Z,5,FALSE),""))))</f>
        <v>SQM120P06-07L_GE3</v>
      </c>
      <c r="S41" s="15">
        <f>IFERROR(VLOOKUP($A41,'BOM-Carte_Alim(PROD)'!$A:$Z,6,FALSE),IFERROR(VLOOKUP($A41,'BOM-Carte_Mere(PROD)'!$A:$Z,6,FALSE),IFERROR(VLOOKUP($A41,'BOM-Carte_Herse_2020(PROD)'!$A:$Z,6,FALSE),IFERROR(VLOOKUP($A41,'BOM-Carte_OPB(PROD)'!$A:$Z,6,FALSE),""))))</f>
        <v>0</v>
      </c>
      <c r="T41" s="15" t="str">
        <f>IFERROR(VLOOKUP($A41,'BOM-Carte_Alim(PROD)'!$A:$Z,7,FALSE),IFERROR(VLOOKUP($A41,'BOM-Carte_Mere(PROD)'!$A:$Z,7,FALSE),IFERROR(VLOOKUP($A41,'BOM-Carte_Herse_2020(PROD)'!$A:$Z,7,FALSE),IFERROR(VLOOKUP($A41,'BOM-Carte_OPB(PROD)'!$A:$Z,7,FALSE),""))))</f>
        <v>TO263AB, D2PAK</v>
      </c>
      <c r="U41" s="15">
        <f t="shared" si="6"/>
        <v>1</v>
      </c>
      <c r="V41" s="15" t="str">
        <f>IFERROR(VLOOKUP($A41,'BOM-Carte_Alim(PROD)'!$A:$Z,9,FALSE),IFERROR(VLOOKUP($A41,'BOM-Carte_Mere(PROD)'!$A:$Z,9,FALSE),IFERROR(VLOOKUP($A41,'BOM-Carte_Herse_2020(PROD)'!$A:$Z,9,FALSE),IFERROR(VLOOKUP($A41,'BOM-Carte_OPB(PROD)'!$A:$Z,9,FALSE),""))))</f>
        <v>SQM120P06-07L_GE3</v>
      </c>
      <c r="W41" s="15">
        <f>IFERROR(VLOOKUP($A41,'BOM-Carte_Alim(PROD)'!$A:$Z,10,FALSE),IFERROR(VLOOKUP($A41,'BOM-Carte_Mere(PROD)'!$A:$Z,10,FALSE),IFERROR(VLOOKUP($A41,'BOM-Carte_Herse_2020(PROD)'!$A:$Z,10,FALSE),IFERROR(VLOOKUP($A41,'BOM-Carte_OPB(PROD)'!$A:$Z,10,FALSE),""))))</f>
        <v>0</v>
      </c>
      <c r="X41" s="15">
        <f>IFERROR(VLOOKUP($A41,'BOM-Carte_Alim(PROD)'!$A:$Z,11,FALSE),IFERROR(VLOOKUP($A41,'BOM-Carte_Mere(PROD)'!$A:$Z,11,FALSE),IFERROR(VLOOKUP($A41,'BOM-Carte_Herse_2020(PROD)'!$A:$Z,11,FALSE),IFERROR(VLOOKUP($A41,'BOM-Carte_OPB(PROD)'!$A:$Z,11,FALSE),""))))</f>
        <v>0</v>
      </c>
      <c r="Y41" s="15">
        <f>IFERROR(VLOOKUP($A41,'BOM-Carte_Alim(PROD)'!$A:$Z,12,FALSE),IFERROR(VLOOKUP($A41,'BOM-Carte_Mere(PROD)'!$A:$Z,12,FALSE),IFERROR(VLOOKUP($A41,'BOM-Carte_Herse_2020(PROD)'!$A:$Z,12,FALSE),IFERROR(VLOOKUP($A41,'BOM-Carte_OPB(PROD)'!$A:$Z,12,FALSE),""))))</f>
        <v>0</v>
      </c>
      <c r="Z41" s="9" t="str">
        <f>IFERROR(VLOOKUP($A41,'BOM-Carte_Alim(PROD)'!$A:$Z,13,FALSE),IFERROR(VLOOKUP($A41,'BOM-Carte_Mere(PROD)'!$A:$Z,13,FALSE),IFERROR(VLOOKUP($A41,'BOM-Carte_Herse_2020(PROD)'!$A:$Z,13,FALSE),IFERROR(VLOOKUP($A41,'BOM-Carte_OPB(PROD)'!$A:$Z,13,FALSE),""))))</f>
        <v>Farnell</v>
      </c>
      <c r="AA41" s="9" t="str">
        <f>IFERROR(VLOOKUP($A41,'BOM-Carte_Alim(PROD)'!$A:$Z,14,FALSE),IFERROR(VLOOKUP($A41,'BOM-Carte_Mere(PROD)'!$A:$Z,14,FALSE),IFERROR(VLOOKUP($A41,'BOM-Carte_Herse_2020(PROD)'!$A:$Z,14,FALSE),IFERROR(VLOOKUP($A41,'BOM-Carte_OPB(PROD)'!$A:$Z,14,FALSE),""))))</f>
        <v>2617099</v>
      </c>
    </row>
    <row r="42" spans="1:27" ht="30" x14ac:dyDescent="0.25">
      <c r="A42" s="10" t="s">
        <v>427</v>
      </c>
      <c r="B42" s="6" t="str">
        <f>IFERROR(VLOOKUP(A42,'BOM-Carte_Alim(PROD)'!$A:$H,3,FALSE),"")</f>
        <v>DC1</v>
      </c>
      <c r="C42" s="6" t="str">
        <f>IFERROR(VLOOKUP(A42,'BOM-Carte_Mere(PROD)'!$A:$H,3,FALSE),"")</f>
        <v/>
      </c>
      <c r="D42" s="6" t="str">
        <f>IFERROR(VLOOKUP(A42,'BOM-Carte_Herse_2020(PROD)'!$A:$H,3,FALSE),"")</f>
        <v/>
      </c>
      <c r="E42" s="6" t="str">
        <f>IFERROR(VLOOKUP(A42,'BOM-Carte_OPB(PROD)'!$A:$H,3,FALSE),"")</f>
        <v/>
      </c>
      <c r="F42" s="6" t="str">
        <f t="shared" si="0"/>
        <v>DC1</v>
      </c>
      <c r="G42" s="6" t="str">
        <f t="shared" si="1"/>
        <v>DC1</v>
      </c>
      <c r="H42" s="6" t="str">
        <f t="shared" si="2"/>
        <v>DC1</v>
      </c>
      <c r="I42" s="11">
        <f>IFERROR(VLOOKUP(A42,'BOM-Carte_Alim(PROD)'!$A:$H,8,FALSE),0)</f>
        <v>1</v>
      </c>
      <c r="J42" s="11">
        <f>IFERROR(VLOOKUP(A42,'BOM-Carte_Mere(PROD)'!$A:$H,8,FALSE),0)</f>
        <v>0</v>
      </c>
      <c r="K42" s="11">
        <f>IFERROR(VLOOKUP(A42,'BOM-Carte_Herse_2020(PROD)'!$A:$H,8,FALSE),0)</f>
        <v>0</v>
      </c>
      <c r="L42" s="11">
        <f>IFERROR(VLOOKUP(A42,'BOM-Carte_OPB(PROD)'!$A:$H,8,FALSE),0)</f>
        <v>0</v>
      </c>
      <c r="M42" s="12">
        <f t="shared" si="3"/>
        <v>1</v>
      </c>
      <c r="N42" s="13" t="str">
        <f t="shared" si="4"/>
        <v>TEN 60-2412WIN</v>
      </c>
      <c r="O42" s="14" t="str">
        <f>IFERROR(VLOOKUP($A42,'BOM-Carte_Alim(PROD)'!$A:$Z,2,FALSE),IFERROR(VLOOKUP($A42,'BOM-Carte_Mere(PROD)'!$A:$Z,2,FALSE),IFERROR(VLOOKUP($A42,'BOM-Carte_Herse_2020(PROD)'!$A:$Z,2,FALSE),IFERROR(VLOOKUP($A42,'BOM-Carte_OPB(PROD)'!$A:$Z,2,FALSE),""))))</f>
        <v>TRACOPOWER</v>
      </c>
      <c r="P42" s="15" t="str">
        <f t="shared" si="5"/>
        <v>DC1</v>
      </c>
      <c r="Q42" s="15" t="str">
        <f>IFERROR(VLOOKUP($A42,'BOM-Carte_Alim(PROD)'!$A:$Z,4,FALSE),IFERROR(VLOOKUP($A42,'BOM-Carte_Mere(PROD)'!$A:$Z,4,FALSE),IFERROR(VLOOKUP($A42,'BOM-Carte_Herse_2020(PROD)'!$A:$Z,4,FALSE),IFERROR(VLOOKUP($A42,'BOM-Carte_OPB(PROD)'!$A:$Z,4,FALSE),""))))</f>
        <v>Traco 12.0V 60W 5A</v>
      </c>
      <c r="R42" s="15" t="str">
        <f>IFERROR(VLOOKUP($A42,'BOM-Carte_Alim(PROD)'!$A:$Z,5,FALSE),IFERROR(VLOOKUP($A42,'BOM-Carte_Mere(PROD)'!$A:$Z,5,FALSE),IFERROR(VLOOKUP($A42,'BOM-Carte_Herse_2020(PROD)'!$A:$Z,5,FALSE),IFERROR(VLOOKUP($A42,'BOM-Carte_OPB(PROD)'!$A:$Z,5,FALSE),""))))</f>
        <v>TEN 60-2412WIN</v>
      </c>
      <c r="S42" s="15">
        <f>IFERROR(VLOOKUP($A42,'BOM-Carte_Alim(PROD)'!$A:$Z,6,FALSE),IFERROR(VLOOKUP($A42,'BOM-Carte_Mere(PROD)'!$A:$Z,6,FALSE),IFERROR(VLOOKUP($A42,'BOM-Carte_Herse_2020(PROD)'!$A:$Z,6,FALSE),IFERROR(VLOOKUP($A42,'BOM-Carte_OPB(PROD)'!$A:$Z,6,FALSE),""))))</f>
        <v>0</v>
      </c>
      <c r="T42" s="15" t="str">
        <f>IFERROR(VLOOKUP($A42,'BOM-Carte_Alim(PROD)'!$A:$Z,7,FALSE),IFERROR(VLOOKUP($A42,'BOM-Carte_Mere(PROD)'!$A:$Z,7,FALSE),IFERROR(VLOOKUP($A42,'BOM-Carte_Herse_2020(PROD)'!$A:$Z,7,FALSE),IFERROR(VLOOKUP($A42,'BOM-Carte_OPB(PROD)'!$A:$Z,7,FALSE),""))))</f>
        <v>TEN 60</v>
      </c>
      <c r="U42" s="15">
        <f t="shared" si="6"/>
        <v>1</v>
      </c>
      <c r="V42" s="15" t="str">
        <f>IFERROR(VLOOKUP($A42,'BOM-Carte_Alim(PROD)'!$A:$Z,9,FALSE),IFERROR(VLOOKUP($A42,'BOM-Carte_Mere(PROD)'!$A:$Z,9,FALSE),IFERROR(VLOOKUP($A42,'BOM-Carte_Herse_2020(PROD)'!$A:$Z,9,FALSE),IFERROR(VLOOKUP($A42,'BOM-Carte_OPB(PROD)'!$A:$Z,9,FALSE),""))))</f>
        <v>TEN 60-2412WIN</v>
      </c>
      <c r="W42" s="15">
        <f>IFERROR(VLOOKUP($A42,'BOM-Carte_Alim(PROD)'!$A:$Z,10,FALSE),IFERROR(VLOOKUP($A42,'BOM-Carte_Mere(PROD)'!$A:$Z,10,FALSE),IFERROR(VLOOKUP($A42,'BOM-Carte_Herse_2020(PROD)'!$A:$Z,10,FALSE),IFERROR(VLOOKUP($A42,'BOM-Carte_OPB(PROD)'!$A:$Z,10,FALSE),""))))</f>
        <v>0</v>
      </c>
      <c r="X42" s="15">
        <f>IFERROR(VLOOKUP($A42,'BOM-Carte_Alim(PROD)'!$A:$Z,11,FALSE),IFERROR(VLOOKUP($A42,'BOM-Carte_Mere(PROD)'!$A:$Z,11,FALSE),IFERROR(VLOOKUP($A42,'BOM-Carte_Herse_2020(PROD)'!$A:$Z,11,FALSE),IFERROR(VLOOKUP($A42,'BOM-Carte_OPB(PROD)'!$A:$Z,11,FALSE),""))))</f>
        <v>0</v>
      </c>
      <c r="Y42" s="15">
        <f>IFERROR(VLOOKUP($A42,'BOM-Carte_Alim(PROD)'!$A:$Z,12,FALSE),IFERROR(VLOOKUP($A42,'BOM-Carte_Mere(PROD)'!$A:$Z,12,FALSE),IFERROR(VLOOKUP($A42,'BOM-Carte_Herse_2020(PROD)'!$A:$Z,12,FALSE),IFERROR(VLOOKUP($A42,'BOM-Carte_OPB(PROD)'!$A:$Z,12,FALSE),""))))</f>
        <v>0</v>
      </c>
      <c r="Z42" s="9" t="str">
        <f>IFERROR(VLOOKUP($A42,'BOM-Carte_Alim(PROD)'!$A:$Z,13,FALSE),IFERROR(VLOOKUP($A42,'BOM-Carte_Mere(PROD)'!$A:$Z,13,FALSE),IFERROR(VLOOKUP($A42,'BOM-Carte_Herse_2020(PROD)'!$A:$Z,13,FALSE),IFERROR(VLOOKUP($A42,'BOM-Carte_OPB(PROD)'!$A:$Z,13,FALSE),""))))</f>
        <v>Farnell</v>
      </c>
      <c r="AA42" s="9" t="str">
        <f>IFERROR(VLOOKUP($A42,'BOM-Carte_Alim(PROD)'!$A:$Z,14,FALSE),IFERROR(VLOOKUP($A42,'BOM-Carte_Mere(PROD)'!$A:$Z,14,FALSE),IFERROR(VLOOKUP($A42,'BOM-Carte_Herse_2020(PROD)'!$A:$Z,14,FALSE),IFERROR(VLOOKUP($A42,'BOM-Carte_OPB(PROD)'!$A:$Z,14,FALSE),""))))</f>
        <v>2451635</v>
      </c>
    </row>
    <row r="43" spans="1:27" x14ac:dyDescent="0.25">
      <c r="A43" s="10" t="s">
        <v>432</v>
      </c>
      <c r="B43" s="6" t="str">
        <f>IFERROR(VLOOKUP(A43,'BOM-Carte_Alim(PROD)'!$A:$H,3,FALSE),"")</f>
        <v>DC3</v>
      </c>
      <c r="C43" s="6" t="str">
        <f>IFERROR(VLOOKUP(A43,'BOM-Carte_Mere(PROD)'!$A:$H,3,FALSE),"")</f>
        <v/>
      </c>
      <c r="D43" s="6" t="str">
        <f>IFERROR(VLOOKUP(A43,'BOM-Carte_Herse_2020(PROD)'!$A:$H,3,FALSE),"")</f>
        <v/>
      </c>
      <c r="E43" s="6" t="str">
        <f>IFERROR(VLOOKUP(A43,'BOM-Carte_OPB(PROD)'!$A:$H,3,FALSE),"")</f>
        <v/>
      </c>
      <c r="F43" s="6" t="str">
        <f t="shared" si="0"/>
        <v>DC3</v>
      </c>
      <c r="G43" s="6" t="str">
        <f t="shared" si="1"/>
        <v>DC3</v>
      </c>
      <c r="H43" s="6" t="str">
        <f t="shared" si="2"/>
        <v>DC3</v>
      </c>
      <c r="I43" s="11">
        <f>IFERROR(VLOOKUP(A43,'BOM-Carte_Alim(PROD)'!$A:$H,8,FALSE),0)</f>
        <v>1</v>
      </c>
      <c r="J43" s="11">
        <f>IFERROR(VLOOKUP(A43,'BOM-Carte_Mere(PROD)'!$A:$H,8,FALSE),0)</f>
        <v>0</v>
      </c>
      <c r="K43" s="11">
        <f>IFERROR(VLOOKUP(A43,'BOM-Carte_Herse_2020(PROD)'!$A:$H,8,FALSE),0)</f>
        <v>0</v>
      </c>
      <c r="L43" s="11">
        <f>IFERROR(VLOOKUP(A43,'BOM-Carte_OPB(PROD)'!$A:$H,8,FALSE),0)</f>
        <v>0</v>
      </c>
      <c r="M43" s="12">
        <f t="shared" si="3"/>
        <v>1</v>
      </c>
      <c r="N43" s="13" t="str">
        <f t="shared" si="4"/>
        <v>THN15-2411WI</v>
      </c>
      <c r="O43" s="14" t="str">
        <f>IFERROR(VLOOKUP($A43,'BOM-Carte_Alim(PROD)'!$A:$Z,2,FALSE),IFERROR(VLOOKUP($A43,'BOM-Carte_Mere(PROD)'!$A:$Z,2,FALSE),IFERROR(VLOOKUP($A43,'BOM-Carte_Herse_2020(PROD)'!$A:$Z,2,FALSE),IFERROR(VLOOKUP($A43,'BOM-Carte_OPB(PROD)'!$A:$Z,2,FALSE),""))))</f>
        <v>TRACOPOWER</v>
      </c>
      <c r="P43" s="15" t="str">
        <f t="shared" si="5"/>
        <v>DC3</v>
      </c>
      <c r="Q43" s="15" t="str">
        <f>IFERROR(VLOOKUP($A43,'BOM-Carte_Alim(PROD)'!$A:$Z,4,FALSE),IFERROR(VLOOKUP($A43,'BOM-Carte_Mere(PROD)'!$A:$Z,4,FALSE),IFERROR(VLOOKUP($A43,'BOM-Carte_Herse_2020(PROD)'!$A:$Z,4,FALSE),IFERROR(VLOOKUP($A43,'BOM-Carte_OPB(PROD)'!$A:$Z,4,FALSE),""))))</f>
        <v>Traco 5V 15W 3A</v>
      </c>
      <c r="R43" s="15" t="str">
        <f>IFERROR(VLOOKUP($A43,'BOM-Carte_Alim(PROD)'!$A:$Z,5,FALSE),IFERROR(VLOOKUP($A43,'BOM-Carte_Mere(PROD)'!$A:$Z,5,FALSE),IFERROR(VLOOKUP($A43,'BOM-Carte_Herse_2020(PROD)'!$A:$Z,5,FALSE),IFERROR(VLOOKUP($A43,'BOM-Carte_OPB(PROD)'!$A:$Z,5,FALSE),""))))</f>
        <v>THN15-2411WI</v>
      </c>
      <c r="S43" s="15">
        <f>IFERROR(VLOOKUP($A43,'BOM-Carte_Alim(PROD)'!$A:$Z,6,FALSE),IFERROR(VLOOKUP($A43,'BOM-Carte_Mere(PROD)'!$A:$Z,6,FALSE),IFERROR(VLOOKUP($A43,'BOM-Carte_Herse_2020(PROD)'!$A:$Z,6,FALSE),IFERROR(VLOOKUP($A43,'BOM-Carte_OPB(PROD)'!$A:$Z,6,FALSE),""))))</f>
        <v>0</v>
      </c>
      <c r="T43" s="15" t="str">
        <f>IFERROR(VLOOKUP($A43,'BOM-Carte_Alim(PROD)'!$A:$Z,7,FALSE),IFERROR(VLOOKUP($A43,'BOM-Carte_Mere(PROD)'!$A:$Z,7,FALSE),IFERROR(VLOOKUP($A43,'BOM-Carte_Herse_2020(PROD)'!$A:$Z,7,FALSE),IFERROR(VLOOKUP($A43,'BOM-Carte_OPB(PROD)'!$A:$Z,7,FALSE),""))))</f>
        <v>THN 15WI</v>
      </c>
      <c r="U43" s="15">
        <f t="shared" si="6"/>
        <v>1</v>
      </c>
      <c r="V43" s="15" t="str">
        <f>IFERROR(VLOOKUP($A43,'BOM-Carte_Alim(PROD)'!$A:$Z,9,FALSE),IFERROR(VLOOKUP($A43,'BOM-Carte_Mere(PROD)'!$A:$Z,9,FALSE),IFERROR(VLOOKUP($A43,'BOM-Carte_Herse_2020(PROD)'!$A:$Z,9,FALSE),IFERROR(VLOOKUP($A43,'BOM-Carte_OPB(PROD)'!$A:$Z,9,FALSE),""))))</f>
        <v>THN15-2411WI</v>
      </c>
      <c r="W43" s="15">
        <f>IFERROR(VLOOKUP($A43,'BOM-Carte_Alim(PROD)'!$A:$Z,10,FALSE),IFERROR(VLOOKUP($A43,'BOM-Carte_Mere(PROD)'!$A:$Z,10,FALSE),IFERROR(VLOOKUP($A43,'BOM-Carte_Herse_2020(PROD)'!$A:$Z,10,FALSE),IFERROR(VLOOKUP($A43,'BOM-Carte_OPB(PROD)'!$A:$Z,10,FALSE),""))))</f>
        <v>0</v>
      </c>
      <c r="X43" s="15">
        <f>IFERROR(VLOOKUP($A43,'BOM-Carte_Alim(PROD)'!$A:$Z,11,FALSE),IFERROR(VLOOKUP($A43,'BOM-Carte_Mere(PROD)'!$A:$Z,11,FALSE),IFERROR(VLOOKUP($A43,'BOM-Carte_Herse_2020(PROD)'!$A:$Z,11,FALSE),IFERROR(VLOOKUP($A43,'BOM-Carte_OPB(PROD)'!$A:$Z,11,FALSE),""))))</f>
        <v>0</v>
      </c>
      <c r="Y43" s="15">
        <f>IFERROR(VLOOKUP($A43,'BOM-Carte_Alim(PROD)'!$A:$Z,12,FALSE),IFERROR(VLOOKUP($A43,'BOM-Carte_Mere(PROD)'!$A:$Z,12,FALSE),IFERROR(VLOOKUP($A43,'BOM-Carte_Herse_2020(PROD)'!$A:$Z,12,FALSE),IFERROR(VLOOKUP($A43,'BOM-Carte_OPB(PROD)'!$A:$Z,12,FALSE),""))))</f>
        <v>0</v>
      </c>
      <c r="Z43" s="9" t="str">
        <f>IFERROR(VLOOKUP($A43,'BOM-Carte_Alim(PROD)'!$A:$Z,13,FALSE),IFERROR(VLOOKUP($A43,'BOM-Carte_Mere(PROD)'!$A:$Z,13,FALSE),IFERROR(VLOOKUP($A43,'BOM-Carte_Herse_2020(PROD)'!$A:$Z,13,FALSE),IFERROR(VLOOKUP($A43,'BOM-Carte_OPB(PROD)'!$A:$Z,13,FALSE),""))))</f>
        <v>Farnell</v>
      </c>
      <c r="AA43" s="9" t="str">
        <f>IFERROR(VLOOKUP($A43,'BOM-Carte_Alim(PROD)'!$A:$Z,14,FALSE),IFERROR(VLOOKUP($A43,'BOM-Carte_Mere(PROD)'!$A:$Z,14,FALSE),IFERROR(VLOOKUP($A43,'BOM-Carte_Herse_2020(PROD)'!$A:$Z,14,FALSE),IFERROR(VLOOKUP($A43,'BOM-Carte_OPB(PROD)'!$A:$Z,14,FALSE),""))))</f>
        <v>1441226</v>
      </c>
    </row>
    <row r="44" spans="1:27" ht="30" x14ac:dyDescent="0.25">
      <c r="A44" s="10" t="s">
        <v>436</v>
      </c>
      <c r="B44" s="6" t="str">
        <f>IFERROR(VLOOKUP(A44,'BOM-Carte_Alim(PROD)'!$A:$H,3,FALSE),"")</f>
        <v>DC2</v>
      </c>
      <c r="C44" s="6" t="str">
        <f>IFERROR(VLOOKUP(A44,'BOM-Carte_Mere(PROD)'!$A:$H,3,FALSE),"")</f>
        <v/>
      </c>
      <c r="D44" s="6" t="str">
        <f>IFERROR(VLOOKUP(A44,'BOM-Carte_Herse_2020(PROD)'!$A:$H,3,FALSE),"")</f>
        <v/>
      </c>
      <c r="E44" s="6" t="str">
        <f>IFERROR(VLOOKUP(A44,'BOM-Carte_OPB(PROD)'!$A:$H,3,FALSE),"")</f>
        <v/>
      </c>
      <c r="F44" s="6" t="str">
        <f t="shared" si="0"/>
        <v>DC2</v>
      </c>
      <c r="G44" s="6" t="str">
        <f t="shared" si="1"/>
        <v>DC2</v>
      </c>
      <c r="H44" s="6" t="str">
        <f t="shared" si="2"/>
        <v>DC2</v>
      </c>
      <c r="I44" s="11">
        <f>IFERROR(VLOOKUP(A44,'BOM-Carte_Alim(PROD)'!$A:$H,8,FALSE),0)</f>
        <v>1</v>
      </c>
      <c r="J44" s="11">
        <f>IFERROR(VLOOKUP(A44,'BOM-Carte_Mere(PROD)'!$A:$H,8,FALSE),0)</f>
        <v>0</v>
      </c>
      <c r="K44" s="11">
        <f>IFERROR(VLOOKUP(A44,'BOM-Carte_Herse_2020(PROD)'!$A:$H,8,FALSE),0)</f>
        <v>0</v>
      </c>
      <c r="L44" s="11">
        <f>IFERROR(VLOOKUP(A44,'BOM-Carte_OPB(PROD)'!$A:$H,8,FALSE),0)</f>
        <v>0</v>
      </c>
      <c r="M44" s="12">
        <f t="shared" si="3"/>
        <v>1</v>
      </c>
      <c r="N44" s="13" t="str">
        <f t="shared" si="4"/>
        <v>THN30-2411WI-A1</v>
      </c>
      <c r="O44" s="14" t="str">
        <f>IFERROR(VLOOKUP($A44,'BOM-Carte_Alim(PROD)'!$A:$Z,2,FALSE),IFERROR(VLOOKUP($A44,'BOM-Carte_Mere(PROD)'!$A:$Z,2,FALSE),IFERROR(VLOOKUP($A44,'BOM-Carte_Herse_2020(PROD)'!$A:$Z,2,FALSE),IFERROR(VLOOKUP($A44,'BOM-Carte_OPB(PROD)'!$A:$Z,2,FALSE),""))))</f>
        <v>TRACOPOWER</v>
      </c>
      <c r="P44" s="15" t="str">
        <f t="shared" si="5"/>
        <v>DC2</v>
      </c>
      <c r="Q44" s="15" t="str">
        <f>IFERROR(VLOOKUP($A44,'BOM-Carte_Alim(PROD)'!$A:$Z,4,FALSE),IFERROR(VLOOKUP($A44,'BOM-Carte_Mere(PROD)'!$A:$Z,4,FALSE),IFERROR(VLOOKUP($A44,'BOM-Carte_Herse_2020(PROD)'!$A:$Z,4,FALSE),IFERROR(VLOOKUP($A44,'BOM-Carte_OPB(PROD)'!$A:$Z,4,FALSE),""))))</f>
        <v>Traco 5V-6V 30W 6A</v>
      </c>
      <c r="R44" s="15" t="str">
        <f>IFERROR(VLOOKUP($A44,'BOM-Carte_Alim(PROD)'!$A:$Z,5,FALSE),IFERROR(VLOOKUP($A44,'BOM-Carte_Mere(PROD)'!$A:$Z,5,FALSE),IFERROR(VLOOKUP($A44,'BOM-Carte_Herse_2020(PROD)'!$A:$Z,5,FALSE),IFERROR(VLOOKUP($A44,'BOM-Carte_OPB(PROD)'!$A:$Z,5,FALSE),""))))</f>
        <v>THN30-2411WI-A1</v>
      </c>
      <c r="S44" s="15">
        <f>IFERROR(VLOOKUP($A44,'BOM-Carte_Alim(PROD)'!$A:$Z,6,FALSE),IFERROR(VLOOKUP($A44,'BOM-Carte_Mere(PROD)'!$A:$Z,6,FALSE),IFERROR(VLOOKUP($A44,'BOM-Carte_Herse_2020(PROD)'!$A:$Z,6,FALSE),IFERROR(VLOOKUP($A44,'BOM-Carte_OPB(PROD)'!$A:$Z,6,FALSE),""))))</f>
        <v>0</v>
      </c>
      <c r="T44" s="15" t="str">
        <f>IFERROR(VLOOKUP($A44,'BOM-Carte_Alim(PROD)'!$A:$Z,7,FALSE),IFERROR(VLOOKUP($A44,'BOM-Carte_Mere(PROD)'!$A:$Z,7,FALSE),IFERROR(VLOOKUP($A44,'BOM-Carte_Herse_2020(PROD)'!$A:$Z,7,FALSE),IFERROR(VLOOKUP($A44,'BOM-Carte_OPB(PROD)'!$A:$Z,7,FALSE),""))))</f>
        <v>THN 30WI-A1</v>
      </c>
      <c r="U44" s="15">
        <f t="shared" si="6"/>
        <v>1</v>
      </c>
      <c r="V44" s="15" t="str">
        <f>IFERROR(VLOOKUP($A44,'BOM-Carte_Alim(PROD)'!$A:$Z,9,FALSE),IFERROR(VLOOKUP($A44,'BOM-Carte_Mere(PROD)'!$A:$Z,9,FALSE),IFERROR(VLOOKUP($A44,'BOM-Carte_Herse_2020(PROD)'!$A:$Z,9,FALSE),IFERROR(VLOOKUP($A44,'BOM-Carte_OPB(PROD)'!$A:$Z,9,FALSE),""))))</f>
        <v>THN30-2411WI-A1</v>
      </c>
      <c r="W44" s="15">
        <f>IFERROR(VLOOKUP($A44,'BOM-Carte_Alim(PROD)'!$A:$Z,10,FALSE),IFERROR(VLOOKUP($A44,'BOM-Carte_Mere(PROD)'!$A:$Z,10,FALSE),IFERROR(VLOOKUP($A44,'BOM-Carte_Herse_2020(PROD)'!$A:$Z,10,FALSE),IFERROR(VLOOKUP($A44,'BOM-Carte_OPB(PROD)'!$A:$Z,10,FALSE),""))))</f>
        <v>0</v>
      </c>
      <c r="X44" s="15">
        <f>IFERROR(VLOOKUP($A44,'BOM-Carte_Alim(PROD)'!$A:$Z,11,FALSE),IFERROR(VLOOKUP($A44,'BOM-Carte_Mere(PROD)'!$A:$Z,11,FALSE),IFERROR(VLOOKUP($A44,'BOM-Carte_Herse_2020(PROD)'!$A:$Z,11,FALSE),IFERROR(VLOOKUP($A44,'BOM-Carte_OPB(PROD)'!$A:$Z,11,FALSE),""))))</f>
        <v>0</v>
      </c>
      <c r="Y44" s="15">
        <f>IFERROR(VLOOKUP($A44,'BOM-Carte_Alim(PROD)'!$A:$Z,12,FALSE),IFERROR(VLOOKUP($A44,'BOM-Carte_Mere(PROD)'!$A:$Z,12,FALSE),IFERROR(VLOOKUP($A44,'BOM-Carte_Herse_2020(PROD)'!$A:$Z,12,FALSE),IFERROR(VLOOKUP($A44,'BOM-Carte_OPB(PROD)'!$A:$Z,12,FALSE),""))))</f>
        <v>0</v>
      </c>
      <c r="Z44" s="9" t="str">
        <f>IFERROR(VLOOKUP($A44,'BOM-Carte_Alim(PROD)'!$A:$Z,13,FALSE),IFERROR(VLOOKUP($A44,'BOM-Carte_Mere(PROD)'!$A:$Z,13,FALSE),IFERROR(VLOOKUP($A44,'BOM-Carte_Herse_2020(PROD)'!$A:$Z,13,FALSE),IFERROR(VLOOKUP($A44,'BOM-Carte_OPB(PROD)'!$A:$Z,13,FALSE),""))))</f>
        <v>Digikey</v>
      </c>
      <c r="AA44" s="9" t="str">
        <f>IFERROR(VLOOKUP($A44,'BOM-Carte_Alim(PROD)'!$A:$Z,14,FALSE),IFERROR(VLOOKUP($A44,'BOM-Carte_Mere(PROD)'!$A:$Z,14,FALSE),IFERROR(VLOOKUP($A44,'BOM-Carte_Herse_2020(PROD)'!$A:$Z,14,FALSE),IFERROR(VLOOKUP($A44,'BOM-Carte_OPB(PROD)'!$A:$Z,14,FALSE),""))))</f>
        <v>1951-3302-ND</v>
      </c>
    </row>
    <row r="45" spans="1:27" ht="30" x14ac:dyDescent="0.25">
      <c r="A45" s="10" t="s">
        <v>440</v>
      </c>
      <c r="B45" s="6" t="str">
        <f>IFERROR(VLOOKUP(A45,'BOM-Carte_Alim(PROD)'!$A:$H,3,FALSE),"")</f>
        <v>Q7, Q8</v>
      </c>
      <c r="C45" s="6" t="str">
        <f>IFERROR(VLOOKUP(A45,'BOM-Carte_Mere(PROD)'!$A:$H,3,FALSE),"")</f>
        <v/>
      </c>
      <c r="D45" s="6" t="str">
        <f>IFERROR(VLOOKUP(A45,'BOM-Carte_Herse_2020(PROD)'!$A:$H,3,FALSE),"")</f>
        <v/>
      </c>
      <c r="E45" s="6" t="str">
        <f>IFERROR(VLOOKUP(A45,'BOM-Carte_OPB(PROD)'!$A:$H,3,FALSE),"")</f>
        <v/>
      </c>
      <c r="F45" s="6" t="str">
        <f t="shared" si="0"/>
        <v>Q7, Q8</v>
      </c>
      <c r="G45" s="6" t="str">
        <f t="shared" si="1"/>
        <v>Q7, Q8</v>
      </c>
      <c r="H45" s="6" t="str">
        <f t="shared" si="2"/>
        <v>Q7, Q8</v>
      </c>
      <c r="I45" s="11">
        <f>IFERROR(VLOOKUP(A45,'BOM-Carte_Alim(PROD)'!$A:$H,8,FALSE),0)</f>
        <v>2</v>
      </c>
      <c r="J45" s="11">
        <f>IFERROR(VLOOKUP(A45,'BOM-Carte_Mere(PROD)'!$A:$H,8,FALSE),0)</f>
        <v>0</v>
      </c>
      <c r="K45" s="11">
        <f>IFERROR(VLOOKUP(A45,'BOM-Carte_Herse_2020(PROD)'!$A:$H,8,FALSE),0)</f>
        <v>0</v>
      </c>
      <c r="L45" s="11">
        <f>IFERROR(VLOOKUP(A45,'BOM-Carte_OPB(PROD)'!$A:$H,8,FALSE),0)</f>
        <v>0</v>
      </c>
      <c r="M45" s="12">
        <f t="shared" si="3"/>
        <v>2</v>
      </c>
      <c r="N45" s="13" t="str">
        <f t="shared" si="4"/>
        <v>VNH5180ATR-E</v>
      </c>
      <c r="O45" s="14" t="str">
        <f>IFERROR(VLOOKUP($A45,'BOM-Carte_Alim(PROD)'!$A:$Z,2,FALSE),IFERROR(VLOOKUP($A45,'BOM-Carte_Mere(PROD)'!$A:$Z,2,FALSE),IFERROR(VLOOKUP($A45,'BOM-Carte_Herse_2020(PROD)'!$A:$Z,2,FALSE),IFERROR(VLOOKUP($A45,'BOM-Carte_OPB(PROD)'!$A:$Z,2,FALSE),""))))</f>
        <v>STMicroelectronics</v>
      </c>
      <c r="P45" s="15" t="str">
        <f t="shared" si="5"/>
        <v>Q7, Q8</v>
      </c>
      <c r="Q45" s="15" t="str">
        <f>IFERROR(VLOOKUP($A45,'BOM-Carte_Alim(PROD)'!$A:$Z,4,FALSE),IFERROR(VLOOKUP($A45,'BOM-Carte_Mere(PROD)'!$A:$Z,4,FALSE),IFERROR(VLOOKUP($A45,'BOM-Carte_Herse_2020(PROD)'!$A:$Z,4,FALSE),IFERROR(VLOOKUP($A45,'BOM-Carte_OPB(PROD)'!$A:$Z,4,FALSE),""))))</f>
        <v>IC MOTOR DRIVER PAR 36POWERSSO</v>
      </c>
      <c r="R45" s="15" t="str">
        <f>IFERROR(VLOOKUP($A45,'BOM-Carte_Alim(PROD)'!$A:$Z,5,FALSE),IFERROR(VLOOKUP($A45,'BOM-Carte_Mere(PROD)'!$A:$Z,5,FALSE),IFERROR(VLOOKUP($A45,'BOM-Carte_Herse_2020(PROD)'!$A:$Z,5,FALSE),IFERROR(VLOOKUP($A45,'BOM-Carte_OPB(PROD)'!$A:$Z,5,FALSE),""))))</f>
        <v>VNH5180ATR-E</v>
      </c>
      <c r="S45" s="15">
        <f>IFERROR(VLOOKUP($A45,'BOM-Carte_Alim(PROD)'!$A:$Z,6,FALSE),IFERROR(VLOOKUP($A45,'BOM-Carte_Mere(PROD)'!$A:$Z,6,FALSE),IFERROR(VLOOKUP($A45,'BOM-Carte_Herse_2020(PROD)'!$A:$Z,6,FALSE),IFERROR(VLOOKUP($A45,'BOM-Carte_OPB(PROD)'!$A:$Z,6,FALSE),""))))</f>
        <v>0</v>
      </c>
      <c r="T45" s="15" t="str">
        <f>IFERROR(VLOOKUP($A45,'BOM-Carte_Alim(PROD)'!$A:$Z,7,FALSE),IFERROR(VLOOKUP($A45,'BOM-Carte_Mere(PROD)'!$A:$Z,7,FALSE),IFERROR(VLOOKUP($A45,'BOM-Carte_Herse_2020(PROD)'!$A:$Z,7,FALSE),IFERROR(VLOOKUP($A45,'BOM-Carte_OPB(PROD)'!$A:$Z,7,FALSE),""))))</f>
        <v>SSOP50P1030X247-36N</v>
      </c>
      <c r="U45" s="15">
        <f t="shared" si="6"/>
        <v>2</v>
      </c>
      <c r="V45" s="15" t="str">
        <f>IFERROR(VLOOKUP($A45,'BOM-Carte_Alim(PROD)'!$A:$Z,9,FALSE),IFERROR(VLOOKUP($A45,'BOM-Carte_Mere(PROD)'!$A:$Z,9,FALSE),IFERROR(VLOOKUP($A45,'BOM-Carte_Herse_2020(PROD)'!$A:$Z,9,FALSE),IFERROR(VLOOKUP($A45,'BOM-Carte_OPB(PROD)'!$A:$Z,9,FALSE),""))))</f>
        <v>VNH5180ATR-E</v>
      </c>
      <c r="W45" s="15">
        <f>IFERROR(VLOOKUP($A45,'BOM-Carte_Alim(PROD)'!$A:$Z,10,FALSE),IFERROR(VLOOKUP($A45,'BOM-Carte_Mere(PROD)'!$A:$Z,10,FALSE),IFERROR(VLOOKUP($A45,'BOM-Carte_Herse_2020(PROD)'!$A:$Z,10,FALSE),IFERROR(VLOOKUP($A45,'BOM-Carte_OPB(PROD)'!$A:$Z,10,FALSE),""))))</f>
        <v>0</v>
      </c>
      <c r="X45" s="15">
        <f>IFERROR(VLOOKUP($A45,'BOM-Carte_Alim(PROD)'!$A:$Z,11,FALSE),IFERROR(VLOOKUP($A45,'BOM-Carte_Mere(PROD)'!$A:$Z,11,FALSE),IFERROR(VLOOKUP($A45,'BOM-Carte_Herse_2020(PROD)'!$A:$Z,11,FALSE),IFERROR(VLOOKUP($A45,'BOM-Carte_OPB(PROD)'!$A:$Z,11,FALSE),""))))</f>
        <v>0</v>
      </c>
      <c r="Y45" s="15">
        <f>IFERROR(VLOOKUP($A45,'BOM-Carte_Alim(PROD)'!$A:$Z,12,FALSE),IFERROR(VLOOKUP($A45,'BOM-Carte_Mere(PROD)'!$A:$Z,12,FALSE),IFERROR(VLOOKUP($A45,'BOM-Carte_Herse_2020(PROD)'!$A:$Z,12,FALSE),IFERROR(VLOOKUP($A45,'BOM-Carte_OPB(PROD)'!$A:$Z,12,FALSE),""))))</f>
        <v>0</v>
      </c>
      <c r="Z45" s="9" t="str">
        <f>IFERROR(VLOOKUP($A45,'BOM-Carte_Alim(PROD)'!$A:$Z,13,FALSE),IFERROR(VLOOKUP($A45,'BOM-Carte_Mere(PROD)'!$A:$Z,13,FALSE),IFERROR(VLOOKUP($A45,'BOM-Carte_Herse_2020(PROD)'!$A:$Z,13,FALSE),IFERROR(VLOOKUP($A45,'BOM-Carte_OPB(PROD)'!$A:$Z,13,FALSE),""))))</f>
        <v>Farnell</v>
      </c>
      <c r="AA45" s="9" t="str">
        <f>IFERROR(VLOOKUP($A45,'BOM-Carte_Alim(PROD)'!$A:$Z,14,FALSE),IFERROR(VLOOKUP($A45,'BOM-Carte_Mere(PROD)'!$A:$Z,14,FALSE),IFERROR(VLOOKUP($A45,'BOM-Carte_Herse_2020(PROD)'!$A:$Z,14,FALSE),IFERROR(VLOOKUP($A45,'BOM-Carte_OPB(PROD)'!$A:$Z,14,FALSE),""))))</f>
        <v>2849833</v>
      </c>
    </row>
    <row r="46" spans="1:27" ht="30" x14ac:dyDescent="0.25">
      <c r="A46" s="10" t="s">
        <v>105</v>
      </c>
      <c r="B46" s="6" t="str">
        <f>IFERROR(VLOOKUP(A46,'BOM-Carte_Alim(PROD)'!$A:$H,3,FALSE),"")</f>
        <v/>
      </c>
      <c r="C46" s="6" t="str">
        <f>IFERROR(VLOOKUP(A46,'BOM-Carte_Mere(PROD)'!$A:$H,3,FALSE),"")</f>
        <v>D203, D204</v>
      </c>
      <c r="D46" s="6" t="str">
        <f>IFERROR(VLOOKUP(A46,'BOM-Carte_Herse_2020(PROD)'!$A:$H,3,FALSE),"")</f>
        <v/>
      </c>
      <c r="E46" s="6" t="str">
        <f>IFERROR(VLOOKUP(A46,'BOM-Carte_OPB(PROD)'!$A:$H,3,FALSE),"")</f>
        <v/>
      </c>
      <c r="F46" s="6" t="str">
        <f t="shared" si="0"/>
        <v>D203, D204</v>
      </c>
      <c r="G46" s="6" t="str">
        <f t="shared" si="1"/>
        <v>D203, D204</v>
      </c>
      <c r="H46" s="6" t="str">
        <f t="shared" si="2"/>
        <v>D203, D204</v>
      </c>
      <c r="I46" s="11">
        <f>IFERROR(VLOOKUP(A46,'BOM-Carte_Alim(PROD)'!$A:$H,8,FALSE),0)</f>
        <v>0</v>
      </c>
      <c r="J46" s="11">
        <f>IFERROR(VLOOKUP(A46,'BOM-Carte_Mere(PROD)'!$A:$H,8,FALSE),0)</f>
        <v>2</v>
      </c>
      <c r="K46" s="11">
        <f>IFERROR(VLOOKUP(A46,'BOM-Carte_Herse_2020(PROD)'!$A:$H,8,FALSE),0)</f>
        <v>0</v>
      </c>
      <c r="L46" s="11">
        <f>IFERROR(VLOOKUP(A46,'BOM-Carte_OPB(PROD)'!$A:$H,8,FALSE),0)</f>
        <v>0</v>
      </c>
      <c r="M46" s="12">
        <f t="shared" si="3"/>
        <v>2</v>
      </c>
      <c r="N46" s="13" t="str">
        <f t="shared" si="4"/>
        <v>150060YS75000</v>
      </c>
      <c r="O46" s="14" t="str">
        <f>IFERROR(VLOOKUP($A46,'BOM-Carte_Alim(PROD)'!$A:$Z,2,FALSE),IFERROR(VLOOKUP($A46,'BOM-Carte_Mere(PROD)'!$A:$Z,2,FALSE),IFERROR(VLOOKUP($A46,'BOM-Carte_Herse_2020(PROD)'!$A:$Z,2,FALSE),IFERROR(VLOOKUP($A46,'BOM-Carte_OPB(PROD)'!$A:$Z,2,FALSE),""))))</f>
        <v>Wurth Elektronik</v>
      </c>
      <c r="P46" s="15" t="str">
        <f t="shared" si="5"/>
        <v>D203, D204</v>
      </c>
      <c r="Q46" s="15" t="str">
        <f>IFERROR(VLOOKUP($A46,'BOM-Carte_Alim(PROD)'!$A:$Z,4,FALSE),IFERROR(VLOOKUP($A46,'BOM-Carte_Mere(PROD)'!$A:$Z,4,FALSE),IFERROR(VLOOKUP($A46,'BOM-Carte_Herse_2020(PROD)'!$A:$Z,4,FALSE),IFERROR(VLOOKUP($A46,'BOM-Carte_OPB(PROD)'!$A:$Z,4,FALSE),""))))</f>
        <v>SMD mono-color Chip LED, WL-SMCW, Yellow</v>
      </c>
      <c r="R46" s="15" t="str">
        <f>IFERROR(VLOOKUP($A46,'BOM-Carte_Alim(PROD)'!$A:$Z,5,FALSE),IFERROR(VLOOKUP($A46,'BOM-Carte_Mere(PROD)'!$A:$Z,5,FALSE),IFERROR(VLOOKUP($A46,'BOM-Carte_Herse_2020(PROD)'!$A:$Z,5,FALSE),IFERROR(VLOOKUP($A46,'BOM-Carte_OPB(PROD)'!$A:$Z,5,FALSE),""))))</f>
        <v>150060YS75000</v>
      </c>
      <c r="S46" s="15" t="str">
        <f>IFERROR(VLOOKUP($A46,'BOM-Carte_Alim(PROD)'!$A:$Z,6,FALSE),IFERROR(VLOOKUP($A46,'BOM-Carte_Mere(PROD)'!$A:$Z,6,FALSE),IFERROR(VLOOKUP($A46,'BOM-Carte_Herse_2020(PROD)'!$A:$Z,6,FALSE),IFERROR(VLOOKUP($A46,'BOM-Carte_OPB(PROD)'!$A:$Z,6,FALSE),""))))</f>
        <v>Jaune</v>
      </c>
      <c r="T46" s="15" t="str">
        <f>IFERROR(VLOOKUP($A46,'BOM-Carte_Alim(PROD)'!$A:$Z,7,FALSE),IFERROR(VLOOKUP($A46,'BOM-Carte_Mere(PROD)'!$A:$Z,7,FALSE),IFERROR(VLOOKUP($A46,'BOM-Carte_Herse_2020(PROD)'!$A:$Z,7,FALSE),IFERROR(VLOOKUP($A46,'BOM-Carte_OPB(PROD)'!$A:$Z,7,FALSE),""))))</f>
        <v>SMCW_0603</v>
      </c>
      <c r="U46" s="15">
        <f t="shared" si="6"/>
        <v>2</v>
      </c>
      <c r="V46" s="15" t="str">
        <f>IFERROR(VLOOKUP($A46,'BOM-Carte_Alim(PROD)'!$A:$Z,9,FALSE),IFERROR(VLOOKUP($A46,'BOM-Carte_Mere(PROD)'!$A:$Z,9,FALSE),IFERROR(VLOOKUP($A46,'BOM-Carte_Herse_2020(PROD)'!$A:$Z,9,FALSE),IFERROR(VLOOKUP($A46,'BOM-Carte_OPB(PROD)'!$A:$Z,9,FALSE),""))))</f>
        <v>WL-SMCW 0603  150060YS75000</v>
      </c>
      <c r="W46" s="15" t="str">
        <f>IFERROR(VLOOKUP($A46,'BOM-Carte_Alim(PROD)'!$A:$Z,10,FALSE),IFERROR(VLOOKUP($A46,'BOM-Carte_Mere(PROD)'!$A:$Z,10,FALSE),IFERROR(VLOOKUP($A46,'BOM-Carte_Herse_2020(PROD)'!$A:$Z,10,FALSE),IFERROR(VLOOKUP($A46,'BOM-Carte_OPB(PROD)'!$A:$Z,10,FALSE),""))))</f>
        <v>LED_0603</v>
      </c>
      <c r="X46" s="15" t="str">
        <f>IFERROR(VLOOKUP($A46,'BOM-Carte_Alim(PROD)'!$A:$Z,11,FALSE),IFERROR(VLOOKUP($A46,'BOM-Carte_Mere(PROD)'!$A:$Z,11,FALSE),IFERROR(VLOOKUP($A46,'BOM-Carte_Herse_2020(PROD)'!$A:$Z,11,FALSE),IFERROR(VLOOKUP($A46,'BOM-Carte_OPB(PROD)'!$A:$Z,11,FALSE),""))))</f>
        <v>JLCPCB</v>
      </c>
      <c r="Y46" s="15" t="str">
        <f>IFERROR(VLOOKUP($A46,'BOM-Carte_Alim(PROD)'!$A:$Z,12,FALSE),IFERROR(VLOOKUP($A46,'BOM-Carte_Mere(PROD)'!$A:$Z,12,FALSE),IFERROR(VLOOKUP($A46,'BOM-Carte_Herse_2020(PROD)'!$A:$Z,12,FALSE),IFERROR(VLOOKUP($A46,'BOM-Carte_OPB(PROD)'!$A:$Z,12,FALSE),""))))</f>
        <v>C72038</v>
      </c>
      <c r="Z46" s="9" t="str">
        <f>IFERROR(VLOOKUP($A46,'BOM-Carte_Alim(PROD)'!$A:$Z,13,FALSE),IFERROR(VLOOKUP($A46,'BOM-Carte_Mere(PROD)'!$A:$Z,13,FALSE),IFERROR(VLOOKUP($A46,'BOM-Carte_Herse_2020(PROD)'!$A:$Z,13,FALSE),IFERROR(VLOOKUP($A46,'BOM-Carte_OPB(PROD)'!$A:$Z,13,FALSE),""))))</f>
        <v>Farnell</v>
      </c>
      <c r="AA46" s="9" t="str">
        <f>IFERROR(VLOOKUP($A46,'BOM-Carte_Alim(PROD)'!$A:$Z,14,FALSE),IFERROR(VLOOKUP($A46,'BOM-Carte_Mere(PROD)'!$A:$Z,14,FALSE),IFERROR(VLOOKUP($A46,'BOM-Carte_Herse_2020(PROD)'!$A:$Z,14,FALSE),IFERROR(VLOOKUP($A46,'BOM-Carte_OPB(PROD)'!$A:$Z,14,FALSE),""))))</f>
        <v>2322074</v>
      </c>
    </row>
    <row r="47" spans="1:27" ht="45" x14ac:dyDescent="0.25">
      <c r="A47" s="10" t="s">
        <v>124</v>
      </c>
      <c r="B47" s="6" t="str">
        <f>IFERROR(VLOOKUP(A47,'BOM-Carte_Alim(PROD)'!$A:$H,3,FALSE),"")</f>
        <v/>
      </c>
      <c r="C47" s="6" t="str">
        <f>IFERROR(VLOOKUP(A47,'BOM-Carte_Mere(PROD)'!$A:$H,3,FALSE),"")</f>
        <v>H200, H201, H202, H203</v>
      </c>
      <c r="D47" s="6" t="str">
        <f>IFERROR(VLOOKUP(A47,'BOM-Carte_Herse_2020(PROD)'!$A:$H,3,FALSE),"")</f>
        <v/>
      </c>
      <c r="E47" s="6" t="str">
        <f>IFERROR(VLOOKUP(A47,'BOM-Carte_OPB(PROD)'!$A:$H,3,FALSE),"")</f>
        <v/>
      </c>
      <c r="F47" s="6" t="str">
        <f t="shared" si="0"/>
        <v>H200, H201, H202, H203</v>
      </c>
      <c r="G47" s="6" t="str">
        <f t="shared" si="1"/>
        <v>H200, H201, H202, H203</v>
      </c>
      <c r="H47" s="6" t="str">
        <f t="shared" si="2"/>
        <v>H200, H201, H202, H203</v>
      </c>
      <c r="I47" s="11">
        <f>IFERROR(VLOOKUP(A47,'BOM-Carte_Alim(PROD)'!$A:$H,8,FALSE),0)</f>
        <v>0</v>
      </c>
      <c r="J47" s="11">
        <f>IFERROR(VLOOKUP(A47,'BOM-Carte_Mere(PROD)'!$A:$H,8,FALSE),0)</f>
        <v>4</v>
      </c>
      <c r="K47" s="11">
        <f>IFERROR(VLOOKUP(A47,'BOM-Carte_Herse_2020(PROD)'!$A:$H,8,FALSE),0)</f>
        <v>0</v>
      </c>
      <c r="L47" s="11">
        <f>IFERROR(VLOOKUP(A47,'BOM-Carte_OPB(PROD)'!$A:$H,8,FALSE),0)</f>
        <v>0</v>
      </c>
      <c r="M47" s="12">
        <f t="shared" si="3"/>
        <v>4</v>
      </c>
      <c r="N47" s="13" t="str">
        <f t="shared" si="4"/>
        <v>9774100960</v>
      </c>
      <c r="O47" s="14" t="str">
        <f>IFERROR(VLOOKUP($A47,'BOM-Carte_Alim(PROD)'!$A:$Z,2,FALSE),IFERROR(VLOOKUP($A47,'BOM-Carte_Mere(PROD)'!$A:$Z,2,FALSE),IFERROR(VLOOKUP($A47,'BOM-Carte_Herse_2020(PROD)'!$A:$Z,2,FALSE),IFERROR(VLOOKUP($A47,'BOM-Carte_OPB(PROD)'!$A:$Z,2,FALSE),""))))</f>
        <v>Wurth Elektronik</v>
      </c>
      <c r="P47" s="15" t="str">
        <f t="shared" si="5"/>
        <v>H200, H201, H202, H203</v>
      </c>
      <c r="Q47" s="15" t="str">
        <f>IFERROR(VLOOKUP($A47,'BOM-Carte_Alim(PROD)'!$A:$Z,4,FALSE),IFERROR(VLOOKUP($A47,'BOM-Carte_Mere(PROD)'!$A:$Z,4,FALSE),IFERROR(VLOOKUP($A47,'BOM-Carte_Herse_2020(PROD)'!$A:$Z,4,FALSE),IFERROR(VLOOKUP($A47,'BOM-Carte_OPB(PROD)'!$A:$Z,4,FALSE),""))))</f>
        <v>WA-SMST SMT Steel Spacer with through hole, OD6mm, ID3.3xL10mm</v>
      </c>
      <c r="R47" s="15" t="str">
        <f>IFERROR(VLOOKUP($A47,'BOM-Carte_Alim(PROD)'!$A:$Z,5,FALSE),IFERROR(VLOOKUP($A47,'BOM-Carte_Mere(PROD)'!$A:$Z,5,FALSE),IFERROR(VLOOKUP($A47,'BOM-Carte_Herse_2020(PROD)'!$A:$Z,5,FALSE),IFERROR(VLOOKUP($A47,'BOM-Carte_OPB(PROD)'!$A:$Z,5,FALSE),""))))</f>
        <v>9774100960</v>
      </c>
      <c r="S47" s="15" t="str">
        <f>IFERROR(VLOOKUP($A47,'BOM-Carte_Alim(PROD)'!$A:$Z,6,FALSE),IFERROR(VLOOKUP($A47,'BOM-Carte_Mere(PROD)'!$A:$Z,6,FALSE),IFERROR(VLOOKUP($A47,'BOM-Carte_Herse_2020(PROD)'!$A:$Z,6,FALSE),IFERROR(VLOOKUP($A47,'BOM-Carte_OPB(PROD)'!$A:$Z,6,FALSE),""))))</f>
        <v>3.3x10</v>
      </c>
      <c r="T47" s="15" t="str">
        <f>IFERROR(VLOOKUP($A47,'BOM-Carte_Alim(PROD)'!$A:$Z,7,FALSE),IFERROR(VLOOKUP($A47,'BOM-Carte_Mere(PROD)'!$A:$Z,7,FALSE),IFERROR(VLOOKUP($A47,'BOM-Carte_Herse_2020(PROD)'!$A:$Z,7,FALSE),IFERROR(VLOOKUP($A47,'BOM-Carte_OPB(PROD)'!$A:$Z,7,FALSE),""))))</f>
        <v>9774100960</v>
      </c>
      <c r="U47" s="15">
        <f t="shared" si="6"/>
        <v>4</v>
      </c>
      <c r="V47" s="15" t="str">
        <f>IFERROR(VLOOKUP($A47,'BOM-Carte_Alim(PROD)'!$A:$Z,9,FALSE),IFERROR(VLOOKUP($A47,'BOM-Carte_Mere(PROD)'!$A:$Z,9,FALSE),IFERROR(VLOOKUP($A47,'BOM-Carte_Herse_2020(PROD)'!$A:$Z,9,FALSE),IFERROR(VLOOKUP($A47,'BOM-Carte_OPB(PROD)'!$A:$Z,9,FALSE),""))))</f>
        <v>9774100960</v>
      </c>
      <c r="W47" s="15">
        <f>IFERROR(VLOOKUP($A47,'BOM-Carte_Alim(PROD)'!$A:$Z,10,FALSE),IFERROR(VLOOKUP($A47,'BOM-Carte_Mere(PROD)'!$A:$Z,10,FALSE),IFERROR(VLOOKUP($A47,'BOM-Carte_Herse_2020(PROD)'!$A:$Z,10,FALSE),IFERROR(VLOOKUP($A47,'BOM-Carte_OPB(PROD)'!$A:$Z,10,FALSE),""))))</f>
        <v>0</v>
      </c>
      <c r="X47" s="15">
        <f>IFERROR(VLOOKUP($A47,'BOM-Carte_Alim(PROD)'!$A:$Z,11,FALSE),IFERROR(VLOOKUP($A47,'BOM-Carte_Mere(PROD)'!$A:$Z,11,FALSE),IFERROR(VLOOKUP($A47,'BOM-Carte_Herse_2020(PROD)'!$A:$Z,11,FALSE),IFERROR(VLOOKUP($A47,'BOM-Carte_OPB(PROD)'!$A:$Z,11,FALSE),""))))</f>
        <v>0</v>
      </c>
      <c r="Y47" s="15">
        <f>IFERROR(VLOOKUP($A47,'BOM-Carte_Alim(PROD)'!$A:$Z,12,FALSE),IFERROR(VLOOKUP($A47,'BOM-Carte_Mere(PROD)'!$A:$Z,12,FALSE),IFERROR(VLOOKUP($A47,'BOM-Carte_Herse_2020(PROD)'!$A:$Z,12,FALSE),IFERROR(VLOOKUP($A47,'BOM-Carte_OPB(PROD)'!$A:$Z,12,FALSE),""))))</f>
        <v>0</v>
      </c>
      <c r="Z47" s="9" t="str">
        <f>IFERROR(VLOOKUP($A47,'BOM-Carte_Alim(PROD)'!$A:$Z,13,FALSE),IFERROR(VLOOKUP($A47,'BOM-Carte_Mere(PROD)'!$A:$Z,13,FALSE),IFERROR(VLOOKUP($A47,'BOM-Carte_Herse_2020(PROD)'!$A:$Z,13,FALSE),IFERROR(VLOOKUP($A47,'BOM-Carte_OPB(PROD)'!$A:$Z,13,FALSE),""))))</f>
        <v>Farnell</v>
      </c>
      <c r="AA47" s="9" t="str">
        <f>IFERROR(VLOOKUP($A47,'BOM-Carte_Alim(PROD)'!$A:$Z,14,FALSE),IFERROR(VLOOKUP($A47,'BOM-Carte_Mere(PROD)'!$A:$Z,14,FALSE),IFERROR(VLOOKUP($A47,'BOM-Carte_Herse_2020(PROD)'!$A:$Z,14,FALSE),IFERROR(VLOOKUP($A47,'BOM-Carte_OPB(PROD)'!$A:$Z,14,FALSE),""))))</f>
        <v>2497637</v>
      </c>
    </row>
    <row r="48" spans="1:27" ht="45" x14ac:dyDescent="0.25">
      <c r="A48" s="10" t="s">
        <v>128</v>
      </c>
      <c r="B48" s="6" t="str">
        <f>IFERROR(VLOOKUP(A48,'BOM-Carte_Alim(PROD)'!$A:$H,3,FALSE),"")</f>
        <v/>
      </c>
      <c r="C48" s="6" t="str">
        <f>IFERROR(VLOOKUP(A48,'BOM-Carte_Mere(PROD)'!$A:$H,3,FALSE),"")</f>
        <v>J219, J220</v>
      </c>
      <c r="D48" s="6" t="str">
        <f>IFERROR(VLOOKUP(A48,'BOM-Carte_Herse_2020(PROD)'!$A:$H,3,FALSE),"")</f>
        <v/>
      </c>
      <c r="E48" s="6" t="str">
        <f>IFERROR(VLOOKUP(A48,'BOM-Carte_OPB(PROD)'!$A:$H,3,FALSE),"")</f>
        <v/>
      </c>
      <c r="F48" s="6" t="str">
        <f t="shared" si="0"/>
        <v>J219, J220</v>
      </c>
      <c r="G48" s="6" t="str">
        <f t="shared" si="1"/>
        <v>J219, J220</v>
      </c>
      <c r="H48" s="6" t="str">
        <f t="shared" si="2"/>
        <v>J219, J220</v>
      </c>
      <c r="I48" s="11">
        <f>IFERROR(VLOOKUP(A48,'BOM-Carte_Alim(PROD)'!$A:$H,8,FALSE),0)</f>
        <v>0</v>
      </c>
      <c r="J48" s="11">
        <f>IFERROR(VLOOKUP(A48,'BOM-Carte_Mere(PROD)'!$A:$H,8,FALSE),0)</f>
        <v>2</v>
      </c>
      <c r="K48" s="11">
        <f>IFERROR(VLOOKUP(A48,'BOM-Carte_Herse_2020(PROD)'!$A:$H,8,FALSE),0)</f>
        <v>0</v>
      </c>
      <c r="L48" s="11">
        <f>IFERROR(VLOOKUP(A48,'BOM-Carte_OPB(PROD)'!$A:$H,8,FALSE),0)</f>
        <v>0</v>
      </c>
      <c r="M48" s="12">
        <f t="shared" si="3"/>
        <v>2</v>
      </c>
      <c r="N48" s="13" t="str">
        <f t="shared" si="4"/>
        <v>61000421821</v>
      </c>
      <c r="O48" s="14" t="str">
        <f>IFERROR(VLOOKUP($A48,'BOM-Carte_Alim(PROD)'!$A:$Z,2,FALSE),IFERROR(VLOOKUP($A48,'BOM-Carte_Mere(PROD)'!$A:$Z,2,FALSE),IFERROR(VLOOKUP($A48,'BOM-Carte_Herse_2020(PROD)'!$A:$Z,2,FALSE),IFERROR(VLOOKUP($A48,'BOM-Carte_OPB(PROD)'!$A:$Z,2,FALSE),""))))</f>
        <v>Wurth Elektronik</v>
      </c>
      <c r="P48" s="15" t="str">
        <f t="shared" si="5"/>
        <v>J219, J220</v>
      </c>
      <c r="Q48" s="15" t="str">
        <f>IFERROR(VLOOKUP($A48,'BOM-Carte_Alim(PROD)'!$A:$Z,4,FALSE),IFERROR(VLOOKUP($A48,'BOM-Carte_Mere(PROD)'!$A:$Z,4,FALSE),IFERROR(VLOOKUP($A48,'BOM-Carte_Herse_2020(PROD)'!$A:$Z,4,FALSE),IFERROR(VLOOKUP($A48,'BOM-Carte_OPB(PROD)'!$A:$Z,4,FALSE),""))))</f>
        <v>WR-PHD Socket Header, SMT, pitch 2.54mm, Dual Row, Vertical, 4p</v>
      </c>
      <c r="R48" s="15" t="str">
        <f>IFERROR(VLOOKUP($A48,'BOM-Carte_Alim(PROD)'!$A:$Z,5,FALSE),IFERROR(VLOOKUP($A48,'BOM-Carte_Mere(PROD)'!$A:$Z,5,FALSE),IFERROR(VLOOKUP($A48,'BOM-Carte_Herse_2020(PROD)'!$A:$Z,5,FALSE),IFERROR(VLOOKUP($A48,'BOM-Carte_OPB(PROD)'!$A:$Z,5,FALSE),""))))</f>
        <v>61000421821</v>
      </c>
      <c r="S48" s="15" t="str">
        <f>IFERROR(VLOOKUP($A48,'BOM-Carte_Alim(PROD)'!$A:$Z,6,FALSE),IFERROR(VLOOKUP($A48,'BOM-Carte_Mere(PROD)'!$A:$Z,6,FALSE),IFERROR(VLOOKUP($A48,'BOM-Carte_Herse_2020(PROD)'!$A:$Z,6,FALSE),IFERROR(VLOOKUP($A48,'BOM-Carte_OPB(PROD)'!$A:$Z,6,FALSE),""))))</f>
        <v>4</v>
      </c>
      <c r="T48" s="15" t="str">
        <f>IFERROR(VLOOKUP($A48,'BOM-Carte_Alim(PROD)'!$A:$Z,7,FALSE),IFERROR(VLOOKUP($A48,'BOM-Carte_Mere(PROD)'!$A:$Z,7,FALSE),IFERROR(VLOOKUP($A48,'BOM-Carte_Herse_2020(PROD)'!$A:$Z,7,FALSE),IFERROR(VLOOKUP($A48,'BOM-Carte_OPB(PROD)'!$A:$Z,7,FALSE),""))))</f>
        <v>61000421821</v>
      </c>
      <c r="U48" s="15">
        <f t="shared" si="6"/>
        <v>2</v>
      </c>
      <c r="V48" s="15" t="str">
        <f>IFERROR(VLOOKUP($A48,'BOM-Carte_Alim(PROD)'!$A:$Z,9,FALSE),IFERROR(VLOOKUP($A48,'BOM-Carte_Mere(PROD)'!$A:$Z,9,FALSE),IFERROR(VLOOKUP($A48,'BOM-Carte_Herse_2020(PROD)'!$A:$Z,9,FALSE),IFERROR(VLOOKUP($A48,'BOM-Carte_OPB(PROD)'!$A:$Z,9,FALSE),""))))</f>
        <v>61000421821</v>
      </c>
      <c r="W48" s="15">
        <f>IFERROR(VLOOKUP($A48,'BOM-Carte_Alim(PROD)'!$A:$Z,10,FALSE),IFERROR(VLOOKUP($A48,'BOM-Carte_Mere(PROD)'!$A:$Z,10,FALSE),IFERROR(VLOOKUP($A48,'BOM-Carte_Herse_2020(PROD)'!$A:$Z,10,FALSE),IFERROR(VLOOKUP($A48,'BOM-Carte_OPB(PROD)'!$A:$Z,10,FALSE),""))))</f>
        <v>0</v>
      </c>
      <c r="X48" s="15">
        <f>IFERROR(VLOOKUP($A48,'BOM-Carte_Alim(PROD)'!$A:$Z,11,FALSE),IFERROR(VLOOKUP($A48,'BOM-Carte_Mere(PROD)'!$A:$Z,11,FALSE),IFERROR(VLOOKUP($A48,'BOM-Carte_Herse_2020(PROD)'!$A:$Z,11,FALSE),IFERROR(VLOOKUP($A48,'BOM-Carte_OPB(PROD)'!$A:$Z,11,FALSE),""))))</f>
        <v>0</v>
      </c>
      <c r="Y48" s="15">
        <f>IFERROR(VLOOKUP($A48,'BOM-Carte_Alim(PROD)'!$A:$Z,12,FALSE),IFERROR(VLOOKUP($A48,'BOM-Carte_Mere(PROD)'!$A:$Z,12,FALSE),IFERROR(VLOOKUP($A48,'BOM-Carte_Herse_2020(PROD)'!$A:$Z,12,FALSE),IFERROR(VLOOKUP($A48,'BOM-Carte_OPB(PROD)'!$A:$Z,12,FALSE),""))))</f>
        <v>0</v>
      </c>
      <c r="Z48" s="9" t="str">
        <f>IFERROR(VLOOKUP($A48,'BOM-Carte_Alim(PROD)'!$A:$Z,13,FALSE),IFERROR(VLOOKUP($A48,'BOM-Carte_Mere(PROD)'!$A:$Z,13,FALSE),IFERROR(VLOOKUP($A48,'BOM-Carte_Herse_2020(PROD)'!$A:$Z,13,FALSE),IFERROR(VLOOKUP($A48,'BOM-Carte_OPB(PROD)'!$A:$Z,13,FALSE),""))))</f>
        <v>Farnell</v>
      </c>
      <c r="AA48" s="9" t="str">
        <f>IFERROR(VLOOKUP($A48,'BOM-Carte_Alim(PROD)'!$A:$Z,14,FALSE),IFERROR(VLOOKUP($A48,'BOM-Carte_Mere(PROD)'!$A:$Z,14,FALSE),IFERROR(VLOOKUP($A48,'BOM-Carte_Herse_2020(PROD)'!$A:$Z,14,FALSE),IFERROR(VLOOKUP($A48,'BOM-Carte_OPB(PROD)'!$A:$Z,14,FALSE),""))))</f>
        <v>2827865</v>
      </c>
    </row>
    <row r="49" spans="1:27" ht="45" x14ac:dyDescent="0.25">
      <c r="A49" s="10" t="s">
        <v>132</v>
      </c>
      <c r="B49" s="6" t="str">
        <f>IFERROR(VLOOKUP(A49,'BOM-Carte_Alim(PROD)'!$A:$H,3,FALSE),"")</f>
        <v/>
      </c>
      <c r="C49" s="6" t="str">
        <f>IFERROR(VLOOKUP(A49,'BOM-Carte_Mere(PROD)'!$A:$H,3,FALSE),"")</f>
        <v>J221, J222</v>
      </c>
      <c r="D49" s="6" t="str">
        <f>IFERROR(VLOOKUP(A49,'BOM-Carte_Herse_2020(PROD)'!$A:$H,3,FALSE),"")</f>
        <v/>
      </c>
      <c r="E49" s="6" t="str">
        <f>IFERROR(VLOOKUP(A49,'BOM-Carte_OPB(PROD)'!$A:$H,3,FALSE),"")</f>
        <v/>
      </c>
      <c r="F49" s="6" t="str">
        <f t="shared" si="0"/>
        <v>J221, J222</v>
      </c>
      <c r="G49" s="6" t="str">
        <f t="shared" si="1"/>
        <v>J221, J222</v>
      </c>
      <c r="H49" s="6" t="str">
        <f t="shared" si="2"/>
        <v>J221, J222</v>
      </c>
      <c r="I49" s="11">
        <f>IFERROR(VLOOKUP(A49,'BOM-Carte_Alim(PROD)'!$A:$H,8,FALSE),0)</f>
        <v>0</v>
      </c>
      <c r="J49" s="11">
        <f>IFERROR(VLOOKUP(A49,'BOM-Carte_Mere(PROD)'!$A:$H,8,FALSE),0)</f>
        <v>2</v>
      </c>
      <c r="K49" s="11">
        <f>IFERROR(VLOOKUP(A49,'BOM-Carte_Herse_2020(PROD)'!$A:$H,8,FALSE),0)</f>
        <v>0</v>
      </c>
      <c r="L49" s="11">
        <f>IFERROR(VLOOKUP(A49,'BOM-Carte_OPB(PROD)'!$A:$H,8,FALSE),0)</f>
        <v>0</v>
      </c>
      <c r="M49" s="12">
        <f t="shared" si="3"/>
        <v>2</v>
      </c>
      <c r="N49" s="13" t="str">
        <f t="shared" si="4"/>
        <v>61004021821</v>
      </c>
      <c r="O49" s="14" t="str">
        <f>IFERROR(VLOOKUP($A49,'BOM-Carte_Alim(PROD)'!$A:$Z,2,FALSE),IFERROR(VLOOKUP($A49,'BOM-Carte_Mere(PROD)'!$A:$Z,2,FALSE),IFERROR(VLOOKUP($A49,'BOM-Carte_Herse_2020(PROD)'!$A:$Z,2,FALSE),IFERROR(VLOOKUP($A49,'BOM-Carte_OPB(PROD)'!$A:$Z,2,FALSE),""))))</f>
        <v>Wurth Elektronik</v>
      </c>
      <c r="P49" s="15" t="str">
        <f t="shared" si="5"/>
        <v>J221, J222</v>
      </c>
      <c r="Q49" s="15" t="str">
        <f>IFERROR(VLOOKUP($A49,'BOM-Carte_Alim(PROD)'!$A:$Z,4,FALSE),IFERROR(VLOOKUP($A49,'BOM-Carte_Mere(PROD)'!$A:$Z,4,FALSE),IFERROR(VLOOKUP($A49,'BOM-Carte_Herse_2020(PROD)'!$A:$Z,4,FALSE),IFERROR(VLOOKUP($A49,'BOM-Carte_OPB(PROD)'!$A:$Z,4,FALSE),""))))</f>
        <v>WR-PHD Socket Header, SMT, pitch 2.54mm, Dual Row, Vertical, 40p</v>
      </c>
      <c r="R49" s="15" t="str">
        <f>IFERROR(VLOOKUP($A49,'BOM-Carte_Alim(PROD)'!$A:$Z,5,FALSE),IFERROR(VLOOKUP($A49,'BOM-Carte_Mere(PROD)'!$A:$Z,5,FALSE),IFERROR(VLOOKUP($A49,'BOM-Carte_Herse_2020(PROD)'!$A:$Z,5,FALSE),IFERROR(VLOOKUP($A49,'BOM-Carte_OPB(PROD)'!$A:$Z,5,FALSE),""))))</f>
        <v>61004021821</v>
      </c>
      <c r="S49" s="15" t="str">
        <f>IFERROR(VLOOKUP($A49,'BOM-Carte_Alim(PROD)'!$A:$Z,6,FALSE),IFERROR(VLOOKUP($A49,'BOM-Carte_Mere(PROD)'!$A:$Z,6,FALSE),IFERROR(VLOOKUP($A49,'BOM-Carte_Herse_2020(PROD)'!$A:$Z,6,FALSE),IFERROR(VLOOKUP($A49,'BOM-Carte_OPB(PROD)'!$A:$Z,6,FALSE),""))))</f>
        <v>40</v>
      </c>
      <c r="T49" s="15" t="str">
        <f>IFERROR(VLOOKUP($A49,'BOM-Carte_Alim(PROD)'!$A:$Z,7,FALSE),IFERROR(VLOOKUP($A49,'BOM-Carte_Mere(PROD)'!$A:$Z,7,FALSE),IFERROR(VLOOKUP($A49,'BOM-Carte_Herse_2020(PROD)'!$A:$Z,7,FALSE),IFERROR(VLOOKUP($A49,'BOM-Carte_OPB(PROD)'!$A:$Z,7,FALSE),""))))</f>
        <v>61004021821</v>
      </c>
      <c r="U49" s="15">
        <f t="shared" si="6"/>
        <v>2</v>
      </c>
      <c r="V49" s="15" t="str">
        <f>IFERROR(VLOOKUP($A49,'BOM-Carte_Alim(PROD)'!$A:$Z,9,FALSE),IFERROR(VLOOKUP($A49,'BOM-Carte_Mere(PROD)'!$A:$Z,9,FALSE),IFERROR(VLOOKUP($A49,'BOM-Carte_Herse_2020(PROD)'!$A:$Z,9,FALSE),IFERROR(VLOOKUP($A49,'BOM-Carte_OPB(PROD)'!$A:$Z,9,FALSE),""))))</f>
        <v>61004021821</v>
      </c>
      <c r="W49" s="15">
        <f>IFERROR(VLOOKUP($A49,'BOM-Carte_Alim(PROD)'!$A:$Z,10,FALSE),IFERROR(VLOOKUP($A49,'BOM-Carte_Mere(PROD)'!$A:$Z,10,FALSE),IFERROR(VLOOKUP($A49,'BOM-Carte_Herse_2020(PROD)'!$A:$Z,10,FALSE),IFERROR(VLOOKUP($A49,'BOM-Carte_OPB(PROD)'!$A:$Z,10,FALSE),""))))</f>
        <v>0</v>
      </c>
      <c r="X49" s="15">
        <f>IFERROR(VLOOKUP($A49,'BOM-Carte_Alim(PROD)'!$A:$Z,11,FALSE),IFERROR(VLOOKUP($A49,'BOM-Carte_Mere(PROD)'!$A:$Z,11,FALSE),IFERROR(VLOOKUP($A49,'BOM-Carte_Herse_2020(PROD)'!$A:$Z,11,FALSE),IFERROR(VLOOKUP($A49,'BOM-Carte_OPB(PROD)'!$A:$Z,11,FALSE),""))))</f>
        <v>0</v>
      </c>
      <c r="Y49" s="15">
        <f>IFERROR(VLOOKUP($A49,'BOM-Carte_Alim(PROD)'!$A:$Z,12,FALSE),IFERROR(VLOOKUP($A49,'BOM-Carte_Mere(PROD)'!$A:$Z,12,FALSE),IFERROR(VLOOKUP($A49,'BOM-Carte_Herse_2020(PROD)'!$A:$Z,12,FALSE),IFERROR(VLOOKUP($A49,'BOM-Carte_OPB(PROD)'!$A:$Z,12,FALSE),""))))</f>
        <v>0</v>
      </c>
      <c r="Z49" s="9" t="str">
        <f>IFERROR(VLOOKUP($A49,'BOM-Carte_Alim(PROD)'!$A:$Z,13,FALSE),IFERROR(VLOOKUP($A49,'BOM-Carte_Mere(PROD)'!$A:$Z,13,FALSE),IFERROR(VLOOKUP($A49,'BOM-Carte_Herse_2020(PROD)'!$A:$Z,13,FALSE),IFERROR(VLOOKUP($A49,'BOM-Carte_OPB(PROD)'!$A:$Z,13,FALSE),""))))</f>
        <v>Farnell</v>
      </c>
      <c r="AA49" s="9" t="str">
        <f>IFERROR(VLOOKUP($A49,'BOM-Carte_Alim(PROD)'!$A:$Z,14,FALSE),IFERROR(VLOOKUP($A49,'BOM-Carte_Mere(PROD)'!$A:$Z,14,FALSE),IFERROR(VLOOKUP($A49,'BOM-Carte_Herse_2020(PROD)'!$A:$Z,14,FALSE),IFERROR(VLOOKUP($A49,'BOM-Carte_OPB(PROD)'!$A:$Z,14,FALSE),""))))</f>
        <v>2827882</v>
      </c>
    </row>
    <row r="50" spans="1:27" ht="30" x14ac:dyDescent="0.25">
      <c r="A50" s="10" t="s">
        <v>136</v>
      </c>
      <c r="B50" s="6" t="str">
        <f>IFERROR(VLOOKUP(A50,'BOM-Carte_Alim(PROD)'!$A:$H,3,FALSE),"")</f>
        <v/>
      </c>
      <c r="C50" s="6" t="str">
        <f>IFERROR(VLOOKUP(A50,'BOM-Carte_Mere(PROD)'!$A:$H,3,FALSE),"")</f>
        <v>J207</v>
      </c>
      <c r="D50" s="6" t="str">
        <f>IFERROR(VLOOKUP(A50,'BOM-Carte_Herse_2020(PROD)'!$A:$H,3,FALSE),"")</f>
        <v/>
      </c>
      <c r="E50" s="6" t="str">
        <f>IFERROR(VLOOKUP(A50,'BOM-Carte_OPB(PROD)'!$A:$H,3,FALSE),"")</f>
        <v/>
      </c>
      <c r="F50" s="6" t="str">
        <f t="shared" si="0"/>
        <v>J207</v>
      </c>
      <c r="G50" s="6" t="str">
        <f t="shared" si="1"/>
        <v>J207</v>
      </c>
      <c r="H50" s="6" t="str">
        <f t="shared" si="2"/>
        <v>J207</v>
      </c>
      <c r="I50" s="11">
        <f>IFERROR(VLOOKUP(A50,'BOM-Carte_Alim(PROD)'!$A:$H,8,FALSE),0)</f>
        <v>0</v>
      </c>
      <c r="J50" s="11">
        <f>IFERROR(VLOOKUP(A50,'BOM-Carte_Mere(PROD)'!$A:$H,8,FALSE),0)</f>
        <v>1</v>
      </c>
      <c r="K50" s="11">
        <f>IFERROR(VLOOKUP(A50,'BOM-Carte_Herse_2020(PROD)'!$A:$H,8,FALSE),0)</f>
        <v>0</v>
      </c>
      <c r="L50" s="11">
        <f>IFERROR(VLOOKUP(A50,'BOM-Carte_OPB(PROD)'!$A:$H,8,FALSE),0)</f>
        <v>0</v>
      </c>
      <c r="M50" s="12">
        <f t="shared" si="3"/>
        <v>1</v>
      </c>
      <c r="N50" s="13" t="str">
        <f t="shared" si="4"/>
        <v>65100516121</v>
      </c>
      <c r="O50" s="14" t="str">
        <f>IFERROR(VLOOKUP($A50,'BOM-Carte_Alim(PROD)'!$A:$Z,2,FALSE),IFERROR(VLOOKUP($A50,'BOM-Carte_Mere(PROD)'!$A:$Z,2,FALSE),IFERROR(VLOOKUP($A50,'BOM-Carte_Herse_2020(PROD)'!$A:$Z,2,FALSE),IFERROR(VLOOKUP($A50,'BOM-Carte_OPB(PROD)'!$A:$Z,2,FALSE),""))))</f>
        <v>Wurth Elektronik</v>
      </c>
      <c r="P50" s="15" t="str">
        <f t="shared" si="5"/>
        <v>J207</v>
      </c>
      <c r="Q50" s="15" t="str">
        <f>IFERROR(VLOOKUP($A50,'BOM-Carte_Alim(PROD)'!$A:$Z,4,FALSE),IFERROR(VLOOKUP($A50,'BOM-Carte_Mere(PROD)'!$A:$Z,4,FALSE),IFERROR(VLOOKUP($A50,'BOM-Carte_Herse_2020(PROD)'!$A:$Z,4,FALSE),IFERROR(VLOOKUP($A50,'BOM-Carte_OPB(PROD)'!$A:$Z,4,FALSE),""))))</f>
        <v>Mini USB 2.0 Type B, Receptacle, Horizontal, SMT</v>
      </c>
      <c r="R50" s="15" t="str">
        <f>IFERROR(VLOOKUP($A50,'BOM-Carte_Alim(PROD)'!$A:$Z,5,FALSE),IFERROR(VLOOKUP($A50,'BOM-Carte_Mere(PROD)'!$A:$Z,5,FALSE),IFERROR(VLOOKUP($A50,'BOM-Carte_Herse_2020(PROD)'!$A:$Z,5,FALSE),IFERROR(VLOOKUP($A50,'BOM-Carte_OPB(PROD)'!$A:$Z,5,FALSE),""))))</f>
        <v>65100516121</v>
      </c>
      <c r="S50" s="15" t="str">
        <f>IFERROR(VLOOKUP($A50,'BOM-Carte_Alim(PROD)'!$A:$Z,6,FALSE),IFERROR(VLOOKUP($A50,'BOM-Carte_Mere(PROD)'!$A:$Z,6,FALSE),IFERROR(VLOOKUP($A50,'BOM-Carte_Herse_2020(PROD)'!$A:$Z,6,FALSE),IFERROR(VLOOKUP($A50,'BOM-Carte_OPB(PROD)'!$A:$Z,6,FALSE),""))))</f>
        <v>5</v>
      </c>
      <c r="T50" s="15" t="str">
        <f>IFERROR(VLOOKUP($A50,'BOM-Carte_Alim(PROD)'!$A:$Z,7,FALSE),IFERROR(VLOOKUP($A50,'BOM-Carte_Mere(PROD)'!$A:$Z,7,FALSE),IFERROR(VLOOKUP($A50,'BOM-Carte_Herse_2020(PROD)'!$A:$Z,7,FALSE),IFERROR(VLOOKUP($A50,'BOM-Carte_OPB(PROD)'!$A:$Z,7,FALSE),""))))</f>
        <v>65100516121</v>
      </c>
      <c r="U50" s="15">
        <f t="shared" si="6"/>
        <v>1</v>
      </c>
      <c r="V50" s="15" t="str">
        <f>IFERROR(VLOOKUP($A50,'BOM-Carte_Alim(PROD)'!$A:$Z,9,FALSE),IFERROR(VLOOKUP($A50,'BOM-Carte_Mere(PROD)'!$A:$Z,9,FALSE),IFERROR(VLOOKUP($A50,'BOM-Carte_Herse_2020(PROD)'!$A:$Z,9,FALSE),IFERROR(VLOOKUP($A50,'BOM-Carte_OPB(PROD)'!$A:$Z,9,FALSE),""))))</f>
        <v>65100516121</v>
      </c>
      <c r="W50" s="15">
        <f>IFERROR(VLOOKUP($A50,'BOM-Carte_Alim(PROD)'!$A:$Z,10,FALSE),IFERROR(VLOOKUP($A50,'BOM-Carte_Mere(PROD)'!$A:$Z,10,FALSE),IFERROR(VLOOKUP($A50,'BOM-Carte_Herse_2020(PROD)'!$A:$Z,10,FALSE),IFERROR(VLOOKUP($A50,'BOM-Carte_OPB(PROD)'!$A:$Z,10,FALSE),""))))</f>
        <v>0</v>
      </c>
      <c r="X50" s="15">
        <f>IFERROR(VLOOKUP($A50,'BOM-Carte_Alim(PROD)'!$A:$Z,11,FALSE),IFERROR(VLOOKUP($A50,'BOM-Carte_Mere(PROD)'!$A:$Z,11,FALSE),IFERROR(VLOOKUP($A50,'BOM-Carte_Herse_2020(PROD)'!$A:$Z,11,FALSE),IFERROR(VLOOKUP($A50,'BOM-Carte_OPB(PROD)'!$A:$Z,11,FALSE),""))))</f>
        <v>0</v>
      </c>
      <c r="Y50" s="15">
        <f>IFERROR(VLOOKUP($A50,'BOM-Carte_Alim(PROD)'!$A:$Z,12,FALSE),IFERROR(VLOOKUP($A50,'BOM-Carte_Mere(PROD)'!$A:$Z,12,FALSE),IFERROR(VLOOKUP($A50,'BOM-Carte_Herse_2020(PROD)'!$A:$Z,12,FALSE),IFERROR(VLOOKUP($A50,'BOM-Carte_OPB(PROD)'!$A:$Z,12,FALSE),""))))</f>
        <v>0</v>
      </c>
      <c r="Z50" s="9" t="str">
        <f>IFERROR(VLOOKUP($A50,'BOM-Carte_Alim(PROD)'!$A:$Z,13,FALSE),IFERROR(VLOOKUP($A50,'BOM-Carte_Mere(PROD)'!$A:$Z,13,FALSE),IFERROR(VLOOKUP($A50,'BOM-Carte_Herse_2020(PROD)'!$A:$Z,13,FALSE),IFERROR(VLOOKUP($A50,'BOM-Carte_OPB(PROD)'!$A:$Z,13,FALSE),""))))</f>
        <v>Farnell</v>
      </c>
      <c r="AA50" s="9" t="str">
        <f>IFERROR(VLOOKUP($A50,'BOM-Carte_Alim(PROD)'!$A:$Z,14,FALSE),IFERROR(VLOOKUP($A50,'BOM-Carte_Mere(PROD)'!$A:$Z,14,FALSE),IFERROR(VLOOKUP($A50,'BOM-Carte_Herse_2020(PROD)'!$A:$Z,14,FALSE),IFERROR(VLOOKUP($A50,'BOM-Carte_OPB(PROD)'!$A:$Z,14,FALSE),""))))</f>
        <v>1642036</v>
      </c>
    </row>
    <row r="51" spans="1:27" ht="45" x14ac:dyDescent="0.25">
      <c r="A51" s="10" t="s">
        <v>140</v>
      </c>
      <c r="B51" s="6" t="str">
        <f>IFERROR(VLOOKUP(A51,'BOM-Carte_Alim(PROD)'!$A:$H,3,FALSE),"")</f>
        <v/>
      </c>
      <c r="C51" s="6" t="str">
        <f>IFERROR(VLOOKUP(A51,'BOM-Carte_Mere(PROD)'!$A:$H,3,FALSE),"")</f>
        <v>J200</v>
      </c>
      <c r="D51" s="6" t="str">
        <f>IFERROR(VLOOKUP(A51,'BOM-Carte_Herse_2020(PROD)'!$A:$H,3,FALSE),"")</f>
        <v/>
      </c>
      <c r="E51" s="6" t="str">
        <f>IFERROR(VLOOKUP(A51,'BOM-Carte_OPB(PROD)'!$A:$H,3,FALSE),"")</f>
        <v/>
      </c>
      <c r="F51" s="6" t="str">
        <f t="shared" si="0"/>
        <v>J200</v>
      </c>
      <c r="G51" s="6" t="str">
        <f t="shared" si="1"/>
        <v>J200</v>
      </c>
      <c r="H51" s="6" t="str">
        <f t="shared" si="2"/>
        <v>J200</v>
      </c>
      <c r="I51" s="11">
        <f>IFERROR(VLOOKUP(A51,'BOM-Carte_Alim(PROD)'!$A:$H,8,FALSE),0)</f>
        <v>0</v>
      </c>
      <c r="J51" s="11">
        <f>IFERROR(VLOOKUP(A51,'BOM-Carte_Mere(PROD)'!$A:$H,8,FALSE),0)</f>
        <v>1</v>
      </c>
      <c r="K51" s="11">
        <f>IFERROR(VLOOKUP(A51,'BOM-Carte_Herse_2020(PROD)'!$A:$H,8,FALSE),0)</f>
        <v>0</v>
      </c>
      <c r="L51" s="11">
        <f>IFERROR(VLOOKUP(A51,'BOM-Carte_OPB(PROD)'!$A:$H,8,FALSE),0)</f>
        <v>0</v>
      </c>
      <c r="M51" s="12">
        <f t="shared" si="3"/>
        <v>1</v>
      </c>
      <c r="N51" s="13" t="str">
        <f t="shared" si="4"/>
        <v>610004243021</v>
      </c>
      <c r="O51" s="14" t="str">
        <f>IFERROR(VLOOKUP($A51,'BOM-Carte_Alim(PROD)'!$A:$Z,2,FALSE),IFERROR(VLOOKUP($A51,'BOM-Carte_Mere(PROD)'!$A:$Z,2,FALSE),IFERROR(VLOOKUP($A51,'BOM-Carte_Herse_2020(PROD)'!$A:$Z,2,FALSE),IFERROR(VLOOKUP($A51,'BOM-Carte_OPB(PROD)'!$A:$Z,2,FALSE),""))))</f>
        <v>Wurth Elektronik</v>
      </c>
      <c r="P51" s="15" t="str">
        <f t="shared" si="5"/>
        <v>J200</v>
      </c>
      <c r="Q51" s="15" t="str">
        <f>IFERROR(VLOOKUP($A51,'BOM-Carte_Alim(PROD)'!$A:$Z,4,FALSE),IFERROR(VLOOKUP($A51,'BOM-Carte_Mere(PROD)'!$A:$Z,4,FALSE),IFERROR(VLOOKUP($A51,'BOM-Carte_Herse_2020(PROD)'!$A:$Z,4,FALSE),IFERROR(VLOOKUP($A51,'BOM-Carte_OPB(PROD)'!$A:$Z,4,FALSE),""))))</f>
        <v>WR-PHD Socket Header, SMT, pitch 2.54mm, Dual Row, Vertical, 4p</v>
      </c>
      <c r="R51" s="15" t="str">
        <f>IFERROR(VLOOKUP($A51,'BOM-Carte_Alim(PROD)'!$A:$Z,5,FALSE),IFERROR(VLOOKUP($A51,'BOM-Carte_Mere(PROD)'!$A:$Z,5,FALSE),IFERROR(VLOOKUP($A51,'BOM-Carte_Herse_2020(PROD)'!$A:$Z,5,FALSE),IFERROR(VLOOKUP($A51,'BOM-Carte_OPB(PROD)'!$A:$Z,5,FALSE),""))))</f>
        <v>610004243021</v>
      </c>
      <c r="S51" s="15" t="str">
        <f>IFERROR(VLOOKUP($A51,'BOM-Carte_Alim(PROD)'!$A:$Z,6,FALSE),IFERROR(VLOOKUP($A51,'BOM-Carte_Mere(PROD)'!$A:$Z,6,FALSE),IFERROR(VLOOKUP($A51,'BOM-Carte_Herse_2020(PROD)'!$A:$Z,6,FALSE),IFERROR(VLOOKUP($A51,'BOM-Carte_OPB(PROD)'!$A:$Z,6,FALSE),""))))</f>
        <v>4</v>
      </c>
      <c r="T51" s="15" t="str">
        <f>IFERROR(VLOOKUP($A51,'BOM-Carte_Alim(PROD)'!$A:$Z,7,FALSE),IFERROR(VLOOKUP($A51,'BOM-Carte_Mere(PROD)'!$A:$Z,7,FALSE),IFERROR(VLOOKUP($A51,'BOM-Carte_Herse_2020(PROD)'!$A:$Z,7,FALSE),IFERROR(VLOOKUP($A51,'BOM-Carte_OPB(PROD)'!$A:$Z,7,FALSE),""))))</f>
        <v>610004243021_NO-HOLE</v>
      </c>
      <c r="U51" s="15">
        <f t="shared" si="6"/>
        <v>1</v>
      </c>
      <c r="V51" s="15" t="str">
        <f>IFERROR(VLOOKUP($A51,'BOM-Carte_Alim(PROD)'!$A:$Z,9,FALSE),IFERROR(VLOOKUP($A51,'BOM-Carte_Mere(PROD)'!$A:$Z,9,FALSE),IFERROR(VLOOKUP($A51,'BOM-Carte_Herse_2020(PROD)'!$A:$Z,9,FALSE),IFERROR(VLOOKUP($A51,'BOM-Carte_OPB(PROD)'!$A:$Z,9,FALSE),""))))</f>
        <v>610004243021</v>
      </c>
      <c r="W51" s="15">
        <f>IFERROR(VLOOKUP($A51,'BOM-Carte_Alim(PROD)'!$A:$Z,10,FALSE),IFERROR(VLOOKUP($A51,'BOM-Carte_Mere(PROD)'!$A:$Z,10,FALSE),IFERROR(VLOOKUP($A51,'BOM-Carte_Herse_2020(PROD)'!$A:$Z,10,FALSE),IFERROR(VLOOKUP($A51,'BOM-Carte_OPB(PROD)'!$A:$Z,10,FALSE),""))))</f>
        <v>0</v>
      </c>
      <c r="X51" s="15">
        <f>IFERROR(VLOOKUP($A51,'BOM-Carte_Alim(PROD)'!$A:$Z,11,FALSE),IFERROR(VLOOKUP($A51,'BOM-Carte_Mere(PROD)'!$A:$Z,11,FALSE),IFERROR(VLOOKUP($A51,'BOM-Carte_Herse_2020(PROD)'!$A:$Z,11,FALSE),IFERROR(VLOOKUP($A51,'BOM-Carte_OPB(PROD)'!$A:$Z,11,FALSE),""))))</f>
        <v>0</v>
      </c>
      <c r="Y51" s="15">
        <f>IFERROR(VLOOKUP($A51,'BOM-Carte_Alim(PROD)'!$A:$Z,12,FALSE),IFERROR(VLOOKUP($A51,'BOM-Carte_Mere(PROD)'!$A:$Z,12,FALSE),IFERROR(VLOOKUP($A51,'BOM-Carte_Herse_2020(PROD)'!$A:$Z,12,FALSE),IFERROR(VLOOKUP($A51,'BOM-Carte_OPB(PROD)'!$A:$Z,12,FALSE),""))))</f>
        <v>0</v>
      </c>
      <c r="Z51" s="9" t="str">
        <f>IFERROR(VLOOKUP($A51,'BOM-Carte_Alim(PROD)'!$A:$Z,13,FALSE),IFERROR(VLOOKUP($A51,'BOM-Carte_Mere(PROD)'!$A:$Z,13,FALSE),IFERROR(VLOOKUP($A51,'BOM-Carte_Herse_2020(PROD)'!$A:$Z,13,FALSE),IFERROR(VLOOKUP($A51,'BOM-Carte_OPB(PROD)'!$A:$Z,13,FALSE),""))))</f>
        <v>Farnell</v>
      </c>
      <c r="AA51" s="9" t="str">
        <f>IFERROR(VLOOKUP($A51,'BOM-Carte_Alim(PROD)'!$A:$Z,14,FALSE),IFERROR(VLOOKUP($A51,'BOM-Carte_Mere(PROD)'!$A:$Z,14,FALSE),IFERROR(VLOOKUP($A51,'BOM-Carte_Herse_2020(PROD)'!$A:$Z,14,FALSE),IFERROR(VLOOKUP($A51,'BOM-Carte_OPB(PROD)'!$A:$Z,14,FALSE),""))))</f>
        <v>2827931</v>
      </c>
    </row>
    <row r="52" spans="1:27" ht="45" x14ac:dyDescent="0.25">
      <c r="A52" s="10" t="s">
        <v>143</v>
      </c>
      <c r="B52" s="6" t="str">
        <f>IFERROR(VLOOKUP(A52,'BOM-Carte_Alim(PROD)'!$A:$H,3,FALSE),"")</f>
        <v/>
      </c>
      <c r="C52" s="6" t="str">
        <f>IFERROR(VLOOKUP(A52,'BOM-Carte_Mere(PROD)'!$A:$H,3,FALSE),"")</f>
        <v>J201, J202, J203, J204</v>
      </c>
      <c r="D52" s="6" t="str">
        <f>IFERROR(VLOOKUP(A52,'BOM-Carte_Herse_2020(PROD)'!$A:$H,3,FALSE),"")</f>
        <v/>
      </c>
      <c r="E52" s="6" t="str">
        <f>IFERROR(VLOOKUP(A52,'BOM-Carte_OPB(PROD)'!$A:$H,3,FALSE),"")</f>
        <v/>
      </c>
      <c r="F52" s="6" t="str">
        <f t="shared" si="0"/>
        <v>J201, J202, J203, J204</v>
      </c>
      <c r="G52" s="6" t="str">
        <f t="shared" si="1"/>
        <v>J201, J202, J203, J204</v>
      </c>
      <c r="H52" s="6" t="str">
        <f t="shared" si="2"/>
        <v>J201, J202, J203, J204</v>
      </c>
      <c r="I52" s="11">
        <f>IFERROR(VLOOKUP(A52,'BOM-Carte_Alim(PROD)'!$A:$H,8,FALSE),0)</f>
        <v>0</v>
      </c>
      <c r="J52" s="11">
        <f>IFERROR(VLOOKUP(A52,'BOM-Carte_Mere(PROD)'!$A:$H,8,FALSE),0)</f>
        <v>4</v>
      </c>
      <c r="K52" s="11">
        <f>IFERROR(VLOOKUP(A52,'BOM-Carte_Herse_2020(PROD)'!$A:$H,8,FALSE),0)</f>
        <v>0</v>
      </c>
      <c r="L52" s="11">
        <f>IFERROR(VLOOKUP(A52,'BOM-Carte_OPB(PROD)'!$A:$H,8,FALSE),0)</f>
        <v>0</v>
      </c>
      <c r="M52" s="12">
        <f t="shared" si="3"/>
        <v>4</v>
      </c>
      <c r="N52" s="13" t="str">
        <f t="shared" si="4"/>
        <v>610020243021</v>
      </c>
      <c r="O52" s="14" t="str">
        <f>IFERROR(VLOOKUP($A52,'BOM-Carte_Alim(PROD)'!$A:$Z,2,FALSE),IFERROR(VLOOKUP($A52,'BOM-Carte_Mere(PROD)'!$A:$Z,2,FALSE),IFERROR(VLOOKUP($A52,'BOM-Carte_Herse_2020(PROD)'!$A:$Z,2,FALSE),IFERROR(VLOOKUP($A52,'BOM-Carte_OPB(PROD)'!$A:$Z,2,FALSE),""))))</f>
        <v>Wurth Elektronik</v>
      </c>
      <c r="P52" s="15" t="str">
        <f t="shared" si="5"/>
        <v>J201, J202, J203, J204</v>
      </c>
      <c r="Q52" s="15" t="str">
        <f>IFERROR(VLOOKUP($A52,'BOM-Carte_Alim(PROD)'!$A:$Z,4,FALSE),IFERROR(VLOOKUP($A52,'BOM-Carte_Mere(PROD)'!$A:$Z,4,FALSE),IFERROR(VLOOKUP($A52,'BOM-Carte_Herse_2020(PROD)'!$A:$Z,4,FALSE),IFERROR(VLOOKUP($A52,'BOM-Carte_OPB(PROD)'!$A:$Z,4,FALSE),""))))</f>
        <v>WR-PHD Socket Header, SMT, pitch 2.54mm, Dual Row, Vertical, 20p</v>
      </c>
      <c r="R52" s="15" t="str">
        <f>IFERROR(VLOOKUP($A52,'BOM-Carte_Alim(PROD)'!$A:$Z,5,FALSE),IFERROR(VLOOKUP($A52,'BOM-Carte_Mere(PROD)'!$A:$Z,5,FALSE),IFERROR(VLOOKUP($A52,'BOM-Carte_Herse_2020(PROD)'!$A:$Z,5,FALSE),IFERROR(VLOOKUP($A52,'BOM-Carte_OPB(PROD)'!$A:$Z,5,FALSE),""))))</f>
        <v>610020243021</v>
      </c>
      <c r="S52" s="15" t="str">
        <f>IFERROR(VLOOKUP($A52,'BOM-Carte_Alim(PROD)'!$A:$Z,6,FALSE),IFERROR(VLOOKUP($A52,'BOM-Carte_Mere(PROD)'!$A:$Z,6,FALSE),IFERROR(VLOOKUP($A52,'BOM-Carte_Herse_2020(PROD)'!$A:$Z,6,FALSE),IFERROR(VLOOKUP($A52,'BOM-Carte_OPB(PROD)'!$A:$Z,6,FALSE),""))))</f>
        <v>20</v>
      </c>
      <c r="T52" s="15" t="str">
        <f>IFERROR(VLOOKUP($A52,'BOM-Carte_Alim(PROD)'!$A:$Z,7,FALSE),IFERROR(VLOOKUP($A52,'BOM-Carte_Mere(PROD)'!$A:$Z,7,FALSE),IFERROR(VLOOKUP($A52,'BOM-Carte_Herse_2020(PROD)'!$A:$Z,7,FALSE),IFERROR(VLOOKUP($A52,'BOM-Carte_OPB(PROD)'!$A:$Z,7,FALSE),""))))</f>
        <v>610020243021_NO-HOLE</v>
      </c>
      <c r="U52" s="15">
        <f t="shared" si="6"/>
        <v>4</v>
      </c>
      <c r="V52" s="15" t="str">
        <f>IFERROR(VLOOKUP($A52,'BOM-Carte_Alim(PROD)'!$A:$Z,9,FALSE),IFERROR(VLOOKUP($A52,'BOM-Carte_Mere(PROD)'!$A:$Z,9,FALSE),IFERROR(VLOOKUP($A52,'BOM-Carte_Herse_2020(PROD)'!$A:$Z,9,FALSE),IFERROR(VLOOKUP($A52,'BOM-Carte_OPB(PROD)'!$A:$Z,9,FALSE),""))))</f>
        <v>610020243021</v>
      </c>
      <c r="W52" s="15">
        <f>IFERROR(VLOOKUP($A52,'BOM-Carte_Alim(PROD)'!$A:$Z,10,FALSE),IFERROR(VLOOKUP($A52,'BOM-Carte_Mere(PROD)'!$A:$Z,10,FALSE),IFERROR(VLOOKUP($A52,'BOM-Carte_Herse_2020(PROD)'!$A:$Z,10,FALSE),IFERROR(VLOOKUP($A52,'BOM-Carte_OPB(PROD)'!$A:$Z,10,FALSE),""))))</f>
        <v>0</v>
      </c>
      <c r="X52" s="15">
        <f>IFERROR(VLOOKUP($A52,'BOM-Carte_Alim(PROD)'!$A:$Z,11,FALSE),IFERROR(VLOOKUP($A52,'BOM-Carte_Mere(PROD)'!$A:$Z,11,FALSE),IFERROR(VLOOKUP($A52,'BOM-Carte_Herse_2020(PROD)'!$A:$Z,11,FALSE),IFERROR(VLOOKUP($A52,'BOM-Carte_OPB(PROD)'!$A:$Z,11,FALSE),""))))</f>
        <v>0</v>
      </c>
      <c r="Y52" s="15">
        <f>IFERROR(VLOOKUP($A52,'BOM-Carte_Alim(PROD)'!$A:$Z,12,FALSE),IFERROR(VLOOKUP($A52,'BOM-Carte_Mere(PROD)'!$A:$Z,12,FALSE),IFERROR(VLOOKUP($A52,'BOM-Carte_Herse_2020(PROD)'!$A:$Z,12,FALSE),IFERROR(VLOOKUP($A52,'BOM-Carte_OPB(PROD)'!$A:$Z,12,FALSE),""))))</f>
        <v>0</v>
      </c>
      <c r="Z52" s="9" t="str">
        <f>IFERROR(VLOOKUP($A52,'BOM-Carte_Alim(PROD)'!$A:$Z,13,FALSE),IFERROR(VLOOKUP($A52,'BOM-Carte_Mere(PROD)'!$A:$Z,13,FALSE),IFERROR(VLOOKUP($A52,'BOM-Carte_Herse_2020(PROD)'!$A:$Z,13,FALSE),IFERROR(VLOOKUP($A52,'BOM-Carte_OPB(PROD)'!$A:$Z,13,FALSE),""))))</f>
        <v>Farnell</v>
      </c>
      <c r="AA52" s="9" t="str">
        <f>IFERROR(VLOOKUP($A52,'BOM-Carte_Alim(PROD)'!$A:$Z,14,FALSE),IFERROR(VLOOKUP($A52,'BOM-Carte_Mere(PROD)'!$A:$Z,14,FALSE),IFERROR(VLOOKUP($A52,'BOM-Carte_Herse_2020(PROD)'!$A:$Z,14,FALSE),IFERROR(VLOOKUP($A52,'BOM-Carte_OPB(PROD)'!$A:$Z,14,FALSE),""))))</f>
        <v>2827937</v>
      </c>
    </row>
    <row r="53" spans="1:27" ht="45" x14ac:dyDescent="0.25">
      <c r="A53" s="10" t="s">
        <v>148</v>
      </c>
      <c r="B53" s="6" t="str">
        <f>IFERROR(VLOOKUP(A53,'BOM-Carte_Alim(PROD)'!$A:$H,3,FALSE),"")</f>
        <v/>
      </c>
      <c r="C53" s="6" t="str">
        <f>IFERROR(VLOOKUP(A53,'BOM-Carte_Mere(PROD)'!$A:$H,3,FALSE),"")</f>
        <v>J205</v>
      </c>
      <c r="D53" s="6" t="str">
        <f>IFERROR(VLOOKUP(A53,'BOM-Carte_Herse_2020(PROD)'!$A:$H,3,FALSE),"")</f>
        <v/>
      </c>
      <c r="E53" s="6" t="str">
        <f>IFERROR(VLOOKUP(A53,'BOM-Carte_OPB(PROD)'!$A:$H,3,FALSE),"")</f>
        <v/>
      </c>
      <c r="F53" s="6" t="str">
        <f t="shared" si="0"/>
        <v>J205</v>
      </c>
      <c r="G53" s="6" t="str">
        <f t="shared" si="1"/>
        <v>J205</v>
      </c>
      <c r="H53" s="6" t="str">
        <f t="shared" si="2"/>
        <v>J205</v>
      </c>
      <c r="I53" s="11">
        <f>IFERROR(VLOOKUP(A53,'BOM-Carte_Alim(PROD)'!$A:$H,8,FALSE),0)</f>
        <v>0</v>
      </c>
      <c r="J53" s="11">
        <f>IFERROR(VLOOKUP(A53,'BOM-Carte_Mere(PROD)'!$A:$H,8,FALSE),0)</f>
        <v>1</v>
      </c>
      <c r="K53" s="11">
        <f>IFERROR(VLOOKUP(A53,'BOM-Carte_Herse_2020(PROD)'!$A:$H,8,FALSE),0)</f>
        <v>0</v>
      </c>
      <c r="L53" s="11">
        <f>IFERROR(VLOOKUP(A53,'BOM-Carte_OPB(PROD)'!$A:$H,8,FALSE),0)</f>
        <v>0</v>
      </c>
      <c r="M53" s="12">
        <f t="shared" si="3"/>
        <v>1</v>
      </c>
      <c r="N53" s="13" t="str">
        <f t="shared" si="4"/>
        <v>610026243021</v>
      </c>
      <c r="O53" s="14" t="str">
        <f>IFERROR(VLOOKUP($A53,'BOM-Carte_Alim(PROD)'!$A:$Z,2,FALSE),IFERROR(VLOOKUP($A53,'BOM-Carte_Mere(PROD)'!$A:$Z,2,FALSE),IFERROR(VLOOKUP($A53,'BOM-Carte_Herse_2020(PROD)'!$A:$Z,2,FALSE),IFERROR(VLOOKUP($A53,'BOM-Carte_OPB(PROD)'!$A:$Z,2,FALSE),""))))</f>
        <v>Wurth Elektronik</v>
      </c>
      <c r="P53" s="15" t="str">
        <f t="shared" si="5"/>
        <v>J205</v>
      </c>
      <c r="Q53" s="15" t="str">
        <f>IFERROR(VLOOKUP($A53,'BOM-Carte_Alim(PROD)'!$A:$Z,4,FALSE),IFERROR(VLOOKUP($A53,'BOM-Carte_Mere(PROD)'!$A:$Z,4,FALSE),IFERROR(VLOOKUP($A53,'BOM-Carte_Herse_2020(PROD)'!$A:$Z,4,FALSE),IFERROR(VLOOKUP($A53,'BOM-Carte_OPB(PROD)'!$A:$Z,4,FALSE),""))))</f>
        <v>WR-PHD Socket Header, SMT, pitch 2.54mm, Dual Row, Vertical, 26p</v>
      </c>
      <c r="R53" s="15" t="str">
        <f>IFERROR(VLOOKUP($A53,'BOM-Carte_Alim(PROD)'!$A:$Z,5,FALSE),IFERROR(VLOOKUP($A53,'BOM-Carte_Mere(PROD)'!$A:$Z,5,FALSE),IFERROR(VLOOKUP($A53,'BOM-Carte_Herse_2020(PROD)'!$A:$Z,5,FALSE),IFERROR(VLOOKUP($A53,'BOM-Carte_OPB(PROD)'!$A:$Z,5,FALSE),""))))</f>
        <v>610026243021</v>
      </c>
      <c r="S53" s="15" t="str">
        <f>IFERROR(VLOOKUP($A53,'BOM-Carte_Alim(PROD)'!$A:$Z,6,FALSE),IFERROR(VLOOKUP($A53,'BOM-Carte_Mere(PROD)'!$A:$Z,6,FALSE),IFERROR(VLOOKUP($A53,'BOM-Carte_Herse_2020(PROD)'!$A:$Z,6,FALSE),IFERROR(VLOOKUP($A53,'BOM-Carte_OPB(PROD)'!$A:$Z,6,FALSE),""))))</f>
        <v>26</v>
      </c>
      <c r="T53" s="15" t="str">
        <f>IFERROR(VLOOKUP($A53,'BOM-Carte_Alim(PROD)'!$A:$Z,7,FALSE),IFERROR(VLOOKUP($A53,'BOM-Carte_Mere(PROD)'!$A:$Z,7,FALSE),IFERROR(VLOOKUP($A53,'BOM-Carte_Herse_2020(PROD)'!$A:$Z,7,FALSE),IFERROR(VLOOKUP($A53,'BOM-Carte_OPB(PROD)'!$A:$Z,7,FALSE),""))))</f>
        <v>610026243021_NO-HOLE</v>
      </c>
      <c r="U53" s="15">
        <f t="shared" si="6"/>
        <v>1</v>
      </c>
      <c r="V53" s="15" t="str">
        <f>IFERROR(VLOOKUP($A53,'BOM-Carte_Alim(PROD)'!$A:$Z,9,FALSE),IFERROR(VLOOKUP($A53,'BOM-Carte_Mere(PROD)'!$A:$Z,9,FALSE),IFERROR(VLOOKUP($A53,'BOM-Carte_Herse_2020(PROD)'!$A:$Z,9,FALSE),IFERROR(VLOOKUP($A53,'BOM-Carte_OPB(PROD)'!$A:$Z,9,FALSE),""))))</f>
        <v>610026243021</v>
      </c>
      <c r="W53" s="15">
        <f>IFERROR(VLOOKUP($A53,'BOM-Carte_Alim(PROD)'!$A:$Z,10,FALSE),IFERROR(VLOOKUP($A53,'BOM-Carte_Mere(PROD)'!$A:$Z,10,FALSE),IFERROR(VLOOKUP($A53,'BOM-Carte_Herse_2020(PROD)'!$A:$Z,10,FALSE),IFERROR(VLOOKUP($A53,'BOM-Carte_OPB(PROD)'!$A:$Z,10,FALSE),""))))</f>
        <v>0</v>
      </c>
      <c r="X53" s="15">
        <f>IFERROR(VLOOKUP($A53,'BOM-Carte_Alim(PROD)'!$A:$Z,11,FALSE),IFERROR(VLOOKUP($A53,'BOM-Carte_Mere(PROD)'!$A:$Z,11,FALSE),IFERROR(VLOOKUP($A53,'BOM-Carte_Herse_2020(PROD)'!$A:$Z,11,FALSE),IFERROR(VLOOKUP($A53,'BOM-Carte_OPB(PROD)'!$A:$Z,11,FALSE),""))))</f>
        <v>0</v>
      </c>
      <c r="Y53" s="15">
        <f>IFERROR(VLOOKUP($A53,'BOM-Carte_Alim(PROD)'!$A:$Z,12,FALSE),IFERROR(VLOOKUP($A53,'BOM-Carte_Mere(PROD)'!$A:$Z,12,FALSE),IFERROR(VLOOKUP($A53,'BOM-Carte_Herse_2020(PROD)'!$A:$Z,12,FALSE),IFERROR(VLOOKUP($A53,'BOM-Carte_OPB(PROD)'!$A:$Z,12,FALSE),""))))</f>
        <v>0</v>
      </c>
      <c r="Z53" s="9" t="str">
        <f>IFERROR(VLOOKUP($A53,'BOM-Carte_Alim(PROD)'!$A:$Z,13,FALSE),IFERROR(VLOOKUP($A53,'BOM-Carte_Mere(PROD)'!$A:$Z,13,FALSE),IFERROR(VLOOKUP($A53,'BOM-Carte_Herse_2020(PROD)'!$A:$Z,13,FALSE),IFERROR(VLOOKUP($A53,'BOM-Carte_OPB(PROD)'!$A:$Z,13,FALSE),""))))</f>
        <v>Farnell</v>
      </c>
      <c r="AA53" s="9" t="str">
        <f>IFERROR(VLOOKUP($A53,'BOM-Carte_Alim(PROD)'!$A:$Z,14,FALSE),IFERROR(VLOOKUP($A53,'BOM-Carte_Mere(PROD)'!$A:$Z,14,FALSE),IFERROR(VLOOKUP($A53,'BOM-Carte_Herse_2020(PROD)'!$A:$Z,14,FALSE),IFERROR(VLOOKUP($A53,'BOM-Carte_OPB(PROD)'!$A:$Z,14,FALSE),""))))</f>
        <v>2827940</v>
      </c>
    </row>
    <row r="54" spans="1:27" ht="30" x14ac:dyDescent="0.25">
      <c r="A54" s="10" t="s">
        <v>153</v>
      </c>
      <c r="B54" s="6" t="str">
        <f>IFERROR(VLOOKUP(A54,'BOM-Carte_Alim(PROD)'!$A:$H,3,FALSE),"")</f>
        <v/>
      </c>
      <c r="C54" s="6" t="str">
        <f>IFERROR(VLOOKUP(A54,'BOM-Carte_Mere(PROD)'!$A:$H,3,FALSE),"")</f>
        <v>J210, J215, J216, J217, J218</v>
      </c>
      <c r="D54" s="6" t="str">
        <f>IFERROR(VLOOKUP(A54,'BOM-Carte_Herse_2020(PROD)'!$A:$H,3,FALSE),"")</f>
        <v/>
      </c>
      <c r="E54" s="6" t="str">
        <f>IFERROR(VLOOKUP(A54,'BOM-Carte_OPB(PROD)'!$A:$H,3,FALSE),"")</f>
        <v/>
      </c>
      <c r="F54" s="6" t="str">
        <f t="shared" si="0"/>
        <v>J210, J215, J216, J217, J218</v>
      </c>
      <c r="G54" s="6" t="str">
        <f t="shared" si="1"/>
        <v>J210, J215, J216, J217, J218</v>
      </c>
      <c r="H54" s="6" t="str">
        <f t="shared" si="2"/>
        <v>J210, J215, J216, J217, J218</v>
      </c>
      <c r="I54" s="11">
        <f>IFERROR(VLOOKUP(A54,'BOM-Carte_Alim(PROD)'!$A:$H,8,FALSE),0)</f>
        <v>0</v>
      </c>
      <c r="J54" s="11">
        <f>IFERROR(VLOOKUP(A54,'BOM-Carte_Mere(PROD)'!$A:$H,8,FALSE),0)</f>
        <v>5</v>
      </c>
      <c r="K54" s="11">
        <f>IFERROR(VLOOKUP(A54,'BOM-Carte_Herse_2020(PROD)'!$A:$H,8,FALSE),0)</f>
        <v>0</v>
      </c>
      <c r="L54" s="11">
        <f>IFERROR(VLOOKUP(A54,'BOM-Carte_OPB(PROD)'!$A:$H,8,FALSE),0)</f>
        <v>0</v>
      </c>
      <c r="M54" s="12">
        <f t="shared" si="3"/>
        <v>5</v>
      </c>
      <c r="N54" s="13" t="str">
        <f t="shared" si="4"/>
        <v>690367280476</v>
      </c>
      <c r="O54" s="14" t="str">
        <f>IFERROR(VLOOKUP($A54,'BOM-Carte_Alim(PROD)'!$A:$Z,2,FALSE),IFERROR(VLOOKUP($A54,'BOM-Carte_Mere(PROD)'!$A:$Z,2,FALSE),IFERROR(VLOOKUP($A54,'BOM-Carte_Herse_2020(PROD)'!$A:$Z,2,FALSE),IFERROR(VLOOKUP($A54,'BOM-Carte_OPB(PROD)'!$A:$Z,2,FALSE),""))))</f>
        <v>Wurth Electronics Inc.</v>
      </c>
      <c r="P54" s="15" t="str">
        <f t="shared" si="5"/>
        <v>J210, J215, J216, J217, J218</v>
      </c>
      <c r="Q54" s="15" t="str">
        <f>IFERROR(VLOOKUP($A54,'BOM-Carte_Alim(PROD)'!$A:$Z,4,FALSE),IFERROR(VLOOKUP($A54,'BOM-Carte_Mere(PROD)'!$A:$Z,4,FALSE),IFERROR(VLOOKUP($A54,'BOM-Carte_Herse_2020(PROD)'!$A:$Z,4,FALSE),IFERROR(VLOOKUP($A54,'BOM-Carte_OPB(PROD)'!$A:$Z,4,FALSE),""))))</f>
        <v>WR-MM 4p Female SMT Connector with Polarization</v>
      </c>
      <c r="R54" s="15" t="str">
        <f>IFERROR(VLOOKUP($A54,'BOM-Carte_Alim(PROD)'!$A:$Z,5,FALSE),IFERROR(VLOOKUP($A54,'BOM-Carte_Mere(PROD)'!$A:$Z,5,FALSE),IFERROR(VLOOKUP($A54,'BOM-Carte_Herse_2020(PROD)'!$A:$Z,5,FALSE),IFERROR(VLOOKUP($A54,'BOM-Carte_OPB(PROD)'!$A:$Z,5,FALSE),""))))</f>
        <v>690367280476</v>
      </c>
      <c r="S54" s="15" t="str">
        <f>IFERROR(VLOOKUP($A54,'BOM-Carte_Alim(PROD)'!$A:$Z,6,FALSE),IFERROR(VLOOKUP($A54,'BOM-Carte_Mere(PROD)'!$A:$Z,6,FALSE),IFERROR(VLOOKUP($A54,'BOM-Carte_Herse_2020(PROD)'!$A:$Z,6,FALSE),IFERROR(VLOOKUP($A54,'BOM-Carte_OPB(PROD)'!$A:$Z,6,FALSE),""))))</f>
        <v>4</v>
      </c>
      <c r="T54" s="15" t="str">
        <f>IFERROR(VLOOKUP($A54,'BOM-Carte_Alim(PROD)'!$A:$Z,7,FALSE),IFERROR(VLOOKUP($A54,'BOM-Carte_Mere(PROD)'!$A:$Z,7,FALSE),IFERROR(VLOOKUP($A54,'BOM-Carte_Herse_2020(PROD)'!$A:$Z,7,FALSE),IFERROR(VLOOKUP($A54,'BOM-Carte_OPB(PROD)'!$A:$Z,7,FALSE),""))))</f>
        <v>690367280476</v>
      </c>
      <c r="U54" s="15">
        <f t="shared" si="6"/>
        <v>5</v>
      </c>
      <c r="V54" s="15" t="str">
        <f>IFERROR(VLOOKUP($A54,'BOM-Carte_Alim(PROD)'!$A:$Z,9,FALSE),IFERROR(VLOOKUP($A54,'BOM-Carte_Mere(PROD)'!$A:$Z,9,FALSE),IFERROR(VLOOKUP($A54,'BOM-Carte_Herse_2020(PROD)'!$A:$Z,9,FALSE),IFERROR(VLOOKUP($A54,'BOM-Carte_OPB(PROD)'!$A:$Z,9,FALSE),""))))</f>
        <v>690367280476</v>
      </c>
      <c r="W54" s="15">
        <f>IFERROR(VLOOKUP($A54,'BOM-Carte_Alim(PROD)'!$A:$Z,10,FALSE),IFERROR(VLOOKUP($A54,'BOM-Carte_Mere(PROD)'!$A:$Z,10,FALSE),IFERROR(VLOOKUP($A54,'BOM-Carte_Herse_2020(PROD)'!$A:$Z,10,FALSE),IFERROR(VLOOKUP($A54,'BOM-Carte_OPB(PROD)'!$A:$Z,10,FALSE),""))))</f>
        <v>0</v>
      </c>
      <c r="X54" s="15">
        <f>IFERROR(VLOOKUP($A54,'BOM-Carte_Alim(PROD)'!$A:$Z,11,FALSE),IFERROR(VLOOKUP($A54,'BOM-Carte_Mere(PROD)'!$A:$Z,11,FALSE),IFERROR(VLOOKUP($A54,'BOM-Carte_Herse_2020(PROD)'!$A:$Z,11,FALSE),IFERROR(VLOOKUP($A54,'BOM-Carte_OPB(PROD)'!$A:$Z,11,FALSE),""))))</f>
        <v>0</v>
      </c>
      <c r="Y54" s="15">
        <f>IFERROR(VLOOKUP($A54,'BOM-Carte_Alim(PROD)'!$A:$Z,12,FALSE),IFERROR(VLOOKUP($A54,'BOM-Carte_Mere(PROD)'!$A:$Z,12,FALSE),IFERROR(VLOOKUP($A54,'BOM-Carte_Herse_2020(PROD)'!$A:$Z,12,FALSE),IFERROR(VLOOKUP($A54,'BOM-Carte_OPB(PROD)'!$A:$Z,12,FALSE),""))))</f>
        <v>0</v>
      </c>
      <c r="Z54" s="9" t="str">
        <f>IFERROR(VLOOKUP($A54,'BOM-Carte_Alim(PROD)'!$A:$Z,13,FALSE),IFERROR(VLOOKUP($A54,'BOM-Carte_Mere(PROD)'!$A:$Z,13,FALSE),IFERROR(VLOOKUP($A54,'BOM-Carte_Herse_2020(PROD)'!$A:$Z,13,FALSE),IFERROR(VLOOKUP($A54,'BOM-Carte_OPB(PROD)'!$A:$Z,13,FALSE),""))))</f>
        <v>Farnell</v>
      </c>
      <c r="AA54" s="9" t="str">
        <f>IFERROR(VLOOKUP($A54,'BOM-Carte_Alim(PROD)'!$A:$Z,14,FALSE),IFERROR(VLOOKUP($A54,'BOM-Carte_Mere(PROD)'!$A:$Z,14,FALSE),IFERROR(VLOOKUP($A54,'BOM-Carte_Herse_2020(PROD)'!$A:$Z,14,FALSE),IFERROR(VLOOKUP($A54,'BOM-Carte_OPB(PROD)'!$A:$Z,14,FALSE),""))))</f>
        <v>1641848</v>
      </c>
    </row>
    <row r="55" spans="1:27" ht="30" x14ac:dyDescent="0.25">
      <c r="A55" s="10" t="s">
        <v>163</v>
      </c>
      <c r="B55" s="6" t="str">
        <f>IFERROR(VLOOKUP(A55,'BOM-Carte_Alim(PROD)'!$A:$H,3,FALSE),"")</f>
        <v/>
      </c>
      <c r="C55" s="6" t="str">
        <f>IFERROR(VLOOKUP(A55,'BOM-Carte_Mere(PROD)'!$A:$H,3,FALSE),"")</f>
        <v>J225, J226</v>
      </c>
      <c r="D55" s="6" t="str">
        <f>IFERROR(VLOOKUP(A55,'BOM-Carte_Herse_2020(PROD)'!$A:$H,3,FALSE),"")</f>
        <v/>
      </c>
      <c r="E55" s="6" t="str">
        <f>IFERROR(VLOOKUP(A55,'BOM-Carte_OPB(PROD)'!$A:$H,3,FALSE),"")</f>
        <v/>
      </c>
      <c r="F55" s="6" t="str">
        <f t="shared" si="0"/>
        <v>J225, J226</v>
      </c>
      <c r="G55" s="6" t="str">
        <f t="shared" si="1"/>
        <v>J225, J226</v>
      </c>
      <c r="H55" s="6" t="str">
        <f t="shared" si="2"/>
        <v>J225, J226</v>
      </c>
      <c r="I55" s="11">
        <f>IFERROR(VLOOKUP(A55,'BOM-Carte_Alim(PROD)'!$A:$H,8,FALSE),0)</f>
        <v>0</v>
      </c>
      <c r="J55" s="11">
        <f>IFERROR(VLOOKUP(A55,'BOM-Carte_Mere(PROD)'!$A:$H,8,FALSE),0)</f>
        <v>2</v>
      </c>
      <c r="K55" s="11">
        <f>IFERROR(VLOOKUP(A55,'BOM-Carte_Herse_2020(PROD)'!$A:$H,8,FALSE),0)</f>
        <v>0</v>
      </c>
      <c r="L55" s="11">
        <f>IFERROR(VLOOKUP(A55,'BOM-Carte_OPB(PROD)'!$A:$H,8,FALSE),0)</f>
        <v>0</v>
      </c>
      <c r="M55" s="12">
        <f t="shared" si="3"/>
        <v>2</v>
      </c>
      <c r="N55" s="13" t="str">
        <f t="shared" si="4"/>
        <v>691322110002</v>
      </c>
      <c r="O55" s="14" t="str">
        <f>IFERROR(VLOOKUP($A55,'BOM-Carte_Alim(PROD)'!$A:$Z,2,FALSE),IFERROR(VLOOKUP($A55,'BOM-Carte_Mere(PROD)'!$A:$Z,2,FALSE),IFERROR(VLOOKUP($A55,'BOM-Carte_Herse_2020(PROD)'!$A:$Z,2,FALSE),IFERROR(VLOOKUP($A55,'BOM-Carte_OPB(PROD)'!$A:$Z,2,FALSE),""))))</f>
        <v>Wurth Electronics Inc.</v>
      </c>
      <c r="P55" s="15" t="str">
        <f t="shared" si="5"/>
        <v>J225, J226</v>
      </c>
      <c r="Q55" s="15" t="str">
        <f>IFERROR(VLOOKUP($A55,'BOM-Carte_Alim(PROD)'!$A:$Z,4,FALSE),IFERROR(VLOOKUP($A55,'BOM-Carte_Mere(PROD)'!$A:$Z,4,FALSE),IFERROR(VLOOKUP($A55,'BOM-Carte_Herse_2020(PROD)'!$A:$Z,4,FALSE),IFERROR(VLOOKUP($A55,'BOM-Carte_OPB(PROD)'!$A:$Z,4,FALSE),""))))</f>
        <v>WR-TBL 2p Series 3221 - 3.50 mm Horizontal PCB Header</v>
      </c>
      <c r="R55" s="15" t="str">
        <f>IFERROR(VLOOKUP($A55,'BOM-Carte_Alim(PROD)'!$A:$Z,5,FALSE),IFERROR(VLOOKUP($A55,'BOM-Carte_Mere(PROD)'!$A:$Z,5,FALSE),IFERROR(VLOOKUP($A55,'BOM-Carte_Herse_2020(PROD)'!$A:$Z,5,FALSE),IFERROR(VLOOKUP($A55,'BOM-Carte_OPB(PROD)'!$A:$Z,5,FALSE),""))))</f>
        <v>691322110002</v>
      </c>
      <c r="S55" s="15" t="str">
        <f>IFERROR(VLOOKUP($A55,'BOM-Carte_Alim(PROD)'!$A:$Z,6,FALSE),IFERROR(VLOOKUP($A55,'BOM-Carte_Mere(PROD)'!$A:$Z,6,FALSE),IFERROR(VLOOKUP($A55,'BOM-Carte_Herse_2020(PROD)'!$A:$Z,6,FALSE),IFERROR(VLOOKUP($A55,'BOM-Carte_OPB(PROD)'!$A:$Z,6,FALSE),""))))</f>
        <v>2</v>
      </c>
      <c r="T55" s="15" t="str">
        <f>IFERROR(VLOOKUP($A55,'BOM-Carte_Alim(PROD)'!$A:$Z,7,FALSE),IFERROR(VLOOKUP($A55,'BOM-Carte_Mere(PROD)'!$A:$Z,7,FALSE),IFERROR(VLOOKUP($A55,'BOM-Carte_Herse_2020(PROD)'!$A:$Z,7,FALSE),IFERROR(VLOOKUP($A55,'BOM-Carte_OPB(PROD)'!$A:$Z,7,FALSE),""))))</f>
        <v>691322110002</v>
      </c>
      <c r="U55" s="15">
        <f t="shared" si="6"/>
        <v>2</v>
      </c>
      <c r="V55" s="15" t="str">
        <f>IFERROR(VLOOKUP($A55,'BOM-Carte_Alim(PROD)'!$A:$Z,9,FALSE),IFERROR(VLOOKUP($A55,'BOM-Carte_Mere(PROD)'!$A:$Z,9,FALSE),IFERROR(VLOOKUP($A55,'BOM-Carte_Herse_2020(PROD)'!$A:$Z,9,FALSE),IFERROR(VLOOKUP($A55,'BOM-Carte_OPB(PROD)'!$A:$Z,9,FALSE),""))))</f>
        <v>691322110002</v>
      </c>
      <c r="W55" s="15">
        <f>IFERROR(VLOOKUP($A55,'BOM-Carte_Alim(PROD)'!$A:$Z,10,FALSE),IFERROR(VLOOKUP($A55,'BOM-Carte_Mere(PROD)'!$A:$Z,10,FALSE),IFERROR(VLOOKUP($A55,'BOM-Carte_Herse_2020(PROD)'!$A:$Z,10,FALSE),IFERROR(VLOOKUP($A55,'BOM-Carte_OPB(PROD)'!$A:$Z,10,FALSE),""))))</f>
        <v>0</v>
      </c>
      <c r="X55" s="15">
        <f>IFERROR(VLOOKUP($A55,'BOM-Carte_Alim(PROD)'!$A:$Z,11,FALSE),IFERROR(VLOOKUP($A55,'BOM-Carte_Mere(PROD)'!$A:$Z,11,FALSE),IFERROR(VLOOKUP($A55,'BOM-Carte_Herse_2020(PROD)'!$A:$Z,11,FALSE),IFERROR(VLOOKUP($A55,'BOM-Carte_OPB(PROD)'!$A:$Z,11,FALSE),""))))</f>
        <v>0</v>
      </c>
      <c r="Y55" s="15">
        <f>IFERROR(VLOOKUP($A55,'BOM-Carte_Alim(PROD)'!$A:$Z,12,FALSE),IFERROR(VLOOKUP($A55,'BOM-Carte_Mere(PROD)'!$A:$Z,12,FALSE),IFERROR(VLOOKUP($A55,'BOM-Carte_Herse_2020(PROD)'!$A:$Z,12,FALSE),IFERROR(VLOOKUP($A55,'BOM-Carte_OPB(PROD)'!$A:$Z,12,FALSE),""))))</f>
        <v>0</v>
      </c>
      <c r="Z55" s="9" t="str">
        <f>IFERROR(VLOOKUP($A55,'BOM-Carte_Alim(PROD)'!$A:$Z,13,FALSE),IFERROR(VLOOKUP($A55,'BOM-Carte_Mere(PROD)'!$A:$Z,13,FALSE),IFERROR(VLOOKUP($A55,'BOM-Carte_Herse_2020(PROD)'!$A:$Z,13,FALSE),IFERROR(VLOOKUP($A55,'BOM-Carte_OPB(PROD)'!$A:$Z,13,FALSE),""))))</f>
        <v>Farnell</v>
      </c>
      <c r="AA55" s="9" t="str">
        <f>IFERROR(VLOOKUP($A55,'BOM-Carte_Alim(PROD)'!$A:$Z,14,FALSE),IFERROR(VLOOKUP($A55,'BOM-Carte_Mere(PROD)'!$A:$Z,14,FALSE),IFERROR(VLOOKUP($A55,'BOM-Carte_Herse_2020(PROD)'!$A:$Z,14,FALSE),IFERROR(VLOOKUP($A55,'BOM-Carte_OPB(PROD)'!$A:$Z,14,FALSE),""))))</f>
        <v>1841315</v>
      </c>
    </row>
    <row r="56" spans="1:27" ht="45" x14ac:dyDescent="0.25">
      <c r="A56" s="10" t="s">
        <v>167</v>
      </c>
      <c r="B56" s="6" t="str">
        <f>IFERROR(VLOOKUP(A56,'BOM-Carte_Alim(PROD)'!$A:$H,3,FALSE),"")</f>
        <v/>
      </c>
      <c r="C56" s="6" t="str">
        <f>IFERROR(VLOOKUP(A56,'BOM-Carte_Mere(PROD)'!$A:$H,3,FALSE),"")</f>
        <v>C243, C244</v>
      </c>
      <c r="D56" s="6" t="str">
        <f>IFERROR(VLOOKUP(A56,'BOM-Carte_Herse_2020(PROD)'!$A:$H,3,FALSE),"")</f>
        <v/>
      </c>
      <c r="E56" s="6" t="str">
        <f>IFERROR(VLOOKUP(A56,'BOM-Carte_OPB(PROD)'!$A:$H,3,FALSE),"")</f>
        <v/>
      </c>
      <c r="F56" s="6" t="str">
        <f t="shared" si="0"/>
        <v>C243, C244</v>
      </c>
      <c r="G56" s="6" t="str">
        <f t="shared" si="1"/>
        <v>C243, C244</v>
      </c>
      <c r="H56" s="6" t="str">
        <f t="shared" si="2"/>
        <v>C243, C244</v>
      </c>
      <c r="I56" s="11">
        <f>IFERROR(VLOOKUP(A56,'BOM-Carte_Alim(PROD)'!$A:$H,8,FALSE),0)</f>
        <v>0</v>
      </c>
      <c r="J56" s="11">
        <f>IFERROR(VLOOKUP(A56,'BOM-Carte_Mere(PROD)'!$A:$H,8,FALSE),0)</f>
        <v>2</v>
      </c>
      <c r="K56" s="11">
        <f>IFERROR(VLOOKUP(A56,'BOM-Carte_Herse_2020(PROD)'!$A:$H,8,FALSE),0)</f>
        <v>0</v>
      </c>
      <c r="L56" s="11">
        <f>IFERROR(VLOOKUP(A56,'BOM-Carte_OPB(PROD)'!$A:$H,8,FALSE),0)</f>
        <v>0</v>
      </c>
      <c r="M56" s="12">
        <f t="shared" si="3"/>
        <v>2</v>
      </c>
      <c r="N56" s="13" t="str">
        <f t="shared" si="4"/>
        <v>860010372006</v>
      </c>
      <c r="O56" s="14" t="str">
        <f>IFERROR(VLOOKUP($A56,'BOM-Carte_Alim(PROD)'!$A:$Z,2,FALSE),IFERROR(VLOOKUP($A56,'BOM-Carte_Mere(PROD)'!$A:$Z,2,FALSE),IFERROR(VLOOKUP($A56,'BOM-Carte_Herse_2020(PROD)'!$A:$Z,2,FALSE),IFERROR(VLOOKUP($A56,'BOM-Carte_OPB(PROD)'!$A:$Z,2,FALSE),""))))</f>
        <v>Wurth Elektronik</v>
      </c>
      <c r="P56" s="15" t="str">
        <f t="shared" si="5"/>
        <v>C243, C244</v>
      </c>
      <c r="Q56" s="15" t="str">
        <f>IFERROR(VLOOKUP($A56,'BOM-Carte_Alim(PROD)'!$A:$Z,4,FALSE),IFERROR(VLOOKUP($A56,'BOM-Carte_Mere(PROD)'!$A:$Z,4,FALSE),IFERROR(VLOOKUP($A56,'BOM-Carte_Herse_2020(PROD)'!$A:$Z,4,FALSE),IFERROR(VLOOKUP($A56,'BOM-Carte_OPB(PROD)'!$A:$Z,4,FALSE),""))))</f>
        <v>CAP Alu 100 UF 20% 16 V</v>
      </c>
      <c r="R56" s="15" t="str">
        <f>IFERROR(VLOOKUP($A56,'BOM-Carte_Alim(PROD)'!$A:$Z,5,FALSE),IFERROR(VLOOKUP($A56,'BOM-Carte_Mere(PROD)'!$A:$Z,5,FALSE),IFERROR(VLOOKUP($A56,'BOM-Carte_Herse_2020(PROD)'!$A:$Z,5,FALSE),IFERROR(VLOOKUP($A56,'BOM-Carte_OPB(PROD)'!$A:$Z,5,FALSE),""))))</f>
        <v>100 uF</v>
      </c>
      <c r="S56" s="15" t="str">
        <f>IFERROR(VLOOKUP($A56,'BOM-Carte_Alim(PROD)'!$A:$Z,6,FALSE),IFERROR(VLOOKUP($A56,'BOM-Carte_Mere(PROD)'!$A:$Z,6,FALSE),IFERROR(VLOOKUP($A56,'BOM-Carte_Herse_2020(PROD)'!$A:$Z,6,FALSE),IFERROR(VLOOKUP($A56,'BOM-Carte_OPB(PROD)'!$A:$Z,6,FALSE),""))))</f>
        <v>100 uF</v>
      </c>
      <c r="T56" s="15" t="str">
        <f>IFERROR(VLOOKUP($A56,'BOM-Carte_Alim(PROD)'!$A:$Z,7,FALSE),IFERROR(VLOOKUP($A56,'BOM-Carte_Mere(PROD)'!$A:$Z,7,FALSE),IFERROR(VLOOKUP($A56,'BOM-Carte_Herse_2020(PROD)'!$A:$Z,7,FALSE),IFERROR(VLOOKUP($A56,'BOM-Carte_OPB(PROD)'!$A:$Z,7,FALSE),""))))</f>
        <v>WCAP-ATG8_5x11x2x0.5</v>
      </c>
      <c r="U56" s="15">
        <f t="shared" si="6"/>
        <v>2</v>
      </c>
      <c r="V56" s="15" t="str">
        <f>IFERROR(VLOOKUP($A56,'BOM-Carte_Alim(PROD)'!$A:$Z,9,FALSE),IFERROR(VLOOKUP($A56,'BOM-Carte_Mere(PROD)'!$A:$Z,9,FALSE),IFERROR(VLOOKUP($A56,'BOM-Carte_Herse_2020(PROD)'!$A:$Z,9,FALSE),IFERROR(VLOOKUP($A56,'BOM-Carte_OPB(PROD)'!$A:$Z,9,FALSE),""))))</f>
        <v>WCAP-ATG8, 860010372006</v>
      </c>
      <c r="W56" s="15">
        <f>IFERROR(VLOOKUP($A56,'BOM-Carte_Alim(PROD)'!$A:$Z,10,FALSE),IFERROR(VLOOKUP($A56,'BOM-Carte_Mere(PROD)'!$A:$Z,10,FALSE),IFERROR(VLOOKUP($A56,'BOM-Carte_Herse_2020(PROD)'!$A:$Z,10,FALSE),IFERROR(VLOOKUP($A56,'BOM-Carte_OPB(PROD)'!$A:$Z,10,FALSE),""))))</f>
        <v>0</v>
      </c>
      <c r="X56" s="15">
        <f>IFERROR(VLOOKUP($A56,'BOM-Carte_Alim(PROD)'!$A:$Z,11,FALSE),IFERROR(VLOOKUP($A56,'BOM-Carte_Mere(PROD)'!$A:$Z,11,FALSE),IFERROR(VLOOKUP($A56,'BOM-Carte_Herse_2020(PROD)'!$A:$Z,11,FALSE),IFERROR(VLOOKUP($A56,'BOM-Carte_OPB(PROD)'!$A:$Z,11,FALSE),""))))</f>
        <v>0</v>
      </c>
      <c r="Y56" s="15">
        <f>IFERROR(VLOOKUP($A56,'BOM-Carte_Alim(PROD)'!$A:$Z,12,FALSE),IFERROR(VLOOKUP($A56,'BOM-Carte_Mere(PROD)'!$A:$Z,12,FALSE),IFERROR(VLOOKUP($A56,'BOM-Carte_Herse_2020(PROD)'!$A:$Z,12,FALSE),IFERROR(VLOOKUP($A56,'BOM-Carte_OPB(PROD)'!$A:$Z,12,FALSE),""))))</f>
        <v>0</v>
      </c>
      <c r="Z56" s="9">
        <f>IFERROR(VLOOKUP($A56,'BOM-Carte_Alim(PROD)'!$A:$Z,13,FALSE),IFERROR(VLOOKUP($A56,'BOM-Carte_Mere(PROD)'!$A:$Z,13,FALSE),IFERROR(VLOOKUP($A56,'BOM-Carte_Herse_2020(PROD)'!$A:$Z,13,FALSE),IFERROR(VLOOKUP($A56,'BOM-Carte_OPB(PROD)'!$A:$Z,13,FALSE),""))))</f>
        <v>0</v>
      </c>
      <c r="AA56" s="9">
        <f>IFERROR(VLOOKUP($A56,'BOM-Carte_Alim(PROD)'!$A:$Z,14,FALSE),IFERROR(VLOOKUP($A56,'BOM-Carte_Mere(PROD)'!$A:$Z,14,FALSE),IFERROR(VLOOKUP($A56,'BOM-Carte_Herse_2020(PROD)'!$A:$Z,14,FALSE),IFERROR(VLOOKUP($A56,'BOM-Carte_OPB(PROD)'!$A:$Z,14,FALSE),""))))</f>
        <v>0</v>
      </c>
    </row>
    <row r="57" spans="1:27" ht="45" x14ac:dyDescent="0.25">
      <c r="A57" s="10" t="s">
        <v>184</v>
      </c>
      <c r="B57" s="6" t="str">
        <f>IFERROR(VLOOKUP(A57,'BOM-Carte_Alim(PROD)'!$A:$H,3,FALSE),"")</f>
        <v/>
      </c>
      <c r="C57" s="6" t="str">
        <f>IFERROR(VLOOKUP(A57,'BOM-Carte_Mere(PROD)'!$A:$H,3,FALSE),"")</f>
        <v>C205</v>
      </c>
      <c r="D57" s="6" t="str">
        <f>IFERROR(VLOOKUP(A57,'BOM-Carte_Herse_2020(PROD)'!$A:$H,3,FALSE),"")</f>
        <v/>
      </c>
      <c r="E57" s="6" t="str">
        <f>IFERROR(VLOOKUP(A57,'BOM-Carte_OPB(PROD)'!$A:$H,3,FALSE),"")</f>
        <v/>
      </c>
      <c r="F57" s="6" t="str">
        <f t="shared" si="0"/>
        <v>C205</v>
      </c>
      <c r="G57" s="6" t="str">
        <f t="shared" si="1"/>
        <v>C205</v>
      </c>
      <c r="H57" s="6" t="str">
        <f t="shared" si="2"/>
        <v>C205</v>
      </c>
      <c r="I57" s="11">
        <f>IFERROR(VLOOKUP(A57,'BOM-Carte_Alim(PROD)'!$A:$H,8,FALSE),0)</f>
        <v>0</v>
      </c>
      <c r="J57" s="11">
        <f>IFERROR(VLOOKUP(A57,'BOM-Carte_Mere(PROD)'!$A:$H,8,FALSE),0)</f>
        <v>1</v>
      </c>
      <c r="K57" s="11">
        <f>IFERROR(VLOOKUP(A57,'BOM-Carte_Herse_2020(PROD)'!$A:$H,8,FALSE),0)</f>
        <v>0</v>
      </c>
      <c r="L57" s="11">
        <f>IFERROR(VLOOKUP(A57,'BOM-Carte_OPB(PROD)'!$A:$H,8,FALSE),0)</f>
        <v>0</v>
      </c>
      <c r="M57" s="12">
        <f t="shared" si="3"/>
        <v>1</v>
      </c>
      <c r="N57" s="13" t="str">
        <f t="shared" si="4"/>
        <v>885012105012</v>
      </c>
      <c r="O57" s="14" t="str">
        <f>IFERROR(VLOOKUP($A57,'BOM-Carte_Alim(PROD)'!$A:$Z,2,FALSE),IFERROR(VLOOKUP($A57,'BOM-Carte_Mere(PROD)'!$A:$Z,2,FALSE),IFERROR(VLOOKUP($A57,'BOM-Carte_Herse_2020(PROD)'!$A:$Z,2,FALSE),IFERROR(VLOOKUP($A57,'BOM-Carte_OPB(PROD)'!$A:$Z,2,FALSE),""))))</f>
        <v>Wurth Elektronik</v>
      </c>
      <c r="P57" s="15" t="str">
        <f t="shared" si="5"/>
        <v>C205</v>
      </c>
      <c r="Q57" s="15" t="str">
        <f>IFERROR(VLOOKUP($A57,'BOM-Carte_Alim(PROD)'!$A:$Z,4,FALSE),IFERROR(VLOOKUP($A57,'BOM-Carte_Mere(PROD)'!$A:$Z,4,FALSE),IFERROR(VLOOKUP($A57,'BOM-Carte_Herse_2020(PROD)'!$A:$Z,4,FALSE),IFERROR(VLOOKUP($A57,'BOM-Carte_OPB(PROD)'!$A:$Z,4,FALSE),""))))</f>
        <v>CAP CER 1UF 10V X5R 0402</v>
      </c>
      <c r="R57" s="15" t="str">
        <f>IFERROR(VLOOKUP($A57,'BOM-Carte_Alim(PROD)'!$A:$Z,5,FALSE),IFERROR(VLOOKUP($A57,'BOM-Carte_Mere(PROD)'!$A:$Z,5,FALSE),IFERROR(VLOOKUP($A57,'BOM-Carte_Herse_2020(PROD)'!$A:$Z,5,FALSE),IFERROR(VLOOKUP($A57,'BOM-Carte_OPB(PROD)'!$A:$Z,5,FALSE),""))))</f>
        <v>1uF</v>
      </c>
      <c r="S57" s="15" t="str">
        <f>IFERROR(VLOOKUP($A57,'BOM-Carte_Alim(PROD)'!$A:$Z,6,FALSE),IFERROR(VLOOKUP($A57,'BOM-Carte_Mere(PROD)'!$A:$Z,6,FALSE),IFERROR(VLOOKUP($A57,'BOM-Carte_Herse_2020(PROD)'!$A:$Z,6,FALSE),IFERROR(VLOOKUP($A57,'BOM-Carte_OPB(PROD)'!$A:$Z,6,FALSE),""))))</f>
        <v>1uF</v>
      </c>
      <c r="T57" s="15" t="str">
        <f>IFERROR(VLOOKUP($A57,'BOM-Carte_Alim(PROD)'!$A:$Z,7,FALSE),IFERROR(VLOOKUP($A57,'BOM-Carte_Mere(PROD)'!$A:$Z,7,FALSE),IFERROR(VLOOKUP($A57,'BOM-Carte_Herse_2020(PROD)'!$A:$Z,7,FALSE),IFERROR(VLOOKUP($A57,'BOM-Carte_OPB(PROD)'!$A:$Z,7,FALSE),""))))</f>
        <v>WCAP-CSGP_0402, 1x0.5x0.5</v>
      </c>
      <c r="U57" s="15">
        <f t="shared" si="6"/>
        <v>1</v>
      </c>
      <c r="V57" s="15" t="str">
        <f>IFERROR(VLOOKUP($A57,'BOM-Carte_Alim(PROD)'!$A:$Z,9,FALSE),IFERROR(VLOOKUP($A57,'BOM-Carte_Mere(PROD)'!$A:$Z,9,FALSE),IFERROR(VLOOKUP($A57,'BOM-Carte_Herse_2020(PROD)'!$A:$Z,9,FALSE),IFERROR(VLOOKUP($A57,'BOM-Carte_OPB(PROD)'!$A:$Z,9,FALSE),""))))</f>
        <v>WCAP-CSGP, 885012105012</v>
      </c>
      <c r="W57" s="15" t="str">
        <f>IFERROR(VLOOKUP($A57,'BOM-Carte_Alim(PROD)'!$A:$Z,10,FALSE),IFERROR(VLOOKUP($A57,'BOM-Carte_Mere(PROD)'!$A:$Z,10,FALSE),IFERROR(VLOOKUP($A57,'BOM-Carte_Herse_2020(PROD)'!$A:$Z,10,FALSE),IFERROR(VLOOKUP($A57,'BOM-Carte_OPB(PROD)'!$A:$Z,10,FALSE),""))))</f>
        <v>0402</v>
      </c>
      <c r="X57" s="15" t="str">
        <f>IFERROR(VLOOKUP($A57,'BOM-Carte_Alim(PROD)'!$A:$Z,11,FALSE),IFERROR(VLOOKUP($A57,'BOM-Carte_Mere(PROD)'!$A:$Z,11,FALSE),IFERROR(VLOOKUP($A57,'BOM-Carte_Herse_2020(PROD)'!$A:$Z,11,FALSE),IFERROR(VLOOKUP($A57,'BOM-Carte_OPB(PROD)'!$A:$Z,11,FALSE),""))))</f>
        <v>JLCPCB</v>
      </c>
      <c r="Y57" s="15" t="str">
        <f>IFERROR(VLOOKUP($A57,'BOM-Carte_Alim(PROD)'!$A:$Z,12,FALSE),IFERROR(VLOOKUP($A57,'BOM-Carte_Mere(PROD)'!$A:$Z,12,FALSE),IFERROR(VLOOKUP($A57,'BOM-Carte_Herse_2020(PROD)'!$A:$Z,12,FALSE),IFERROR(VLOOKUP($A57,'BOM-Carte_OPB(PROD)'!$A:$Z,12,FALSE),""))))</f>
        <v>C52923</v>
      </c>
      <c r="Z57" s="9">
        <f>IFERROR(VLOOKUP($A57,'BOM-Carte_Alim(PROD)'!$A:$Z,13,FALSE),IFERROR(VLOOKUP($A57,'BOM-Carte_Mere(PROD)'!$A:$Z,13,FALSE),IFERROR(VLOOKUP($A57,'BOM-Carte_Herse_2020(PROD)'!$A:$Z,13,FALSE),IFERROR(VLOOKUP($A57,'BOM-Carte_OPB(PROD)'!$A:$Z,13,FALSE),""))))</f>
        <v>0</v>
      </c>
      <c r="AA57" s="9">
        <f>IFERROR(VLOOKUP($A57,'BOM-Carte_Alim(PROD)'!$A:$Z,14,FALSE),IFERROR(VLOOKUP($A57,'BOM-Carte_Mere(PROD)'!$A:$Z,14,FALSE),IFERROR(VLOOKUP($A57,'BOM-Carte_Herse_2020(PROD)'!$A:$Z,14,FALSE),IFERROR(VLOOKUP($A57,'BOM-Carte_OPB(PROD)'!$A:$Z,14,FALSE),""))))</f>
        <v>0</v>
      </c>
    </row>
    <row r="58" spans="1:27" ht="60" x14ac:dyDescent="0.25">
      <c r="A58" s="10" t="s">
        <v>26</v>
      </c>
      <c r="B58" s="6" t="str">
        <f>IFERROR(VLOOKUP(A58,'BOM-Carte_Alim(PROD)'!$A:$H,3,FALSE),"")</f>
        <v/>
      </c>
      <c r="C58" s="6" t="str">
        <f>IFERROR(VLOOKUP(A58,'BOM-Carte_Mere(PROD)'!$A:$H,3,FALSE),"")</f>
        <v>C264, C266, C268, C269, C270, C272, C273, C274</v>
      </c>
      <c r="D58" s="6" t="str">
        <f>IFERROR(VLOOKUP(A58,'BOM-Carte_Herse_2020(PROD)'!$A:$H,3,FALSE),"")</f>
        <v/>
      </c>
      <c r="E58" s="6" t="str">
        <f>IFERROR(VLOOKUP(A58,'BOM-Carte_OPB(PROD)'!$A:$H,3,FALSE),"")</f>
        <v>C154</v>
      </c>
      <c r="F58" s="6" t="str">
        <f t="shared" si="0"/>
        <v>C264, C266, C268, C269, C270, C272, C273, C274</v>
      </c>
      <c r="G58" s="6" t="str">
        <f t="shared" si="1"/>
        <v>C264, C266, C268, C269, C270, C272, C273, C274</v>
      </c>
      <c r="H58" s="6" t="str">
        <f t="shared" si="2"/>
        <v>C264, C266, C268, C269, C270, C272, C273, C274, C154</v>
      </c>
      <c r="I58" s="11">
        <f>IFERROR(VLOOKUP(A58,'BOM-Carte_Alim(PROD)'!$A:$H,8,FALSE),0)</f>
        <v>0</v>
      </c>
      <c r="J58" s="11">
        <f>IFERROR(VLOOKUP(A58,'BOM-Carte_Mere(PROD)'!$A:$H,8,FALSE),0)</f>
        <v>8</v>
      </c>
      <c r="K58" s="11">
        <f>IFERROR(VLOOKUP(A58,'BOM-Carte_Herse_2020(PROD)'!$A:$H,8,FALSE),0)</f>
        <v>0</v>
      </c>
      <c r="L58" s="11">
        <f>IFERROR(VLOOKUP(A58,'BOM-Carte_OPB(PROD)'!$A:$H,8,FALSE),0)</f>
        <v>1</v>
      </c>
      <c r="M58" s="12">
        <f t="shared" si="3"/>
        <v>10</v>
      </c>
      <c r="N58" s="13" t="str">
        <f t="shared" si="4"/>
        <v>885012106012</v>
      </c>
      <c r="O58" s="14" t="str">
        <f>IFERROR(VLOOKUP($A58,'BOM-Carte_Alim(PROD)'!$A:$Z,2,FALSE),IFERROR(VLOOKUP($A58,'BOM-Carte_Mere(PROD)'!$A:$Z,2,FALSE),IFERROR(VLOOKUP($A58,'BOM-Carte_Herse_2020(PROD)'!$A:$Z,2,FALSE),IFERROR(VLOOKUP($A58,'BOM-Carte_OPB(PROD)'!$A:$Z,2,FALSE),""))))</f>
        <v>Wurth Elektronik</v>
      </c>
      <c r="P58" s="15" t="str">
        <f t="shared" si="5"/>
        <v>C264, C266, C268, C269, C270, C272, C273, C274, C154</v>
      </c>
      <c r="Q58" s="15" t="str">
        <f>IFERROR(VLOOKUP($A58,'BOM-Carte_Alim(PROD)'!$A:$Z,4,FALSE),IFERROR(VLOOKUP($A58,'BOM-Carte_Mere(PROD)'!$A:$Z,4,FALSE),IFERROR(VLOOKUP($A58,'BOM-Carte_Herse_2020(PROD)'!$A:$Z,4,FALSE),IFERROR(VLOOKUP($A58,'BOM-Carte_OPB(PROD)'!$A:$Z,4,FALSE),""))))</f>
        <v>CAP CER 4.7UF 10V X5R 0603</v>
      </c>
      <c r="R58" s="15" t="str">
        <f>IFERROR(VLOOKUP($A58,'BOM-Carte_Alim(PROD)'!$A:$Z,5,FALSE),IFERROR(VLOOKUP($A58,'BOM-Carte_Mere(PROD)'!$A:$Z,5,FALSE),IFERROR(VLOOKUP($A58,'BOM-Carte_Herse_2020(PROD)'!$A:$Z,5,FALSE),IFERROR(VLOOKUP($A58,'BOM-Carte_OPB(PROD)'!$A:$Z,5,FALSE),""))))</f>
        <v>4.7uF</v>
      </c>
      <c r="S58" s="15" t="str">
        <f>IFERROR(VLOOKUP($A58,'BOM-Carte_Alim(PROD)'!$A:$Z,6,FALSE),IFERROR(VLOOKUP($A58,'BOM-Carte_Mere(PROD)'!$A:$Z,6,FALSE),IFERROR(VLOOKUP($A58,'BOM-Carte_Herse_2020(PROD)'!$A:$Z,6,FALSE),IFERROR(VLOOKUP($A58,'BOM-Carte_OPB(PROD)'!$A:$Z,6,FALSE),""))))</f>
        <v>4.7uF</v>
      </c>
      <c r="T58" s="15" t="str">
        <f>IFERROR(VLOOKUP($A58,'BOM-Carte_Alim(PROD)'!$A:$Z,7,FALSE),IFERROR(VLOOKUP($A58,'BOM-Carte_Mere(PROD)'!$A:$Z,7,FALSE),IFERROR(VLOOKUP($A58,'BOM-Carte_Herse_2020(PROD)'!$A:$Z,7,FALSE),IFERROR(VLOOKUP($A58,'BOM-Carte_OPB(PROD)'!$A:$Z,7,FALSE),""))))</f>
        <v>WCAP-CSGP_0603, 1.6x0.8x0.8</v>
      </c>
      <c r="U58" s="15">
        <f t="shared" si="6"/>
        <v>10</v>
      </c>
      <c r="V58" s="15" t="str">
        <f>IFERROR(VLOOKUP($A58,'BOM-Carte_Alim(PROD)'!$A:$Z,9,FALSE),IFERROR(VLOOKUP($A58,'BOM-Carte_Mere(PROD)'!$A:$Z,9,FALSE),IFERROR(VLOOKUP($A58,'BOM-Carte_Herse_2020(PROD)'!$A:$Z,9,FALSE),IFERROR(VLOOKUP($A58,'BOM-Carte_OPB(PROD)'!$A:$Z,9,FALSE),""))))</f>
        <v>WCAP-CSGP, 885012106012</v>
      </c>
      <c r="W58" s="15" t="str">
        <f>IFERROR(VLOOKUP($A58,'BOM-Carte_Alim(PROD)'!$A:$Z,10,FALSE),IFERROR(VLOOKUP($A58,'BOM-Carte_Mere(PROD)'!$A:$Z,10,FALSE),IFERROR(VLOOKUP($A58,'BOM-Carte_Herse_2020(PROD)'!$A:$Z,10,FALSE),IFERROR(VLOOKUP($A58,'BOM-Carte_OPB(PROD)'!$A:$Z,10,FALSE),""))))</f>
        <v>0603</v>
      </c>
      <c r="X58" s="15" t="str">
        <f>IFERROR(VLOOKUP($A58,'BOM-Carte_Alim(PROD)'!$A:$Z,11,FALSE),IFERROR(VLOOKUP($A58,'BOM-Carte_Mere(PROD)'!$A:$Z,11,FALSE),IFERROR(VLOOKUP($A58,'BOM-Carte_Herse_2020(PROD)'!$A:$Z,11,FALSE),IFERROR(VLOOKUP($A58,'BOM-Carte_OPB(PROD)'!$A:$Z,11,FALSE),""))))</f>
        <v>JLCPCB</v>
      </c>
      <c r="Y58" s="15" t="str">
        <f>IFERROR(VLOOKUP($A58,'BOM-Carte_Alim(PROD)'!$A:$Z,12,FALSE),IFERROR(VLOOKUP($A58,'BOM-Carte_Mere(PROD)'!$A:$Z,12,FALSE),IFERROR(VLOOKUP($A58,'BOM-Carte_Herse_2020(PROD)'!$A:$Z,12,FALSE),IFERROR(VLOOKUP($A58,'BOM-Carte_OPB(PROD)'!$A:$Z,12,FALSE),""))))</f>
        <v>C19666</v>
      </c>
      <c r="Z58" s="9">
        <f>IFERROR(VLOOKUP($A58,'BOM-Carte_Alim(PROD)'!$A:$Z,13,FALSE),IFERROR(VLOOKUP($A58,'BOM-Carte_Mere(PROD)'!$A:$Z,13,FALSE),IFERROR(VLOOKUP($A58,'BOM-Carte_Herse_2020(PROD)'!$A:$Z,13,FALSE),IFERROR(VLOOKUP($A58,'BOM-Carte_OPB(PROD)'!$A:$Z,13,FALSE),""))))</f>
        <v>0</v>
      </c>
      <c r="AA58" s="9">
        <f>IFERROR(VLOOKUP($A58,'BOM-Carte_Alim(PROD)'!$A:$Z,14,FALSE),IFERROR(VLOOKUP($A58,'BOM-Carte_Mere(PROD)'!$A:$Z,14,FALSE),IFERROR(VLOOKUP($A58,'BOM-Carte_Herse_2020(PROD)'!$A:$Z,14,FALSE),IFERROR(VLOOKUP($A58,'BOM-Carte_OPB(PROD)'!$A:$Z,14,FALSE),""))))</f>
        <v>0</v>
      </c>
    </row>
    <row r="59" spans="1:27" ht="45" x14ac:dyDescent="0.25">
      <c r="A59" s="10" t="s">
        <v>190</v>
      </c>
      <c r="B59" s="6" t="str">
        <f>IFERROR(VLOOKUP(A59,'BOM-Carte_Alim(PROD)'!$A:$H,3,FALSE),"")</f>
        <v/>
      </c>
      <c r="C59" s="6" t="str">
        <f>IFERROR(VLOOKUP(A59,'BOM-Carte_Mere(PROD)'!$A:$H,3,FALSE),"")</f>
        <v>C246, C249</v>
      </c>
      <c r="D59" s="6" t="str">
        <f>IFERROR(VLOOKUP(A59,'BOM-Carte_Herse_2020(PROD)'!$A:$H,3,FALSE),"")</f>
        <v/>
      </c>
      <c r="E59" s="6" t="str">
        <f>IFERROR(VLOOKUP(A59,'BOM-Carte_OPB(PROD)'!$A:$H,3,FALSE),"")</f>
        <v/>
      </c>
      <c r="F59" s="6" t="str">
        <f t="shared" si="0"/>
        <v>C246, C249</v>
      </c>
      <c r="G59" s="6" t="str">
        <f t="shared" si="1"/>
        <v>C246, C249</v>
      </c>
      <c r="H59" s="6" t="str">
        <f t="shared" si="2"/>
        <v>C246, C249</v>
      </c>
      <c r="I59" s="11">
        <f>IFERROR(VLOOKUP(A59,'BOM-Carte_Alim(PROD)'!$A:$H,8,FALSE),0)</f>
        <v>0</v>
      </c>
      <c r="J59" s="11">
        <f>IFERROR(VLOOKUP(A59,'BOM-Carte_Mere(PROD)'!$A:$H,8,FALSE),0)</f>
        <v>2</v>
      </c>
      <c r="K59" s="11">
        <f>IFERROR(VLOOKUP(A59,'BOM-Carte_Herse_2020(PROD)'!$A:$H,8,FALSE),0)</f>
        <v>0</v>
      </c>
      <c r="L59" s="11">
        <f>IFERROR(VLOOKUP(A59,'BOM-Carte_OPB(PROD)'!$A:$H,8,FALSE),0)</f>
        <v>0</v>
      </c>
      <c r="M59" s="12">
        <f t="shared" si="3"/>
        <v>2</v>
      </c>
      <c r="N59" s="13" t="str">
        <f t="shared" si="4"/>
        <v>885012106017</v>
      </c>
      <c r="O59" s="14" t="str">
        <f>IFERROR(VLOOKUP($A59,'BOM-Carte_Alim(PROD)'!$A:$Z,2,FALSE),IFERROR(VLOOKUP($A59,'BOM-Carte_Mere(PROD)'!$A:$Z,2,FALSE),IFERROR(VLOOKUP($A59,'BOM-Carte_Herse_2020(PROD)'!$A:$Z,2,FALSE),IFERROR(VLOOKUP($A59,'BOM-Carte_OPB(PROD)'!$A:$Z,2,FALSE),""))))</f>
        <v>Wurth Elektronik</v>
      </c>
      <c r="P59" s="15" t="str">
        <f t="shared" si="5"/>
        <v>C246, C249</v>
      </c>
      <c r="Q59" s="15" t="str">
        <f>IFERROR(VLOOKUP($A59,'BOM-Carte_Alim(PROD)'!$A:$Z,4,FALSE),IFERROR(VLOOKUP($A59,'BOM-Carte_Mere(PROD)'!$A:$Z,4,FALSE),IFERROR(VLOOKUP($A59,'BOM-Carte_Herse_2020(PROD)'!$A:$Z,4,FALSE),IFERROR(VLOOKUP($A59,'BOM-Carte_OPB(PROD)'!$A:$Z,4,FALSE),""))))</f>
        <v>CAP CER 1UF 16V X5R 0603</v>
      </c>
      <c r="R59" s="15" t="str">
        <f>IFERROR(VLOOKUP($A59,'BOM-Carte_Alim(PROD)'!$A:$Z,5,FALSE),IFERROR(VLOOKUP($A59,'BOM-Carte_Mere(PROD)'!$A:$Z,5,FALSE),IFERROR(VLOOKUP($A59,'BOM-Carte_Herse_2020(PROD)'!$A:$Z,5,FALSE),IFERROR(VLOOKUP($A59,'BOM-Carte_OPB(PROD)'!$A:$Z,5,FALSE),""))))</f>
        <v>1uF</v>
      </c>
      <c r="S59" s="15" t="str">
        <f>IFERROR(VLOOKUP($A59,'BOM-Carte_Alim(PROD)'!$A:$Z,6,FALSE),IFERROR(VLOOKUP($A59,'BOM-Carte_Mere(PROD)'!$A:$Z,6,FALSE),IFERROR(VLOOKUP($A59,'BOM-Carte_Herse_2020(PROD)'!$A:$Z,6,FALSE),IFERROR(VLOOKUP($A59,'BOM-Carte_OPB(PROD)'!$A:$Z,6,FALSE),""))))</f>
        <v>1uF</v>
      </c>
      <c r="T59" s="15" t="str">
        <f>IFERROR(VLOOKUP($A59,'BOM-Carte_Alim(PROD)'!$A:$Z,7,FALSE),IFERROR(VLOOKUP($A59,'BOM-Carte_Mere(PROD)'!$A:$Z,7,FALSE),IFERROR(VLOOKUP($A59,'BOM-Carte_Herse_2020(PROD)'!$A:$Z,7,FALSE),IFERROR(VLOOKUP($A59,'BOM-Carte_OPB(PROD)'!$A:$Z,7,FALSE),""))))</f>
        <v>WCAP-CSGP_0603, 1.6x0.8x0.8</v>
      </c>
      <c r="U59" s="15">
        <f t="shared" si="6"/>
        <v>2</v>
      </c>
      <c r="V59" s="15" t="str">
        <f>IFERROR(VLOOKUP($A59,'BOM-Carte_Alim(PROD)'!$A:$Z,9,FALSE),IFERROR(VLOOKUP($A59,'BOM-Carte_Mere(PROD)'!$A:$Z,9,FALSE),IFERROR(VLOOKUP($A59,'BOM-Carte_Herse_2020(PROD)'!$A:$Z,9,FALSE),IFERROR(VLOOKUP($A59,'BOM-Carte_OPB(PROD)'!$A:$Z,9,FALSE),""))))</f>
        <v>WCAP-CSGP, 885012106017</v>
      </c>
      <c r="W59" s="15" t="str">
        <f>IFERROR(VLOOKUP($A59,'BOM-Carte_Alim(PROD)'!$A:$Z,10,FALSE),IFERROR(VLOOKUP($A59,'BOM-Carte_Mere(PROD)'!$A:$Z,10,FALSE),IFERROR(VLOOKUP($A59,'BOM-Carte_Herse_2020(PROD)'!$A:$Z,10,FALSE),IFERROR(VLOOKUP($A59,'BOM-Carte_OPB(PROD)'!$A:$Z,10,FALSE),""))))</f>
        <v>0603</v>
      </c>
      <c r="X59" s="15" t="str">
        <f>IFERROR(VLOOKUP($A59,'BOM-Carte_Alim(PROD)'!$A:$Z,11,FALSE),IFERROR(VLOOKUP($A59,'BOM-Carte_Mere(PROD)'!$A:$Z,11,FALSE),IFERROR(VLOOKUP($A59,'BOM-Carte_Herse_2020(PROD)'!$A:$Z,11,FALSE),IFERROR(VLOOKUP($A59,'BOM-Carte_OPB(PROD)'!$A:$Z,11,FALSE),""))))</f>
        <v>JLCPCB</v>
      </c>
      <c r="Y59" s="15" t="str">
        <f>IFERROR(VLOOKUP($A59,'BOM-Carte_Alim(PROD)'!$A:$Z,12,FALSE),IFERROR(VLOOKUP($A59,'BOM-Carte_Mere(PROD)'!$A:$Z,12,FALSE),IFERROR(VLOOKUP($A59,'BOM-Carte_Herse_2020(PROD)'!$A:$Z,12,FALSE),IFERROR(VLOOKUP($A59,'BOM-Carte_OPB(PROD)'!$A:$Z,12,FALSE),""))))</f>
        <v>C15849</v>
      </c>
      <c r="Z59" s="9">
        <f>IFERROR(VLOOKUP($A59,'BOM-Carte_Alim(PROD)'!$A:$Z,13,FALSE),IFERROR(VLOOKUP($A59,'BOM-Carte_Mere(PROD)'!$A:$Z,13,FALSE),IFERROR(VLOOKUP($A59,'BOM-Carte_Herse_2020(PROD)'!$A:$Z,13,FALSE),IFERROR(VLOOKUP($A59,'BOM-Carte_OPB(PROD)'!$A:$Z,13,FALSE),""))))</f>
        <v>0</v>
      </c>
      <c r="AA59" s="9">
        <f>IFERROR(VLOOKUP($A59,'BOM-Carte_Alim(PROD)'!$A:$Z,14,FALSE),IFERROR(VLOOKUP($A59,'BOM-Carte_Mere(PROD)'!$A:$Z,14,FALSE),IFERROR(VLOOKUP($A59,'BOM-Carte_Herse_2020(PROD)'!$A:$Z,14,FALSE),IFERROR(VLOOKUP($A59,'BOM-Carte_OPB(PROD)'!$A:$Z,14,FALSE),""))))</f>
        <v>0</v>
      </c>
    </row>
    <row r="60" spans="1:27" ht="240" x14ac:dyDescent="0.25">
      <c r="A60" s="10" t="s">
        <v>35</v>
      </c>
      <c r="B60" s="6" t="str">
        <f>IFERROR(VLOOKUP(A60,'BOM-Carte_Alim(PROD)'!$A:$H,3,FALSE),"")</f>
        <v/>
      </c>
      <c r="C60" s="6" t="str">
        <f>IFERROR(VLOOKUP(A60,'BOM-Carte_Mere(PROD)'!$A:$H,3,FALSE),"")</f>
        <v>C201, C203, C204, C206, C208, C210, C212, C215, C216, C219, C220, C222, C223, C227, C230, C231, C232, C233, C234, C235, C236, C237, C238, C239, C240, C245, C250, C255, C256, C262, C263, C267</v>
      </c>
      <c r="D60" s="6" t="str">
        <f>IFERROR(VLOOKUP(A60,'BOM-Carte_Herse_2020(PROD)'!$A:$H,3,FALSE),"")</f>
        <v/>
      </c>
      <c r="E60" s="6" t="str">
        <f>IFERROR(VLOOKUP(A60,'BOM-Carte_OPB(PROD)'!$A:$H,3,FALSE),"")</f>
        <v>C155</v>
      </c>
      <c r="F60" s="6" t="str">
        <f t="shared" si="0"/>
        <v>C201, C203, C204, C206, C208, C210, C212, C215, C216, C219, C220, C222, C223, C227, C230, C231, C232, C233, C234, C235, C236, C237, C238, C239, C240, C245, C250, C255, C256, C262, C263, C267</v>
      </c>
      <c r="G60" s="6" t="str">
        <f t="shared" si="1"/>
        <v>C201, C203, C204, C206, C208, C210, C212, C215, C216, C219, C220, C222, C223, C227, C230, C231, C232, C233, C234, C235, C236, C237, C238, C239, C240, C245, C250, C255, C256, C262, C263, C267</v>
      </c>
      <c r="H60" s="6" t="str">
        <f t="shared" si="2"/>
        <v>C201, C203, C204, C206, C208, C210, C212, C215, C216, C219, C220, C222, C223, C227, C230, C231, C232, C233, C234, C235, C236, C237, C238, C239, C240, C245, C250, C255, C256, C262, C263, C267, C155</v>
      </c>
      <c r="I60" s="11">
        <f>IFERROR(VLOOKUP(A60,'BOM-Carte_Alim(PROD)'!$A:$H,8,FALSE),0)</f>
        <v>0</v>
      </c>
      <c r="J60" s="11">
        <f>IFERROR(VLOOKUP(A60,'BOM-Carte_Mere(PROD)'!$A:$H,8,FALSE),0)</f>
        <v>32</v>
      </c>
      <c r="K60" s="11">
        <f>IFERROR(VLOOKUP(A60,'BOM-Carte_Herse_2020(PROD)'!$A:$H,8,FALSE),0)</f>
        <v>0</v>
      </c>
      <c r="L60" s="11">
        <f>IFERROR(VLOOKUP(A60,'BOM-Carte_OPB(PROD)'!$A:$H,8,FALSE),0)</f>
        <v>1</v>
      </c>
      <c r="M60" s="12">
        <f t="shared" si="3"/>
        <v>34</v>
      </c>
      <c r="N60" s="13" t="str">
        <f t="shared" si="4"/>
        <v>885012205037</v>
      </c>
      <c r="O60" s="14" t="str">
        <f>IFERROR(VLOOKUP($A60,'BOM-Carte_Alim(PROD)'!$A:$Z,2,FALSE),IFERROR(VLOOKUP($A60,'BOM-Carte_Mere(PROD)'!$A:$Z,2,FALSE),IFERROR(VLOOKUP($A60,'BOM-Carte_Herse_2020(PROD)'!$A:$Z,2,FALSE),IFERROR(VLOOKUP($A60,'BOM-Carte_OPB(PROD)'!$A:$Z,2,FALSE),""))))</f>
        <v>Wurth Elektronik</v>
      </c>
      <c r="P60" s="15" t="str">
        <f t="shared" si="5"/>
        <v>C201, C203, C204, C206, C208, C210, C212, C215, C216, C219, C220, C222, C223, C227, C230, C231, C232, C233, C234, C235, C236, C237, C238, C239, C240, C245, C250, C255, C256, C262, C263, C267, C155</v>
      </c>
      <c r="Q60" s="15" t="str">
        <f>IFERROR(VLOOKUP($A60,'BOM-Carte_Alim(PROD)'!$A:$Z,4,FALSE),IFERROR(VLOOKUP($A60,'BOM-Carte_Mere(PROD)'!$A:$Z,4,FALSE),IFERROR(VLOOKUP($A60,'BOM-Carte_Herse_2020(PROD)'!$A:$Z,4,FALSE),IFERROR(VLOOKUP($A60,'BOM-Carte_OPB(PROD)'!$A:$Z,4,FALSE),""))))</f>
        <v>CAP CER 100nF 16V X7R 0402</v>
      </c>
      <c r="R60" s="15" t="str">
        <f>IFERROR(VLOOKUP($A60,'BOM-Carte_Alim(PROD)'!$A:$Z,5,FALSE),IFERROR(VLOOKUP($A60,'BOM-Carte_Mere(PROD)'!$A:$Z,5,FALSE),IFERROR(VLOOKUP($A60,'BOM-Carte_Herse_2020(PROD)'!$A:$Z,5,FALSE),IFERROR(VLOOKUP($A60,'BOM-Carte_OPB(PROD)'!$A:$Z,5,FALSE),""))))</f>
        <v>100nF</v>
      </c>
      <c r="S60" s="15" t="str">
        <f>IFERROR(VLOOKUP($A60,'BOM-Carte_Alim(PROD)'!$A:$Z,6,FALSE),IFERROR(VLOOKUP($A60,'BOM-Carte_Mere(PROD)'!$A:$Z,6,FALSE),IFERROR(VLOOKUP($A60,'BOM-Carte_Herse_2020(PROD)'!$A:$Z,6,FALSE),IFERROR(VLOOKUP($A60,'BOM-Carte_OPB(PROD)'!$A:$Z,6,FALSE),""))))</f>
        <v>100nF</v>
      </c>
      <c r="T60" s="15" t="str">
        <f>IFERROR(VLOOKUP($A60,'BOM-Carte_Alim(PROD)'!$A:$Z,7,FALSE),IFERROR(VLOOKUP($A60,'BOM-Carte_Mere(PROD)'!$A:$Z,7,FALSE),IFERROR(VLOOKUP($A60,'BOM-Carte_Herse_2020(PROD)'!$A:$Z,7,FALSE),IFERROR(VLOOKUP($A60,'BOM-Carte_OPB(PROD)'!$A:$Z,7,FALSE),""))))</f>
        <v>WCAP-CSGP_0402, 1x0.5x0.5</v>
      </c>
      <c r="U60" s="15">
        <f t="shared" si="6"/>
        <v>34</v>
      </c>
      <c r="V60" s="15" t="str">
        <f>IFERROR(VLOOKUP($A60,'BOM-Carte_Alim(PROD)'!$A:$Z,9,FALSE),IFERROR(VLOOKUP($A60,'BOM-Carte_Mere(PROD)'!$A:$Z,9,FALSE),IFERROR(VLOOKUP($A60,'BOM-Carte_Herse_2020(PROD)'!$A:$Z,9,FALSE),IFERROR(VLOOKUP($A60,'BOM-Carte_OPB(PROD)'!$A:$Z,9,FALSE),""))))</f>
        <v>WCAP-CSGP, 885012205037</v>
      </c>
      <c r="W60" s="15" t="str">
        <f>IFERROR(VLOOKUP($A60,'BOM-Carte_Alim(PROD)'!$A:$Z,10,FALSE),IFERROR(VLOOKUP($A60,'BOM-Carte_Mere(PROD)'!$A:$Z,10,FALSE),IFERROR(VLOOKUP($A60,'BOM-Carte_Herse_2020(PROD)'!$A:$Z,10,FALSE),IFERROR(VLOOKUP($A60,'BOM-Carte_OPB(PROD)'!$A:$Z,10,FALSE),""))))</f>
        <v>0402</v>
      </c>
      <c r="X60" s="15" t="str">
        <f>IFERROR(VLOOKUP($A60,'BOM-Carte_Alim(PROD)'!$A:$Z,11,FALSE),IFERROR(VLOOKUP($A60,'BOM-Carte_Mere(PROD)'!$A:$Z,11,FALSE),IFERROR(VLOOKUP($A60,'BOM-Carte_Herse_2020(PROD)'!$A:$Z,11,FALSE),IFERROR(VLOOKUP($A60,'BOM-Carte_OPB(PROD)'!$A:$Z,11,FALSE),""))))</f>
        <v>JLCPCB</v>
      </c>
      <c r="Y60" s="15" t="str">
        <f>IFERROR(VLOOKUP($A60,'BOM-Carte_Alim(PROD)'!$A:$Z,12,FALSE),IFERROR(VLOOKUP($A60,'BOM-Carte_Mere(PROD)'!$A:$Z,12,FALSE),IFERROR(VLOOKUP($A60,'BOM-Carte_Herse_2020(PROD)'!$A:$Z,12,FALSE),IFERROR(VLOOKUP($A60,'BOM-Carte_OPB(PROD)'!$A:$Z,12,FALSE),""))))</f>
        <v>C1525</v>
      </c>
      <c r="Z60" s="9">
        <f>IFERROR(VLOOKUP($A60,'BOM-Carte_Alim(PROD)'!$A:$Z,13,FALSE),IFERROR(VLOOKUP($A60,'BOM-Carte_Mere(PROD)'!$A:$Z,13,FALSE),IFERROR(VLOOKUP($A60,'BOM-Carte_Herse_2020(PROD)'!$A:$Z,13,FALSE),IFERROR(VLOOKUP($A60,'BOM-Carte_OPB(PROD)'!$A:$Z,13,FALSE),""))))</f>
        <v>0</v>
      </c>
      <c r="AA60" s="9">
        <f>IFERROR(VLOOKUP($A60,'BOM-Carte_Alim(PROD)'!$A:$Z,14,FALSE),IFERROR(VLOOKUP($A60,'BOM-Carte_Mere(PROD)'!$A:$Z,14,FALSE),IFERROR(VLOOKUP($A60,'BOM-Carte_Herse_2020(PROD)'!$A:$Z,14,FALSE),IFERROR(VLOOKUP($A60,'BOM-Carte_OPB(PROD)'!$A:$Z,14,FALSE),""))))</f>
        <v>0</v>
      </c>
    </row>
    <row r="61" spans="1:27" ht="45" x14ac:dyDescent="0.25">
      <c r="A61" s="10" t="s">
        <v>196</v>
      </c>
      <c r="B61" s="6" t="str">
        <f>IFERROR(VLOOKUP(A61,'BOM-Carte_Alim(PROD)'!$A:$H,3,FALSE),"")</f>
        <v/>
      </c>
      <c r="C61" s="6" t="str">
        <f>IFERROR(VLOOKUP(A61,'BOM-Carte_Mere(PROD)'!$A:$H,3,FALSE),"")</f>
        <v>C213, C253, C254, C260, C261</v>
      </c>
      <c r="D61" s="6" t="str">
        <f>IFERROR(VLOOKUP(A61,'BOM-Carte_Herse_2020(PROD)'!$A:$H,3,FALSE),"")</f>
        <v/>
      </c>
      <c r="E61" s="6" t="str">
        <f>IFERROR(VLOOKUP(A61,'BOM-Carte_OPB(PROD)'!$A:$H,3,FALSE),"")</f>
        <v/>
      </c>
      <c r="F61" s="6" t="str">
        <f t="shared" si="0"/>
        <v>C213, C253, C254, C260, C261</v>
      </c>
      <c r="G61" s="6" t="str">
        <f t="shared" si="1"/>
        <v>C213, C253, C254, C260, C261</v>
      </c>
      <c r="H61" s="6" t="str">
        <f t="shared" si="2"/>
        <v>C213, C253, C254, C260, C261</v>
      </c>
      <c r="I61" s="11">
        <f>IFERROR(VLOOKUP(A61,'BOM-Carte_Alim(PROD)'!$A:$H,8,FALSE),0)</f>
        <v>0</v>
      </c>
      <c r="J61" s="11">
        <f>IFERROR(VLOOKUP(A61,'BOM-Carte_Mere(PROD)'!$A:$H,8,FALSE),0)</f>
        <v>5</v>
      </c>
      <c r="K61" s="11">
        <f>IFERROR(VLOOKUP(A61,'BOM-Carte_Herse_2020(PROD)'!$A:$H,8,FALSE),0)</f>
        <v>0</v>
      </c>
      <c r="L61" s="11">
        <f>IFERROR(VLOOKUP(A61,'BOM-Carte_OPB(PROD)'!$A:$H,8,FALSE),0)</f>
        <v>0</v>
      </c>
      <c r="M61" s="12">
        <f t="shared" si="3"/>
        <v>5</v>
      </c>
      <c r="N61" s="13" t="str">
        <f t="shared" si="4"/>
        <v>885012205061</v>
      </c>
      <c r="O61" s="14" t="str">
        <f>IFERROR(VLOOKUP($A61,'BOM-Carte_Alim(PROD)'!$A:$Z,2,FALSE),IFERROR(VLOOKUP($A61,'BOM-Carte_Mere(PROD)'!$A:$Z,2,FALSE),IFERROR(VLOOKUP($A61,'BOM-Carte_Herse_2020(PROD)'!$A:$Z,2,FALSE),IFERROR(VLOOKUP($A61,'BOM-Carte_OPB(PROD)'!$A:$Z,2,FALSE),""))))</f>
        <v>Wurth Elektronik</v>
      </c>
      <c r="P61" s="15" t="str">
        <f t="shared" si="5"/>
        <v>C213, C253, C254, C260, C261</v>
      </c>
      <c r="Q61" s="15" t="str">
        <f>IFERROR(VLOOKUP($A61,'BOM-Carte_Alim(PROD)'!$A:$Z,4,FALSE),IFERROR(VLOOKUP($A61,'BOM-Carte_Mere(PROD)'!$A:$Z,4,FALSE),IFERROR(VLOOKUP($A61,'BOM-Carte_Herse_2020(PROD)'!$A:$Z,4,FALSE),IFERROR(VLOOKUP($A61,'BOM-Carte_OPB(PROD)'!$A:$Z,4,FALSE),""))))</f>
        <v>CAP CER 1nF 50V X7R 0402</v>
      </c>
      <c r="R61" s="15" t="str">
        <f>IFERROR(VLOOKUP($A61,'BOM-Carte_Alim(PROD)'!$A:$Z,5,FALSE),IFERROR(VLOOKUP($A61,'BOM-Carte_Mere(PROD)'!$A:$Z,5,FALSE),IFERROR(VLOOKUP($A61,'BOM-Carte_Herse_2020(PROD)'!$A:$Z,5,FALSE),IFERROR(VLOOKUP($A61,'BOM-Carte_OPB(PROD)'!$A:$Z,5,FALSE),""))))</f>
        <v>1nF</v>
      </c>
      <c r="S61" s="15" t="str">
        <f>IFERROR(VLOOKUP($A61,'BOM-Carte_Alim(PROD)'!$A:$Z,6,FALSE),IFERROR(VLOOKUP($A61,'BOM-Carte_Mere(PROD)'!$A:$Z,6,FALSE),IFERROR(VLOOKUP($A61,'BOM-Carte_Herse_2020(PROD)'!$A:$Z,6,FALSE),IFERROR(VLOOKUP($A61,'BOM-Carte_OPB(PROD)'!$A:$Z,6,FALSE),""))))</f>
        <v>1nF</v>
      </c>
      <c r="T61" s="15" t="str">
        <f>IFERROR(VLOOKUP($A61,'BOM-Carte_Alim(PROD)'!$A:$Z,7,FALSE),IFERROR(VLOOKUP($A61,'BOM-Carte_Mere(PROD)'!$A:$Z,7,FALSE),IFERROR(VLOOKUP($A61,'BOM-Carte_Herse_2020(PROD)'!$A:$Z,7,FALSE),IFERROR(VLOOKUP($A61,'BOM-Carte_OPB(PROD)'!$A:$Z,7,FALSE),""))))</f>
        <v>WCAP-CSGP_0402, 1x0.5x0.5</v>
      </c>
      <c r="U61" s="15">
        <f t="shared" si="6"/>
        <v>5</v>
      </c>
      <c r="V61" s="15" t="str">
        <f>IFERROR(VLOOKUP($A61,'BOM-Carte_Alim(PROD)'!$A:$Z,9,FALSE),IFERROR(VLOOKUP($A61,'BOM-Carte_Mere(PROD)'!$A:$Z,9,FALSE),IFERROR(VLOOKUP($A61,'BOM-Carte_Herse_2020(PROD)'!$A:$Z,9,FALSE),IFERROR(VLOOKUP($A61,'BOM-Carte_OPB(PROD)'!$A:$Z,9,FALSE),""))))</f>
        <v>WCAP-CSGP, 885012205061</v>
      </c>
      <c r="W61" s="15" t="str">
        <f>IFERROR(VLOOKUP($A61,'BOM-Carte_Alim(PROD)'!$A:$Z,10,FALSE),IFERROR(VLOOKUP($A61,'BOM-Carte_Mere(PROD)'!$A:$Z,10,FALSE),IFERROR(VLOOKUP($A61,'BOM-Carte_Herse_2020(PROD)'!$A:$Z,10,FALSE),IFERROR(VLOOKUP($A61,'BOM-Carte_OPB(PROD)'!$A:$Z,10,FALSE),""))))</f>
        <v>0402</v>
      </c>
      <c r="X61" s="15" t="str">
        <f>IFERROR(VLOOKUP($A61,'BOM-Carte_Alim(PROD)'!$A:$Z,11,FALSE),IFERROR(VLOOKUP($A61,'BOM-Carte_Mere(PROD)'!$A:$Z,11,FALSE),IFERROR(VLOOKUP($A61,'BOM-Carte_Herse_2020(PROD)'!$A:$Z,11,FALSE),IFERROR(VLOOKUP($A61,'BOM-Carte_OPB(PROD)'!$A:$Z,11,FALSE),""))))</f>
        <v>JLCPCB</v>
      </c>
      <c r="Y61" s="15" t="str">
        <f>IFERROR(VLOOKUP($A61,'BOM-Carte_Alim(PROD)'!$A:$Z,12,FALSE),IFERROR(VLOOKUP($A61,'BOM-Carte_Mere(PROD)'!$A:$Z,12,FALSE),IFERROR(VLOOKUP($A61,'BOM-Carte_Herse_2020(PROD)'!$A:$Z,12,FALSE),IFERROR(VLOOKUP($A61,'BOM-Carte_OPB(PROD)'!$A:$Z,12,FALSE),""))))</f>
        <v>C1523</v>
      </c>
      <c r="Z61" s="9">
        <f>IFERROR(VLOOKUP($A61,'BOM-Carte_Alim(PROD)'!$A:$Z,13,FALSE),IFERROR(VLOOKUP($A61,'BOM-Carte_Mere(PROD)'!$A:$Z,13,FALSE),IFERROR(VLOOKUP($A61,'BOM-Carte_Herse_2020(PROD)'!$A:$Z,13,FALSE),IFERROR(VLOOKUP($A61,'BOM-Carte_OPB(PROD)'!$A:$Z,13,FALSE),""))))</f>
        <v>0</v>
      </c>
      <c r="AA61" s="9">
        <f>IFERROR(VLOOKUP($A61,'BOM-Carte_Alim(PROD)'!$A:$Z,14,FALSE),IFERROR(VLOOKUP($A61,'BOM-Carte_Mere(PROD)'!$A:$Z,14,FALSE),IFERROR(VLOOKUP($A61,'BOM-Carte_Herse_2020(PROD)'!$A:$Z,14,FALSE),IFERROR(VLOOKUP($A61,'BOM-Carte_OPB(PROD)'!$A:$Z,14,FALSE),""))))</f>
        <v>0</v>
      </c>
    </row>
    <row r="62" spans="1:27" ht="30" x14ac:dyDescent="0.25">
      <c r="A62" s="10" t="s">
        <v>209</v>
      </c>
      <c r="B62" s="6" t="str">
        <f>IFERROR(VLOOKUP(A62,'BOM-Carte_Alim(PROD)'!$A:$H,3,FALSE),"")</f>
        <v/>
      </c>
      <c r="C62" s="6" t="str">
        <f>IFERROR(VLOOKUP(A62,'BOM-Carte_Mere(PROD)'!$A:$H,3,FALSE),"")</f>
        <v>R252, R254, R257, R258</v>
      </c>
      <c r="D62" s="6" t="str">
        <f>IFERROR(VLOOKUP(A62,'BOM-Carte_Herse_2020(PROD)'!$A:$H,3,FALSE),"")</f>
        <v/>
      </c>
      <c r="E62" s="6" t="str">
        <f>IFERROR(VLOOKUP(A62,'BOM-Carte_OPB(PROD)'!$A:$H,3,FALSE),"")</f>
        <v/>
      </c>
      <c r="F62" s="6" t="str">
        <f t="shared" si="0"/>
        <v>R252, R254, R257, R258</v>
      </c>
      <c r="G62" s="6" t="str">
        <f t="shared" si="1"/>
        <v>R252, R254, R257, R258</v>
      </c>
      <c r="H62" s="6" t="str">
        <f t="shared" si="2"/>
        <v>R252, R254, R257, R258</v>
      </c>
      <c r="I62" s="11">
        <f>IFERROR(VLOOKUP(A62,'BOM-Carte_Alim(PROD)'!$A:$H,8,FALSE),0)</f>
        <v>0</v>
      </c>
      <c r="J62" s="11">
        <f>IFERROR(VLOOKUP(A62,'BOM-Carte_Mere(PROD)'!$A:$H,8,FALSE),0)</f>
        <v>4</v>
      </c>
      <c r="K62" s="11">
        <f>IFERROR(VLOOKUP(A62,'BOM-Carte_Herse_2020(PROD)'!$A:$H,8,FALSE),0)</f>
        <v>0</v>
      </c>
      <c r="L62" s="11">
        <f>IFERROR(VLOOKUP(A62,'BOM-Carte_OPB(PROD)'!$A:$H,8,FALSE),0)</f>
        <v>0</v>
      </c>
      <c r="M62" s="12">
        <f t="shared" si="3"/>
        <v>4</v>
      </c>
      <c r="N62" s="13" t="str">
        <f t="shared" si="4"/>
        <v>CRF0805-FZ-R010ELF</v>
      </c>
      <c r="O62" s="14" t="str">
        <f>IFERROR(VLOOKUP($A62,'BOM-Carte_Alim(PROD)'!$A:$Z,2,FALSE),IFERROR(VLOOKUP($A62,'BOM-Carte_Mere(PROD)'!$A:$Z,2,FALSE),IFERROR(VLOOKUP($A62,'BOM-Carte_Herse_2020(PROD)'!$A:$Z,2,FALSE),IFERROR(VLOOKUP($A62,'BOM-Carte_OPB(PROD)'!$A:$Z,2,FALSE),""))))</f>
        <v>Bourns</v>
      </c>
      <c r="P62" s="15" t="str">
        <f t="shared" si="5"/>
        <v>R252, R254, R257, R258</v>
      </c>
      <c r="Q62" s="15" t="str">
        <f>IFERROR(VLOOKUP($A62,'BOM-Carte_Alim(PROD)'!$A:$Z,4,FALSE),IFERROR(VLOOKUP($A62,'BOM-Carte_Mere(PROD)'!$A:$Z,4,FALSE),IFERROR(VLOOKUP($A62,'BOM-Carte_Herse_2020(PROD)'!$A:$Z,4,FALSE),IFERROR(VLOOKUP($A62,'BOM-Carte_OPB(PROD)'!$A:$Z,4,FALSE),""))))</f>
        <v>RES 0.01 OHM 1% 500mW 0805</v>
      </c>
      <c r="R62" s="15" t="str">
        <f>IFERROR(VLOOKUP($A62,'BOM-Carte_Alim(PROD)'!$A:$Z,5,FALSE),IFERROR(VLOOKUP($A62,'BOM-Carte_Mere(PROD)'!$A:$Z,5,FALSE),IFERROR(VLOOKUP($A62,'BOM-Carte_Herse_2020(PROD)'!$A:$Z,5,FALSE),IFERROR(VLOOKUP($A62,'BOM-Carte_OPB(PROD)'!$A:$Z,5,FALSE),""))))</f>
        <v>CRF0805-FZ-R010ELF</v>
      </c>
      <c r="S62" s="15" t="str">
        <f>IFERROR(VLOOKUP($A62,'BOM-Carte_Alim(PROD)'!$A:$Z,6,FALSE),IFERROR(VLOOKUP($A62,'BOM-Carte_Mere(PROD)'!$A:$Z,6,FALSE),IFERROR(VLOOKUP($A62,'BOM-Carte_Herse_2020(PROD)'!$A:$Z,6,FALSE),IFERROR(VLOOKUP($A62,'BOM-Carte_OPB(PROD)'!$A:$Z,6,FALSE),""))))</f>
        <v>0.01</v>
      </c>
      <c r="T62" s="15" t="str">
        <f>IFERROR(VLOOKUP($A62,'BOM-Carte_Alim(PROD)'!$A:$Z,7,FALSE),IFERROR(VLOOKUP($A62,'BOM-Carte_Mere(PROD)'!$A:$Z,7,FALSE),IFERROR(VLOOKUP($A62,'BOM-Carte_Herse_2020(PROD)'!$A:$Z,7,FALSE),IFERROR(VLOOKUP($A62,'BOM-Carte_OPB(PROD)'!$A:$Z,7,FALSE),""))))</f>
        <v>RESC2012X06N</v>
      </c>
      <c r="U62" s="15">
        <f t="shared" si="6"/>
        <v>4</v>
      </c>
      <c r="V62" s="15" t="str">
        <f>IFERROR(VLOOKUP($A62,'BOM-Carte_Alim(PROD)'!$A:$Z,9,FALSE),IFERROR(VLOOKUP($A62,'BOM-Carte_Mere(PROD)'!$A:$Z,9,FALSE),IFERROR(VLOOKUP($A62,'BOM-Carte_Herse_2020(PROD)'!$A:$Z,9,FALSE),IFERROR(VLOOKUP($A62,'BOM-Carte_OPB(PROD)'!$A:$Z,9,FALSE),""))))</f>
        <v>CRF0805-FZ-R010ELF</v>
      </c>
      <c r="W62" s="15">
        <f>IFERROR(VLOOKUP($A62,'BOM-Carte_Alim(PROD)'!$A:$Z,10,FALSE),IFERROR(VLOOKUP($A62,'BOM-Carte_Mere(PROD)'!$A:$Z,10,FALSE),IFERROR(VLOOKUP($A62,'BOM-Carte_Herse_2020(PROD)'!$A:$Z,10,FALSE),IFERROR(VLOOKUP($A62,'BOM-Carte_OPB(PROD)'!$A:$Z,10,FALSE),""))))</f>
        <v>0</v>
      </c>
      <c r="X62" s="15">
        <f>IFERROR(VLOOKUP($A62,'BOM-Carte_Alim(PROD)'!$A:$Z,11,FALSE),IFERROR(VLOOKUP($A62,'BOM-Carte_Mere(PROD)'!$A:$Z,11,FALSE),IFERROR(VLOOKUP($A62,'BOM-Carte_Herse_2020(PROD)'!$A:$Z,11,FALSE),IFERROR(VLOOKUP($A62,'BOM-Carte_OPB(PROD)'!$A:$Z,11,FALSE),""))))</f>
        <v>0</v>
      </c>
      <c r="Y62" s="15">
        <f>IFERROR(VLOOKUP($A62,'BOM-Carte_Alim(PROD)'!$A:$Z,12,FALSE),IFERROR(VLOOKUP($A62,'BOM-Carte_Mere(PROD)'!$A:$Z,12,FALSE),IFERROR(VLOOKUP($A62,'BOM-Carte_Herse_2020(PROD)'!$A:$Z,12,FALSE),IFERROR(VLOOKUP($A62,'BOM-Carte_OPB(PROD)'!$A:$Z,12,FALSE),""))))</f>
        <v>0</v>
      </c>
      <c r="Z62" s="9" t="str">
        <f>IFERROR(VLOOKUP($A62,'BOM-Carte_Alim(PROD)'!$A:$Z,13,FALSE),IFERROR(VLOOKUP($A62,'BOM-Carte_Mere(PROD)'!$A:$Z,13,FALSE),IFERROR(VLOOKUP($A62,'BOM-Carte_Herse_2020(PROD)'!$A:$Z,13,FALSE),IFERROR(VLOOKUP($A62,'BOM-Carte_OPB(PROD)'!$A:$Z,13,FALSE),""))))</f>
        <v>Farnell</v>
      </c>
      <c r="AA62" s="9" t="str">
        <f>IFERROR(VLOOKUP($A62,'BOM-Carte_Alim(PROD)'!$A:$Z,14,FALSE),IFERROR(VLOOKUP($A62,'BOM-Carte_Mere(PROD)'!$A:$Z,14,FALSE),IFERROR(VLOOKUP($A62,'BOM-Carte_Herse_2020(PROD)'!$A:$Z,14,FALSE),IFERROR(VLOOKUP($A62,'BOM-Carte_OPB(PROD)'!$A:$Z,14,FALSE),""))))</f>
        <v>2372977</v>
      </c>
    </row>
    <row r="63" spans="1:27" ht="45" x14ac:dyDescent="0.25">
      <c r="A63" s="10" t="s">
        <v>215</v>
      </c>
      <c r="B63" s="6" t="str">
        <f>IFERROR(VLOOKUP(A63,'BOM-Carte_Alim(PROD)'!$A:$H,3,FALSE),"")</f>
        <v/>
      </c>
      <c r="C63" s="6" t="str">
        <f>IFERROR(VLOOKUP(A63,'BOM-Carte_Mere(PROD)'!$A:$H,3,FALSE),"")</f>
        <v>U200</v>
      </c>
      <c r="D63" s="6" t="str">
        <f>IFERROR(VLOOKUP(A63,'BOM-Carte_Herse_2020(PROD)'!$A:$H,3,FALSE),"")</f>
        <v/>
      </c>
      <c r="E63" s="6" t="str">
        <f>IFERROR(VLOOKUP(A63,'BOM-Carte_OPB(PROD)'!$A:$H,3,FALSE),"")</f>
        <v/>
      </c>
      <c r="F63" s="6" t="str">
        <f t="shared" si="0"/>
        <v>U200</v>
      </c>
      <c r="G63" s="6" t="str">
        <f t="shared" si="1"/>
        <v>U200</v>
      </c>
      <c r="H63" s="6" t="str">
        <f t="shared" si="2"/>
        <v>U200</v>
      </c>
      <c r="I63" s="11">
        <f>IFERROR(VLOOKUP(A63,'BOM-Carte_Alim(PROD)'!$A:$H,8,FALSE),0)</f>
        <v>0</v>
      </c>
      <c r="J63" s="11">
        <f>IFERROR(VLOOKUP(A63,'BOM-Carte_Mere(PROD)'!$A:$H,8,FALSE),0)</f>
        <v>1</v>
      </c>
      <c r="K63" s="11">
        <f>IFERROR(VLOOKUP(A63,'BOM-Carte_Herse_2020(PROD)'!$A:$H,8,FALSE),0)</f>
        <v>0</v>
      </c>
      <c r="L63" s="11">
        <f>IFERROR(VLOOKUP(A63,'BOM-Carte_OPB(PROD)'!$A:$H,8,FALSE),0)</f>
        <v>0</v>
      </c>
      <c r="M63" s="12">
        <f t="shared" si="3"/>
        <v>1</v>
      </c>
      <c r="N63" s="13" t="str">
        <f t="shared" si="4"/>
        <v>FT232RL</v>
      </c>
      <c r="O63" s="14" t="str">
        <f>IFERROR(VLOOKUP($A63,'BOM-Carte_Alim(PROD)'!$A:$Z,2,FALSE),IFERROR(VLOOKUP($A63,'BOM-Carte_Mere(PROD)'!$A:$Z,2,FALSE),IFERROR(VLOOKUP($A63,'BOM-Carte_Herse_2020(PROD)'!$A:$Z,2,FALSE),IFERROR(VLOOKUP($A63,'BOM-Carte_OPB(PROD)'!$A:$Z,2,FALSE),""))))</f>
        <v>FTDI</v>
      </c>
      <c r="P63" s="15" t="str">
        <f t="shared" si="5"/>
        <v>U200</v>
      </c>
      <c r="Q63" s="15" t="str">
        <f>IFERROR(VLOOKUP($A63,'BOM-Carte_Alim(PROD)'!$A:$Z,4,FALSE),IFERROR(VLOOKUP($A63,'BOM-Carte_Mere(PROD)'!$A:$Z,4,FALSE),IFERROR(VLOOKUP($A63,'BOM-Carte_Herse_2020(PROD)'!$A:$Z,4,FALSE),IFERROR(VLOOKUP($A63,'BOM-Carte_OPB(PROD)'!$A:$Z,4,FALSE),""))))</f>
        <v>USB VERS UART CMS SSOP28 232</v>
      </c>
      <c r="R63" s="15" t="str">
        <f>IFERROR(VLOOKUP($A63,'BOM-Carte_Alim(PROD)'!$A:$Z,5,FALSE),IFERROR(VLOOKUP($A63,'BOM-Carte_Mere(PROD)'!$A:$Z,5,FALSE),IFERROR(VLOOKUP($A63,'BOM-Carte_Herse_2020(PROD)'!$A:$Z,5,FALSE),IFERROR(VLOOKUP($A63,'BOM-Carte_OPB(PROD)'!$A:$Z,5,FALSE),""))))</f>
        <v>FT232RL</v>
      </c>
      <c r="S63" s="15">
        <f>IFERROR(VLOOKUP($A63,'BOM-Carte_Alim(PROD)'!$A:$Z,6,FALSE),IFERROR(VLOOKUP($A63,'BOM-Carte_Mere(PROD)'!$A:$Z,6,FALSE),IFERROR(VLOOKUP($A63,'BOM-Carte_Herse_2020(PROD)'!$A:$Z,6,FALSE),IFERROR(VLOOKUP($A63,'BOM-Carte_OPB(PROD)'!$A:$Z,6,FALSE),""))))</f>
        <v>0</v>
      </c>
      <c r="T63" s="15" t="str">
        <f>IFERROR(VLOOKUP($A63,'BOM-Carte_Alim(PROD)'!$A:$Z,7,FALSE),IFERROR(VLOOKUP($A63,'BOM-Carte_Mere(PROD)'!$A:$Z,7,FALSE),IFERROR(VLOOKUP($A63,'BOM-Carte_Herse_2020(PROD)'!$A:$Z,7,FALSE),IFERROR(VLOOKUP($A63,'BOM-Carte_OPB(PROD)'!$A:$Z,7,FALSE),""))))</f>
        <v>SSOP28</v>
      </c>
      <c r="U63" s="15">
        <f t="shared" si="6"/>
        <v>1</v>
      </c>
      <c r="V63" s="15" t="str">
        <f>IFERROR(VLOOKUP($A63,'BOM-Carte_Alim(PROD)'!$A:$Z,9,FALSE),IFERROR(VLOOKUP($A63,'BOM-Carte_Mere(PROD)'!$A:$Z,9,FALSE),IFERROR(VLOOKUP($A63,'BOM-Carte_Herse_2020(PROD)'!$A:$Z,9,FALSE),IFERROR(VLOOKUP($A63,'BOM-Carte_OPB(PROD)'!$A:$Z,9,FALSE),""))))</f>
        <v>FT232RL</v>
      </c>
      <c r="W63" s="15" t="str">
        <f>IFERROR(VLOOKUP($A63,'BOM-Carte_Alim(PROD)'!$A:$Z,10,FALSE),IFERROR(VLOOKUP($A63,'BOM-Carte_Mere(PROD)'!$A:$Z,10,FALSE),IFERROR(VLOOKUP($A63,'BOM-Carte_Herse_2020(PROD)'!$A:$Z,10,FALSE),IFERROR(VLOOKUP($A63,'BOM-Carte_OPB(PROD)'!$A:$Z,10,FALSE),""))))</f>
        <v>SSOP-28_5.3x10.2x0.65P</v>
      </c>
      <c r="X63" s="15" t="str">
        <f>IFERROR(VLOOKUP($A63,'BOM-Carte_Alim(PROD)'!$A:$Z,11,FALSE),IFERROR(VLOOKUP($A63,'BOM-Carte_Mere(PROD)'!$A:$Z,11,FALSE),IFERROR(VLOOKUP($A63,'BOM-Carte_Herse_2020(PROD)'!$A:$Z,11,FALSE),IFERROR(VLOOKUP($A63,'BOM-Carte_OPB(PROD)'!$A:$Z,11,FALSE),""))))</f>
        <v>JLCPCB</v>
      </c>
      <c r="Y63" s="15" t="str">
        <f>IFERROR(VLOOKUP($A63,'BOM-Carte_Alim(PROD)'!$A:$Z,12,FALSE),IFERROR(VLOOKUP($A63,'BOM-Carte_Mere(PROD)'!$A:$Z,12,FALSE),IFERROR(VLOOKUP($A63,'BOM-Carte_Herse_2020(PROD)'!$A:$Z,12,FALSE),IFERROR(VLOOKUP($A63,'BOM-Carte_OPB(PROD)'!$A:$Z,12,FALSE),""))))</f>
        <v>C8690</v>
      </c>
      <c r="Z63" s="9" t="str">
        <f>IFERROR(VLOOKUP($A63,'BOM-Carte_Alim(PROD)'!$A:$Z,13,FALSE),IFERROR(VLOOKUP($A63,'BOM-Carte_Mere(PROD)'!$A:$Z,13,FALSE),IFERROR(VLOOKUP($A63,'BOM-Carte_Herse_2020(PROD)'!$A:$Z,13,FALSE),IFERROR(VLOOKUP($A63,'BOM-Carte_OPB(PROD)'!$A:$Z,13,FALSE),""))))</f>
        <v>Farnell</v>
      </c>
      <c r="AA63" s="9" t="str">
        <f>IFERROR(VLOOKUP($A63,'BOM-Carte_Alim(PROD)'!$A:$Z,14,FALSE),IFERROR(VLOOKUP($A63,'BOM-Carte_Mere(PROD)'!$A:$Z,14,FALSE),IFERROR(VLOOKUP($A63,'BOM-Carte_Herse_2020(PROD)'!$A:$Z,14,FALSE),IFERROR(VLOOKUP($A63,'BOM-Carte_OPB(PROD)'!$A:$Z,14,FALSE),""))))</f>
        <v>1146032</v>
      </c>
    </row>
    <row r="64" spans="1:27" ht="30" x14ac:dyDescent="0.25">
      <c r="A64" s="10" t="s">
        <v>222</v>
      </c>
      <c r="B64" s="6" t="str">
        <f>IFERROR(VLOOKUP(A64,'BOM-Carte_Alim(PROD)'!$A:$H,3,FALSE),"")</f>
        <v/>
      </c>
      <c r="C64" s="6" t="str">
        <f>IFERROR(VLOOKUP(A64,'BOM-Carte_Mere(PROD)'!$A:$H,3,FALSE),"")</f>
        <v>U204, U205, U206, U207</v>
      </c>
      <c r="D64" s="6" t="str">
        <f>IFERROR(VLOOKUP(A64,'BOM-Carte_Herse_2020(PROD)'!$A:$H,3,FALSE),"")</f>
        <v/>
      </c>
      <c r="E64" s="6" t="str">
        <f>IFERROR(VLOOKUP(A64,'BOM-Carte_OPB(PROD)'!$A:$H,3,FALSE),"")</f>
        <v/>
      </c>
      <c r="F64" s="6" t="str">
        <f t="shared" si="0"/>
        <v>U204, U205, U206, U207</v>
      </c>
      <c r="G64" s="6" t="str">
        <f t="shared" si="1"/>
        <v>U204, U205, U206, U207</v>
      </c>
      <c r="H64" s="6" t="str">
        <f t="shared" si="2"/>
        <v>U204, U205, U206, U207</v>
      </c>
      <c r="I64" s="11">
        <f>IFERROR(VLOOKUP(A64,'BOM-Carte_Alim(PROD)'!$A:$H,8,FALSE),0)</f>
        <v>0</v>
      </c>
      <c r="J64" s="11">
        <f>IFERROR(VLOOKUP(A64,'BOM-Carte_Mere(PROD)'!$A:$H,8,FALSE),0)</f>
        <v>4</v>
      </c>
      <c r="K64" s="11">
        <f>IFERROR(VLOOKUP(A64,'BOM-Carte_Herse_2020(PROD)'!$A:$H,8,FALSE),0)</f>
        <v>0</v>
      </c>
      <c r="L64" s="11">
        <f>IFERROR(VLOOKUP(A64,'BOM-Carte_OPB(PROD)'!$A:$H,8,FALSE),0)</f>
        <v>0</v>
      </c>
      <c r="M64" s="12">
        <f t="shared" si="3"/>
        <v>4</v>
      </c>
      <c r="N64" s="13" t="str">
        <f t="shared" si="4"/>
        <v>INA139NA</v>
      </c>
      <c r="O64" s="14" t="str">
        <f>IFERROR(VLOOKUP($A64,'BOM-Carte_Alim(PROD)'!$A:$Z,2,FALSE),IFERROR(VLOOKUP($A64,'BOM-Carte_Mere(PROD)'!$A:$Z,2,FALSE),IFERROR(VLOOKUP($A64,'BOM-Carte_Herse_2020(PROD)'!$A:$Z,2,FALSE),IFERROR(VLOOKUP($A64,'BOM-Carte_OPB(PROD)'!$A:$Z,2,FALSE),""))))</f>
        <v>Texas Instruments</v>
      </c>
      <c r="P64" s="15" t="str">
        <f t="shared" si="5"/>
        <v>U204, U205, U206, U207</v>
      </c>
      <c r="Q64" s="15" t="str">
        <f>IFERROR(VLOOKUP($A64,'BOM-Carte_Alim(PROD)'!$A:$Z,4,FALSE),IFERROR(VLOOKUP($A64,'BOM-Carte_Mere(PROD)'!$A:$Z,4,FALSE),IFERROR(VLOOKUP($A64,'BOM-Carte_Herse_2020(PROD)'!$A:$Z,4,FALSE),IFERROR(VLOOKUP($A64,'BOM-Carte_OPB(PROD)'!$A:$Z,4,FALSE),""))))</f>
        <v>IC CURRENT MONITOR 0.5% SOT23-5</v>
      </c>
      <c r="R64" s="15" t="str">
        <f>IFERROR(VLOOKUP($A64,'BOM-Carte_Alim(PROD)'!$A:$Z,5,FALSE),IFERROR(VLOOKUP($A64,'BOM-Carte_Mere(PROD)'!$A:$Z,5,FALSE),IFERROR(VLOOKUP($A64,'BOM-Carte_Herse_2020(PROD)'!$A:$Z,5,FALSE),IFERROR(VLOOKUP($A64,'BOM-Carte_OPB(PROD)'!$A:$Z,5,FALSE),""))))</f>
        <v>INA139NA</v>
      </c>
      <c r="S64" s="15">
        <f>IFERROR(VLOOKUP($A64,'BOM-Carte_Alim(PROD)'!$A:$Z,6,FALSE),IFERROR(VLOOKUP($A64,'BOM-Carte_Mere(PROD)'!$A:$Z,6,FALSE),IFERROR(VLOOKUP($A64,'BOM-Carte_Herse_2020(PROD)'!$A:$Z,6,FALSE),IFERROR(VLOOKUP($A64,'BOM-Carte_OPB(PROD)'!$A:$Z,6,FALSE),""))))</f>
        <v>0</v>
      </c>
      <c r="T64" s="15" t="str">
        <f>IFERROR(VLOOKUP($A64,'BOM-Carte_Alim(PROD)'!$A:$Z,7,FALSE),IFERROR(VLOOKUP($A64,'BOM-Carte_Mere(PROD)'!$A:$Z,7,FALSE),IFERROR(VLOOKUP($A64,'BOM-Carte_Herse_2020(PROD)'!$A:$Z,7,FALSE),IFERROR(VLOOKUP($A64,'BOM-Carte_OPB(PROD)'!$A:$Z,7,FALSE),""))))</f>
        <v>SOT23_95P280X145-5N</v>
      </c>
      <c r="U64" s="15">
        <f t="shared" si="6"/>
        <v>4</v>
      </c>
      <c r="V64" s="15" t="str">
        <f>IFERROR(VLOOKUP($A64,'BOM-Carte_Alim(PROD)'!$A:$Z,9,FALSE),IFERROR(VLOOKUP($A64,'BOM-Carte_Mere(PROD)'!$A:$Z,9,FALSE),IFERROR(VLOOKUP($A64,'BOM-Carte_Herse_2020(PROD)'!$A:$Z,9,FALSE),IFERROR(VLOOKUP($A64,'BOM-Carte_OPB(PROD)'!$A:$Z,9,FALSE),""))))</f>
        <v>INA139NA</v>
      </c>
      <c r="W64" s="15">
        <f>IFERROR(VLOOKUP($A64,'BOM-Carte_Alim(PROD)'!$A:$Z,10,FALSE),IFERROR(VLOOKUP($A64,'BOM-Carte_Mere(PROD)'!$A:$Z,10,FALSE),IFERROR(VLOOKUP($A64,'BOM-Carte_Herse_2020(PROD)'!$A:$Z,10,FALSE),IFERROR(VLOOKUP($A64,'BOM-Carte_OPB(PROD)'!$A:$Z,10,FALSE),""))))</f>
        <v>0</v>
      </c>
      <c r="X64" s="15">
        <f>IFERROR(VLOOKUP($A64,'BOM-Carte_Alim(PROD)'!$A:$Z,11,FALSE),IFERROR(VLOOKUP($A64,'BOM-Carte_Mere(PROD)'!$A:$Z,11,FALSE),IFERROR(VLOOKUP($A64,'BOM-Carte_Herse_2020(PROD)'!$A:$Z,11,FALSE),IFERROR(VLOOKUP($A64,'BOM-Carte_OPB(PROD)'!$A:$Z,11,FALSE),""))))</f>
        <v>0</v>
      </c>
      <c r="Y64" s="15">
        <f>IFERROR(VLOOKUP($A64,'BOM-Carte_Alim(PROD)'!$A:$Z,12,FALSE),IFERROR(VLOOKUP($A64,'BOM-Carte_Mere(PROD)'!$A:$Z,12,FALSE),IFERROR(VLOOKUP($A64,'BOM-Carte_Herse_2020(PROD)'!$A:$Z,12,FALSE),IFERROR(VLOOKUP($A64,'BOM-Carte_OPB(PROD)'!$A:$Z,12,FALSE),""))))</f>
        <v>0</v>
      </c>
      <c r="Z64" s="9" t="str">
        <f>IFERROR(VLOOKUP($A64,'BOM-Carte_Alim(PROD)'!$A:$Z,13,FALSE),IFERROR(VLOOKUP($A64,'BOM-Carte_Mere(PROD)'!$A:$Z,13,FALSE),IFERROR(VLOOKUP($A64,'BOM-Carte_Herse_2020(PROD)'!$A:$Z,13,FALSE),IFERROR(VLOOKUP($A64,'BOM-Carte_OPB(PROD)'!$A:$Z,13,FALSE),""))))</f>
        <v>Farnell</v>
      </c>
      <c r="AA64" s="9" t="str">
        <f>IFERROR(VLOOKUP($A64,'BOM-Carte_Alim(PROD)'!$A:$Z,14,FALSE),IFERROR(VLOOKUP($A64,'BOM-Carte_Mere(PROD)'!$A:$Z,14,FALSE),IFERROR(VLOOKUP($A64,'BOM-Carte_Herse_2020(PROD)'!$A:$Z,14,FALSE),IFERROR(VLOOKUP($A64,'BOM-Carte_OPB(PROD)'!$A:$Z,14,FALSE),""))))</f>
        <v>3118123</v>
      </c>
    </row>
    <row r="65" spans="1:27" ht="30" x14ac:dyDescent="0.25">
      <c r="A65" s="10" t="s">
        <v>226</v>
      </c>
      <c r="B65" s="6" t="str">
        <f>IFERROR(VLOOKUP(A65,'BOM-Carte_Alim(PROD)'!$A:$H,3,FALSE),"")</f>
        <v/>
      </c>
      <c r="C65" s="6" t="str">
        <f>IFERROR(VLOOKUP(A65,'BOM-Carte_Mere(PROD)'!$A:$H,3,FALSE),"")</f>
        <v>U208</v>
      </c>
      <c r="D65" s="6" t="str">
        <f>IFERROR(VLOOKUP(A65,'BOM-Carte_Herse_2020(PROD)'!$A:$H,3,FALSE),"")</f>
        <v/>
      </c>
      <c r="E65" s="6" t="str">
        <f>IFERROR(VLOOKUP(A65,'BOM-Carte_OPB(PROD)'!$A:$H,3,FALSE),"")</f>
        <v/>
      </c>
      <c r="F65" s="6" t="str">
        <f t="shared" si="0"/>
        <v>U208</v>
      </c>
      <c r="G65" s="6" t="str">
        <f t="shared" si="1"/>
        <v>U208</v>
      </c>
      <c r="H65" s="6" t="str">
        <f t="shared" si="2"/>
        <v>U208</v>
      </c>
      <c r="I65" s="11">
        <f>IFERROR(VLOOKUP(A65,'BOM-Carte_Alim(PROD)'!$A:$H,8,FALSE),0)</f>
        <v>0</v>
      </c>
      <c r="J65" s="11">
        <f>IFERROR(VLOOKUP(A65,'BOM-Carte_Mere(PROD)'!$A:$H,8,FALSE),0)</f>
        <v>1</v>
      </c>
      <c r="K65" s="11">
        <f>IFERROR(VLOOKUP(A65,'BOM-Carte_Herse_2020(PROD)'!$A:$H,8,FALSE),0)</f>
        <v>0</v>
      </c>
      <c r="L65" s="11">
        <f>IFERROR(VLOOKUP(A65,'BOM-Carte_OPB(PROD)'!$A:$H,8,FALSE),0)</f>
        <v>0</v>
      </c>
      <c r="M65" s="12">
        <f t="shared" si="3"/>
        <v>1</v>
      </c>
      <c r="N65" s="13" t="str">
        <f t="shared" si="4"/>
        <v>MAX485CUA+</v>
      </c>
      <c r="O65" s="14" t="str">
        <f>IFERROR(VLOOKUP($A65,'BOM-Carte_Alim(PROD)'!$A:$Z,2,FALSE),IFERROR(VLOOKUP($A65,'BOM-Carte_Mere(PROD)'!$A:$Z,2,FALSE),IFERROR(VLOOKUP($A65,'BOM-Carte_Herse_2020(PROD)'!$A:$Z,2,FALSE),IFERROR(VLOOKUP($A65,'BOM-Carte_OPB(PROD)'!$A:$Z,2,FALSE),""))))</f>
        <v>Maxim Integrated</v>
      </c>
      <c r="P65" s="15" t="str">
        <f t="shared" si="5"/>
        <v>U208</v>
      </c>
      <c r="Q65" s="15" t="str">
        <f>IFERROR(VLOOKUP($A65,'BOM-Carte_Alim(PROD)'!$A:$Z,4,FALSE),IFERROR(VLOOKUP($A65,'BOM-Carte_Mere(PROD)'!$A:$Z,4,FALSE),IFERROR(VLOOKUP($A65,'BOM-Carte_Herse_2020(PROD)'!$A:$Z,4,FALSE),IFERROR(VLOOKUP($A65,'BOM-Carte_OPB(PROD)'!$A:$Z,4,FALSE),""))))</f>
        <v>IC TXRX RS485/RS422 8-UMAX</v>
      </c>
      <c r="R65" s="15" t="str">
        <f>IFERROR(VLOOKUP($A65,'BOM-Carte_Alim(PROD)'!$A:$Z,5,FALSE),IFERROR(VLOOKUP($A65,'BOM-Carte_Mere(PROD)'!$A:$Z,5,FALSE),IFERROR(VLOOKUP($A65,'BOM-Carte_Herse_2020(PROD)'!$A:$Z,5,FALSE),IFERROR(VLOOKUP($A65,'BOM-Carte_OPB(PROD)'!$A:$Z,5,FALSE),""))))</f>
        <v>MAX485CUA+</v>
      </c>
      <c r="S65" s="15">
        <f>IFERROR(VLOOKUP($A65,'BOM-Carte_Alim(PROD)'!$A:$Z,6,FALSE),IFERROR(VLOOKUP($A65,'BOM-Carte_Mere(PROD)'!$A:$Z,6,FALSE),IFERROR(VLOOKUP($A65,'BOM-Carte_Herse_2020(PROD)'!$A:$Z,6,FALSE),IFERROR(VLOOKUP($A65,'BOM-Carte_OPB(PROD)'!$A:$Z,6,FALSE),""))))</f>
        <v>0</v>
      </c>
      <c r="T65" s="15" t="str">
        <f>IFERROR(VLOOKUP($A65,'BOM-Carte_Alim(PROD)'!$A:$Z,7,FALSE),IFERROR(VLOOKUP($A65,'BOM-Carte_Mere(PROD)'!$A:$Z,7,FALSE),IFERROR(VLOOKUP($A65,'BOM-Carte_Herse_2020(PROD)'!$A:$Z,7,FALSE),IFERROR(VLOOKUP($A65,'BOM-Carte_OPB(PROD)'!$A:$Z,7,FALSE),""))))</f>
        <v>MSOP-8</v>
      </c>
      <c r="U65" s="15">
        <f t="shared" si="6"/>
        <v>1</v>
      </c>
      <c r="V65" s="15" t="str">
        <f>IFERROR(VLOOKUP($A65,'BOM-Carte_Alim(PROD)'!$A:$Z,9,FALSE),IFERROR(VLOOKUP($A65,'BOM-Carte_Mere(PROD)'!$A:$Z,9,FALSE),IFERROR(VLOOKUP($A65,'BOM-Carte_Herse_2020(PROD)'!$A:$Z,9,FALSE),IFERROR(VLOOKUP($A65,'BOM-Carte_OPB(PROD)'!$A:$Z,9,FALSE),""))))</f>
        <v>MAX485CUA+</v>
      </c>
      <c r="W65" s="15">
        <f>IFERROR(VLOOKUP($A65,'BOM-Carte_Alim(PROD)'!$A:$Z,10,FALSE),IFERROR(VLOOKUP($A65,'BOM-Carte_Mere(PROD)'!$A:$Z,10,FALSE),IFERROR(VLOOKUP($A65,'BOM-Carte_Herse_2020(PROD)'!$A:$Z,10,FALSE),IFERROR(VLOOKUP($A65,'BOM-Carte_OPB(PROD)'!$A:$Z,10,FALSE),""))))</f>
        <v>0</v>
      </c>
      <c r="X65" s="15">
        <f>IFERROR(VLOOKUP($A65,'BOM-Carte_Alim(PROD)'!$A:$Z,11,FALSE),IFERROR(VLOOKUP($A65,'BOM-Carte_Mere(PROD)'!$A:$Z,11,FALSE),IFERROR(VLOOKUP($A65,'BOM-Carte_Herse_2020(PROD)'!$A:$Z,11,FALSE),IFERROR(VLOOKUP($A65,'BOM-Carte_OPB(PROD)'!$A:$Z,11,FALSE),""))))</f>
        <v>0</v>
      </c>
      <c r="Y65" s="15">
        <f>IFERROR(VLOOKUP($A65,'BOM-Carte_Alim(PROD)'!$A:$Z,12,FALSE),IFERROR(VLOOKUP($A65,'BOM-Carte_Mere(PROD)'!$A:$Z,12,FALSE),IFERROR(VLOOKUP($A65,'BOM-Carte_Herse_2020(PROD)'!$A:$Z,12,FALSE),IFERROR(VLOOKUP($A65,'BOM-Carte_OPB(PROD)'!$A:$Z,12,FALSE),""))))</f>
        <v>0</v>
      </c>
      <c r="Z65" s="9" t="str">
        <f>IFERROR(VLOOKUP($A65,'BOM-Carte_Alim(PROD)'!$A:$Z,13,FALSE),IFERROR(VLOOKUP($A65,'BOM-Carte_Mere(PROD)'!$A:$Z,13,FALSE),IFERROR(VLOOKUP($A65,'BOM-Carte_Herse_2020(PROD)'!$A:$Z,13,FALSE),IFERROR(VLOOKUP($A65,'BOM-Carte_OPB(PROD)'!$A:$Z,13,FALSE),""))))</f>
        <v>Farnell</v>
      </c>
      <c r="AA65" s="9" t="str">
        <f>IFERROR(VLOOKUP($A65,'BOM-Carte_Alim(PROD)'!$A:$Z,14,FALSE),IFERROR(VLOOKUP($A65,'BOM-Carte_Mere(PROD)'!$A:$Z,14,FALSE),IFERROR(VLOOKUP($A65,'BOM-Carte_Herse_2020(PROD)'!$A:$Z,14,FALSE),IFERROR(VLOOKUP($A65,'BOM-Carte_OPB(PROD)'!$A:$Z,14,FALSE),""))))</f>
        <v>2511735</v>
      </c>
    </row>
    <row r="66" spans="1:27" ht="45" x14ac:dyDescent="0.25">
      <c r="A66" s="10" t="s">
        <v>231</v>
      </c>
      <c r="B66" s="6" t="str">
        <f>IFERROR(VLOOKUP(A66,'BOM-Carte_Alim(PROD)'!$A:$H,3,FALSE),"")</f>
        <v/>
      </c>
      <c r="C66" s="6" t="str">
        <f>IFERROR(VLOOKUP(A66,'BOM-Carte_Mere(PROD)'!$A:$H,3,FALSE),"")</f>
        <v>U201</v>
      </c>
      <c r="D66" s="6" t="str">
        <f>IFERROR(VLOOKUP(A66,'BOM-Carte_Herse_2020(PROD)'!$A:$H,3,FALSE),"")</f>
        <v/>
      </c>
      <c r="E66" s="6" t="str">
        <f>IFERROR(VLOOKUP(A66,'BOM-Carte_OPB(PROD)'!$A:$H,3,FALSE),"")</f>
        <v/>
      </c>
      <c r="F66" s="6" t="str">
        <f t="shared" si="0"/>
        <v>U201</v>
      </c>
      <c r="G66" s="6" t="str">
        <f t="shared" si="1"/>
        <v>U201</v>
      </c>
      <c r="H66" s="6" t="str">
        <f t="shared" si="2"/>
        <v>U201</v>
      </c>
      <c r="I66" s="11">
        <f>IFERROR(VLOOKUP(A66,'BOM-Carte_Alim(PROD)'!$A:$H,8,FALSE),0)</f>
        <v>0</v>
      </c>
      <c r="J66" s="11">
        <f>IFERROR(VLOOKUP(A66,'BOM-Carte_Mere(PROD)'!$A:$H,8,FALSE),0)</f>
        <v>1</v>
      </c>
      <c r="K66" s="11">
        <f>IFERROR(VLOOKUP(A66,'BOM-Carte_Herse_2020(PROD)'!$A:$H,8,FALSE),0)</f>
        <v>0</v>
      </c>
      <c r="L66" s="11">
        <f>IFERROR(VLOOKUP(A66,'BOM-Carte_OPB(PROD)'!$A:$H,8,FALSE),0)</f>
        <v>0</v>
      </c>
      <c r="M66" s="12">
        <f t="shared" si="3"/>
        <v>1</v>
      </c>
      <c r="N66" s="13" t="str">
        <f t="shared" si="4"/>
        <v>MCP2551-I/SN</v>
      </c>
      <c r="O66" s="14" t="str">
        <f>IFERROR(VLOOKUP($A66,'BOM-Carte_Alim(PROD)'!$A:$Z,2,FALSE),IFERROR(VLOOKUP($A66,'BOM-Carte_Mere(PROD)'!$A:$Z,2,FALSE),IFERROR(VLOOKUP($A66,'BOM-Carte_Herse_2020(PROD)'!$A:$Z,2,FALSE),IFERROR(VLOOKUP($A66,'BOM-Carte_OPB(PROD)'!$A:$Z,2,FALSE),""))))</f>
        <v>Microchip Technology</v>
      </c>
      <c r="P66" s="15" t="str">
        <f t="shared" si="5"/>
        <v>U201</v>
      </c>
      <c r="Q66" s="15" t="str">
        <f>IFERROR(VLOOKUP($A66,'BOM-Carte_Alim(PROD)'!$A:$Z,4,FALSE),IFERROR(VLOOKUP($A66,'BOM-Carte_Mere(PROD)'!$A:$Z,4,FALSE),IFERROR(VLOOKUP($A66,'BOM-Carte_Herse_2020(PROD)'!$A:$Z,4,FALSE),IFERROR(VLOOKUP($A66,'BOM-Carte_OPB(PROD)'!$A:$Z,4,FALSE),""))))</f>
        <v>IC TRANSCEIVER CAN HI-SPD 8-SOIC</v>
      </c>
      <c r="R66" s="15" t="str">
        <f>IFERROR(VLOOKUP($A66,'BOM-Carte_Alim(PROD)'!$A:$Z,5,FALSE),IFERROR(VLOOKUP($A66,'BOM-Carte_Mere(PROD)'!$A:$Z,5,FALSE),IFERROR(VLOOKUP($A66,'BOM-Carte_Herse_2020(PROD)'!$A:$Z,5,FALSE),IFERROR(VLOOKUP($A66,'BOM-Carte_OPB(PROD)'!$A:$Z,5,FALSE),""))))</f>
        <v>MCP2551-I/SN</v>
      </c>
      <c r="S66" s="15">
        <f>IFERROR(VLOOKUP($A66,'BOM-Carte_Alim(PROD)'!$A:$Z,6,FALSE),IFERROR(VLOOKUP($A66,'BOM-Carte_Mere(PROD)'!$A:$Z,6,FALSE),IFERROR(VLOOKUP($A66,'BOM-Carte_Herse_2020(PROD)'!$A:$Z,6,FALSE),IFERROR(VLOOKUP($A66,'BOM-Carte_OPB(PROD)'!$A:$Z,6,FALSE),""))))</f>
        <v>0</v>
      </c>
      <c r="T66" s="15" t="str">
        <f>IFERROR(VLOOKUP($A66,'BOM-Carte_Alim(PROD)'!$A:$Z,7,FALSE),IFERROR(VLOOKUP($A66,'BOM-Carte_Mere(PROD)'!$A:$Z,7,FALSE),IFERROR(VLOOKUP($A66,'BOM-Carte_Herse_2020(PROD)'!$A:$Z,7,FALSE),IFERROR(VLOOKUP($A66,'BOM-Carte_OPB(PROD)'!$A:$Z,7,FALSE),""))))</f>
        <v>SOIC127P600X175-8N</v>
      </c>
      <c r="U66" s="15">
        <f t="shared" si="6"/>
        <v>1</v>
      </c>
      <c r="V66" s="15" t="str">
        <f>IFERROR(VLOOKUP($A66,'BOM-Carte_Alim(PROD)'!$A:$Z,9,FALSE),IFERROR(VLOOKUP($A66,'BOM-Carte_Mere(PROD)'!$A:$Z,9,FALSE),IFERROR(VLOOKUP($A66,'BOM-Carte_Herse_2020(PROD)'!$A:$Z,9,FALSE),IFERROR(VLOOKUP($A66,'BOM-Carte_OPB(PROD)'!$A:$Z,9,FALSE),""))))</f>
        <v>MCP2551-I/SN</v>
      </c>
      <c r="W66" s="15" t="str">
        <f>IFERROR(VLOOKUP($A66,'BOM-Carte_Alim(PROD)'!$A:$Z,10,FALSE),IFERROR(VLOOKUP($A66,'BOM-Carte_Mere(PROD)'!$A:$Z,10,FALSE),IFERROR(VLOOKUP($A66,'BOM-Carte_Herse_2020(PROD)'!$A:$Z,10,FALSE),IFERROR(VLOOKUP($A66,'BOM-Carte_OPB(PROD)'!$A:$Z,10,FALSE),""))))</f>
        <v>SOIC-8_3.9x4.9x1.27P</v>
      </c>
      <c r="X66" s="15" t="str">
        <f>IFERROR(VLOOKUP($A66,'BOM-Carte_Alim(PROD)'!$A:$Z,11,FALSE),IFERROR(VLOOKUP($A66,'BOM-Carte_Mere(PROD)'!$A:$Z,11,FALSE),IFERROR(VLOOKUP($A66,'BOM-Carte_Herse_2020(PROD)'!$A:$Z,11,FALSE),IFERROR(VLOOKUP($A66,'BOM-Carte_OPB(PROD)'!$A:$Z,11,FALSE),""))))</f>
        <v>JLCPCB</v>
      </c>
      <c r="Y66" s="15" t="str">
        <f>IFERROR(VLOOKUP($A66,'BOM-Carte_Alim(PROD)'!$A:$Z,12,FALSE),IFERROR(VLOOKUP($A66,'BOM-Carte_Mere(PROD)'!$A:$Z,12,FALSE),IFERROR(VLOOKUP($A66,'BOM-Carte_Herse_2020(PROD)'!$A:$Z,12,FALSE),IFERROR(VLOOKUP($A66,'BOM-Carte_OPB(PROD)'!$A:$Z,12,FALSE),""))))</f>
        <v>C7439</v>
      </c>
      <c r="Z66" s="9" t="str">
        <f>IFERROR(VLOOKUP($A66,'BOM-Carte_Alim(PROD)'!$A:$Z,13,FALSE),IFERROR(VLOOKUP($A66,'BOM-Carte_Mere(PROD)'!$A:$Z,13,FALSE),IFERROR(VLOOKUP($A66,'BOM-Carte_Herse_2020(PROD)'!$A:$Z,13,FALSE),IFERROR(VLOOKUP($A66,'BOM-Carte_OPB(PROD)'!$A:$Z,13,FALSE),""))))</f>
        <v>Farnell</v>
      </c>
      <c r="AA66" s="9" t="str">
        <f>IFERROR(VLOOKUP($A66,'BOM-Carte_Alim(PROD)'!$A:$Z,14,FALSE),IFERROR(VLOOKUP($A66,'BOM-Carte_Mere(PROD)'!$A:$Z,14,FALSE),IFERROR(VLOOKUP($A66,'BOM-Carte_Herse_2020(PROD)'!$A:$Z,14,FALSE),IFERROR(VLOOKUP($A66,'BOM-Carte_OPB(PROD)'!$A:$Z,14,FALSE),""))))</f>
        <v>9758569</v>
      </c>
    </row>
    <row r="67" spans="1:27" ht="30" x14ac:dyDescent="0.25">
      <c r="A67" s="10" t="s">
        <v>238</v>
      </c>
      <c r="B67" s="6" t="str">
        <f>IFERROR(VLOOKUP(A67,'BOM-Carte_Alim(PROD)'!$A:$H,3,FALSE),"")</f>
        <v/>
      </c>
      <c r="C67" s="6" t="str">
        <f>IFERROR(VLOOKUP(A67,'BOM-Carte_Mere(PROD)'!$A:$H,3,FALSE),"")</f>
        <v>R203, R204</v>
      </c>
      <c r="D67" s="6" t="str">
        <f>IFERROR(VLOOKUP(A67,'BOM-Carte_Herse_2020(PROD)'!$A:$H,3,FALSE),"")</f>
        <v/>
      </c>
      <c r="E67" s="6" t="str">
        <f>IFERROR(VLOOKUP(A67,'BOM-Carte_OPB(PROD)'!$A:$H,3,FALSE),"")</f>
        <v/>
      </c>
      <c r="F67" s="6" t="str">
        <f t="shared" ref="F67:F80" si="7">CONCATENATE($B67,IF(AND($B67&lt;&gt;"",$C67&lt;&gt;""),", ",""),IF($C67&lt;&gt;"",C67,""))</f>
        <v>R203, R204</v>
      </c>
      <c r="G67" s="6" t="str">
        <f t="shared" ref="G67:G80" si="8">CONCATENATE($F67,IF(AND($F67&lt;&gt;"",$D67&lt;&gt;""),", ",""),IF($D67&lt;&gt;"",D67,""))</f>
        <v>R203, R204</v>
      </c>
      <c r="H67" s="6" t="str">
        <f t="shared" ref="H67:H80" si="9">CONCATENATE($G67,IF(AND($G67&lt;&gt;"",$E67&lt;&gt;""),", ",""),IF($E67&lt;&gt;"",E67,""))</f>
        <v>R203, R204</v>
      </c>
      <c r="I67" s="11">
        <f>IFERROR(VLOOKUP(A67,'BOM-Carte_Alim(PROD)'!$A:$H,8,FALSE),0)</f>
        <v>0</v>
      </c>
      <c r="J67" s="11">
        <f>IFERROR(VLOOKUP(A67,'BOM-Carte_Mere(PROD)'!$A:$H,8,FALSE),0)</f>
        <v>2</v>
      </c>
      <c r="K67" s="11">
        <f>IFERROR(VLOOKUP(A67,'BOM-Carte_Herse_2020(PROD)'!$A:$H,8,FALSE),0)</f>
        <v>0</v>
      </c>
      <c r="L67" s="11">
        <f>IFERROR(VLOOKUP(A67,'BOM-Carte_OPB(PROD)'!$A:$H,8,FALSE),0)</f>
        <v>0</v>
      </c>
      <c r="M67" s="12">
        <f t="shared" ref="M67:M80" si="10">I67+J67+(2*K67)+(2*L67)</f>
        <v>2</v>
      </c>
      <c r="N67" s="13" t="str">
        <f t="shared" ref="N67:N80" si="11">$A67</f>
        <v>RC0402FR-071KL</v>
      </c>
      <c r="O67" s="14" t="str">
        <f>IFERROR(VLOOKUP($A67,'BOM-Carte_Alim(PROD)'!$A:$Z,2,FALSE),IFERROR(VLOOKUP($A67,'BOM-Carte_Mere(PROD)'!$A:$Z,2,FALSE),IFERROR(VLOOKUP($A67,'BOM-Carte_Herse_2020(PROD)'!$A:$Z,2,FALSE),IFERROR(VLOOKUP($A67,'BOM-Carte_OPB(PROD)'!$A:$Z,2,FALSE),""))))</f>
        <v>Yageo</v>
      </c>
      <c r="P67" s="15" t="str">
        <f t="shared" ref="P67:P80" si="12">$H67</f>
        <v>R203, R204</v>
      </c>
      <c r="Q67" s="15" t="str">
        <f>IFERROR(VLOOKUP($A67,'BOM-Carte_Alim(PROD)'!$A:$Z,4,FALSE),IFERROR(VLOOKUP($A67,'BOM-Carte_Mere(PROD)'!$A:$Z,4,FALSE),IFERROR(VLOOKUP($A67,'BOM-Carte_Herse_2020(PROD)'!$A:$Z,4,FALSE),IFERROR(VLOOKUP($A67,'BOM-Carte_OPB(PROD)'!$A:$Z,4,FALSE),""))))</f>
        <v>RES SMD 1K OHM 1% 1/16W 0402</v>
      </c>
      <c r="R67" s="15" t="str">
        <f>IFERROR(VLOOKUP($A67,'BOM-Carte_Alim(PROD)'!$A:$Z,5,FALSE),IFERROR(VLOOKUP($A67,'BOM-Carte_Mere(PROD)'!$A:$Z,5,FALSE),IFERROR(VLOOKUP($A67,'BOM-Carte_Herse_2020(PROD)'!$A:$Z,5,FALSE),IFERROR(VLOOKUP($A67,'BOM-Carte_OPB(PROD)'!$A:$Z,5,FALSE),""))))</f>
        <v>RC0402FR-071KL</v>
      </c>
      <c r="S67" s="15" t="str">
        <f>IFERROR(VLOOKUP($A67,'BOM-Carte_Alim(PROD)'!$A:$Z,6,FALSE),IFERROR(VLOOKUP($A67,'BOM-Carte_Mere(PROD)'!$A:$Z,6,FALSE),IFERROR(VLOOKUP($A67,'BOM-Carte_Herse_2020(PROD)'!$A:$Z,6,FALSE),IFERROR(VLOOKUP($A67,'BOM-Carte_OPB(PROD)'!$A:$Z,6,FALSE),""))))</f>
        <v>1k</v>
      </c>
      <c r="T67" s="15" t="str">
        <f>IFERROR(VLOOKUP($A67,'BOM-Carte_Alim(PROD)'!$A:$Z,7,FALSE),IFERROR(VLOOKUP($A67,'BOM-Carte_Mere(PROD)'!$A:$Z,7,FALSE),IFERROR(VLOOKUP($A67,'BOM-Carte_Herse_2020(PROD)'!$A:$Z,7,FALSE),IFERROR(VLOOKUP($A67,'BOM-Carte_OPB(PROD)'!$A:$Z,7,FALSE),""))))</f>
        <v>RESC1005X04N</v>
      </c>
      <c r="U67" s="15">
        <f t="shared" ref="U67:U80" si="13">$M67</f>
        <v>2</v>
      </c>
      <c r="V67" s="15" t="str">
        <f>IFERROR(VLOOKUP($A67,'BOM-Carte_Alim(PROD)'!$A:$Z,9,FALSE),IFERROR(VLOOKUP($A67,'BOM-Carte_Mere(PROD)'!$A:$Z,9,FALSE),IFERROR(VLOOKUP($A67,'BOM-Carte_Herse_2020(PROD)'!$A:$Z,9,FALSE),IFERROR(VLOOKUP($A67,'BOM-Carte_OPB(PROD)'!$A:$Z,9,FALSE),""))))</f>
        <v>RC0402FR-071KL</v>
      </c>
      <c r="W67" s="15" t="str">
        <f>IFERROR(VLOOKUP($A67,'BOM-Carte_Alim(PROD)'!$A:$Z,10,FALSE),IFERROR(VLOOKUP($A67,'BOM-Carte_Mere(PROD)'!$A:$Z,10,FALSE),IFERROR(VLOOKUP($A67,'BOM-Carte_Herse_2020(PROD)'!$A:$Z,10,FALSE),IFERROR(VLOOKUP($A67,'BOM-Carte_OPB(PROD)'!$A:$Z,10,FALSE),""))))</f>
        <v>0402</v>
      </c>
      <c r="X67" s="15" t="str">
        <f>IFERROR(VLOOKUP($A67,'BOM-Carte_Alim(PROD)'!$A:$Z,11,FALSE),IFERROR(VLOOKUP($A67,'BOM-Carte_Mere(PROD)'!$A:$Z,11,FALSE),IFERROR(VLOOKUP($A67,'BOM-Carte_Herse_2020(PROD)'!$A:$Z,11,FALSE),IFERROR(VLOOKUP($A67,'BOM-Carte_OPB(PROD)'!$A:$Z,11,FALSE),""))))</f>
        <v>JLCPCB</v>
      </c>
      <c r="Y67" s="15" t="str">
        <f>IFERROR(VLOOKUP($A67,'BOM-Carte_Alim(PROD)'!$A:$Z,12,FALSE),IFERROR(VLOOKUP($A67,'BOM-Carte_Mere(PROD)'!$A:$Z,12,FALSE),IFERROR(VLOOKUP($A67,'BOM-Carte_Herse_2020(PROD)'!$A:$Z,12,FALSE),IFERROR(VLOOKUP($A67,'BOM-Carte_OPB(PROD)'!$A:$Z,12,FALSE),""))))</f>
        <v>C11702</v>
      </c>
      <c r="Z67" s="9" t="str">
        <f>IFERROR(VLOOKUP($A67,'BOM-Carte_Alim(PROD)'!$A:$Z,13,FALSE),IFERROR(VLOOKUP($A67,'BOM-Carte_Mere(PROD)'!$A:$Z,13,FALSE),IFERROR(VLOOKUP($A67,'BOM-Carte_Herse_2020(PROD)'!$A:$Z,13,FALSE),IFERROR(VLOOKUP($A67,'BOM-Carte_OPB(PROD)'!$A:$Z,13,FALSE),""))))</f>
        <v>Farnell</v>
      </c>
      <c r="AA67" s="9" t="str">
        <f>IFERROR(VLOOKUP($A67,'BOM-Carte_Alim(PROD)'!$A:$Z,14,FALSE),IFERROR(VLOOKUP($A67,'BOM-Carte_Mere(PROD)'!$A:$Z,14,FALSE),IFERROR(VLOOKUP($A67,'BOM-Carte_Herse_2020(PROD)'!$A:$Z,14,FALSE),IFERROR(VLOOKUP($A67,'BOM-Carte_OPB(PROD)'!$A:$Z,14,FALSE),""))))</f>
        <v>9239235</v>
      </c>
    </row>
    <row r="68" spans="1:27" ht="150" x14ac:dyDescent="0.25">
      <c r="A68" s="10" t="s">
        <v>243</v>
      </c>
      <c r="B68" s="6" t="str">
        <f>IFERROR(VLOOKUP(A68,'BOM-Carte_Alim(PROD)'!$A:$H,3,FALSE),"")</f>
        <v/>
      </c>
      <c r="C68" s="6" t="str">
        <f>IFERROR(VLOOKUP(A68,'BOM-Carte_Mere(PROD)'!$A:$H,3,FALSE),"")</f>
        <v>R201, R202, R208, R209, R216, R217, R218, R219, R224, R225, R226, R227, R232, R233, R234, R235, R236, R237, R238, R239</v>
      </c>
      <c r="D68" s="6" t="str">
        <f>IFERROR(VLOOKUP(A68,'BOM-Carte_Herse_2020(PROD)'!$A:$H,3,FALSE),"")</f>
        <v/>
      </c>
      <c r="E68" s="6" t="str">
        <f>IFERROR(VLOOKUP(A68,'BOM-Carte_OPB(PROD)'!$A:$H,3,FALSE),"")</f>
        <v/>
      </c>
      <c r="F68" s="6" t="str">
        <f t="shared" si="7"/>
        <v>R201, R202, R208, R209, R216, R217, R218, R219, R224, R225, R226, R227, R232, R233, R234, R235, R236, R237, R238, R239</v>
      </c>
      <c r="G68" s="6" t="str">
        <f t="shared" si="8"/>
        <v>R201, R202, R208, R209, R216, R217, R218, R219, R224, R225, R226, R227, R232, R233, R234, R235, R236, R237, R238, R239</v>
      </c>
      <c r="H68" s="6" t="str">
        <f t="shared" si="9"/>
        <v>R201, R202, R208, R209, R216, R217, R218, R219, R224, R225, R226, R227, R232, R233, R234, R235, R236, R237, R238, R239</v>
      </c>
      <c r="I68" s="11">
        <f>IFERROR(VLOOKUP(A68,'BOM-Carte_Alim(PROD)'!$A:$H,8,FALSE),0)</f>
        <v>0</v>
      </c>
      <c r="J68" s="11">
        <f>IFERROR(VLOOKUP(A68,'BOM-Carte_Mere(PROD)'!$A:$H,8,FALSE),0)</f>
        <v>20</v>
      </c>
      <c r="K68" s="11">
        <f>IFERROR(VLOOKUP(A68,'BOM-Carte_Herse_2020(PROD)'!$A:$H,8,FALSE),0)</f>
        <v>0</v>
      </c>
      <c r="L68" s="11">
        <f>IFERROR(VLOOKUP(A68,'BOM-Carte_OPB(PROD)'!$A:$H,8,FALSE),0)</f>
        <v>0</v>
      </c>
      <c r="M68" s="12">
        <f t="shared" si="10"/>
        <v>20</v>
      </c>
      <c r="N68" s="13" t="str">
        <f t="shared" si="11"/>
        <v>RC0402FR-074K7L</v>
      </c>
      <c r="O68" s="14" t="str">
        <f>IFERROR(VLOOKUP($A68,'BOM-Carte_Alim(PROD)'!$A:$Z,2,FALSE),IFERROR(VLOOKUP($A68,'BOM-Carte_Mere(PROD)'!$A:$Z,2,FALSE),IFERROR(VLOOKUP($A68,'BOM-Carte_Herse_2020(PROD)'!$A:$Z,2,FALSE),IFERROR(VLOOKUP($A68,'BOM-Carte_OPB(PROD)'!$A:$Z,2,FALSE),""))))</f>
        <v>Yageo</v>
      </c>
      <c r="P68" s="15" t="str">
        <f t="shared" si="12"/>
        <v>R201, R202, R208, R209, R216, R217, R218, R219, R224, R225, R226, R227, R232, R233, R234, R235, R236, R237, R238, R239</v>
      </c>
      <c r="Q68" s="15" t="str">
        <f>IFERROR(VLOOKUP($A68,'BOM-Carte_Alim(PROD)'!$A:$Z,4,FALSE),IFERROR(VLOOKUP($A68,'BOM-Carte_Mere(PROD)'!$A:$Z,4,FALSE),IFERROR(VLOOKUP($A68,'BOM-Carte_Herse_2020(PROD)'!$A:$Z,4,FALSE),IFERROR(VLOOKUP($A68,'BOM-Carte_OPB(PROD)'!$A:$Z,4,FALSE),""))))</f>
        <v>RES SMD 4K7 OHM 1% 1/16W 0402</v>
      </c>
      <c r="R68" s="15" t="str">
        <f>IFERROR(VLOOKUP($A68,'BOM-Carte_Alim(PROD)'!$A:$Z,5,FALSE),IFERROR(VLOOKUP($A68,'BOM-Carte_Mere(PROD)'!$A:$Z,5,FALSE),IFERROR(VLOOKUP($A68,'BOM-Carte_Herse_2020(PROD)'!$A:$Z,5,FALSE),IFERROR(VLOOKUP($A68,'BOM-Carte_OPB(PROD)'!$A:$Z,5,FALSE),""))))</f>
        <v>RC0402FR-074K7L</v>
      </c>
      <c r="S68" s="15" t="str">
        <f>IFERROR(VLOOKUP($A68,'BOM-Carte_Alim(PROD)'!$A:$Z,6,FALSE),IFERROR(VLOOKUP($A68,'BOM-Carte_Mere(PROD)'!$A:$Z,6,FALSE),IFERROR(VLOOKUP($A68,'BOM-Carte_Herse_2020(PROD)'!$A:$Z,6,FALSE),IFERROR(VLOOKUP($A68,'BOM-Carte_OPB(PROD)'!$A:$Z,6,FALSE),""))))</f>
        <v>4.7k</v>
      </c>
      <c r="T68" s="15" t="str">
        <f>IFERROR(VLOOKUP($A68,'BOM-Carte_Alim(PROD)'!$A:$Z,7,FALSE),IFERROR(VLOOKUP($A68,'BOM-Carte_Mere(PROD)'!$A:$Z,7,FALSE),IFERROR(VLOOKUP($A68,'BOM-Carte_Herse_2020(PROD)'!$A:$Z,7,FALSE),IFERROR(VLOOKUP($A68,'BOM-Carte_OPB(PROD)'!$A:$Z,7,FALSE),""))))</f>
        <v>RESC1005X04N</v>
      </c>
      <c r="U68" s="15">
        <f t="shared" si="13"/>
        <v>20</v>
      </c>
      <c r="V68" s="15" t="str">
        <f>IFERROR(VLOOKUP($A68,'BOM-Carte_Alim(PROD)'!$A:$Z,9,FALSE),IFERROR(VLOOKUP($A68,'BOM-Carte_Mere(PROD)'!$A:$Z,9,FALSE),IFERROR(VLOOKUP($A68,'BOM-Carte_Herse_2020(PROD)'!$A:$Z,9,FALSE),IFERROR(VLOOKUP($A68,'BOM-Carte_OPB(PROD)'!$A:$Z,9,FALSE),""))))</f>
        <v>RC0402FR-074K7L</v>
      </c>
      <c r="W68" s="15" t="str">
        <f>IFERROR(VLOOKUP($A68,'BOM-Carte_Alim(PROD)'!$A:$Z,10,FALSE),IFERROR(VLOOKUP($A68,'BOM-Carte_Mere(PROD)'!$A:$Z,10,FALSE),IFERROR(VLOOKUP($A68,'BOM-Carte_Herse_2020(PROD)'!$A:$Z,10,FALSE),IFERROR(VLOOKUP($A68,'BOM-Carte_OPB(PROD)'!$A:$Z,10,FALSE),""))))</f>
        <v>0402</v>
      </c>
      <c r="X68" s="15" t="str">
        <f>IFERROR(VLOOKUP($A68,'BOM-Carte_Alim(PROD)'!$A:$Z,11,FALSE),IFERROR(VLOOKUP($A68,'BOM-Carte_Mere(PROD)'!$A:$Z,11,FALSE),IFERROR(VLOOKUP($A68,'BOM-Carte_Herse_2020(PROD)'!$A:$Z,11,FALSE),IFERROR(VLOOKUP($A68,'BOM-Carte_OPB(PROD)'!$A:$Z,11,FALSE),""))))</f>
        <v>JLCPCB</v>
      </c>
      <c r="Y68" s="15" t="str">
        <f>IFERROR(VLOOKUP($A68,'BOM-Carte_Alim(PROD)'!$A:$Z,12,FALSE),IFERROR(VLOOKUP($A68,'BOM-Carte_Mere(PROD)'!$A:$Z,12,FALSE),IFERROR(VLOOKUP($A68,'BOM-Carte_Herse_2020(PROD)'!$A:$Z,12,FALSE),IFERROR(VLOOKUP($A68,'BOM-Carte_OPB(PROD)'!$A:$Z,12,FALSE),""))))</f>
        <v>C25900</v>
      </c>
      <c r="Z68" s="9" t="str">
        <f>IFERROR(VLOOKUP($A68,'BOM-Carte_Alim(PROD)'!$A:$Z,13,FALSE),IFERROR(VLOOKUP($A68,'BOM-Carte_Mere(PROD)'!$A:$Z,13,FALSE),IFERROR(VLOOKUP($A68,'BOM-Carte_Herse_2020(PROD)'!$A:$Z,13,FALSE),IFERROR(VLOOKUP($A68,'BOM-Carte_OPB(PROD)'!$A:$Z,13,FALSE),""))))</f>
        <v>Farnell</v>
      </c>
      <c r="AA68" s="9" t="str">
        <f>IFERROR(VLOOKUP($A68,'BOM-Carte_Alim(PROD)'!$A:$Z,14,FALSE),IFERROR(VLOOKUP($A68,'BOM-Carte_Mere(PROD)'!$A:$Z,14,FALSE),IFERROR(VLOOKUP($A68,'BOM-Carte_Herse_2020(PROD)'!$A:$Z,14,FALSE),IFERROR(VLOOKUP($A68,'BOM-Carte_OPB(PROD)'!$A:$Z,14,FALSE),""))))</f>
        <v>9239316</v>
      </c>
    </row>
    <row r="69" spans="1:27" ht="150" x14ac:dyDescent="0.25">
      <c r="A69" s="10" t="s">
        <v>248</v>
      </c>
      <c r="B69" s="6" t="str">
        <f>IFERROR(VLOOKUP(A69,'BOM-Carte_Alim(PROD)'!$A:$H,3,FALSE),"")</f>
        <v/>
      </c>
      <c r="C69" s="6" t="str">
        <f>IFERROR(VLOOKUP(A69,'BOM-Carte_Mere(PROD)'!$A:$H,3,FALSE),"")</f>
        <v>R220, R221, R222, R223, R228, R229, R230, R231, R240, R241, R242, R243, R244, R245, R246, R247, R262, R263, R265</v>
      </c>
      <c r="D69" s="6" t="str">
        <f>IFERROR(VLOOKUP(A69,'BOM-Carte_Herse_2020(PROD)'!$A:$H,3,FALSE),"")</f>
        <v/>
      </c>
      <c r="E69" s="6" t="str">
        <f>IFERROR(VLOOKUP(A69,'BOM-Carte_OPB(PROD)'!$A:$H,3,FALSE),"")</f>
        <v/>
      </c>
      <c r="F69" s="6" t="str">
        <f t="shared" si="7"/>
        <v>R220, R221, R222, R223, R228, R229, R230, R231, R240, R241, R242, R243, R244, R245, R246, R247, R262, R263, R265</v>
      </c>
      <c r="G69" s="6" t="str">
        <f t="shared" si="8"/>
        <v>R220, R221, R222, R223, R228, R229, R230, R231, R240, R241, R242, R243, R244, R245, R246, R247, R262, R263, R265</v>
      </c>
      <c r="H69" s="6" t="str">
        <f t="shared" si="9"/>
        <v>R220, R221, R222, R223, R228, R229, R230, R231, R240, R241, R242, R243, R244, R245, R246, R247, R262, R263, R265</v>
      </c>
      <c r="I69" s="11">
        <f>IFERROR(VLOOKUP(A69,'BOM-Carte_Alim(PROD)'!$A:$H,8,FALSE),0)</f>
        <v>0</v>
      </c>
      <c r="J69" s="11">
        <f>IFERROR(VLOOKUP(A69,'BOM-Carte_Mere(PROD)'!$A:$H,8,FALSE),0)</f>
        <v>19</v>
      </c>
      <c r="K69" s="11">
        <f>IFERROR(VLOOKUP(A69,'BOM-Carte_Herse_2020(PROD)'!$A:$H,8,FALSE),0)</f>
        <v>0</v>
      </c>
      <c r="L69" s="11">
        <f>IFERROR(VLOOKUP(A69,'BOM-Carte_OPB(PROD)'!$A:$H,8,FALSE),0)</f>
        <v>0</v>
      </c>
      <c r="M69" s="12">
        <f t="shared" si="10"/>
        <v>19</v>
      </c>
      <c r="N69" s="13" t="str">
        <f t="shared" si="11"/>
        <v>RC0402FR-0710KL</v>
      </c>
      <c r="O69" s="14" t="str">
        <f>IFERROR(VLOOKUP($A69,'BOM-Carte_Alim(PROD)'!$A:$Z,2,FALSE),IFERROR(VLOOKUP($A69,'BOM-Carte_Mere(PROD)'!$A:$Z,2,FALSE),IFERROR(VLOOKUP($A69,'BOM-Carte_Herse_2020(PROD)'!$A:$Z,2,FALSE),IFERROR(VLOOKUP($A69,'BOM-Carte_OPB(PROD)'!$A:$Z,2,FALSE),""))))</f>
        <v>Yageo</v>
      </c>
      <c r="P69" s="15" t="str">
        <f t="shared" si="12"/>
        <v>R220, R221, R222, R223, R228, R229, R230, R231, R240, R241, R242, R243, R244, R245, R246, R247, R262, R263, R265</v>
      </c>
      <c r="Q69" s="15" t="str">
        <f>IFERROR(VLOOKUP($A69,'BOM-Carte_Alim(PROD)'!$A:$Z,4,FALSE),IFERROR(VLOOKUP($A69,'BOM-Carte_Mere(PROD)'!$A:$Z,4,FALSE),IFERROR(VLOOKUP($A69,'BOM-Carte_Herse_2020(PROD)'!$A:$Z,4,FALSE),IFERROR(VLOOKUP($A69,'BOM-Carte_OPB(PROD)'!$A:$Z,4,FALSE),""))))</f>
        <v>RES SMD 10K OHM 1% 1/16W 0402</v>
      </c>
      <c r="R69" s="15" t="str">
        <f>IFERROR(VLOOKUP($A69,'BOM-Carte_Alim(PROD)'!$A:$Z,5,FALSE),IFERROR(VLOOKUP($A69,'BOM-Carte_Mere(PROD)'!$A:$Z,5,FALSE),IFERROR(VLOOKUP($A69,'BOM-Carte_Herse_2020(PROD)'!$A:$Z,5,FALSE),IFERROR(VLOOKUP($A69,'BOM-Carte_OPB(PROD)'!$A:$Z,5,FALSE),""))))</f>
        <v>RC0402FR-0710KL</v>
      </c>
      <c r="S69" s="15" t="str">
        <f>IFERROR(VLOOKUP($A69,'BOM-Carte_Alim(PROD)'!$A:$Z,6,FALSE),IFERROR(VLOOKUP($A69,'BOM-Carte_Mere(PROD)'!$A:$Z,6,FALSE),IFERROR(VLOOKUP($A69,'BOM-Carte_Herse_2020(PROD)'!$A:$Z,6,FALSE),IFERROR(VLOOKUP($A69,'BOM-Carte_OPB(PROD)'!$A:$Z,6,FALSE),""))))</f>
        <v>10k</v>
      </c>
      <c r="T69" s="15" t="str">
        <f>IFERROR(VLOOKUP($A69,'BOM-Carte_Alim(PROD)'!$A:$Z,7,FALSE),IFERROR(VLOOKUP($A69,'BOM-Carte_Mere(PROD)'!$A:$Z,7,FALSE),IFERROR(VLOOKUP($A69,'BOM-Carte_Herse_2020(PROD)'!$A:$Z,7,FALSE),IFERROR(VLOOKUP($A69,'BOM-Carte_OPB(PROD)'!$A:$Z,7,FALSE),""))))</f>
        <v>RESC1005X04N</v>
      </c>
      <c r="U69" s="15">
        <f t="shared" si="13"/>
        <v>19</v>
      </c>
      <c r="V69" s="15" t="str">
        <f>IFERROR(VLOOKUP($A69,'BOM-Carte_Alim(PROD)'!$A:$Z,9,FALSE),IFERROR(VLOOKUP($A69,'BOM-Carte_Mere(PROD)'!$A:$Z,9,FALSE),IFERROR(VLOOKUP($A69,'BOM-Carte_Herse_2020(PROD)'!$A:$Z,9,FALSE),IFERROR(VLOOKUP($A69,'BOM-Carte_OPB(PROD)'!$A:$Z,9,FALSE),""))))</f>
        <v>RC0402FR-0710KL</v>
      </c>
      <c r="W69" s="15" t="str">
        <f>IFERROR(VLOOKUP($A69,'BOM-Carte_Alim(PROD)'!$A:$Z,10,FALSE),IFERROR(VLOOKUP($A69,'BOM-Carte_Mere(PROD)'!$A:$Z,10,FALSE),IFERROR(VLOOKUP($A69,'BOM-Carte_Herse_2020(PROD)'!$A:$Z,10,FALSE),IFERROR(VLOOKUP($A69,'BOM-Carte_OPB(PROD)'!$A:$Z,10,FALSE),""))))</f>
        <v>0402</v>
      </c>
      <c r="X69" s="15" t="str">
        <f>IFERROR(VLOOKUP($A69,'BOM-Carte_Alim(PROD)'!$A:$Z,11,FALSE),IFERROR(VLOOKUP($A69,'BOM-Carte_Mere(PROD)'!$A:$Z,11,FALSE),IFERROR(VLOOKUP($A69,'BOM-Carte_Herse_2020(PROD)'!$A:$Z,11,FALSE),IFERROR(VLOOKUP($A69,'BOM-Carte_OPB(PROD)'!$A:$Z,11,FALSE),""))))</f>
        <v>JLCPCB</v>
      </c>
      <c r="Y69" s="15" t="str">
        <f>IFERROR(VLOOKUP($A69,'BOM-Carte_Alim(PROD)'!$A:$Z,12,FALSE),IFERROR(VLOOKUP($A69,'BOM-Carte_Mere(PROD)'!$A:$Z,12,FALSE),IFERROR(VLOOKUP($A69,'BOM-Carte_Herse_2020(PROD)'!$A:$Z,12,FALSE),IFERROR(VLOOKUP($A69,'BOM-Carte_OPB(PROD)'!$A:$Z,12,FALSE),""))))</f>
        <v>C25744</v>
      </c>
      <c r="Z69" s="9" t="str">
        <f>IFERROR(VLOOKUP($A69,'BOM-Carte_Alim(PROD)'!$A:$Z,13,FALSE),IFERROR(VLOOKUP($A69,'BOM-Carte_Mere(PROD)'!$A:$Z,13,FALSE),IFERROR(VLOOKUP($A69,'BOM-Carte_Herse_2020(PROD)'!$A:$Z,13,FALSE),IFERROR(VLOOKUP($A69,'BOM-Carte_OPB(PROD)'!$A:$Z,13,FALSE),""))))</f>
        <v>Farnell</v>
      </c>
      <c r="AA69" s="9" t="str">
        <f>IFERROR(VLOOKUP($A69,'BOM-Carte_Alim(PROD)'!$A:$Z,14,FALSE),IFERROR(VLOOKUP($A69,'BOM-Carte_Mere(PROD)'!$A:$Z,14,FALSE),IFERROR(VLOOKUP($A69,'BOM-Carte_Herse_2020(PROD)'!$A:$Z,14,FALSE),IFERROR(VLOOKUP($A69,'BOM-Carte_OPB(PROD)'!$A:$Z,14,FALSE),""))))</f>
        <v>9239359</v>
      </c>
    </row>
    <row r="70" spans="1:27" ht="409.5" x14ac:dyDescent="0.25">
      <c r="A70" s="10" t="s">
        <v>253</v>
      </c>
      <c r="B70" s="6" t="str">
        <f>IFERROR(VLOOKUP(A70,'BOM-Carte_Alim(PROD)'!$A:$H,3,FALSE),"")</f>
        <v/>
      </c>
      <c r="C70" s="6" t="str">
        <f>IFERROR(VLOOKUP(A70,'BOM-Carte_Mere(PROD)'!$A:$H,3,FALSE),"")</f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D70" s="6" t="str">
        <f>IFERROR(VLOOKUP(A70,'BOM-Carte_Herse_2020(PROD)'!$A:$H,3,FALSE),"")</f>
        <v/>
      </c>
      <c r="E70" s="6" t="str">
        <f>IFERROR(VLOOKUP(A70,'BOM-Carte_OPB(PROD)'!$A:$H,3,FALSE),"")</f>
        <v/>
      </c>
      <c r="F70" s="6" t="str">
        <f t="shared" si="7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G70" s="6" t="str">
        <f t="shared" si="8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H70" s="6" t="str">
        <f t="shared" si="9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I70" s="11">
        <f>IFERROR(VLOOKUP(A70,'BOM-Carte_Alim(PROD)'!$A:$H,8,FALSE),0)</f>
        <v>0</v>
      </c>
      <c r="J70" s="11">
        <f>IFERROR(VLOOKUP(A70,'BOM-Carte_Mere(PROD)'!$A:$H,8,FALSE),0)</f>
        <v>111</v>
      </c>
      <c r="K70" s="11">
        <f>IFERROR(VLOOKUP(A70,'BOM-Carte_Herse_2020(PROD)'!$A:$H,8,FALSE),0)</f>
        <v>0</v>
      </c>
      <c r="L70" s="11">
        <f>IFERROR(VLOOKUP(A70,'BOM-Carte_OPB(PROD)'!$A:$H,8,FALSE),0)</f>
        <v>0</v>
      </c>
      <c r="M70" s="12">
        <f t="shared" si="10"/>
        <v>111</v>
      </c>
      <c r="N70" s="13" t="str">
        <f t="shared" si="11"/>
        <v>RC0402FR-0722RL</v>
      </c>
      <c r="O70" s="14" t="str">
        <f>IFERROR(VLOOKUP($A70,'BOM-Carte_Alim(PROD)'!$A:$Z,2,FALSE),IFERROR(VLOOKUP($A70,'BOM-Carte_Mere(PROD)'!$A:$Z,2,FALSE),IFERROR(VLOOKUP($A70,'BOM-Carte_Herse_2020(PROD)'!$A:$Z,2,FALSE),IFERROR(VLOOKUP($A70,'BOM-Carte_OPB(PROD)'!$A:$Z,2,FALSE),""))))</f>
        <v>Yageo</v>
      </c>
      <c r="P70" s="15" t="str">
        <f t="shared" si="12"/>
        <v>R292, R293, R294, R295, R296, R297, R298, R299, R300, R301, R302, R303, R304, R305, R306, R307, R308, R309, R310, R311, R312, R313, R314, R315, R316, R317, R318, R319, R320, R321, R322, R328, R329, R330, R331, R332, R333, R334, R335, R336, R337, R338, R339, R340, R341, R342, R351, R352, R353, R354, R355, R356, R357, R358, R359, R364, R365, R368, R369, R370, R371, R372, R373, R374, R375, R376, R379, R380, R381, R382, R383, R384, R385, R386, R387, R388, R389, R390, R391, R392, R393, R394, R395, R396, R397, R398, R399, R400, R401, R402, R403, R406, R407, R408, R409, R410, R411, R412, R413, R414, R415, R416, R417, R418, R419, R420, R421, R422, R423, R424, R425</v>
      </c>
      <c r="Q70" s="15" t="str">
        <f>IFERROR(VLOOKUP($A70,'BOM-Carte_Alim(PROD)'!$A:$Z,4,FALSE),IFERROR(VLOOKUP($A70,'BOM-Carte_Mere(PROD)'!$A:$Z,4,FALSE),IFERROR(VLOOKUP($A70,'BOM-Carte_Herse_2020(PROD)'!$A:$Z,4,FALSE),IFERROR(VLOOKUP($A70,'BOM-Carte_OPB(PROD)'!$A:$Z,4,FALSE),""))))</f>
        <v>RES SMD 22 OHM 1% 1/16W 0402</v>
      </c>
      <c r="R70" s="15" t="str">
        <f>IFERROR(VLOOKUP($A70,'BOM-Carte_Alim(PROD)'!$A:$Z,5,FALSE),IFERROR(VLOOKUP($A70,'BOM-Carte_Mere(PROD)'!$A:$Z,5,FALSE),IFERROR(VLOOKUP($A70,'BOM-Carte_Herse_2020(PROD)'!$A:$Z,5,FALSE),IFERROR(VLOOKUP($A70,'BOM-Carte_OPB(PROD)'!$A:$Z,5,FALSE),""))))</f>
        <v>RC0402FR-0722RL</v>
      </c>
      <c r="S70" s="15" t="str">
        <f>IFERROR(VLOOKUP($A70,'BOM-Carte_Alim(PROD)'!$A:$Z,6,FALSE),IFERROR(VLOOKUP($A70,'BOM-Carte_Mere(PROD)'!$A:$Z,6,FALSE),IFERROR(VLOOKUP($A70,'BOM-Carte_Herse_2020(PROD)'!$A:$Z,6,FALSE),IFERROR(VLOOKUP($A70,'BOM-Carte_OPB(PROD)'!$A:$Z,6,FALSE),""))))</f>
        <v>22</v>
      </c>
      <c r="T70" s="15" t="str">
        <f>IFERROR(VLOOKUP($A70,'BOM-Carte_Alim(PROD)'!$A:$Z,7,FALSE),IFERROR(VLOOKUP($A70,'BOM-Carte_Mere(PROD)'!$A:$Z,7,FALSE),IFERROR(VLOOKUP($A70,'BOM-Carte_Herse_2020(PROD)'!$A:$Z,7,FALSE),IFERROR(VLOOKUP($A70,'BOM-Carte_OPB(PROD)'!$A:$Z,7,FALSE),""))))</f>
        <v>RESC1005X04N</v>
      </c>
      <c r="U70" s="15">
        <f t="shared" si="13"/>
        <v>111</v>
      </c>
      <c r="V70" s="15" t="str">
        <f>IFERROR(VLOOKUP($A70,'BOM-Carte_Alim(PROD)'!$A:$Z,9,FALSE),IFERROR(VLOOKUP($A70,'BOM-Carte_Mere(PROD)'!$A:$Z,9,FALSE),IFERROR(VLOOKUP($A70,'BOM-Carte_Herse_2020(PROD)'!$A:$Z,9,FALSE),IFERROR(VLOOKUP($A70,'BOM-Carte_OPB(PROD)'!$A:$Z,9,FALSE),""))))</f>
        <v>RC0402FR-0722RL</v>
      </c>
      <c r="W70" s="15" t="str">
        <f>IFERROR(VLOOKUP($A70,'BOM-Carte_Alim(PROD)'!$A:$Z,10,FALSE),IFERROR(VLOOKUP($A70,'BOM-Carte_Mere(PROD)'!$A:$Z,10,FALSE),IFERROR(VLOOKUP($A70,'BOM-Carte_Herse_2020(PROD)'!$A:$Z,10,FALSE),IFERROR(VLOOKUP($A70,'BOM-Carte_OPB(PROD)'!$A:$Z,10,FALSE),""))))</f>
        <v>0402</v>
      </c>
      <c r="X70" s="15" t="str">
        <f>IFERROR(VLOOKUP($A70,'BOM-Carte_Alim(PROD)'!$A:$Z,11,FALSE),IFERROR(VLOOKUP($A70,'BOM-Carte_Mere(PROD)'!$A:$Z,11,FALSE),IFERROR(VLOOKUP($A70,'BOM-Carte_Herse_2020(PROD)'!$A:$Z,11,FALSE),IFERROR(VLOOKUP($A70,'BOM-Carte_OPB(PROD)'!$A:$Z,11,FALSE),""))))</f>
        <v>JLCPCB</v>
      </c>
      <c r="Y70" s="15" t="str">
        <f>IFERROR(VLOOKUP($A70,'BOM-Carte_Alim(PROD)'!$A:$Z,12,FALSE),IFERROR(VLOOKUP($A70,'BOM-Carte_Mere(PROD)'!$A:$Z,12,FALSE),IFERROR(VLOOKUP($A70,'BOM-Carte_Herse_2020(PROD)'!$A:$Z,12,FALSE),IFERROR(VLOOKUP($A70,'BOM-Carte_OPB(PROD)'!$A:$Z,12,FALSE),""))))</f>
        <v>C25092</v>
      </c>
      <c r="Z70" s="9" t="str">
        <f>IFERROR(VLOOKUP($A70,'BOM-Carte_Alim(PROD)'!$A:$Z,13,FALSE),IFERROR(VLOOKUP($A70,'BOM-Carte_Mere(PROD)'!$A:$Z,13,FALSE),IFERROR(VLOOKUP($A70,'BOM-Carte_Herse_2020(PROD)'!$A:$Z,13,FALSE),IFERROR(VLOOKUP($A70,'BOM-Carte_OPB(PROD)'!$A:$Z,13,FALSE),""))))</f>
        <v>Farnell</v>
      </c>
      <c r="AA70" s="9" t="str">
        <f>IFERROR(VLOOKUP($A70,'BOM-Carte_Alim(PROD)'!$A:$Z,14,FALSE),IFERROR(VLOOKUP($A70,'BOM-Carte_Mere(PROD)'!$A:$Z,14,FALSE),IFERROR(VLOOKUP($A70,'BOM-Carte_Herse_2020(PROD)'!$A:$Z,14,FALSE),IFERROR(VLOOKUP($A70,'BOM-Carte_OPB(PROD)'!$A:$Z,14,FALSE),""))))</f>
        <v>9239030</v>
      </c>
    </row>
    <row r="71" spans="1:27" ht="30" x14ac:dyDescent="0.25">
      <c r="A71" s="10" t="s">
        <v>63</v>
      </c>
      <c r="B71" s="6" t="str">
        <f>IFERROR(VLOOKUP(A71,'BOM-Carte_Alim(PROD)'!$A:$H,3,FALSE),"")</f>
        <v/>
      </c>
      <c r="C71" s="6" t="str">
        <f>IFERROR(VLOOKUP(A71,'BOM-Carte_Mere(PROD)'!$A:$H,3,FALSE),"")</f>
        <v>R255, R256, R259, R260</v>
      </c>
      <c r="D71" s="6" t="str">
        <f>IFERROR(VLOOKUP(A71,'BOM-Carte_Herse_2020(PROD)'!$A:$H,3,FALSE),"")</f>
        <v/>
      </c>
      <c r="E71" s="6" t="str">
        <f>IFERROR(VLOOKUP(A71,'BOM-Carte_OPB(PROD)'!$A:$H,3,FALSE),"")</f>
        <v>R151</v>
      </c>
      <c r="F71" s="6" t="str">
        <f t="shared" si="7"/>
        <v>R255, R256, R259, R260</v>
      </c>
      <c r="G71" s="6" t="str">
        <f t="shared" si="8"/>
        <v>R255, R256, R259, R260</v>
      </c>
      <c r="H71" s="6" t="str">
        <f t="shared" si="9"/>
        <v>R255, R256, R259, R260, R151</v>
      </c>
      <c r="I71" s="11">
        <f>IFERROR(VLOOKUP(A71,'BOM-Carte_Alim(PROD)'!$A:$H,8,FALSE),0)</f>
        <v>0</v>
      </c>
      <c r="J71" s="11">
        <f>IFERROR(VLOOKUP(A71,'BOM-Carte_Mere(PROD)'!$A:$H,8,FALSE),0)</f>
        <v>4</v>
      </c>
      <c r="K71" s="11">
        <f>IFERROR(VLOOKUP(A71,'BOM-Carte_Herse_2020(PROD)'!$A:$H,8,FALSE),0)</f>
        <v>0</v>
      </c>
      <c r="L71" s="11">
        <f>IFERROR(VLOOKUP(A71,'BOM-Carte_OPB(PROD)'!$A:$H,8,FALSE),0)</f>
        <v>1</v>
      </c>
      <c r="M71" s="12">
        <f t="shared" si="10"/>
        <v>6</v>
      </c>
      <c r="N71" s="13" t="str">
        <f t="shared" si="11"/>
        <v>RC0402FR-07100KL</v>
      </c>
      <c r="O71" s="14" t="str">
        <f>IFERROR(VLOOKUP($A71,'BOM-Carte_Alim(PROD)'!$A:$Z,2,FALSE),IFERROR(VLOOKUP($A71,'BOM-Carte_Mere(PROD)'!$A:$Z,2,FALSE),IFERROR(VLOOKUP($A71,'BOM-Carte_Herse_2020(PROD)'!$A:$Z,2,FALSE),IFERROR(VLOOKUP($A71,'BOM-Carte_OPB(PROD)'!$A:$Z,2,FALSE),""))))</f>
        <v>Yageo</v>
      </c>
      <c r="P71" s="15" t="str">
        <f t="shared" si="12"/>
        <v>R255, R256, R259, R260, R151</v>
      </c>
      <c r="Q71" s="15" t="str">
        <f>IFERROR(VLOOKUP($A71,'BOM-Carte_Alim(PROD)'!$A:$Z,4,FALSE),IFERROR(VLOOKUP($A71,'BOM-Carte_Mere(PROD)'!$A:$Z,4,FALSE),IFERROR(VLOOKUP($A71,'BOM-Carte_Herse_2020(PROD)'!$A:$Z,4,FALSE),IFERROR(VLOOKUP($A71,'BOM-Carte_OPB(PROD)'!$A:$Z,4,FALSE),""))))</f>
        <v>RES SMD 100K OHM 1% 1/16W 0402</v>
      </c>
      <c r="R71" s="15" t="str">
        <f>IFERROR(VLOOKUP($A71,'BOM-Carte_Alim(PROD)'!$A:$Z,5,FALSE),IFERROR(VLOOKUP($A71,'BOM-Carte_Mere(PROD)'!$A:$Z,5,FALSE),IFERROR(VLOOKUP($A71,'BOM-Carte_Herse_2020(PROD)'!$A:$Z,5,FALSE),IFERROR(VLOOKUP($A71,'BOM-Carte_OPB(PROD)'!$A:$Z,5,FALSE),""))))</f>
        <v>RC0402FR-07100KL</v>
      </c>
      <c r="S71" s="15" t="str">
        <f>IFERROR(VLOOKUP($A71,'BOM-Carte_Alim(PROD)'!$A:$Z,6,FALSE),IFERROR(VLOOKUP($A71,'BOM-Carte_Mere(PROD)'!$A:$Z,6,FALSE),IFERROR(VLOOKUP($A71,'BOM-Carte_Herse_2020(PROD)'!$A:$Z,6,FALSE),IFERROR(VLOOKUP($A71,'BOM-Carte_OPB(PROD)'!$A:$Z,6,FALSE),""))))</f>
        <v>100k</v>
      </c>
      <c r="T71" s="15" t="str">
        <f>IFERROR(VLOOKUP($A71,'BOM-Carte_Alim(PROD)'!$A:$Z,7,FALSE),IFERROR(VLOOKUP($A71,'BOM-Carte_Mere(PROD)'!$A:$Z,7,FALSE),IFERROR(VLOOKUP($A71,'BOM-Carte_Herse_2020(PROD)'!$A:$Z,7,FALSE),IFERROR(VLOOKUP($A71,'BOM-Carte_OPB(PROD)'!$A:$Z,7,FALSE),""))))</f>
        <v>RESC1005X04N</v>
      </c>
      <c r="U71" s="15">
        <f t="shared" si="13"/>
        <v>6</v>
      </c>
      <c r="V71" s="15" t="str">
        <f>IFERROR(VLOOKUP($A71,'BOM-Carte_Alim(PROD)'!$A:$Z,9,FALSE),IFERROR(VLOOKUP($A71,'BOM-Carte_Mere(PROD)'!$A:$Z,9,FALSE),IFERROR(VLOOKUP($A71,'BOM-Carte_Herse_2020(PROD)'!$A:$Z,9,FALSE),IFERROR(VLOOKUP($A71,'BOM-Carte_OPB(PROD)'!$A:$Z,9,FALSE),""))))</f>
        <v>RC0402FR-07100KL</v>
      </c>
      <c r="W71" s="15" t="str">
        <f>IFERROR(VLOOKUP($A71,'BOM-Carte_Alim(PROD)'!$A:$Z,10,FALSE),IFERROR(VLOOKUP($A71,'BOM-Carte_Mere(PROD)'!$A:$Z,10,FALSE),IFERROR(VLOOKUP($A71,'BOM-Carte_Herse_2020(PROD)'!$A:$Z,10,FALSE),IFERROR(VLOOKUP($A71,'BOM-Carte_OPB(PROD)'!$A:$Z,10,FALSE),""))))</f>
        <v>0402</v>
      </c>
      <c r="X71" s="15" t="str">
        <f>IFERROR(VLOOKUP($A71,'BOM-Carte_Alim(PROD)'!$A:$Z,11,FALSE),IFERROR(VLOOKUP($A71,'BOM-Carte_Mere(PROD)'!$A:$Z,11,FALSE),IFERROR(VLOOKUP($A71,'BOM-Carte_Herse_2020(PROD)'!$A:$Z,11,FALSE),IFERROR(VLOOKUP($A71,'BOM-Carte_OPB(PROD)'!$A:$Z,11,FALSE),""))))</f>
        <v>JLCPCB</v>
      </c>
      <c r="Y71" s="15" t="str">
        <f>IFERROR(VLOOKUP($A71,'BOM-Carte_Alim(PROD)'!$A:$Z,12,FALSE),IFERROR(VLOOKUP($A71,'BOM-Carte_Mere(PROD)'!$A:$Z,12,FALSE),IFERROR(VLOOKUP($A71,'BOM-Carte_Herse_2020(PROD)'!$A:$Z,12,FALSE),IFERROR(VLOOKUP($A71,'BOM-Carte_OPB(PROD)'!$A:$Z,12,FALSE),""))))</f>
        <v>C25741</v>
      </c>
      <c r="Z71" s="9" t="str">
        <f>IFERROR(VLOOKUP($A71,'BOM-Carte_Alim(PROD)'!$A:$Z,13,FALSE),IFERROR(VLOOKUP($A71,'BOM-Carte_Mere(PROD)'!$A:$Z,13,FALSE),IFERROR(VLOOKUP($A71,'BOM-Carte_Herse_2020(PROD)'!$A:$Z,13,FALSE),IFERROR(VLOOKUP($A71,'BOM-Carte_OPB(PROD)'!$A:$Z,13,FALSE),""))))</f>
        <v>Farnell</v>
      </c>
      <c r="AA71" s="9" t="str">
        <f>IFERROR(VLOOKUP($A71,'BOM-Carte_Alim(PROD)'!$A:$Z,14,FALSE),IFERROR(VLOOKUP($A71,'BOM-Carte_Mere(PROD)'!$A:$Z,14,FALSE),IFERROR(VLOOKUP($A71,'BOM-Carte_Herse_2020(PROD)'!$A:$Z,14,FALSE),IFERROR(VLOOKUP($A71,'BOM-Carte_OPB(PROD)'!$A:$Z,14,FALSE),""))))</f>
        <v>9239472</v>
      </c>
    </row>
    <row r="72" spans="1:27" ht="30" x14ac:dyDescent="0.25">
      <c r="A72" s="10" t="s">
        <v>279</v>
      </c>
      <c r="B72" s="6" t="str">
        <f>IFERROR(VLOOKUP(A72,'BOM-Carte_Alim(PROD)'!$A:$H,3,FALSE),"")</f>
        <v/>
      </c>
      <c r="C72" s="6" t="str">
        <f>IFERROR(VLOOKUP(A72,'BOM-Carte_Mere(PROD)'!$A:$H,3,FALSE),"")</f>
        <v>J206, J230, J233, J238</v>
      </c>
      <c r="D72" s="6" t="str">
        <f>IFERROR(VLOOKUP(A72,'BOM-Carte_Herse_2020(PROD)'!$A:$H,3,FALSE),"")</f>
        <v/>
      </c>
      <c r="E72" s="6" t="str">
        <f>IFERROR(VLOOKUP(A72,'BOM-Carte_OPB(PROD)'!$A:$H,3,FALSE),"")</f>
        <v/>
      </c>
      <c r="F72" s="6" t="str">
        <f t="shared" si="7"/>
        <v>J206, J230, J233, J238</v>
      </c>
      <c r="G72" s="6" t="str">
        <f t="shared" si="8"/>
        <v>J206, J230, J233, J238</v>
      </c>
      <c r="H72" s="6" t="str">
        <f t="shared" si="9"/>
        <v>J206, J230, J233, J238</v>
      </c>
      <c r="I72" s="11">
        <f>IFERROR(VLOOKUP(A72,'BOM-Carte_Alim(PROD)'!$A:$H,8,FALSE),0)</f>
        <v>0</v>
      </c>
      <c r="J72" s="11">
        <f>IFERROR(VLOOKUP(A72,'BOM-Carte_Mere(PROD)'!$A:$H,8,FALSE),0)</f>
        <v>4</v>
      </c>
      <c r="K72" s="11">
        <f>IFERROR(VLOOKUP(A72,'BOM-Carte_Herse_2020(PROD)'!$A:$H,8,FALSE),0)</f>
        <v>0</v>
      </c>
      <c r="L72" s="11">
        <f>IFERROR(VLOOKUP(A72,'BOM-Carte_OPB(PROD)'!$A:$H,8,FALSE),0)</f>
        <v>0</v>
      </c>
      <c r="M72" s="12">
        <f t="shared" si="10"/>
        <v>4</v>
      </c>
      <c r="N72" s="13" t="str">
        <f t="shared" si="11"/>
        <v>TSW-104-08-F-T-RA</v>
      </c>
      <c r="O72" s="14" t="str">
        <f>IFERROR(VLOOKUP($A72,'BOM-Carte_Alim(PROD)'!$A:$Z,2,FALSE),IFERROR(VLOOKUP($A72,'BOM-Carte_Mere(PROD)'!$A:$Z,2,FALSE),IFERROR(VLOOKUP($A72,'BOM-Carte_Herse_2020(PROD)'!$A:$Z,2,FALSE),IFERROR(VLOOKUP($A72,'BOM-Carte_OPB(PROD)'!$A:$Z,2,FALSE),""))))</f>
        <v>SAMTEC</v>
      </c>
      <c r="P72" s="15" t="str">
        <f t="shared" si="12"/>
        <v>J206, J230, J233, J238</v>
      </c>
      <c r="Q72" s="15" t="str">
        <f>IFERROR(VLOOKUP($A72,'BOM-Carte_Alim(PROD)'!$A:$Z,4,FALSE),IFERROR(VLOOKUP($A72,'BOM-Carte_Mere(PROD)'!$A:$Z,4,FALSE),IFERROR(VLOOKUP($A72,'BOM-Carte_Herse_2020(PROD)'!$A:$Z,4,FALSE),IFERROR(VLOOKUP($A72,'BOM-Carte_OPB(PROD)'!$A:$Z,4,FALSE),""))))</f>
        <v>CONN HEADER R/A 3L x 4POS 2.54MM</v>
      </c>
      <c r="R72" s="15" t="str">
        <f>IFERROR(VLOOKUP($A72,'BOM-Carte_Alim(PROD)'!$A:$Z,5,FALSE),IFERROR(VLOOKUP($A72,'BOM-Carte_Mere(PROD)'!$A:$Z,5,FALSE),IFERROR(VLOOKUP($A72,'BOM-Carte_Herse_2020(PROD)'!$A:$Z,5,FALSE),IFERROR(VLOOKUP($A72,'BOM-Carte_OPB(PROD)'!$A:$Z,5,FALSE),""))))</f>
        <v>TSW-104-08-F-T-RA</v>
      </c>
      <c r="S72" s="15">
        <f>IFERROR(VLOOKUP($A72,'BOM-Carte_Alim(PROD)'!$A:$Z,6,FALSE),IFERROR(VLOOKUP($A72,'BOM-Carte_Mere(PROD)'!$A:$Z,6,FALSE),IFERROR(VLOOKUP($A72,'BOM-Carte_Herse_2020(PROD)'!$A:$Z,6,FALSE),IFERROR(VLOOKUP($A72,'BOM-Carte_OPB(PROD)'!$A:$Z,6,FALSE),""))))</f>
        <v>0</v>
      </c>
      <c r="T72" s="15" t="str">
        <f>IFERROR(VLOOKUP($A72,'BOM-Carte_Alim(PROD)'!$A:$Z,7,FALSE),IFERROR(VLOOKUP($A72,'BOM-Carte_Mere(PROD)'!$A:$Z,7,FALSE),IFERROR(VLOOKUP($A72,'BOM-Carte_Herse_2020(PROD)'!$A:$Z,7,FALSE),IFERROR(VLOOKUP($A72,'BOM-Carte_OPB(PROD)'!$A:$Z,7,FALSE),""))))</f>
        <v>TSW-104-08-F-T-RA</v>
      </c>
      <c r="U72" s="15">
        <f t="shared" si="13"/>
        <v>4</v>
      </c>
      <c r="V72" s="15" t="str">
        <f>IFERROR(VLOOKUP($A72,'BOM-Carte_Alim(PROD)'!$A:$Z,9,FALSE),IFERROR(VLOOKUP($A72,'BOM-Carte_Mere(PROD)'!$A:$Z,9,FALSE),IFERROR(VLOOKUP($A72,'BOM-Carte_Herse_2020(PROD)'!$A:$Z,9,FALSE),IFERROR(VLOOKUP($A72,'BOM-Carte_OPB(PROD)'!$A:$Z,9,FALSE),""))))</f>
        <v>TSW-104-08-F-T-RA</v>
      </c>
      <c r="W72" s="15">
        <f>IFERROR(VLOOKUP($A72,'BOM-Carte_Alim(PROD)'!$A:$Z,10,FALSE),IFERROR(VLOOKUP($A72,'BOM-Carte_Mere(PROD)'!$A:$Z,10,FALSE),IFERROR(VLOOKUP($A72,'BOM-Carte_Herse_2020(PROD)'!$A:$Z,10,FALSE),IFERROR(VLOOKUP($A72,'BOM-Carte_OPB(PROD)'!$A:$Z,10,FALSE),""))))</f>
        <v>0</v>
      </c>
      <c r="X72" s="15">
        <f>IFERROR(VLOOKUP($A72,'BOM-Carte_Alim(PROD)'!$A:$Z,11,FALSE),IFERROR(VLOOKUP($A72,'BOM-Carte_Mere(PROD)'!$A:$Z,11,FALSE),IFERROR(VLOOKUP($A72,'BOM-Carte_Herse_2020(PROD)'!$A:$Z,11,FALSE),IFERROR(VLOOKUP($A72,'BOM-Carte_OPB(PROD)'!$A:$Z,11,FALSE),""))))</f>
        <v>0</v>
      </c>
      <c r="Y72" s="15">
        <f>IFERROR(VLOOKUP($A72,'BOM-Carte_Alim(PROD)'!$A:$Z,12,FALSE),IFERROR(VLOOKUP($A72,'BOM-Carte_Mere(PROD)'!$A:$Z,12,FALSE),IFERROR(VLOOKUP($A72,'BOM-Carte_Herse_2020(PROD)'!$A:$Z,12,FALSE),IFERROR(VLOOKUP($A72,'BOM-Carte_OPB(PROD)'!$A:$Z,12,FALSE),""))))</f>
        <v>0</v>
      </c>
      <c r="Z72" s="9" t="str">
        <f>IFERROR(VLOOKUP($A72,'BOM-Carte_Alim(PROD)'!$A:$Z,13,FALSE),IFERROR(VLOOKUP($A72,'BOM-Carte_Mere(PROD)'!$A:$Z,13,FALSE),IFERROR(VLOOKUP($A72,'BOM-Carte_Herse_2020(PROD)'!$A:$Z,13,FALSE),IFERROR(VLOOKUP($A72,'BOM-Carte_OPB(PROD)'!$A:$Z,13,FALSE),""))))</f>
        <v>Farnell</v>
      </c>
      <c r="AA72" s="9" t="str">
        <f>IFERROR(VLOOKUP($A72,'BOM-Carte_Alim(PROD)'!$A:$Z,14,FALSE),IFERROR(VLOOKUP($A72,'BOM-Carte_Mere(PROD)'!$A:$Z,14,FALSE),IFERROR(VLOOKUP($A72,'BOM-Carte_Herse_2020(PROD)'!$A:$Z,14,FALSE),IFERROR(VLOOKUP($A72,'BOM-Carte_OPB(PROD)'!$A:$Z,14,FALSE),""))))</f>
        <v>2053041</v>
      </c>
    </row>
    <row r="73" spans="1:27" ht="30" x14ac:dyDescent="0.25">
      <c r="A73" s="10" t="s">
        <v>286</v>
      </c>
      <c r="B73" s="6" t="str">
        <f>IFERROR(VLOOKUP(A73,'BOM-Carte_Alim(PROD)'!$A:$H,3,FALSE),"")</f>
        <v/>
      </c>
      <c r="C73" s="6" t="str">
        <f>IFERROR(VLOOKUP(A73,'BOM-Carte_Mere(PROD)'!$A:$H,3,FALSE),"")</f>
        <v>J248</v>
      </c>
      <c r="D73" s="6" t="str">
        <f>IFERROR(VLOOKUP(A73,'BOM-Carte_Herse_2020(PROD)'!$A:$H,3,FALSE),"")</f>
        <v/>
      </c>
      <c r="E73" s="6" t="str">
        <f>IFERROR(VLOOKUP(A73,'BOM-Carte_OPB(PROD)'!$A:$H,3,FALSE),"")</f>
        <v/>
      </c>
      <c r="F73" s="6" t="str">
        <f t="shared" si="7"/>
        <v>J248</v>
      </c>
      <c r="G73" s="6" t="str">
        <f t="shared" si="8"/>
        <v>J248</v>
      </c>
      <c r="H73" s="6" t="str">
        <f t="shared" si="9"/>
        <v>J248</v>
      </c>
      <c r="I73" s="11">
        <f>IFERROR(VLOOKUP(A73,'BOM-Carte_Alim(PROD)'!$A:$H,8,FALSE),0)</f>
        <v>0</v>
      </c>
      <c r="J73" s="11">
        <f>IFERROR(VLOOKUP(A73,'BOM-Carte_Mere(PROD)'!$A:$H,8,FALSE),0)</f>
        <v>1</v>
      </c>
      <c r="K73" s="11">
        <f>IFERROR(VLOOKUP(A73,'BOM-Carte_Herse_2020(PROD)'!$A:$H,8,FALSE),0)</f>
        <v>0</v>
      </c>
      <c r="L73" s="11">
        <f>IFERROR(VLOOKUP(A73,'BOM-Carte_OPB(PROD)'!$A:$H,8,FALSE),0)</f>
        <v>0</v>
      </c>
      <c r="M73" s="12">
        <f t="shared" si="10"/>
        <v>1</v>
      </c>
      <c r="N73" s="13" t="str">
        <f t="shared" si="11"/>
        <v>TSW-106-08-F-T-RA</v>
      </c>
      <c r="O73" s="14" t="str">
        <f>IFERROR(VLOOKUP($A73,'BOM-Carte_Alim(PROD)'!$A:$Z,2,FALSE),IFERROR(VLOOKUP($A73,'BOM-Carte_Mere(PROD)'!$A:$Z,2,FALSE),IFERROR(VLOOKUP($A73,'BOM-Carte_Herse_2020(PROD)'!$A:$Z,2,FALSE),IFERROR(VLOOKUP($A73,'BOM-Carte_OPB(PROD)'!$A:$Z,2,FALSE),""))))</f>
        <v>SAMTEC</v>
      </c>
      <c r="P73" s="15" t="str">
        <f t="shared" si="12"/>
        <v>J248</v>
      </c>
      <c r="Q73" s="15" t="str">
        <f>IFERROR(VLOOKUP($A73,'BOM-Carte_Alim(PROD)'!$A:$Z,4,FALSE),IFERROR(VLOOKUP($A73,'BOM-Carte_Mere(PROD)'!$A:$Z,4,FALSE),IFERROR(VLOOKUP($A73,'BOM-Carte_Herse_2020(PROD)'!$A:$Z,4,FALSE),IFERROR(VLOOKUP($A73,'BOM-Carte_OPB(PROD)'!$A:$Z,4,FALSE),""))))</f>
        <v>CONN HEADER R/A 3L x 6POS 2.54MM</v>
      </c>
      <c r="R73" s="15" t="str">
        <f>IFERROR(VLOOKUP($A73,'BOM-Carte_Alim(PROD)'!$A:$Z,5,FALSE),IFERROR(VLOOKUP($A73,'BOM-Carte_Mere(PROD)'!$A:$Z,5,FALSE),IFERROR(VLOOKUP($A73,'BOM-Carte_Herse_2020(PROD)'!$A:$Z,5,FALSE),IFERROR(VLOOKUP($A73,'BOM-Carte_OPB(PROD)'!$A:$Z,5,FALSE),""))))</f>
        <v>TSW-106-08-F-T-RA</v>
      </c>
      <c r="S73" s="15">
        <f>IFERROR(VLOOKUP($A73,'BOM-Carte_Alim(PROD)'!$A:$Z,6,FALSE),IFERROR(VLOOKUP($A73,'BOM-Carte_Mere(PROD)'!$A:$Z,6,FALSE),IFERROR(VLOOKUP($A73,'BOM-Carte_Herse_2020(PROD)'!$A:$Z,6,FALSE),IFERROR(VLOOKUP($A73,'BOM-Carte_OPB(PROD)'!$A:$Z,6,FALSE),""))))</f>
        <v>0</v>
      </c>
      <c r="T73" s="15" t="str">
        <f>IFERROR(VLOOKUP($A73,'BOM-Carte_Alim(PROD)'!$A:$Z,7,FALSE),IFERROR(VLOOKUP($A73,'BOM-Carte_Mere(PROD)'!$A:$Z,7,FALSE),IFERROR(VLOOKUP($A73,'BOM-Carte_Herse_2020(PROD)'!$A:$Z,7,FALSE),IFERROR(VLOOKUP($A73,'BOM-Carte_OPB(PROD)'!$A:$Z,7,FALSE),""))))</f>
        <v>TSW-106-08-F-T-RA</v>
      </c>
      <c r="U73" s="15">
        <f t="shared" si="13"/>
        <v>1</v>
      </c>
      <c r="V73" s="15" t="str">
        <f>IFERROR(VLOOKUP($A73,'BOM-Carte_Alim(PROD)'!$A:$Z,9,FALSE),IFERROR(VLOOKUP($A73,'BOM-Carte_Mere(PROD)'!$A:$Z,9,FALSE),IFERROR(VLOOKUP($A73,'BOM-Carte_Herse_2020(PROD)'!$A:$Z,9,FALSE),IFERROR(VLOOKUP($A73,'BOM-Carte_OPB(PROD)'!$A:$Z,9,FALSE),""))))</f>
        <v>TSW-106-08-F-T-RA</v>
      </c>
      <c r="W73" s="15">
        <f>IFERROR(VLOOKUP($A73,'BOM-Carte_Alim(PROD)'!$A:$Z,10,FALSE),IFERROR(VLOOKUP($A73,'BOM-Carte_Mere(PROD)'!$A:$Z,10,FALSE),IFERROR(VLOOKUP($A73,'BOM-Carte_Herse_2020(PROD)'!$A:$Z,10,FALSE),IFERROR(VLOOKUP($A73,'BOM-Carte_OPB(PROD)'!$A:$Z,10,FALSE),""))))</f>
        <v>0</v>
      </c>
      <c r="X73" s="15">
        <f>IFERROR(VLOOKUP($A73,'BOM-Carte_Alim(PROD)'!$A:$Z,11,FALSE),IFERROR(VLOOKUP($A73,'BOM-Carte_Mere(PROD)'!$A:$Z,11,FALSE),IFERROR(VLOOKUP($A73,'BOM-Carte_Herse_2020(PROD)'!$A:$Z,11,FALSE),IFERROR(VLOOKUP($A73,'BOM-Carte_OPB(PROD)'!$A:$Z,11,FALSE),""))))</f>
        <v>0</v>
      </c>
      <c r="Y73" s="15">
        <f>IFERROR(VLOOKUP($A73,'BOM-Carte_Alim(PROD)'!$A:$Z,12,FALSE),IFERROR(VLOOKUP($A73,'BOM-Carte_Mere(PROD)'!$A:$Z,12,FALSE),IFERROR(VLOOKUP($A73,'BOM-Carte_Herse_2020(PROD)'!$A:$Z,12,FALSE),IFERROR(VLOOKUP($A73,'BOM-Carte_OPB(PROD)'!$A:$Z,12,FALSE),""))))</f>
        <v>0</v>
      </c>
      <c r="Z73" s="9" t="str">
        <f>IFERROR(VLOOKUP($A73,'BOM-Carte_Alim(PROD)'!$A:$Z,13,FALSE),IFERROR(VLOOKUP($A73,'BOM-Carte_Mere(PROD)'!$A:$Z,13,FALSE),IFERROR(VLOOKUP($A73,'BOM-Carte_Herse_2020(PROD)'!$A:$Z,13,FALSE),IFERROR(VLOOKUP($A73,'BOM-Carte_OPB(PROD)'!$A:$Z,13,FALSE),""))))</f>
        <v>Farnell</v>
      </c>
      <c r="AA73" s="9" t="str">
        <f>IFERROR(VLOOKUP($A73,'BOM-Carte_Alim(PROD)'!$A:$Z,14,FALSE),IFERROR(VLOOKUP($A73,'BOM-Carte_Mere(PROD)'!$A:$Z,14,FALSE),IFERROR(VLOOKUP($A73,'BOM-Carte_Herse_2020(PROD)'!$A:$Z,14,FALSE),IFERROR(VLOOKUP($A73,'BOM-Carte_OPB(PROD)'!$A:$Z,14,FALSE),""))))</f>
        <v>2053043</v>
      </c>
    </row>
    <row r="74" spans="1:27" ht="30" x14ac:dyDescent="0.25">
      <c r="A74" s="10" t="s">
        <v>289</v>
      </c>
      <c r="B74" s="6" t="str">
        <f>IFERROR(VLOOKUP(A74,'BOM-Carte_Alim(PROD)'!$A:$H,3,FALSE),"")</f>
        <v/>
      </c>
      <c r="C74" s="6" t="str">
        <f>IFERROR(VLOOKUP(A74,'BOM-Carte_Mere(PROD)'!$A:$H,3,FALSE),"")</f>
        <v>U202, U203</v>
      </c>
      <c r="D74" s="6" t="str">
        <f>IFERROR(VLOOKUP(A74,'BOM-Carte_Herse_2020(PROD)'!$A:$H,3,FALSE),"")</f>
        <v/>
      </c>
      <c r="E74" s="6" t="str">
        <f>IFERROR(VLOOKUP(A74,'BOM-Carte_OPB(PROD)'!$A:$H,3,FALSE),"")</f>
        <v/>
      </c>
      <c r="F74" s="6" t="str">
        <f t="shared" si="7"/>
        <v>U202, U203</v>
      </c>
      <c r="G74" s="6" t="str">
        <f t="shared" si="8"/>
        <v>U202, U203</v>
      </c>
      <c r="H74" s="6" t="str">
        <f t="shared" si="9"/>
        <v>U202, U203</v>
      </c>
      <c r="I74" s="11">
        <f>IFERROR(VLOOKUP(A74,'BOM-Carte_Alim(PROD)'!$A:$H,8,FALSE),0)</f>
        <v>0</v>
      </c>
      <c r="J74" s="11">
        <f>IFERROR(VLOOKUP(A74,'BOM-Carte_Mere(PROD)'!$A:$H,8,FALSE),0)</f>
        <v>2</v>
      </c>
      <c r="K74" s="11">
        <f>IFERROR(VLOOKUP(A74,'BOM-Carte_Herse_2020(PROD)'!$A:$H,8,FALSE),0)</f>
        <v>0</v>
      </c>
      <c r="L74" s="11">
        <f>IFERROR(VLOOKUP(A74,'BOM-Carte_OPB(PROD)'!$A:$H,8,FALSE),0)</f>
        <v>0</v>
      </c>
      <c r="M74" s="12">
        <f t="shared" si="10"/>
        <v>2</v>
      </c>
      <c r="N74" s="13" t="str">
        <f t="shared" si="11"/>
        <v>ZLDO1117G33TA</v>
      </c>
      <c r="O74" s="14" t="str">
        <f>IFERROR(VLOOKUP($A74,'BOM-Carte_Alim(PROD)'!$A:$Z,2,FALSE),IFERROR(VLOOKUP($A74,'BOM-Carte_Mere(PROD)'!$A:$Z,2,FALSE),IFERROR(VLOOKUP($A74,'BOM-Carte_Herse_2020(PROD)'!$A:$Z,2,FALSE),IFERROR(VLOOKUP($A74,'BOM-Carte_OPB(PROD)'!$A:$Z,2,FALSE),""))))</f>
        <v>Diodes Inc.</v>
      </c>
      <c r="P74" s="15" t="str">
        <f t="shared" si="12"/>
        <v>U202, U203</v>
      </c>
      <c r="Q74" s="15" t="str">
        <f>IFERROR(VLOOKUP($A74,'BOM-Carte_Alim(PROD)'!$A:$Z,4,FALSE),IFERROR(VLOOKUP($A74,'BOM-Carte_Mere(PROD)'!$A:$Z,4,FALSE),IFERROR(VLOOKUP($A74,'BOM-Carte_Herse_2020(PROD)'!$A:$Z,4,FALSE),IFERROR(VLOOKUP($A74,'BOM-Carte_OPB(PROD)'!$A:$Z,4,FALSE),""))))</f>
        <v>LDO 3.3V 1A SOT223-3</v>
      </c>
      <c r="R74" s="15" t="str">
        <f>IFERROR(VLOOKUP($A74,'BOM-Carte_Alim(PROD)'!$A:$Z,5,FALSE),IFERROR(VLOOKUP($A74,'BOM-Carte_Mere(PROD)'!$A:$Z,5,FALSE),IFERROR(VLOOKUP($A74,'BOM-Carte_Herse_2020(PROD)'!$A:$Z,5,FALSE),IFERROR(VLOOKUP($A74,'BOM-Carte_OPB(PROD)'!$A:$Z,5,FALSE),""))))</f>
        <v>ZLDO1117G33TA</v>
      </c>
      <c r="S74" s="15" t="str">
        <f>IFERROR(VLOOKUP($A74,'BOM-Carte_Alim(PROD)'!$A:$Z,6,FALSE),IFERROR(VLOOKUP($A74,'BOM-Carte_Mere(PROD)'!$A:$Z,6,FALSE),IFERROR(VLOOKUP($A74,'BOM-Carte_Herse_2020(PROD)'!$A:$Z,6,FALSE),IFERROR(VLOOKUP($A74,'BOM-Carte_OPB(PROD)'!$A:$Z,6,FALSE),""))))</f>
        <v>3.3V</v>
      </c>
      <c r="T74" s="15" t="str">
        <f>IFERROR(VLOOKUP($A74,'BOM-Carte_Alim(PROD)'!$A:$Z,7,FALSE),IFERROR(VLOOKUP($A74,'BOM-Carte_Mere(PROD)'!$A:$Z,7,FALSE),IFERROR(VLOOKUP($A74,'BOM-Carte_Herse_2020(PROD)'!$A:$Z,7,FALSE),IFERROR(VLOOKUP($A74,'BOM-Carte_OPB(PROD)'!$A:$Z,7,FALSE),""))))</f>
        <v>SOT223</v>
      </c>
      <c r="U74" s="15">
        <f t="shared" si="13"/>
        <v>2</v>
      </c>
      <c r="V74" s="15" t="str">
        <f>IFERROR(VLOOKUP($A74,'BOM-Carte_Alim(PROD)'!$A:$Z,9,FALSE),IFERROR(VLOOKUP($A74,'BOM-Carte_Mere(PROD)'!$A:$Z,9,FALSE),IFERROR(VLOOKUP($A74,'BOM-Carte_Herse_2020(PROD)'!$A:$Z,9,FALSE),IFERROR(VLOOKUP($A74,'BOM-Carte_OPB(PROD)'!$A:$Z,9,FALSE),""))))</f>
        <v>ZLDO1117G33TA</v>
      </c>
      <c r="W74" s="15" t="str">
        <f>IFERROR(VLOOKUP($A74,'BOM-Carte_Alim(PROD)'!$A:$Z,10,FALSE),IFERROR(VLOOKUP($A74,'BOM-Carte_Mere(PROD)'!$A:$Z,10,FALSE),IFERROR(VLOOKUP($A74,'BOM-Carte_Herse_2020(PROD)'!$A:$Z,10,FALSE),IFERROR(VLOOKUP($A74,'BOM-Carte_OPB(PROD)'!$A:$Z,10,FALSE),""))))</f>
        <v>SOT-223</v>
      </c>
      <c r="X74" s="15" t="str">
        <f>IFERROR(VLOOKUP($A74,'BOM-Carte_Alim(PROD)'!$A:$Z,11,FALSE),IFERROR(VLOOKUP($A74,'BOM-Carte_Mere(PROD)'!$A:$Z,11,FALSE),IFERROR(VLOOKUP($A74,'BOM-Carte_Herse_2020(PROD)'!$A:$Z,11,FALSE),IFERROR(VLOOKUP($A74,'BOM-Carte_OPB(PROD)'!$A:$Z,11,FALSE),""))))</f>
        <v>JLCPCB</v>
      </c>
      <c r="Y74" s="15" t="str">
        <f>IFERROR(VLOOKUP($A74,'BOM-Carte_Alim(PROD)'!$A:$Z,12,FALSE),IFERROR(VLOOKUP($A74,'BOM-Carte_Mere(PROD)'!$A:$Z,12,FALSE),IFERROR(VLOOKUP($A74,'BOM-Carte_Herse_2020(PROD)'!$A:$Z,12,FALSE),IFERROR(VLOOKUP($A74,'BOM-Carte_OPB(PROD)'!$A:$Z,12,FALSE),""))))</f>
        <v>C6186</v>
      </c>
      <c r="Z74" s="9" t="str">
        <f>IFERROR(VLOOKUP($A74,'BOM-Carte_Alim(PROD)'!$A:$Z,13,FALSE),IFERROR(VLOOKUP($A74,'BOM-Carte_Mere(PROD)'!$A:$Z,13,FALSE),IFERROR(VLOOKUP($A74,'BOM-Carte_Herse_2020(PROD)'!$A:$Z,13,FALSE),IFERROR(VLOOKUP($A74,'BOM-Carte_OPB(PROD)'!$A:$Z,13,FALSE),""))))</f>
        <v>Farnell</v>
      </c>
      <c r="AA74" s="9" t="str">
        <f>IFERROR(VLOOKUP($A74,'BOM-Carte_Alim(PROD)'!$A:$Z,14,FALSE),IFERROR(VLOOKUP($A74,'BOM-Carte_Mere(PROD)'!$A:$Z,14,FALSE),IFERROR(VLOOKUP($A74,'BOM-Carte_Herse_2020(PROD)'!$A:$Z,14,FALSE),IFERROR(VLOOKUP($A74,'BOM-Carte_OPB(PROD)'!$A:$Z,14,FALSE),""))))</f>
        <v>1825376</v>
      </c>
    </row>
    <row r="75" spans="1:27" ht="45" x14ac:dyDescent="0.25">
      <c r="A75" s="10" t="s">
        <v>80</v>
      </c>
      <c r="B75" s="6" t="str">
        <f>IFERROR(VLOOKUP(A75,'BOM-Carte_Alim(PROD)'!$A:$H,3,FALSE),"")</f>
        <v/>
      </c>
      <c r="C75" s="6" t="str">
        <f>IFERROR(VLOOKUP(A75,'BOM-Carte_Mere(PROD)'!$A:$H,3,FALSE),"")</f>
        <v/>
      </c>
      <c r="D75" s="6" t="str">
        <f>IFERROR(VLOOKUP(A75,'BOM-Carte_Herse_2020(PROD)'!$A:$H,3,FALSE),"")</f>
        <v>J152</v>
      </c>
      <c r="E75" s="6" t="str">
        <f>IFERROR(VLOOKUP(A75,'BOM-Carte_OPB(PROD)'!$A:$H,3,FALSE),"")</f>
        <v/>
      </c>
      <c r="F75" s="6" t="str">
        <f t="shared" si="7"/>
        <v/>
      </c>
      <c r="G75" s="6" t="str">
        <f t="shared" si="8"/>
        <v>J152</v>
      </c>
      <c r="H75" s="6" t="str">
        <f t="shared" si="9"/>
        <v>J152</v>
      </c>
      <c r="I75" s="11">
        <f>IFERROR(VLOOKUP(A75,'BOM-Carte_Alim(PROD)'!$A:$H,8,FALSE),0)</f>
        <v>0</v>
      </c>
      <c r="J75" s="11">
        <f>IFERROR(VLOOKUP(A75,'BOM-Carte_Mere(PROD)'!$A:$H,8,FALSE),0)</f>
        <v>0</v>
      </c>
      <c r="K75" s="11">
        <f>IFERROR(VLOOKUP(A75,'BOM-Carte_Herse_2020(PROD)'!$A:$H,8,FALSE),0)</f>
        <v>1</v>
      </c>
      <c r="L75" s="11">
        <f>IFERROR(VLOOKUP(A75,'BOM-Carte_OPB(PROD)'!$A:$H,8,FALSE),0)</f>
        <v>0</v>
      </c>
      <c r="M75" s="12">
        <f t="shared" si="10"/>
        <v>2</v>
      </c>
      <c r="N75" s="13" t="str">
        <f t="shared" si="11"/>
        <v>61300811021</v>
      </c>
      <c r="O75" s="14" t="str">
        <f>IFERROR(VLOOKUP($A75,'BOM-Carte_Alim(PROD)'!$A:$Z,2,FALSE),IFERROR(VLOOKUP($A75,'BOM-Carte_Mere(PROD)'!$A:$Z,2,FALSE),IFERROR(VLOOKUP($A75,'BOM-Carte_Herse_2020(PROD)'!$A:$Z,2,FALSE),IFERROR(VLOOKUP($A75,'BOM-Carte_OPB(PROD)'!$A:$Z,2,FALSE),""))))</f>
        <v>Wurth Electronics Inc.</v>
      </c>
      <c r="P75" s="15" t="str">
        <f t="shared" si="12"/>
        <v>J152</v>
      </c>
      <c r="Q75" s="15" t="str">
        <f>IFERROR(VLOOKUP($A75,'BOM-Carte_Alim(PROD)'!$A:$Z,4,FALSE),IFERROR(VLOOKUP($A75,'BOM-Carte_Mere(PROD)'!$A:$Z,4,FALSE),IFERROR(VLOOKUP($A75,'BOM-Carte_Herse_2020(PROD)'!$A:$Z,4,FALSE),IFERROR(VLOOKUP($A75,'BOM-Carte_OPB(PROD)'!$A:$Z,4,FALSE),""))))</f>
        <v>WR-PHD Header THT 2.54mm, Single Row, Angled, 8pin</v>
      </c>
      <c r="R75" s="15" t="str">
        <f>IFERROR(VLOOKUP($A75,'BOM-Carte_Alim(PROD)'!$A:$Z,5,FALSE),IFERROR(VLOOKUP($A75,'BOM-Carte_Mere(PROD)'!$A:$Z,5,FALSE),IFERROR(VLOOKUP($A75,'BOM-Carte_Herse_2020(PROD)'!$A:$Z,5,FALSE),IFERROR(VLOOKUP($A75,'BOM-Carte_OPB(PROD)'!$A:$Z,5,FALSE),""))))</f>
        <v>61300811021</v>
      </c>
      <c r="S75" s="15" t="str">
        <f>IFERROR(VLOOKUP($A75,'BOM-Carte_Alim(PROD)'!$A:$Z,6,FALSE),IFERROR(VLOOKUP($A75,'BOM-Carte_Mere(PROD)'!$A:$Z,6,FALSE),IFERROR(VLOOKUP($A75,'BOM-Carte_Herse_2020(PROD)'!$A:$Z,6,FALSE),IFERROR(VLOOKUP($A75,'BOM-Carte_OPB(PROD)'!$A:$Z,6,FALSE),""))))</f>
        <v>8</v>
      </c>
      <c r="T75" s="15" t="str">
        <f>IFERROR(VLOOKUP($A75,'BOM-Carte_Alim(PROD)'!$A:$Z,7,FALSE),IFERROR(VLOOKUP($A75,'BOM-Carte_Mere(PROD)'!$A:$Z,7,FALSE),IFERROR(VLOOKUP($A75,'BOM-Carte_Herse_2020(PROD)'!$A:$Z,7,FALSE),IFERROR(VLOOKUP($A75,'BOM-Carte_OPB(PROD)'!$A:$Z,7,FALSE),""))))</f>
        <v>61300811021</v>
      </c>
      <c r="U75" s="15">
        <f t="shared" si="13"/>
        <v>2</v>
      </c>
      <c r="V75" s="15" t="str">
        <f>IFERROR(VLOOKUP($A75,'BOM-Carte_Alim(PROD)'!$A:$Z,9,FALSE),IFERROR(VLOOKUP($A75,'BOM-Carte_Mere(PROD)'!$A:$Z,9,FALSE),IFERROR(VLOOKUP($A75,'BOM-Carte_Herse_2020(PROD)'!$A:$Z,9,FALSE),IFERROR(VLOOKUP($A75,'BOM-Carte_OPB(PROD)'!$A:$Z,9,FALSE),""))))</f>
        <v>61300811021</v>
      </c>
      <c r="W75" s="15">
        <f>IFERROR(VLOOKUP($A75,'BOM-Carte_Alim(PROD)'!$A:$Z,10,FALSE),IFERROR(VLOOKUP($A75,'BOM-Carte_Mere(PROD)'!$A:$Z,10,FALSE),IFERROR(VLOOKUP($A75,'BOM-Carte_Herse_2020(PROD)'!$A:$Z,10,FALSE),IFERROR(VLOOKUP($A75,'BOM-Carte_OPB(PROD)'!$A:$Z,10,FALSE),""))))</f>
        <v>0</v>
      </c>
      <c r="X75" s="15">
        <f>IFERROR(VLOOKUP($A75,'BOM-Carte_Alim(PROD)'!$A:$Z,11,FALSE),IFERROR(VLOOKUP($A75,'BOM-Carte_Mere(PROD)'!$A:$Z,11,FALSE),IFERROR(VLOOKUP($A75,'BOM-Carte_Herse_2020(PROD)'!$A:$Z,11,FALSE),IFERROR(VLOOKUP($A75,'BOM-Carte_OPB(PROD)'!$A:$Z,11,FALSE),""))))</f>
        <v>0</v>
      </c>
      <c r="Y75" s="15">
        <f>IFERROR(VLOOKUP($A75,'BOM-Carte_Alim(PROD)'!$A:$Z,12,FALSE),IFERROR(VLOOKUP($A75,'BOM-Carte_Mere(PROD)'!$A:$Z,12,FALSE),IFERROR(VLOOKUP($A75,'BOM-Carte_Herse_2020(PROD)'!$A:$Z,12,FALSE),IFERROR(VLOOKUP($A75,'BOM-Carte_OPB(PROD)'!$A:$Z,12,FALSE),""))))</f>
        <v>0</v>
      </c>
      <c r="Z75" s="9" t="str">
        <f>IFERROR(VLOOKUP($A75,'BOM-Carte_Alim(PROD)'!$A:$Z,13,FALSE),IFERROR(VLOOKUP($A75,'BOM-Carte_Mere(PROD)'!$A:$Z,13,FALSE),IFERROR(VLOOKUP($A75,'BOM-Carte_Herse_2020(PROD)'!$A:$Z,13,FALSE),IFERROR(VLOOKUP($A75,'BOM-Carte_OPB(PROD)'!$A:$Z,13,FALSE),""))))</f>
        <v>Farnell</v>
      </c>
      <c r="AA75" s="9" t="str">
        <f>IFERROR(VLOOKUP($A75,'BOM-Carte_Alim(PROD)'!$A:$Z,14,FALSE),IFERROR(VLOOKUP($A75,'BOM-Carte_Mere(PROD)'!$A:$Z,14,FALSE),IFERROR(VLOOKUP($A75,'BOM-Carte_Herse_2020(PROD)'!$A:$Z,14,FALSE),IFERROR(VLOOKUP($A75,'BOM-Carte_OPB(PROD)'!$A:$Z,14,FALSE),""))))</f>
        <v>2356183</v>
      </c>
    </row>
    <row r="76" spans="1:27" ht="30" x14ac:dyDescent="0.25">
      <c r="A76" s="10" t="s">
        <v>85</v>
      </c>
      <c r="B76" s="6" t="str">
        <f>IFERROR(VLOOKUP(A76,'BOM-Carte_Alim(PROD)'!$A:$H,3,FALSE),"")</f>
        <v/>
      </c>
      <c r="C76" s="6" t="str">
        <f>IFERROR(VLOOKUP(A76,'BOM-Carte_Mere(PROD)'!$A:$H,3,FALSE),"")</f>
        <v/>
      </c>
      <c r="D76" s="6" t="str">
        <f>IFERROR(VLOOKUP(A76,'BOM-Carte_Herse_2020(PROD)'!$A:$H,3,FALSE),"")</f>
        <v>J153</v>
      </c>
      <c r="E76" s="6" t="str">
        <f>IFERROR(VLOOKUP(A76,'BOM-Carte_OPB(PROD)'!$A:$H,3,FALSE),"")</f>
        <v/>
      </c>
      <c r="F76" s="6" t="str">
        <f t="shared" si="7"/>
        <v/>
      </c>
      <c r="G76" s="6" t="str">
        <f t="shared" si="8"/>
        <v>J153</v>
      </c>
      <c r="H76" s="6" t="str">
        <f t="shared" si="9"/>
        <v>J153</v>
      </c>
      <c r="I76" s="11">
        <f>IFERROR(VLOOKUP(A76,'BOM-Carte_Alim(PROD)'!$A:$H,8,FALSE),0)</f>
        <v>0</v>
      </c>
      <c r="J76" s="11">
        <f>IFERROR(VLOOKUP(A76,'BOM-Carte_Mere(PROD)'!$A:$H,8,FALSE),0)</f>
        <v>0</v>
      </c>
      <c r="K76" s="11">
        <f>IFERROR(VLOOKUP(A76,'BOM-Carte_Herse_2020(PROD)'!$A:$H,8,FALSE),0)</f>
        <v>1</v>
      </c>
      <c r="L76" s="11">
        <f>IFERROR(VLOOKUP(A76,'BOM-Carte_OPB(PROD)'!$A:$H,8,FALSE),0)</f>
        <v>0</v>
      </c>
      <c r="M76" s="12">
        <f t="shared" si="10"/>
        <v>2</v>
      </c>
      <c r="N76" s="13" t="str">
        <f t="shared" si="11"/>
        <v>68610814122</v>
      </c>
      <c r="O76" s="14" t="str">
        <f>IFERROR(VLOOKUP($A76,'BOM-Carte_Alim(PROD)'!$A:$Z,2,FALSE),IFERROR(VLOOKUP($A76,'BOM-Carte_Mere(PROD)'!$A:$Z,2,FALSE),IFERROR(VLOOKUP($A76,'BOM-Carte_Herse_2020(PROD)'!$A:$Z,2,FALSE),IFERROR(VLOOKUP($A76,'BOM-Carte_OPB(PROD)'!$A:$Z,2,FALSE),""))))</f>
        <v>Wurth Electronics Inc.</v>
      </c>
      <c r="P76" s="15" t="str">
        <f t="shared" si="12"/>
        <v>J153</v>
      </c>
      <c r="Q76" s="15" t="str">
        <f>IFERROR(VLOOKUP($A76,'BOM-Carte_Alim(PROD)'!$A:$Z,4,FALSE),IFERROR(VLOOKUP($A76,'BOM-Carte_Mere(PROD)'!$A:$Z,4,FALSE),IFERROR(VLOOKUP($A76,'BOM-Carte_Herse_2020(PROD)'!$A:$Z,4,FALSE),IFERROR(VLOOKUP($A76,'BOM-Carte_OPB(PROD)'!$A:$Z,4,FALSE),""))))</f>
        <v>WR-FPC SMT ZIF Horizontal Top Contact, pitch 1mm, 8p</v>
      </c>
      <c r="R76" s="15" t="str">
        <f>IFERROR(VLOOKUP($A76,'BOM-Carte_Alim(PROD)'!$A:$Z,5,FALSE),IFERROR(VLOOKUP($A76,'BOM-Carte_Mere(PROD)'!$A:$Z,5,FALSE),IFERROR(VLOOKUP($A76,'BOM-Carte_Herse_2020(PROD)'!$A:$Z,5,FALSE),IFERROR(VLOOKUP($A76,'BOM-Carte_OPB(PROD)'!$A:$Z,5,FALSE),""))))</f>
        <v>68610814122</v>
      </c>
      <c r="S76" s="15" t="str">
        <f>IFERROR(VLOOKUP($A76,'BOM-Carte_Alim(PROD)'!$A:$Z,6,FALSE),IFERROR(VLOOKUP($A76,'BOM-Carte_Mere(PROD)'!$A:$Z,6,FALSE),IFERROR(VLOOKUP($A76,'BOM-Carte_Herse_2020(PROD)'!$A:$Z,6,FALSE),IFERROR(VLOOKUP($A76,'BOM-Carte_OPB(PROD)'!$A:$Z,6,FALSE),""))))</f>
        <v>8</v>
      </c>
      <c r="T76" s="15" t="str">
        <f>IFERROR(VLOOKUP($A76,'BOM-Carte_Alim(PROD)'!$A:$Z,7,FALSE),IFERROR(VLOOKUP($A76,'BOM-Carte_Mere(PROD)'!$A:$Z,7,FALSE),IFERROR(VLOOKUP($A76,'BOM-Carte_Herse_2020(PROD)'!$A:$Z,7,FALSE),IFERROR(VLOOKUP($A76,'BOM-Carte_OPB(PROD)'!$A:$Z,7,FALSE),""))))</f>
        <v>68610814122</v>
      </c>
      <c r="U76" s="15">
        <f t="shared" si="13"/>
        <v>2</v>
      </c>
      <c r="V76" s="15" t="str">
        <f>IFERROR(VLOOKUP($A76,'BOM-Carte_Alim(PROD)'!$A:$Z,9,FALSE),IFERROR(VLOOKUP($A76,'BOM-Carte_Mere(PROD)'!$A:$Z,9,FALSE),IFERROR(VLOOKUP($A76,'BOM-Carte_Herse_2020(PROD)'!$A:$Z,9,FALSE),IFERROR(VLOOKUP($A76,'BOM-Carte_OPB(PROD)'!$A:$Z,9,FALSE),""))))</f>
        <v>68610814122</v>
      </c>
      <c r="W76" s="15">
        <f>IFERROR(VLOOKUP($A76,'BOM-Carte_Alim(PROD)'!$A:$Z,10,FALSE),IFERROR(VLOOKUP($A76,'BOM-Carte_Mere(PROD)'!$A:$Z,10,FALSE),IFERROR(VLOOKUP($A76,'BOM-Carte_Herse_2020(PROD)'!$A:$Z,10,FALSE),IFERROR(VLOOKUP($A76,'BOM-Carte_OPB(PROD)'!$A:$Z,10,FALSE),""))))</f>
        <v>0</v>
      </c>
      <c r="X76" s="15">
        <f>IFERROR(VLOOKUP($A76,'BOM-Carte_Alim(PROD)'!$A:$Z,11,FALSE),IFERROR(VLOOKUP($A76,'BOM-Carte_Mere(PROD)'!$A:$Z,11,FALSE),IFERROR(VLOOKUP($A76,'BOM-Carte_Herse_2020(PROD)'!$A:$Z,11,FALSE),IFERROR(VLOOKUP($A76,'BOM-Carte_OPB(PROD)'!$A:$Z,11,FALSE),""))))</f>
        <v>0</v>
      </c>
      <c r="Y76" s="15">
        <f>IFERROR(VLOOKUP($A76,'BOM-Carte_Alim(PROD)'!$A:$Z,12,FALSE),IFERROR(VLOOKUP($A76,'BOM-Carte_Mere(PROD)'!$A:$Z,12,FALSE),IFERROR(VLOOKUP($A76,'BOM-Carte_Herse_2020(PROD)'!$A:$Z,12,FALSE),IFERROR(VLOOKUP($A76,'BOM-Carte_OPB(PROD)'!$A:$Z,12,FALSE),""))))</f>
        <v>0</v>
      </c>
      <c r="Z76" s="9" t="str">
        <f>IFERROR(VLOOKUP($A76,'BOM-Carte_Alim(PROD)'!$A:$Z,13,FALSE),IFERROR(VLOOKUP($A76,'BOM-Carte_Mere(PROD)'!$A:$Z,13,FALSE),IFERROR(VLOOKUP($A76,'BOM-Carte_Herse_2020(PROD)'!$A:$Z,13,FALSE),IFERROR(VLOOKUP($A76,'BOM-Carte_OPB(PROD)'!$A:$Z,13,FALSE),""))))</f>
        <v>Farnell</v>
      </c>
      <c r="AA76" s="9" t="str">
        <f>IFERROR(VLOOKUP($A76,'BOM-Carte_Alim(PROD)'!$A:$Z,14,FALSE),IFERROR(VLOOKUP($A76,'BOM-Carte_Mere(PROD)'!$A:$Z,14,FALSE),IFERROR(VLOOKUP($A76,'BOM-Carte_Herse_2020(PROD)'!$A:$Z,14,FALSE),IFERROR(VLOOKUP($A76,'BOM-Carte_OPB(PROD)'!$A:$Z,14,FALSE),""))))</f>
        <v>1641905</v>
      </c>
    </row>
    <row r="77" spans="1:27" ht="45" x14ac:dyDescent="0.25">
      <c r="A77" s="10" t="s">
        <v>19</v>
      </c>
      <c r="B77" s="6" t="str">
        <f>IFERROR(VLOOKUP(A77,'BOM-Carte_Alim(PROD)'!$A:$H,3,FALSE),"")</f>
        <v/>
      </c>
      <c r="C77" s="6" t="str">
        <f>IFERROR(VLOOKUP(A77,'BOM-Carte_Mere(PROD)'!$A:$H,3,FALSE),"")</f>
        <v/>
      </c>
      <c r="D77" s="6" t="str">
        <f>IFERROR(VLOOKUP(A77,'BOM-Carte_Herse_2020(PROD)'!$A:$H,3,FALSE),"")</f>
        <v/>
      </c>
      <c r="E77" s="6" t="str">
        <f>IFERROR(VLOOKUP(A77,'BOM-Carte_OPB(PROD)'!$A:$H,3,FALSE),"")</f>
        <v>C152</v>
      </c>
      <c r="F77" s="6" t="str">
        <f t="shared" si="7"/>
        <v/>
      </c>
      <c r="G77" s="6" t="str">
        <f t="shared" si="8"/>
        <v/>
      </c>
      <c r="H77" s="6" t="str">
        <f t="shared" si="9"/>
        <v>C152</v>
      </c>
      <c r="I77" s="11">
        <f>IFERROR(VLOOKUP(A77,'BOM-Carte_Alim(PROD)'!$A:$H,8,FALSE),0)</f>
        <v>0</v>
      </c>
      <c r="J77" s="11">
        <f>IFERROR(VLOOKUP(A77,'BOM-Carte_Mere(PROD)'!$A:$H,8,FALSE),0)</f>
        <v>0</v>
      </c>
      <c r="K77" s="11">
        <f>IFERROR(VLOOKUP(A77,'BOM-Carte_Herse_2020(PROD)'!$A:$H,8,FALSE),0)</f>
        <v>0</v>
      </c>
      <c r="L77" s="11">
        <f>IFERROR(VLOOKUP(A77,'BOM-Carte_OPB(PROD)'!$A:$H,8,FALSE),0)</f>
        <v>1</v>
      </c>
      <c r="M77" s="12">
        <f t="shared" si="10"/>
        <v>2</v>
      </c>
      <c r="N77" s="13" t="str">
        <f t="shared" si="11"/>
        <v>860010373010</v>
      </c>
      <c r="O77" s="14" t="str">
        <f>IFERROR(VLOOKUP($A77,'BOM-Carte_Alim(PROD)'!$A:$Z,2,FALSE),IFERROR(VLOOKUP($A77,'BOM-Carte_Mere(PROD)'!$A:$Z,2,FALSE),IFERROR(VLOOKUP($A77,'BOM-Carte_Herse_2020(PROD)'!$A:$Z,2,FALSE),IFERROR(VLOOKUP($A77,'BOM-Carte_OPB(PROD)'!$A:$Z,2,FALSE),""))))</f>
        <v>Wurth Elektronik</v>
      </c>
      <c r="P77" s="15" t="str">
        <f t="shared" si="12"/>
        <v>C152</v>
      </c>
      <c r="Q77" s="15" t="str">
        <f>IFERROR(VLOOKUP($A77,'BOM-Carte_Alim(PROD)'!$A:$Z,4,FALSE),IFERROR(VLOOKUP($A77,'BOM-Carte_Mere(PROD)'!$A:$Z,4,FALSE),IFERROR(VLOOKUP($A77,'BOM-Carte_Herse_2020(PROD)'!$A:$Z,4,FALSE),IFERROR(VLOOKUP($A77,'BOM-Carte_OPB(PROD)'!$A:$Z,4,FALSE),""))))</f>
        <v>CAP Alu 220 UF 20% 16 V</v>
      </c>
      <c r="R77" s="15" t="str">
        <f>IFERROR(VLOOKUP($A77,'BOM-Carte_Alim(PROD)'!$A:$Z,5,FALSE),IFERROR(VLOOKUP($A77,'BOM-Carte_Mere(PROD)'!$A:$Z,5,FALSE),IFERROR(VLOOKUP($A77,'BOM-Carte_Herse_2020(PROD)'!$A:$Z,5,FALSE),IFERROR(VLOOKUP($A77,'BOM-Carte_OPB(PROD)'!$A:$Z,5,FALSE),""))))</f>
        <v>220 uF</v>
      </c>
      <c r="S77" s="15" t="str">
        <f>IFERROR(VLOOKUP($A77,'BOM-Carte_Alim(PROD)'!$A:$Z,6,FALSE),IFERROR(VLOOKUP($A77,'BOM-Carte_Mere(PROD)'!$A:$Z,6,FALSE),IFERROR(VLOOKUP($A77,'BOM-Carte_Herse_2020(PROD)'!$A:$Z,6,FALSE),IFERROR(VLOOKUP($A77,'BOM-Carte_OPB(PROD)'!$A:$Z,6,FALSE),""))))</f>
        <v>220 uF</v>
      </c>
      <c r="T77" s="15" t="str">
        <f>IFERROR(VLOOKUP($A77,'BOM-Carte_Alim(PROD)'!$A:$Z,7,FALSE),IFERROR(VLOOKUP($A77,'BOM-Carte_Mere(PROD)'!$A:$Z,7,FALSE),IFERROR(VLOOKUP($A77,'BOM-Carte_Herse_2020(PROD)'!$A:$Z,7,FALSE),IFERROR(VLOOKUP($A77,'BOM-Carte_OPB(PROD)'!$A:$Z,7,FALSE),""))))</f>
        <v>WCAP-ATG8_6.3x11x2.5x0.5</v>
      </c>
      <c r="U77" s="15">
        <f t="shared" si="13"/>
        <v>2</v>
      </c>
      <c r="V77" s="15" t="str">
        <f>IFERROR(VLOOKUP($A77,'BOM-Carte_Alim(PROD)'!$A:$Z,9,FALSE),IFERROR(VLOOKUP($A77,'BOM-Carte_Mere(PROD)'!$A:$Z,9,FALSE),IFERROR(VLOOKUP($A77,'BOM-Carte_Herse_2020(PROD)'!$A:$Z,9,FALSE),IFERROR(VLOOKUP($A77,'BOM-Carte_OPB(PROD)'!$A:$Z,9,FALSE),""))))</f>
        <v>WCAP-ATG8, 860010373010</v>
      </c>
      <c r="W77" s="15">
        <f>IFERROR(VLOOKUP($A77,'BOM-Carte_Alim(PROD)'!$A:$Z,10,FALSE),IFERROR(VLOOKUP($A77,'BOM-Carte_Mere(PROD)'!$A:$Z,10,FALSE),IFERROR(VLOOKUP($A77,'BOM-Carte_Herse_2020(PROD)'!$A:$Z,10,FALSE),IFERROR(VLOOKUP($A77,'BOM-Carte_OPB(PROD)'!$A:$Z,10,FALSE),""))))</f>
        <v>0</v>
      </c>
      <c r="X77" s="15">
        <f>IFERROR(VLOOKUP($A77,'BOM-Carte_Alim(PROD)'!$A:$Z,11,FALSE),IFERROR(VLOOKUP($A77,'BOM-Carte_Mere(PROD)'!$A:$Z,11,FALSE),IFERROR(VLOOKUP($A77,'BOM-Carte_Herse_2020(PROD)'!$A:$Z,11,FALSE),IFERROR(VLOOKUP($A77,'BOM-Carte_OPB(PROD)'!$A:$Z,11,FALSE),""))))</f>
        <v>0</v>
      </c>
      <c r="Y77" s="15">
        <f>IFERROR(VLOOKUP($A77,'BOM-Carte_Alim(PROD)'!$A:$Z,12,FALSE),IFERROR(VLOOKUP($A77,'BOM-Carte_Mere(PROD)'!$A:$Z,12,FALSE),IFERROR(VLOOKUP($A77,'BOM-Carte_Herse_2020(PROD)'!$A:$Z,12,FALSE),IFERROR(VLOOKUP($A77,'BOM-Carte_OPB(PROD)'!$A:$Z,12,FALSE),""))))</f>
        <v>0</v>
      </c>
      <c r="Z77" s="9">
        <f>IFERROR(VLOOKUP($A77,'BOM-Carte_Alim(PROD)'!$A:$Z,13,FALSE),IFERROR(VLOOKUP($A77,'BOM-Carte_Mere(PROD)'!$A:$Z,13,FALSE),IFERROR(VLOOKUP($A77,'BOM-Carte_Herse_2020(PROD)'!$A:$Z,13,FALSE),IFERROR(VLOOKUP($A77,'BOM-Carte_OPB(PROD)'!$A:$Z,13,FALSE),""))))</f>
        <v>0</v>
      </c>
      <c r="AA77" s="9">
        <f>IFERROR(VLOOKUP($A77,'BOM-Carte_Alim(PROD)'!$A:$Z,14,FALSE),IFERROR(VLOOKUP($A77,'BOM-Carte_Mere(PROD)'!$A:$Z,14,FALSE),IFERROR(VLOOKUP($A77,'BOM-Carte_Herse_2020(PROD)'!$A:$Z,14,FALSE),IFERROR(VLOOKUP($A77,'BOM-Carte_OPB(PROD)'!$A:$Z,14,FALSE),""))))</f>
        <v>0</v>
      </c>
    </row>
    <row r="78" spans="1:27" ht="30" x14ac:dyDescent="0.25">
      <c r="A78" s="10" t="s">
        <v>59</v>
      </c>
      <c r="B78" s="6" t="str">
        <f>IFERROR(VLOOKUP(A78,'BOM-Carte_Alim(PROD)'!$A:$H,3,FALSE),"")</f>
        <v/>
      </c>
      <c r="C78" s="6" t="str">
        <f>IFERROR(VLOOKUP(A78,'BOM-Carte_Mere(PROD)'!$A:$H,3,FALSE),"")</f>
        <v/>
      </c>
      <c r="D78" s="6" t="str">
        <f>IFERROR(VLOOKUP(A78,'BOM-Carte_Herse_2020(PROD)'!$A:$H,3,FALSE),"")</f>
        <v/>
      </c>
      <c r="E78" s="6" t="str">
        <f>IFERROR(VLOOKUP(A78,'BOM-Carte_OPB(PROD)'!$A:$H,3,FALSE),"")</f>
        <v>U152</v>
      </c>
      <c r="F78" s="6" t="str">
        <f t="shared" si="7"/>
        <v/>
      </c>
      <c r="G78" s="6" t="str">
        <f t="shared" si="8"/>
        <v/>
      </c>
      <c r="H78" s="6" t="str">
        <f t="shared" si="9"/>
        <v>U152</v>
      </c>
      <c r="I78" s="11">
        <f>IFERROR(VLOOKUP(A78,'BOM-Carte_Alim(PROD)'!$A:$H,8,FALSE),0)</f>
        <v>0</v>
      </c>
      <c r="J78" s="11">
        <f>IFERROR(VLOOKUP(A78,'BOM-Carte_Mere(PROD)'!$A:$H,8,FALSE),0)</f>
        <v>0</v>
      </c>
      <c r="K78" s="11">
        <f>IFERROR(VLOOKUP(A78,'BOM-Carte_Herse_2020(PROD)'!$A:$H,8,FALSE),0)</f>
        <v>0</v>
      </c>
      <c r="L78" s="11">
        <f>IFERROR(VLOOKUP(A78,'BOM-Carte_OPB(PROD)'!$A:$H,8,FALSE),0)</f>
        <v>1</v>
      </c>
      <c r="M78" s="12">
        <f t="shared" si="10"/>
        <v>2</v>
      </c>
      <c r="N78" s="13" t="str">
        <f t="shared" si="11"/>
        <v>OPB620</v>
      </c>
      <c r="O78" s="14" t="str">
        <f>IFERROR(VLOOKUP($A78,'BOM-Carte_Alim(PROD)'!$A:$Z,2,FALSE),IFERROR(VLOOKUP($A78,'BOM-Carte_Mere(PROD)'!$A:$Z,2,FALSE),IFERROR(VLOOKUP($A78,'BOM-Carte_Herse_2020(PROD)'!$A:$Z,2,FALSE),IFERROR(VLOOKUP($A78,'BOM-Carte_OPB(PROD)'!$A:$Z,2,FALSE),""))))</f>
        <v>TT ELECTRONICS</v>
      </c>
      <c r="P78" s="15" t="str">
        <f t="shared" si="12"/>
        <v>U152</v>
      </c>
      <c r="Q78" s="15" t="str">
        <f>IFERROR(VLOOKUP($A78,'BOM-Carte_Alim(PROD)'!$A:$Z,4,FALSE),IFERROR(VLOOKUP($A78,'BOM-Carte_Mere(PROD)'!$A:$Z,4,FALSE),IFERROR(VLOOKUP($A78,'BOM-Carte_Herse_2020(PROD)'!$A:$Z,4,FALSE),IFERROR(VLOOKUP($A78,'BOM-Carte_OPB(PROD)'!$A:$Z,4,FALSE),""))))</f>
        <v>SENSOR OPT SLOT TRANS W/RES PCB</v>
      </c>
      <c r="R78" s="15" t="str">
        <f>IFERROR(VLOOKUP($A78,'BOM-Carte_Alim(PROD)'!$A:$Z,5,FALSE),IFERROR(VLOOKUP($A78,'BOM-Carte_Mere(PROD)'!$A:$Z,5,FALSE),IFERROR(VLOOKUP($A78,'BOM-Carte_Herse_2020(PROD)'!$A:$Z,5,FALSE),IFERROR(VLOOKUP($A78,'BOM-Carte_OPB(PROD)'!$A:$Z,5,FALSE),""))))</f>
        <v>OPB620</v>
      </c>
      <c r="S78" s="15">
        <f>IFERROR(VLOOKUP($A78,'BOM-Carte_Alim(PROD)'!$A:$Z,6,FALSE),IFERROR(VLOOKUP($A78,'BOM-Carte_Mere(PROD)'!$A:$Z,6,FALSE),IFERROR(VLOOKUP($A78,'BOM-Carte_Herse_2020(PROD)'!$A:$Z,6,FALSE),IFERROR(VLOOKUP($A78,'BOM-Carte_OPB(PROD)'!$A:$Z,6,FALSE),""))))</f>
        <v>0</v>
      </c>
      <c r="T78" s="15" t="str">
        <f>IFERROR(VLOOKUP($A78,'BOM-Carte_Alim(PROD)'!$A:$Z,7,FALSE),IFERROR(VLOOKUP($A78,'BOM-Carte_Mere(PROD)'!$A:$Z,7,FALSE),IFERROR(VLOOKUP($A78,'BOM-Carte_Herse_2020(PROD)'!$A:$Z,7,FALSE),IFERROR(VLOOKUP($A78,'BOM-Carte_OPB(PROD)'!$A:$Z,7,FALSE),""))))</f>
        <v>OPB620</v>
      </c>
      <c r="U78" s="15">
        <f t="shared" si="13"/>
        <v>2</v>
      </c>
      <c r="V78" s="15" t="str">
        <f>IFERROR(VLOOKUP($A78,'BOM-Carte_Alim(PROD)'!$A:$Z,9,FALSE),IFERROR(VLOOKUP($A78,'BOM-Carte_Mere(PROD)'!$A:$Z,9,FALSE),IFERROR(VLOOKUP($A78,'BOM-Carte_Herse_2020(PROD)'!$A:$Z,9,FALSE),IFERROR(VLOOKUP($A78,'BOM-Carte_OPB(PROD)'!$A:$Z,9,FALSE),""))))</f>
        <v>OPB620</v>
      </c>
      <c r="W78" s="15">
        <f>IFERROR(VLOOKUP($A78,'BOM-Carte_Alim(PROD)'!$A:$Z,10,FALSE),IFERROR(VLOOKUP($A78,'BOM-Carte_Mere(PROD)'!$A:$Z,10,FALSE),IFERROR(VLOOKUP($A78,'BOM-Carte_Herse_2020(PROD)'!$A:$Z,10,FALSE),IFERROR(VLOOKUP($A78,'BOM-Carte_OPB(PROD)'!$A:$Z,10,FALSE),""))))</f>
        <v>0</v>
      </c>
      <c r="X78" s="15">
        <f>IFERROR(VLOOKUP($A78,'BOM-Carte_Alim(PROD)'!$A:$Z,11,FALSE),IFERROR(VLOOKUP($A78,'BOM-Carte_Mere(PROD)'!$A:$Z,11,FALSE),IFERROR(VLOOKUP($A78,'BOM-Carte_Herse_2020(PROD)'!$A:$Z,11,FALSE),IFERROR(VLOOKUP($A78,'BOM-Carte_OPB(PROD)'!$A:$Z,11,FALSE),""))))</f>
        <v>0</v>
      </c>
      <c r="Y78" s="15">
        <f>IFERROR(VLOOKUP($A78,'BOM-Carte_Alim(PROD)'!$A:$Z,12,FALSE),IFERROR(VLOOKUP($A78,'BOM-Carte_Mere(PROD)'!$A:$Z,12,FALSE),IFERROR(VLOOKUP($A78,'BOM-Carte_Herse_2020(PROD)'!$A:$Z,12,FALSE),IFERROR(VLOOKUP($A78,'BOM-Carte_OPB(PROD)'!$A:$Z,12,FALSE),""))))</f>
        <v>0</v>
      </c>
      <c r="Z78" s="9" t="str">
        <f>IFERROR(VLOOKUP($A78,'BOM-Carte_Alim(PROD)'!$A:$Z,13,FALSE),IFERROR(VLOOKUP($A78,'BOM-Carte_Mere(PROD)'!$A:$Z,13,FALSE),IFERROR(VLOOKUP($A78,'BOM-Carte_Herse_2020(PROD)'!$A:$Z,13,FALSE),IFERROR(VLOOKUP($A78,'BOM-Carte_OPB(PROD)'!$A:$Z,13,FALSE),""))))</f>
        <v>Farnell</v>
      </c>
      <c r="AA78" s="9" t="str">
        <f>IFERROR(VLOOKUP($A78,'BOM-Carte_Alim(PROD)'!$A:$Z,14,FALSE),IFERROR(VLOOKUP($A78,'BOM-Carte_Mere(PROD)'!$A:$Z,14,FALSE),IFERROR(VLOOKUP($A78,'BOM-Carte_Herse_2020(PROD)'!$A:$Z,14,FALSE),IFERROR(VLOOKUP($A78,'BOM-Carte_OPB(PROD)'!$A:$Z,14,FALSE),""))))</f>
        <v>491330</v>
      </c>
    </row>
    <row r="79" spans="1:27" ht="30" x14ac:dyDescent="0.25">
      <c r="A79" s="10" t="s">
        <v>70</v>
      </c>
      <c r="B79" s="6" t="str">
        <f>IFERROR(VLOOKUP(A79,'BOM-Carte_Alim(PROD)'!$A:$H,3,FALSE),"")</f>
        <v/>
      </c>
      <c r="C79" s="6" t="str">
        <f>IFERROR(VLOOKUP(A79,'BOM-Carte_Mere(PROD)'!$A:$H,3,FALSE),"")</f>
        <v/>
      </c>
      <c r="D79" s="6" t="str">
        <f>IFERROR(VLOOKUP(A79,'BOM-Carte_Herse_2020(PROD)'!$A:$H,3,FALSE),"")</f>
        <v/>
      </c>
      <c r="E79" s="6" t="str">
        <f>IFERROR(VLOOKUP(A79,'BOM-Carte_OPB(PROD)'!$A:$H,3,FALSE),"")</f>
        <v>R150</v>
      </c>
      <c r="F79" s="6" t="str">
        <f t="shared" si="7"/>
        <v/>
      </c>
      <c r="G79" s="6" t="str">
        <f t="shared" si="8"/>
        <v/>
      </c>
      <c r="H79" s="6" t="str">
        <f t="shared" si="9"/>
        <v>R150</v>
      </c>
      <c r="I79" s="11">
        <f>IFERROR(VLOOKUP(A79,'BOM-Carte_Alim(PROD)'!$A:$H,8,FALSE),0)</f>
        <v>0</v>
      </c>
      <c r="J79" s="11">
        <f>IFERROR(VLOOKUP(A79,'BOM-Carte_Mere(PROD)'!$A:$H,8,FALSE),0)</f>
        <v>0</v>
      </c>
      <c r="K79" s="11">
        <f>IFERROR(VLOOKUP(A79,'BOM-Carte_Herse_2020(PROD)'!$A:$H,8,FALSE),0)</f>
        <v>0</v>
      </c>
      <c r="L79" s="11">
        <f>IFERROR(VLOOKUP(A79,'BOM-Carte_OPB(PROD)'!$A:$H,8,FALSE),0)</f>
        <v>1</v>
      </c>
      <c r="M79" s="12">
        <f t="shared" si="10"/>
        <v>2</v>
      </c>
      <c r="N79" s="13" t="str">
        <f t="shared" si="11"/>
        <v>RC0402FR-07330RL</v>
      </c>
      <c r="O79" s="14" t="str">
        <f>IFERROR(VLOOKUP($A79,'BOM-Carte_Alim(PROD)'!$A:$Z,2,FALSE),IFERROR(VLOOKUP($A79,'BOM-Carte_Mere(PROD)'!$A:$Z,2,FALSE),IFERROR(VLOOKUP($A79,'BOM-Carte_Herse_2020(PROD)'!$A:$Z,2,FALSE),IFERROR(VLOOKUP($A79,'BOM-Carte_OPB(PROD)'!$A:$Z,2,FALSE),""))))</f>
        <v>Yageo</v>
      </c>
      <c r="P79" s="15" t="str">
        <f t="shared" si="12"/>
        <v>R150</v>
      </c>
      <c r="Q79" s="15" t="str">
        <f>IFERROR(VLOOKUP($A79,'BOM-Carte_Alim(PROD)'!$A:$Z,4,FALSE),IFERROR(VLOOKUP($A79,'BOM-Carte_Mere(PROD)'!$A:$Z,4,FALSE),IFERROR(VLOOKUP($A79,'BOM-Carte_Herse_2020(PROD)'!$A:$Z,4,FALSE),IFERROR(VLOOKUP($A79,'BOM-Carte_OPB(PROD)'!$A:$Z,4,FALSE),""))))</f>
        <v>RES SMD 330 OHM 1% 1/16W 0402</v>
      </c>
      <c r="R79" s="15" t="str">
        <f>IFERROR(VLOOKUP($A79,'BOM-Carte_Alim(PROD)'!$A:$Z,5,FALSE),IFERROR(VLOOKUP($A79,'BOM-Carte_Mere(PROD)'!$A:$Z,5,FALSE),IFERROR(VLOOKUP($A79,'BOM-Carte_Herse_2020(PROD)'!$A:$Z,5,FALSE),IFERROR(VLOOKUP($A79,'BOM-Carte_OPB(PROD)'!$A:$Z,5,FALSE),""))))</f>
        <v>RC0402FR-07330RL</v>
      </c>
      <c r="S79" s="15" t="str">
        <f>IFERROR(VLOOKUP($A79,'BOM-Carte_Alim(PROD)'!$A:$Z,6,FALSE),IFERROR(VLOOKUP($A79,'BOM-Carte_Mere(PROD)'!$A:$Z,6,FALSE),IFERROR(VLOOKUP($A79,'BOM-Carte_Herse_2020(PROD)'!$A:$Z,6,FALSE),IFERROR(VLOOKUP($A79,'BOM-Carte_OPB(PROD)'!$A:$Z,6,FALSE),""))))</f>
        <v>330</v>
      </c>
      <c r="T79" s="15" t="str">
        <f>IFERROR(VLOOKUP($A79,'BOM-Carte_Alim(PROD)'!$A:$Z,7,FALSE),IFERROR(VLOOKUP($A79,'BOM-Carte_Mere(PROD)'!$A:$Z,7,FALSE),IFERROR(VLOOKUP($A79,'BOM-Carte_Herse_2020(PROD)'!$A:$Z,7,FALSE),IFERROR(VLOOKUP($A79,'BOM-Carte_OPB(PROD)'!$A:$Z,7,FALSE),""))))</f>
        <v>RESC1005X04N</v>
      </c>
      <c r="U79" s="15">
        <f t="shared" si="13"/>
        <v>2</v>
      </c>
      <c r="V79" s="15" t="str">
        <f>IFERROR(VLOOKUP($A79,'BOM-Carte_Alim(PROD)'!$A:$Z,9,FALSE),IFERROR(VLOOKUP($A79,'BOM-Carte_Mere(PROD)'!$A:$Z,9,FALSE),IFERROR(VLOOKUP($A79,'BOM-Carte_Herse_2020(PROD)'!$A:$Z,9,FALSE),IFERROR(VLOOKUP($A79,'BOM-Carte_OPB(PROD)'!$A:$Z,9,FALSE),""))))</f>
        <v>RC0402FR-07330RL</v>
      </c>
      <c r="W79" s="15" t="str">
        <f>IFERROR(VLOOKUP($A79,'BOM-Carte_Alim(PROD)'!$A:$Z,10,FALSE),IFERROR(VLOOKUP($A79,'BOM-Carte_Mere(PROD)'!$A:$Z,10,FALSE),IFERROR(VLOOKUP($A79,'BOM-Carte_Herse_2020(PROD)'!$A:$Z,10,FALSE),IFERROR(VLOOKUP($A79,'BOM-Carte_OPB(PROD)'!$A:$Z,10,FALSE),""))))</f>
        <v>0402</v>
      </c>
      <c r="X79" s="15" t="str">
        <f>IFERROR(VLOOKUP($A79,'BOM-Carte_Alim(PROD)'!$A:$Z,11,FALSE),IFERROR(VLOOKUP($A79,'BOM-Carte_Mere(PROD)'!$A:$Z,11,FALSE),IFERROR(VLOOKUP($A79,'BOM-Carte_Herse_2020(PROD)'!$A:$Z,11,FALSE),IFERROR(VLOOKUP($A79,'BOM-Carte_OPB(PROD)'!$A:$Z,11,FALSE),""))))</f>
        <v>JLCPCB</v>
      </c>
      <c r="Y79" s="15" t="str">
        <f>IFERROR(VLOOKUP($A79,'BOM-Carte_Alim(PROD)'!$A:$Z,12,FALSE),IFERROR(VLOOKUP($A79,'BOM-Carte_Mere(PROD)'!$A:$Z,12,FALSE),IFERROR(VLOOKUP($A79,'BOM-Carte_Herse_2020(PROD)'!$A:$Z,12,FALSE),IFERROR(VLOOKUP($A79,'BOM-Carte_OPB(PROD)'!$A:$Z,12,FALSE),""))))</f>
        <v>C25104</v>
      </c>
      <c r="Z79" s="9" t="str">
        <f>IFERROR(VLOOKUP($A79,'BOM-Carte_Alim(PROD)'!$A:$Z,13,FALSE),IFERROR(VLOOKUP($A79,'BOM-Carte_Mere(PROD)'!$A:$Z,13,FALSE),IFERROR(VLOOKUP($A79,'BOM-Carte_Herse_2020(PROD)'!$A:$Z,13,FALSE),IFERROR(VLOOKUP($A79,'BOM-Carte_OPB(PROD)'!$A:$Z,13,FALSE),""))))</f>
        <v>Farnell</v>
      </c>
      <c r="AA79" s="9" t="str">
        <f>IFERROR(VLOOKUP($A79,'BOM-Carte_Alim(PROD)'!$A:$Z,14,FALSE),IFERROR(VLOOKUP($A79,'BOM-Carte_Mere(PROD)'!$A:$Z,14,FALSE),IFERROR(VLOOKUP($A79,'BOM-Carte_Herse_2020(PROD)'!$A:$Z,14,FALSE),IFERROR(VLOOKUP($A79,'BOM-Carte_OPB(PROD)'!$A:$Z,14,FALSE),""))))</f>
        <v>9239170</v>
      </c>
    </row>
    <row r="80" spans="1:27" ht="30" x14ac:dyDescent="0.25">
      <c r="A80" s="10" t="s">
        <v>75</v>
      </c>
      <c r="B80" s="6" t="str">
        <f>IFERROR(VLOOKUP(A80,'BOM-Carte_Alim(PROD)'!$A:$H,3,FALSE),"")</f>
        <v/>
      </c>
      <c r="C80" s="6" t="str">
        <f>IFERROR(VLOOKUP(A80,'BOM-Carte_Mere(PROD)'!$A:$H,3,FALSE),"")</f>
        <v/>
      </c>
      <c r="D80" s="6" t="str">
        <f>IFERROR(VLOOKUP(A80,'BOM-Carte_Herse_2020(PROD)'!$A:$H,3,FALSE),"")</f>
        <v/>
      </c>
      <c r="E80" s="6" t="str">
        <f>IFERROR(VLOOKUP(A80,'BOM-Carte_OPB(PROD)'!$A:$H,3,FALSE),"")</f>
        <v>U151</v>
      </c>
      <c r="F80" s="6" t="str">
        <f t="shared" si="7"/>
        <v/>
      </c>
      <c r="G80" s="6" t="str">
        <f t="shared" si="8"/>
        <v/>
      </c>
      <c r="H80" s="6" t="str">
        <f t="shared" si="9"/>
        <v>U151</v>
      </c>
      <c r="I80" s="11">
        <f>IFERROR(VLOOKUP(A80,'BOM-Carte_Alim(PROD)'!$A:$H,8,FALSE),0)</f>
        <v>0</v>
      </c>
      <c r="J80" s="11">
        <f>IFERROR(VLOOKUP(A80,'BOM-Carte_Mere(PROD)'!$A:$H,8,FALSE),0)</f>
        <v>0</v>
      </c>
      <c r="K80" s="11">
        <f>IFERROR(VLOOKUP(A80,'BOM-Carte_Herse_2020(PROD)'!$A:$H,8,FALSE),0)</f>
        <v>0</v>
      </c>
      <c r="L80" s="11">
        <f>IFERROR(VLOOKUP(A80,'BOM-Carte_OPB(PROD)'!$A:$H,8,FALSE),0)</f>
        <v>1</v>
      </c>
      <c r="M80" s="12">
        <f t="shared" si="10"/>
        <v>2</v>
      </c>
      <c r="N80" s="13" t="str">
        <f t="shared" si="11"/>
        <v>SN74LVC1G17DBVR</v>
      </c>
      <c r="O80" s="14" t="str">
        <f>IFERROR(VLOOKUP($A80,'BOM-Carte_Alim(PROD)'!$A:$Z,2,FALSE),IFERROR(VLOOKUP($A80,'BOM-Carte_Mere(PROD)'!$A:$Z,2,FALSE),IFERROR(VLOOKUP($A80,'BOM-Carte_Herse_2020(PROD)'!$A:$Z,2,FALSE),IFERROR(VLOOKUP($A80,'BOM-Carte_OPB(PROD)'!$A:$Z,2,FALSE),""))))</f>
        <v>TEXAS INSTRUMENTS</v>
      </c>
      <c r="P80" s="15" t="str">
        <f t="shared" si="12"/>
        <v>U151</v>
      </c>
      <c r="Q80" s="15" t="str">
        <f>IFERROR(VLOOKUP($A80,'BOM-Carte_Alim(PROD)'!$A:$Z,4,FALSE),IFERROR(VLOOKUP($A80,'BOM-Carte_Mere(PROD)'!$A:$Z,4,FALSE),IFERROR(VLOOKUP($A80,'BOM-Carte_Herse_2020(PROD)'!$A:$Z,4,FALSE),IFERROR(VLOOKUP($A80,'BOM-Carte_OPB(PROD)'!$A:$Z,4,FALSE),""))))</f>
        <v>IC BUF NON-INVERT 5.5V SOT23-5</v>
      </c>
      <c r="R80" s="15" t="str">
        <f>IFERROR(VLOOKUP($A80,'BOM-Carte_Alim(PROD)'!$A:$Z,5,FALSE),IFERROR(VLOOKUP($A80,'BOM-Carte_Mere(PROD)'!$A:$Z,5,FALSE),IFERROR(VLOOKUP($A80,'BOM-Carte_Herse_2020(PROD)'!$A:$Z,5,FALSE),IFERROR(VLOOKUP($A80,'BOM-Carte_OPB(PROD)'!$A:$Z,5,FALSE),""))))</f>
        <v>SN74LVC1G17DBVR</v>
      </c>
      <c r="S80" s="15">
        <f>IFERROR(VLOOKUP($A80,'BOM-Carte_Alim(PROD)'!$A:$Z,6,FALSE),IFERROR(VLOOKUP($A80,'BOM-Carte_Mere(PROD)'!$A:$Z,6,FALSE),IFERROR(VLOOKUP($A80,'BOM-Carte_Herse_2020(PROD)'!$A:$Z,6,FALSE),IFERROR(VLOOKUP($A80,'BOM-Carte_OPB(PROD)'!$A:$Z,6,FALSE),""))))</f>
        <v>0</v>
      </c>
      <c r="T80" s="15" t="str">
        <f>IFERROR(VLOOKUP($A80,'BOM-Carte_Alim(PROD)'!$A:$Z,7,FALSE),IFERROR(VLOOKUP($A80,'BOM-Carte_Mere(PROD)'!$A:$Z,7,FALSE),IFERROR(VLOOKUP($A80,'BOM-Carte_Herse_2020(PROD)'!$A:$Z,7,FALSE),IFERROR(VLOOKUP($A80,'BOM-Carte_OPB(PROD)'!$A:$Z,7,FALSE),""))))</f>
        <v>SOT23_95P280X145-5N</v>
      </c>
      <c r="U80" s="15">
        <f t="shared" si="13"/>
        <v>2</v>
      </c>
      <c r="V80" s="15" t="str">
        <f>IFERROR(VLOOKUP($A80,'BOM-Carte_Alim(PROD)'!$A:$Z,9,FALSE),IFERROR(VLOOKUP($A80,'BOM-Carte_Mere(PROD)'!$A:$Z,9,FALSE),IFERROR(VLOOKUP($A80,'BOM-Carte_Herse_2020(PROD)'!$A:$Z,9,FALSE),IFERROR(VLOOKUP($A80,'BOM-Carte_OPB(PROD)'!$A:$Z,9,FALSE),""))))</f>
        <v>SN74LVC1G17DBVR</v>
      </c>
      <c r="W80" s="15">
        <f>IFERROR(VLOOKUP($A80,'BOM-Carte_Alim(PROD)'!$A:$Z,10,FALSE),IFERROR(VLOOKUP($A80,'BOM-Carte_Mere(PROD)'!$A:$Z,10,FALSE),IFERROR(VLOOKUP($A80,'BOM-Carte_Herse_2020(PROD)'!$A:$Z,10,FALSE),IFERROR(VLOOKUP($A80,'BOM-Carte_OPB(PROD)'!$A:$Z,10,FALSE),""))))</f>
        <v>0</v>
      </c>
      <c r="X80" s="15">
        <f>IFERROR(VLOOKUP($A80,'BOM-Carte_Alim(PROD)'!$A:$Z,11,FALSE),IFERROR(VLOOKUP($A80,'BOM-Carte_Mere(PROD)'!$A:$Z,11,FALSE),IFERROR(VLOOKUP($A80,'BOM-Carte_Herse_2020(PROD)'!$A:$Z,11,FALSE),IFERROR(VLOOKUP($A80,'BOM-Carte_OPB(PROD)'!$A:$Z,11,FALSE),""))))</f>
        <v>0</v>
      </c>
      <c r="Y80" s="15">
        <f>IFERROR(VLOOKUP($A80,'BOM-Carte_Alim(PROD)'!$A:$Z,12,FALSE),IFERROR(VLOOKUP($A80,'BOM-Carte_Mere(PROD)'!$A:$Z,12,FALSE),IFERROR(VLOOKUP($A80,'BOM-Carte_Herse_2020(PROD)'!$A:$Z,12,FALSE),IFERROR(VLOOKUP($A80,'BOM-Carte_OPB(PROD)'!$A:$Z,12,FALSE),""))))</f>
        <v>0</v>
      </c>
      <c r="Z80" s="9" t="str">
        <f>IFERROR(VLOOKUP($A80,'BOM-Carte_Alim(PROD)'!$A:$Z,13,FALSE),IFERROR(VLOOKUP($A80,'BOM-Carte_Mere(PROD)'!$A:$Z,13,FALSE),IFERROR(VLOOKUP($A80,'BOM-Carte_Herse_2020(PROD)'!$A:$Z,13,FALSE),IFERROR(VLOOKUP($A80,'BOM-Carte_OPB(PROD)'!$A:$Z,13,FALSE),""))))</f>
        <v>Farnell</v>
      </c>
      <c r="AA80" s="9" t="str">
        <f>IFERROR(VLOOKUP($A80,'BOM-Carte_Alim(PROD)'!$A:$Z,14,FALSE),IFERROR(VLOOKUP($A80,'BOM-Carte_Mere(PROD)'!$A:$Z,14,FALSE),IFERROR(VLOOKUP($A80,'BOM-Carte_Herse_2020(PROD)'!$A:$Z,14,FALSE),IFERROR(VLOOKUP($A80,'BOM-Carte_OPB(PROD)'!$A:$Z,14,FALSE),""))))</f>
        <v>3119606</v>
      </c>
    </row>
  </sheetData>
  <conditionalFormatting sqref="B1:E1048576">
    <cfRule type="containsBlanks" dxfId="0" priority="3">
      <formula>LEN(TRIM(B1))=0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45"/>
  <sheetViews>
    <sheetView topLeftCell="A18" workbookViewId="0">
      <selection activeCell="A2" sqref="A2:A45"/>
    </sheetView>
  </sheetViews>
  <sheetFormatPr baseColWidth="10" defaultRowHeight="15" x14ac:dyDescent="0.25"/>
  <cols>
    <col min="1" max="5" width="11.5703125" customWidth="1"/>
    <col min="6" max="6" width="13.28515625" customWidth="1"/>
    <col min="7" max="9" width="11.5703125" customWidth="1"/>
    <col min="10" max="14" width="16.7109375" customWidth="1"/>
  </cols>
  <sheetData>
    <row r="1" spans="1:14" s="2" customFormat="1" ht="2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458</v>
      </c>
      <c r="N1" s="1" t="s">
        <v>459</v>
      </c>
    </row>
    <row r="2" spans="1:14" ht="99.75" x14ac:dyDescent="0.45">
      <c r="A2" s="3" t="s">
        <v>94</v>
      </c>
      <c r="B2" s="3" t="s">
        <v>95</v>
      </c>
      <c r="C2" s="3" t="s">
        <v>296</v>
      </c>
      <c r="D2" s="3" t="s">
        <v>97</v>
      </c>
      <c r="E2" s="3" t="s">
        <v>94</v>
      </c>
      <c r="F2" s="4"/>
      <c r="G2" s="3" t="s">
        <v>98</v>
      </c>
      <c r="H2" s="4">
        <v>16</v>
      </c>
      <c r="I2" s="3" t="s">
        <v>94</v>
      </c>
      <c r="J2" s="3" t="s">
        <v>99</v>
      </c>
      <c r="K2" s="3" t="s">
        <v>33</v>
      </c>
      <c r="L2" s="3" t="s">
        <v>100</v>
      </c>
      <c r="M2" s="3" t="s">
        <v>460</v>
      </c>
      <c r="N2" s="3" t="s">
        <v>461</v>
      </c>
    </row>
    <row r="3" spans="1:14" ht="57" x14ac:dyDescent="0.45">
      <c r="A3" s="3" t="s">
        <v>297</v>
      </c>
      <c r="B3" s="3" t="s">
        <v>13</v>
      </c>
      <c r="C3" s="3" t="s">
        <v>298</v>
      </c>
      <c r="D3" s="3" t="s">
        <v>299</v>
      </c>
      <c r="E3" s="3" t="s">
        <v>297</v>
      </c>
      <c r="F3" s="4"/>
      <c r="G3" s="3" t="s">
        <v>297</v>
      </c>
      <c r="H3" s="4">
        <v>2</v>
      </c>
      <c r="I3" s="3" t="s">
        <v>297</v>
      </c>
      <c r="J3" s="4"/>
      <c r="K3" s="4"/>
      <c r="L3" s="4"/>
      <c r="M3" s="3" t="s">
        <v>460</v>
      </c>
      <c r="N3" s="3" t="s">
        <v>462</v>
      </c>
    </row>
    <row r="4" spans="1:14" ht="57" x14ac:dyDescent="0.45">
      <c r="A4" s="3" t="s">
        <v>12</v>
      </c>
      <c r="B4" s="3" t="s">
        <v>13</v>
      </c>
      <c r="C4" s="3" t="s">
        <v>300</v>
      </c>
      <c r="D4" s="3" t="s">
        <v>15</v>
      </c>
      <c r="E4" s="3" t="s">
        <v>12</v>
      </c>
      <c r="F4" s="4"/>
      <c r="G4" s="3" t="s">
        <v>12</v>
      </c>
      <c r="H4" s="4">
        <v>6</v>
      </c>
      <c r="I4" s="3" t="s">
        <v>12</v>
      </c>
      <c r="J4" s="4"/>
      <c r="K4" s="4"/>
      <c r="L4" s="4"/>
      <c r="M4" s="3" t="s">
        <v>460</v>
      </c>
      <c r="N4" s="3" t="s">
        <v>463</v>
      </c>
    </row>
    <row r="5" spans="1:14" ht="57" x14ac:dyDescent="0.45">
      <c r="A5" s="3" t="s">
        <v>16</v>
      </c>
      <c r="B5" s="3" t="s">
        <v>13</v>
      </c>
      <c r="C5" s="3" t="s">
        <v>301</v>
      </c>
      <c r="D5" s="3" t="s">
        <v>18</v>
      </c>
      <c r="E5" s="3" t="s">
        <v>16</v>
      </c>
      <c r="F5" s="4"/>
      <c r="G5" s="3" t="s">
        <v>16</v>
      </c>
      <c r="H5" s="4">
        <v>1</v>
      </c>
      <c r="I5" s="3" t="s">
        <v>16</v>
      </c>
      <c r="J5" s="4"/>
      <c r="K5" s="4"/>
      <c r="L5" s="4"/>
      <c r="M5" s="3" t="s">
        <v>460</v>
      </c>
      <c r="N5" s="3" t="s">
        <v>464</v>
      </c>
    </row>
    <row r="6" spans="1:14" ht="57" x14ac:dyDescent="0.45">
      <c r="A6" s="3" t="s">
        <v>101</v>
      </c>
      <c r="B6" s="3" t="s">
        <v>13</v>
      </c>
      <c r="C6" s="3" t="s">
        <v>302</v>
      </c>
      <c r="D6" s="3" t="s">
        <v>103</v>
      </c>
      <c r="E6" s="3" t="s">
        <v>101</v>
      </c>
      <c r="F6" s="4"/>
      <c r="G6" s="3" t="s">
        <v>104</v>
      </c>
      <c r="H6" s="4">
        <v>3</v>
      </c>
      <c r="I6" s="3" t="s">
        <v>104</v>
      </c>
      <c r="J6" s="4"/>
      <c r="K6" s="4"/>
      <c r="L6" s="4"/>
      <c r="M6" s="3" t="s">
        <v>460</v>
      </c>
      <c r="N6" s="3" t="s">
        <v>465</v>
      </c>
    </row>
    <row r="7" spans="1:14" ht="57" x14ac:dyDescent="0.45">
      <c r="A7" s="3" t="s">
        <v>303</v>
      </c>
      <c r="B7" s="3" t="s">
        <v>20</v>
      </c>
      <c r="C7" s="3" t="s">
        <v>304</v>
      </c>
      <c r="D7" s="3" t="s">
        <v>305</v>
      </c>
      <c r="E7" s="3" t="s">
        <v>303</v>
      </c>
      <c r="F7" s="4"/>
      <c r="G7" s="3" t="s">
        <v>306</v>
      </c>
      <c r="H7" s="4">
        <v>1</v>
      </c>
      <c r="I7" s="3" t="s">
        <v>303</v>
      </c>
      <c r="J7" s="4"/>
      <c r="K7" s="4"/>
      <c r="L7" s="4"/>
      <c r="M7" s="3" t="s">
        <v>460</v>
      </c>
      <c r="N7" s="3" t="s">
        <v>466</v>
      </c>
    </row>
    <row r="8" spans="1:14" ht="42.75" x14ac:dyDescent="0.45">
      <c r="A8" s="3" t="s">
        <v>307</v>
      </c>
      <c r="B8" s="3" t="s">
        <v>308</v>
      </c>
      <c r="C8" s="3" t="s">
        <v>309</v>
      </c>
      <c r="D8" s="3" t="s">
        <v>310</v>
      </c>
      <c r="E8" s="3" t="s">
        <v>307</v>
      </c>
      <c r="F8" s="3" t="s">
        <v>311</v>
      </c>
      <c r="G8" s="3" t="s">
        <v>307</v>
      </c>
      <c r="H8" s="4">
        <v>1</v>
      </c>
      <c r="I8" s="3" t="s">
        <v>307</v>
      </c>
      <c r="J8" s="4"/>
      <c r="K8" s="4"/>
      <c r="L8" s="4"/>
      <c r="M8" s="3" t="s">
        <v>460</v>
      </c>
      <c r="N8" s="3" t="s">
        <v>467</v>
      </c>
    </row>
    <row r="9" spans="1:14" ht="57" x14ac:dyDescent="0.45">
      <c r="A9" s="3" t="s">
        <v>312</v>
      </c>
      <c r="B9" s="3" t="s">
        <v>20</v>
      </c>
      <c r="C9" s="3" t="s">
        <v>313</v>
      </c>
      <c r="D9" s="3" t="s">
        <v>314</v>
      </c>
      <c r="E9" s="3" t="s">
        <v>312</v>
      </c>
      <c r="F9" s="3" t="s">
        <v>315</v>
      </c>
      <c r="G9" s="3" t="s">
        <v>109</v>
      </c>
      <c r="H9" s="4">
        <v>5</v>
      </c>
      <c r="I9" s="3" t="s">
        <v>316</v>
      </c>
      <c r="J9" s="3" t="s">
        <v>111</v>
      </c>
      <c r="K9" s="3" t="s">
        <v>33</v>
      </c>
      <c r="L9" s="3" t="s">
        <v>317</v>
      </c>
      <c r="M9" s="3" t="s">
        <v>460</v>
      </c>
      <c r="N9" s="3" t="s">
        <v>468</v>
      </c>
    </row>
    <row r="10" spans="1:14" ht="42.75" x14ac:dyDescent="0.45">
      <c r="A10" s="3" t="s">
        <v>2401</v>
      </c>
      <c r="B10" s="3" t="s">
        <v>20</v>
      </c>
      <c r="C10" s="3" t="s">
        <v>324</v>
      </c>
      <c r="D10" s="3" t="s">
        <v>2402</v>
      </c>
      <c r="E10" s="3" t="s">
        <v>2401</v>
      </c>
      <c r="F10" s="3" t="s">
        <v>114</v>
      </c>
      <c r="G10" s="3" t="s">
        <v>115</v>
      </c>
      <c r="H10" s="4">
        <v>1</v>
      </c>
      <c r="I10" s="3" t="s">
        <v>2401</v>
      </c>
      <c r="J10" s="3" t="s">
        <v>115</v>
      </c>
      <c r="K10" s="3" t="s">
        <v>33</v>
      </c>
      <c r="L10" s="3" t="s">
        <v>116</v>
      </c>
      <c r="M10" s="3" t="s">
        <v>460</v>
      </c>
      <c r="N10" s="3" t="s">
        <v>2403</v>
      </c>
    </row>
    <row r="11" spans="1:14" ht="42.75" x14ac:dyDescent="0.45">
      <c r="A11" s="3" t="s">
        <v>318</v>
      </c>
      <c r="B11" s="3" t="s">
        <v>319</v>
      </c>
      <c r="C11" s="3" t="s">
        <v>320</v>
      </c>
      <c r="D11" s="3" t="s">
        <v>321</v>
      </c>
      <c r="E11" s="3" t="s">
        <v>318</v>
      </c>
      <c r="F11" s="3" t="s">
        <v>322</v>
      </c>
      <c r="G11" s="3" t="s">
        <v>323</v>
      </c>
      <c r="H11" s="4">
        <v>1</v>
      </c>
      <c r="I11" s="3" t="s">
        <v>318</v>
      </c>
      <c r="J11" s="4"/>
      <c r="K11" s="4"/>
      <c r="L11" s="4"/>
      <c r="M11" s="3" t="s">
        <v>469</v>
      </c>
      <c r="N11" s="3" t="s">
        <v>470</v>
      </c>
    </row>
    <row r="12" spans="1:14" ht="60" x14ac:dyDescent="0.25">
      <c r="A12" s="3" t="s">
        <v>117</v>
      </c>
      <c r="B12" s="3" t="s">
        <v>20</v>
      </c>
      <c r="C12" s="3" t="s">
        <v>325</v>
      </c>
      <c r="D12" s="3" t="s">
        <v>119</v>
      </c>
      <c r="E12" s="3" t="s">
        <v>117</v>
      </c>
      <c r="F12" s="3" t="s">
        <v>326</v>
      </c>
      <c r="G12" s="3" t="s">
        <v>121</v>
      </c>
      <c r="H12" s="4">
        <v>2</v>
      </c>
      <c r="I12" s="3" t="s">
        <v>122</v>
      </c>
      <c r="J12" s="3" t="s">
        <v>49</v>
      </c>
      <c r="K12" s="3" t="s">
        <v>33</v>
      </c>
      <c r="L12" s="3" t="s">
        <v>123</v>
      </c>
      <c r="M12" s="3" t="s">
        <v>460</v>
      </c>
      <c r="N12" s="3" t="s">
        <v>472</v>
      </c>
    </row>
    <row r="13" spans="1:14" ht="85.5" x14ac:dyDescent="0.45">
      <c r="A13" s="3" t="s">
        <v>327</v>
      </c>
      <c r="B13" s="3" t="s">
        <v>81</v>
      </c>
      <c r="C13" s="3" t="s">
        <v>328</v>
      </c>
      <c r="D13" s="3" t="s">
        <v>329</v>
      </c>
      <c r="E13" s="3" t="s">
        <v>327</v>
      </c>
      <c r="F13" s="3" t="s">
        <v>330</v>
      </c>
      <c r="G13" s="3" t="s">
        <v>331</v>
      </c>
      <c r="H13" s="4">
        <v>1</v>
      </c>
      <c r="I13" s="3" t="s">
        <v>327</v>
      </c>
      <c r="J13" s="4"/>
      <c r="K13" s="4"/>
      <c r="L13" s="4"/>
      <c r="M13" s="3" t="s">
        <v>460</v>
      </c>
      <c r="N13" s="3" t="s">
        <v>473</v>
      </c>
    </row>
    <row r="14" spans="1:14" ht="71.25" x14ac:dyDescent="0.45">
      <c r="A14" s="3" t="s">
        <v>156</v>
      </c>
      <c r="B14" s="3" t="s">
        <v>81</v>
      </c>
      <c r="C14" s="3" t="s">
        <v>332</v>
      </c>
      <c r="D14" s="3" t="s">
        <v>158</v>
      </c>
      <c r="E14" s="3" t="s">
        <v>156</v>
      </c>
      <c r="F14" s="3" t="s">
        <v>159</v>
      </c>
      <c r="G14" s="3" t="s">
        <v>156</v>
      </c>
      <c r="H14" s="4">
        <v>2</v>
      </c>
      <c r="I14" s="3" t="s">
        <v>156</v>
      </c>
      <c r="J14" s="4"/>
      <c r="K14" s="4"/>
      <c r="L14" s="4"/>
      <c r="M14" s="3" t="s">
        <v>460</v>
      </c>
      <c r="N14" s="3" t="s">
        <v>474</v>
      </c>
    </row>
    <row r="15" spans="1:14" ht="71.25" x14ac:dyDescent="0.45">
      <c r="A15" s="3" t="s">
        <v>160</v>
      </c>
      <c r="B15" s="3" t="s">
        <v>81</v>
      </c>
      <c r="C15" s="3" t="s">
        <v>333</v>
      </c>
      <c r="D15" s="3" t="s">
        <v>162</v>
      </c>
      <c r="E15" s="3" t="s">
        <v>160</v>
      </c>
      <c r="F15" s="3" t="s">
        <v>84</v>
      </c>
      <c r="G15" s="3" t="s">
        <v>160</v>
      </c>
      <c r="H15" s="4">
        <v>3</v>
      </c>
      <c r="I15" s="3" t="s">
        <v>160</v>
      </c>
      <c r="J15" s="4"/>
      <c r="K15" s="4"/>
      <c r="L15" s="4"/>
      <c r="M15" s="3" t="s">
        <v>460</v>
      </c>
      <c r="N15" s="3" t="s">
        <v>475</v>
      </c>
    </row>
    <row r="16" spans="1:14" ht="85.5" x14ac:dyDescent="0.45">
      <c r="A16" s="3" t="s">
        <v>334</v>
      </c>
      <c r="B16" s="3" t="s">
        <v>81</v>
      </c>
      <c r="C16" s="3" t="s">
        <v>335</v>
      </c>
      <c r="D16" s="3" t="s">
        <v>336</v>
      </c>
      <c r="E16" s="3" t="s">
        <v>334</v>
      </c>
      <c r="F16" s="3" t="s">
        <v>166</v>
      </c>
      <c r="G16" s="3" t="s">
        <v>334</v>
      </c>
      <c r="H16" s="4">
        <v>1</v>
      </c>
      <c r="I16" s="3" t="s">
        <v>334</v>
      </c>
      <c r="J16" s="4"/>
      <c r="K16" s="4"/>
      <c r="L16" s="4"/>
      <c r="M16" s="3" t="s">
        <v>460</v>
      </c>
      <c r="N16" s="3" t="s">
        <v>476</v>
      </c>
    </row>
    <row r="17" spans="1:14" ht="71.25" x14ac:dyDescent="0.45">
      <c r="A17" s="3" t="s">
        <v>337</v>
      </c>
      <c r="B17" s="3" t="s">
        <v>81</v>
      </c>
      <c r="C17" s="3" t="s">
        <v>338</v>
      </c>
      <c r="D17" s="3" t="s">
        <v>339</v>
      </c>
      <c r="E17" s="3" t="s">
        <v>337</v>
      </c>
      <c r="F17" s="3" t="s">
        <v>166</v>
      </c>
      <c r="G17" s="3" t="s">
        <v>337</v>
      </c>
      <c r="H17" s="4">
        <v>4</v>
      </c>
      <c r="I17" s="3" t="s">
        <v>337</v>
      </c>
      <c r="J17" s="4"/>
      <c r="K17" s="4"/>
      <c r="L17" s="4"/>
      <c r="M17" s="3" t="s">
        <v>460</v>
      </c>
      <c r="N17" s="3" t="s">
        <v>477</v>
      </c>
    </row>
    <row r="18" spans="1:14" ht="42.75" x14ac:dyDescent="0.45">
      <c r="A18" s="3" t="s">
        <v>173</v>
      </c>
      <c r="B18" s="3" t="s">
        <v>20</v>
      </c>
      <c r="C18" s="3" t="s">
        <v>340</v>
      </c>
      <c r="D18" s="3" t="s">
        <v>175</v>
      </c>
      <c r="E18" s="3" t="s">
        <v>176</v>
      </c>
      <c r="F18" s="3" t="s">
        <v>176</v>
      </c>
      <c r="G18" s="3" t="s">
        <v>177</v>
      </c>
      <c r="H18" s="4">
        <v>6</v>
      </c>
      <c r="I18" s="3" t="s">
        <v>178</v>
      </c>
      <c r="J18" s="4"/>
      <c r="K18" s="4"/>
      <c r="L18" s="4"/>
      <c r="M18" s="4"/>
      <c r="N18" s="4"/>
    </row>
    <row r="19" spans="1:14" ht="42.75" x14ac:dyDescent="0.45">
      <c r="A19" s="3" t="s">
        <v>341</v>
      </c>
      <c r="B19" s="3" t="s">
        <v>20</v>
      </c>
      <c r="C19" s="3" t="s">
        <v>342</v>
      </c>
      <c r="D19" s="3" t="s">
        <v>343</v>
      </c>
      <c r="E19" s="3" t="s">
        <v>344</v>
      </c>
      <c r="F19" s="3" t="s">
        <v>344</v>
      </c>
      <c r="G19" s="3" t="s">
        <v>345</v>
      </c>
      <c r="H19" s="4">
        <v>1</v>
      </c>
      <c r="I19" s="3" t="s">
        <v>346</v>
      </c>
      <c r="J19" s="4"/>
      <c r="K19" s="4"/>
      <c r="L19" s="4"/>
      <c r="M19" s="4"/>
      <c r="N19" s="4"/>
    </row>
    <row r="20" spans="1:14" ht="42.75" x14ac:dyDescent="0.45">
      <c r="A20" s="3" t="s">
        <v>347</v>
      </c>
      <c r="B20" s="3" t="s">
        <v>20</v>
      </c>
      <c r="C20" s="3" t="s">
        <v>348</v>
      </c>
      <c r="D20" s="3" t="s">
        <v>349</v>
      </c>
      <c r="E20" s="3" t="s">
        <v>23</v>
      </c>
      <c r="F20" s="3" t="s">
        <v>23</v>
      </c>
      <c r="G20" s="3" t="s">
        <v>177</v>
      </c>
      <c r="H20" s="4">
        <v>4</v>
      </c>
      <c r="I20" s="3" t="s">
        <v>350</v>
      </c>
      <c r="J20" s="4"/>
      <c r="K20" s="4"/>
      <c r="L20" s="4"/>
      <c r="M20" s="4"/>
      <c r="N20" s="4"/>
    </row>
    <row r="21" spans="1:14" ht="42.75" x14ac:dyDescent="0.45">
      <c r="A21" s="3" t="s">
        <v>351</v>
      </c>
      <c r="B21" s="3" t="s">
        <v>20</v>
      </c>
      <c r="C21" s="3" t="s">
        <v>352</v>
      </c>
      <c r="D21" s="3" t="s">
        <v>353</v>
      </c>
      <c r="E21" s="3" t="s">
        <v>354</v>
      </c>
      <c r="F21" s="3" t="s">
        <v>354</v>
      </c>
      <c r="G21" s="3" t="s">
        <v>355</v>
      </c>
      <c r="H21" s="4">
        <v>3</v>
      </c>
      <c r="I21" s="3" t="s">
        <v>356</v>
      </c>
      <c r="J21" s="4"/>
      <c r="K21" s="4"/>
      <c r="L21" s="4"/>
      <c r="M21" s="4"/>
      <c r="N21" s="4"/>
    </row>
    <row r="22" spans="1:14" ht="42.75" x14ac:dyDescent="0.45">
      <c r="A22" s="3" t="s">
        <v>179</v>
      </c>
      <c r="B22" s="3" t="s">
        <v>20</v>
      </c>
      <c r="C22" s="3" t="s">
        <v>357</v>
      </c>
      <c r="D22" s="3" t="s">
        <v>181</v>
      </c>
      <c r="E22" s="3" t="s">
        <v>182</v>
      </c>
      <c r="F22" s="3" t="s">
        <v>182</v>
      </c>
      <c r="G22" s="3" t="s">
        <v>171</v>
      </c>
      <c r="H22" s="4">
        <v>4</v>
      </c>
      <c r="I22" s="3" t="s">
        <v>183</v>
      </c>
      <c r="J22" s="4"/>
      <c r="K22" s="4"/>
      <c r="L22" s="4"/>
      <c r="M22" s="4"/>
      <c r="N22" s="4"/>
    </row>
    <row r="23" spans="1:14" ht="42.75" x14ac:dyDescent="0.45">
      <c r="A23" s="3" t="s">
        <v>358</v>
      </c>
      <c r="B23" s="3" t="s">
        <v>20</v>
      </c>
      <c r="C23" s="3" t="s">
        <v>359</v>
      </c>
      <c r="D23" s="3" t="s">
        <v>360</v>
      </c>
      <c r="E23" s="3" t="s">
        <v>361</v>
      </c>
      <c r="F23" s="3" t="s">
        <v>361</v>
      </c>
      <c r="G23" s="3" t="s">
        <v>39</v>
      </c>
      <c r="H23" s="4">
        <v>2</v>
      </c>
      <c r="I23" s="3" t="s">
        <v>362</v>
      </c>
      <c r="J23" s="3" t="s">
        <v>41</v>
      </c>
      <c r="K23" s="3" t="s">
        <v>33</v>
      </c>
      <c r="L23" s="3" t="s">
        <v>363</v>
      </c>
      <c r="M23" s="4"/>
      <c r="N23" s="4"/>
    </row>
    <row r="24" spans="1:14" ht="128.25" x14ac:dyDescent="0.45">
      <c r="A24" s="3" t="s">
        <v>202</v>
      </c>
      <c r="B24" s="3" t="s">
        <v>20</v>
      </c>
      <c r="C24" s="3" t="s">
        <v>364</v>
      </c>
      <c r="D24" s="3" t="s">
        <v>204</v>
      </c>
      <c r="E24" s="3" t="s">
        <v>38</v>
      </c>
      <c r="F24" s="3" t="s">
        <v>38</v>
      </c>
      <c r="G24" s="3" t="s">
        <v>30</v>
      </c>
      <c r="H24" s="4">
        <v>20</v>
      </c>
      <c r="I24" s="3" t="s">
        <v>205</v>
      </c>
      <c r="J24" s="3" t="s">
        <v>32</v>
      </c>
      <c r="K24" s="3" t="s">
        <v>33</v>
      </c>
      <c r="L24" s="3" t="s">
        <v>206</v>
      </c>
      <c r="M24" s="4"/>
      <c r="N24" s="4"/>
    </row>
    <row r="25" spans="1:14" ht="42.75" x14ac:dyDescent="0.45">
      <c r="A25" s="3" t="s">
        <v>43</v>
      </c>
      <c r="B25" s="3" t="s">
        <v>20</v>
      </c>
      <c r="C25" s="3" t="s">
        <v>365</v>
      </c>
      <c r="D25" s="3" t="s">
        <v>45</v>
      </c>
      <c r="E25" s="3" t="s">
        <v>46</v>
      </c>
      <c r="F25" s="3" t="s">
        <v>46</v>
      </c>
      <c r="G25" s="3" t="s">
        <v>47</v>
      </c>
      <c r="H25" s="4">
        <v>2</v>
      </c>
      <c r="I25" s="3" t="s">
        <v>48</v>
      </c>
      <c r="J25" s="3" t="s">
        <v>49</v>
      </c>
      <c r="K25" s="3" t="s">
        <v>33</v>
      </c>
      <c r="L25" s="3" t="s">
        <v>50</v>
      </c>
      <c r="M25" s="3" t="s">
        <v>460</v>
      </c>
      <c r="N25" s="3" t="s">
        <v>478</v>
      </c>
    </row>
    <row r="26" spans="1:14" ht="57" x14ac:dyDescent="0.45">
      <c r="A26" s="3" t="s">
        <v>88</v>
      </c>
      <c r="B26" s="3" t="s">
        <v>20</v>
      </c>
      <c r="C26" s="3" t="s">
        <v>366</v>
      </c>
      <c r="D26" s="3" t="s">
        <v>90</v>
      </c>
      <c r="E26" s="3" t="s">
        <v>91</v>
      </c>
      <c r="F26" s="3" t="s">
        <v>91</v>
      </c>
      <c r="G26" s="3" t="s">
        <v>47</v>
      </c>
      <c r="H26" s="4">
        <v>10</v>
      </c>
      <c r="I26" s="3" t="s">
        <v>92</v>
      </c>
      <c r="J26" s="3" t="s">
        <v>49</v>
      </c>
      <c r="K26" s="3" t="s">
        <v>33</v>
      </c>
      <c r="L26" s="3" t="s">
        <v>93</v>
      </c>
      <c r="M26" s="4"/>
      <c r="N26" s="4"/>
    </row>
    <row r="27" spans="1:14" ht="42.75" x14ac:dyDescent="0.45">
      <c r="A27" s="3" t="s">
        <v>51</v>
      </c>
      <c r="B27" s="3" t="s">
        <v>52</v>
      </c>
      <c r="C27" s="3" t="s">
        <v>367</v>
      </c>
      <c r="D27" s="3" t="s">
        <v>54</v>
      </c>
      <c r="E27" s="3" t="s">
        <v>51</v>
      </c>
      <c r="F27" s="3" t="s">
        <v>55</v>
      </c>
      <c r="G27" s="3" t="s">
        <v>56</v>
      </c>
      <c r="H27" s="4">
        <v>1</v>
      </c>
      <c r="I27" s="3" t="s">
        <v>51</v>
      </c>
      <c r="J27" s="3" t="s">
        <v>57</v>
      </c>
      <c r="K27" s="3" t="s">
        <v>33</v>
      </c>
      <c r="L27" s="3" t="s">
        <v>58</v>
      </c>
      <c r="M27" s="3" t="s">
        <v>471</v>
      </c>
      <c r="N27" s="3" t="s">
        <v>479</v>
      </c>
    </row>
    <row r="28" spans="1:14" ht="57" x14ac:dyDescent="0.45">
      <c r="A28" s="3" t="s">
        <v>368</v>
      </c>
      <c r="B28" s="3" t="s">
        <v>369</v>
      </c>
      <c r="C28" s="3" t="s">
        <v>370</v>
      </c>
      <c r="D28" s="3" t="s">
        <v>371</v>
      </c>
      <c r="E28" s="3" t="s">
        <v>368</v>
      </c>
      <c r="F28" s="3" t="s">
        <v>372</v>
      </c>
      <c r="G28" s="3" t="s">
        <v>373</v>
      </c>
      <c r="H28" s="4">
        <v>1</v>
      </c>
      <c r="I28" s="3" t="s">
        <v>368</v>
      </c>
      <c r="J28" s="4"/>
      <c r="K28" s="4"/>
      <c r="L28" s="4"/>
      <c r="M28" s="3" t="s">
        <v>460</v>
      </c>
      <c r="N28" s="3" t="s">
        <v>480</v>
      </c>
    </row>
    <row r="29" spans="1:14" ht="60" x14ac:dyDescent="0.25">
      <c r="A29" s="3" t="s">
        <v>374</v>
      </c>
      <c r="B29" s="3" t="s">
        <v>369</v>
      </c>
      <c r="C29" s="3" t="s">
        <v>375</v>
      </c>
      <c r="D29" s="3" t="s">
        <v>376</v>
      </c>
      <c r="E29" s="3" t="s">
        <v>241</v>
      </c>
      <c r="F29" s="3" t="s">
        <v>241</v>
      </c>
      <c r="G29" s="3" t="s">
        <v>377</v>
      </c>
      <c r="H29" s="4">
        <v>1</v>
      </c>
      <c r="I29" s="3" t="s">
        <v>378</v>
      </c>
      <c r="J29" s="4"/>
      <c r="K29" s="4"/>
      <c r="L29" s="4"/>
      <c r="M29" s="3" t="s">
        <v>460</v>
      </c>
      <c r="N29" s="3" t="s">
        <v>481</v>
      </c>
    </row>
    <row r="30" spans="1:14" ht="75" x14ac:dyDescent="0.25">
      <c r="A30" s="3" t="s">
        <v>379</v>
      </c>
      <c r="B30" s="3" t="s">
        <v>380</v>
      </c>
      <c r="C30" s="3" t="s">
        <v>381</v>
      </c>
      <c r="D30" s="3" t="s">
        <v>382</v>
      </c>
      <c r="E30" s="3" t="s">
        <v>379</v>
      </c>
      <c r="F30" s="3" t="s">
        <v>383</v>
      </c>
      <c r="G30" s="3" t="s">
        <v>384</v>
      </c>
      <c r="H30" s="4">
        <v>1</v>
      </c>
      <c r="I30" s="3" t="s">
        <v>379</v>
      </c>
      <c r="J30" s="4"/>
      <c r="K30" s="4"/>
      <c r="L30" s="4"/>
      <c r="M30" s="3" t="s">
        <v>460</v>
      </c>
      <c r="N30" s="3" t="s">
        <v>482</v>
      </c>
    </row>
    <row r="31" spans="1:14" ht="75" x14ac:dyDescent="0.25">
      <c r="A31" s="3" t="s">
        <v>385</v>
      </c>
      <c r="B31" s="3" t="s">
        <v>386</v>
      </c>
      <c r="C31" s="3" t="s">
        <v>387</v>
      </c>
      <c r="D31" s="3" t="s">
        <v>388</v>
      </c>
      <c r="E31" s="3" t="s">
        <v>385</v>
      </c>
      <c r="F31" s="4"/>
      <c r="G31" s="3" t="s">
        <v>389</v>
      </c>
      <c r="H31" s="4">
        <v>4</v>
      </c>
      <c r="I31" s="3" t="s">
        <v>385</v>
      </c>
      <c r="J31" s="4"/>
      <c r="K31" s="4"/>
      <c r="L31" s="4"/>
      <c r="M31" s="3" t="s">
        <v>460</v>
      </c>
      <c r="N31" s="3" t="s">
        <v>483</v>
      </c>
    </row>
    <row r="32" spans="1:14" ht="60" x14ac:dyDescent="0.25">
      <c r="A32" s="3" t="s">
        <v>390</v>
      </c>
      <c r="B32" s="3" t="s">
        <v>391</v>
      </c>
      <c r="C32" s="3" t="s">
        <v>392</v>
      </c>
      <c r="D32" s="3" t="s">
        <v>393</v>
      </c>
      <c r="E32" s="3" t="s">
        <v>390</v>
      </c>
      <c r="F32" s="3" t="s">
        <v>394</v>
      </c>
      <c r="G32" s="3" t="s">
        <v>395</v>
      </c>
      <c r="H32" s="4">
        <v>3</v>
      </c>
      <c r="I32" s="3" t="s">
        <v>390</v>
      </c>
      <c r="J32" s="3" t="s">
        <v>396</v>
      </c>
      <c r="K32" s="3" t="s">
        <v>33</v>
      </c>
      <c r="L32" s="3" t="s">
        <v>397</v>
      </c>
      <c r="M32" s="3" t="s">
        <v>460</v>
      </c>
      <c r="N32" s="3" t="s">
        <v>484</v>
      </c>
    </row>
    <row r="33" spans="1:14" ht="45" x14ac:dyDescent="0.25">
      <c r="A33" s="3" t="s">
        <v>259</v>
      </c>
      <c r="B33" s="3" t="s">
        <v>64</v>
      </c>
      <c r="C33" s="3" t="s">
        <v>398</v>
      </c>
      <c r="D33" s="3" t="s">
        <v>261</v>
      </c>
      <c r="E33" s="3" t="s">
        <v>259</v>
      </c>
      <c r="F33" s="3" t="s">
        <v>262</v>
      </c>
      <c r="G33" s="3" t="s">
        <v>263</v>
      </c>
      <c r="H33" s="4">
        <v>6</v>
      </c>
      <c r="I33" s="3" t="s">
        <v>259</v>
      </c>
      <c r="J33" s="3" t="s">
        <v>32</v>
      </c>
      <c r="K33" s="3" t="s">
        <v>33</v>
      </c>
      <c r="L33" s="3" t="s">
        <v>264</v>
      </c>
      <c r="M33" s="3" t="s">
        <v>460</v>
      </c>
      <c r="N33" s="3" t="s">
        <v>485</v>
      </c>
    </row>
    <row r="34" spans="1:14" ht="60" x14ac:dyDescent="0.25">
      <c r="A34" s="3" t="s">
        <v>265</v>
      </c>
      <c r="B34" s="3" t="s">
        <v>64</v>
      </c>
      <c r="C34" s="3" t="s">
        <v>399</v>
      </c>
      <c r="D34" s="3" t="s">
        <v>267</v>
      </c>
      <c r="E34" s="3" t="s">
        <v>265</v>
      </c>
      <c r="F34" s="3" t="s">
        <v>268</v>
      </c>
      <c r="G34" s="3" t="s">
        <v>263</v>
      </c>
      <c r="H34" s="4">
        <v>4</v>
      </c>
      <c r="I34" s="3" t="s">
        <v>265</v>
      </c>
      <c r="J34" s="3" t="s">
        <v>32</v>
      </c>
      <c r="K34" s="3" t="s">
        <v>33</v>
      </c>
      <c r="L34" s="3" t="s">
        <v>269</v>
      </c>
      <c r="M34" s="3" t="s">
        <v>460</v>
      </c>
      <c r="N34" s="3" t="s">
        <v>486</v>
      </c>
    </row>
    <row r="35" spans="1:14" ht="150" x14ac:dyDescent="0.25">
      <c r="A35" s="3" t="s">
        <v>400</v>
      </c>
      <c r="B35" s="3" t="s">
        <v>64</v>
      </c>
      <c r="C35" s="3" t="s">
        <v>401</v>
      </c>
      <c r="D35" s="3" t="s">
        <v>402</v>
      </c>
      <c r="E35" s="3" t="s">
        <v>400</v>
      </c>
      <c r="F35" s="3" t="s">
        <v>241</v>
      </c>
      <c r="G35" s="3" t="s">
        <v>263</v>
      </c>
      <c r="H35" s="4">
        <v>19</v>
      </c>
      <c r="I35" s="3" t="s">
        <v>400</v>
      </c>
      <c r="J35" s="3" t="s">
        <v>32</v>
      </c>
      <c r="K35" s="3" t="s">
        <v>33</v>
      </c>
      <c r="L35" s="3" t="s">
        <v>403</v>
      </c>
      <c r="M35" s="3" t="s">
        <v>460</v>
      </c>
      <c r="N35" s="3" t="s">
        <v>487</v>
      </c>
    </row>
    <row r="36" spans="1:14" ht="409.5" x14ac:dyDescent="0.25">
      <c r="A36" s="3" t="s">
        <v>270</v>
      </c>
      <c r="B36" s="3" t="s">
        <v>64</v>
      </c>
      <c r="C36" s="3" t="s">
        <v>404</v>
      </c>
      <c r="D36" s="3" t="s">
        <v>272</v>
      </c>
      <c r="E36" s="3" t="s">
        <v>270</v>
      </c>
      <c r="F36" s="3" t="s">
        <v>251</v>
      </c>
      <c r="G36" s="3" t="s">
        <v>263</v>
      </c>
      <c r="H36" s="4">
        <v>58</v>
      </c>
      <c r="I36" s="3" t="s">
        <v>270</v>
      </c>
      <c r="J36" s="3" t="s">
        <v>32</v>
      </c>
      <c r="K36" s="3" t="s">
        <v>33</v>
      </c>
      <c r="L36" s="3" t="s">
        <v>273</v>
      </c>
      <c r="M36" s="3" t="s">
        <v>460</v>
      </c>
      <c r="N36" s="3" t="s">
        <v>488</v>
      </c>
    </row>
    <row r="37" spans="1:14" ht="45" x14ac:dyDescent="0.25">
      <c r="A37" s="3" t="s">
        <v>274</v>
      </c>
      <c r="B37" s="3" t="s">
        <v>64</v>
      </c>
      <c r="C37" s="3" t="s">
        <v>405</v>
      </c>
      <c r="D37" s="3" t="s">
        <v>276</v>
      </c>
      <c r="E37" s="3" t="s">
        <v>274</v>
      </c>
      <c r="F37" s="3" t="s">
        <v>277</v>
      </c>
      <c r="G37" s="3" t="s">
        <v>263</v>
      </c>
      <c r="H37" s="4">
        <v>6</v>
      </c>
      <c r="I37" s="3" t="s">
        <v>274</v>
      </c>
      <c r="J37" s="3" t="s">
        <v>32</v>
      </c>
      <c r="K37" s="3" t="s">
        <v>33</v>
      </c>
      <c r="L37" s="3" t="s">
        <v>278</v>
      </c>
      <c r="M37" s="3" t="s">
        <v>460</v>
      </c>
      <c r="N37" s="3" t="s">
        <v>489</v>
      </c>
    </row>
    <row r="38" spans="1:14" ht="60" x14ac:dyDescent="0.25">
      <c r="A38" s="3" t="s">
        <v>406</v>
      </c>
      <c r="B38" s="3" t="s">
        <v>64</v>
      </c>
      <c r="C38" s="3" t="s">
        <v>407</v>
      </c>
      <c r="D38" s="3" t="s">
        <v>408</v>
      </c>
      <c r="E38" s="3" t="s">
        <v>406</v>
      </c>
      <c r="F38" s="3" t="s">
        <v>409</v>
      </c>
      <c r="G38" s="3" t="s">
        <v>263</v>
      </c>
      <c r="H38" s="4">
        <v>2</v>
      </c>
      <c r="I38" s="3" t="s">
        <v>406</v>
      </c>
      <c r="J38" s="3" t="s">
        <v>32</v>
      </c>
      <c r="K38" s="3" t="s">
        <v>33</v>
      </c>
      <c r="L38" s="3" t="s">
        <v>410</v>
      </c>
      <c r="M38" s="3" t="s">
        <v>469</v>
      </c>
      <c r="N38" s="3" t="s">
        <v>490</v>
      </c>
    </row>
    <row r="39" spans="1:14" ht="60" x14ac:dyDescent="0.25">
      <c r="A39" s="3" t="s">
        <v>411</v>
      </c>
      <c r="B39" s="3" t="s">
        <v>64</v>
      </c>
      <c r="C39" s="3" t="s">
        <v>412</v>
      </c>
      <c r="D39" s="3" t="s">
        <v>413</v>
      </c>
      <c r="E39" s="3" t="s">
        <v>411</v>
      </c>
      <c r="F39" s="3" t="s">
        <v>414</v>
      </c>
      <c r="G39" s="3" t="s">
        <v>214</v>
      </c>
      <c r="H39" s="4">
        <v>4</v>
      </c>
      <c r="I39" s="3" t="s">
        <v>411</v>
      </c>
      <c r="J39" s="3" t="s">
        <v>49</v>
      </c>
      <c r="K39" s="3" t="s">
        <v>33</v>
      </c>
      <c r="L39" s="3" t="s">
        <v>415</v>
      </c>
      <c r="M39" s="3" t="s">
        <v>460</v>
      </c>
      <c r="N39" s="3" t="s">
        <v>491</v>
      </c>
    </row>
    <row r="40" spans="1:14" ht="45" x14ac:dyDescent="0.25">
      <c r="A40" s="3" t="s">
        <v>416</v>
      </c>
      <c r="B40" s="3" t="s">
        <v>417</v>
      </c>
      <c r="C40" s="3" t="s">
        <v>418</v>
      </c>
      <c r="D40" s="3" t="s">
        <v>419</v>
      </c>
      <c r="E40" s="3" t="s">
        <v>416</v>
      </c>
      <c r="F40" s="3" t="s">
        <v>420</v>
      </c>
      <c r="G40" s="3" t="s">
        <v>331</v>
      </c>
      <c r="H40" s="4">
        <v>1</v>
      </c>
      <c r="I40" s="3" t="s">
        <v>421</v>
      </c>
      <c r="J40" s="4"/>
      <c r="K40" s="4"/>
      <c r="L40" s="4"/>
      <c r="M40" s="3" t="s">
        <v>460</v>
      </c>
      <c r="N40" s="3" t="s">
        <v>492</v>
      </c>
    </row>
    <row r="41" spans="1:14" ht="45" x14ac:dyDescent="0.25">
      <c r="A41" s="3" t="s">
        <v>422</v>
      </c>
      <c r="B41" s="3" t="s">
        <v>423</v>
      </c>
      <c r="C41" s="3" t="s">
        <v>424</v>
      </c>
      <c r="D41" s="3" t="s">
        <v>425</v>
      </c>
      <c r="E41" s="3" t="s">
        <v>422</v>
      </c>
      <c r="F41" s="4"/>
      <c r="G41" s="3" t="s">
        <v>426</v>
      </c>
      <c r="H41" s="4">
        <v>1</v>
      </c>
      <c r="I41" s="3" t="s">
        <v>422</v>
      </c>
      <c r="J41" s="4"/>
      <c r="K41" s="4"/>
      <c r="L41" s="4"/>
      <c r="M41" s="3" t="s">
        <v>460</v>
      </c>
      <c r="N41" s="3" t="s">
        <v>493</v>
      </c>
    </row>
    <row r="42" spans="1:14" ht="30" x14ac:dyDescent="0.25">
      <c r="A42" s="3" t="s">
        <v>427</v>
      </c>
      <c r="B42" s="3" t="s">
        <v>428</v>
      </c>
      <c r="C42" s="3" t="s">
        <v>429</v>
      </c>
      <c r="D42" s="3" t="s">
        <v>430</v>
      </c>
      <c r="E42" s="3" t="s">
        <v>427</v>
      </c>
      <c r="F42" s="4"/>
      <c r="G42" s="3" t="s">
        <v>431</v>
      </c>
      <c r="H42" s="4">
        <v>1</v>
      </c>
      <c r="I42" s="3" t="s">
        <v>427</v>
      </c>
      <c r="J42" s="4"/>
      <c r="K42" s="4"/>
      <c r="L42" s="4"/>
      <c r="M42" s="3" t="s">
        <v>460</v>
      </c>
      <c r="N42" s="3" t="s">
        <v>494</v>
      </c>
    </row>
    <row r="43" spans="1:14" ht="30" x14ac:dyDescent="0.25">
      <c r="A43" s="3" t="s">
        <v>432</v>
      </c>
      <c r="B43" s="3" t="s">
        <v>428</v>
      </c>
      <c r="C43" s="3" t="s">
        <v>433</v>
      </c>
      <c r="D43" s="3" t="s">
        <v>434</v>
      </c>
      <c r="E43" s="3" t="s">
        <v>432</v>
      </c>
      <c r="F43" s="4"/>
      <c r="G43" s="3" t="s">
        <v>435</v>
      </c>
      <c r="H43" s="4">
        <v>1</v>
      </c>
      <c r="I43" s="3" t="s">
        <v>432</v>
      </c>
      <c r="J43" s="4"/>
      <c r="K43" s="4"/>
      <c r="L43" s="4"/>
      <c r="M43" s="3" t="s">
        <v>460</v>
      </c>
      <c r="N43" s="3" t="s">
        <v>495</v>
      </c>
    </row>
    <row r="44" spans="1:14" ht="30" x14ac:dyDescent="0.25">
      <c r="A44" s="3" t="s">
        <v>436</v>
      </c>
      <c r="B44" s="3" t="s">
        <v>428</v>
      </c>
      <c r="C44" s="3" t="s">
        <v>437</v>
      </c>
      <c r="D44" s="3" t="s">
        <v>438</v>
      </c>
      <c r="E44" s="3" t="s">
        <v>436</v>
      </c>
      <c r="F44" s="4"/>
      <c r="G44" s="3" t="s">
        <v>439</v>
      </c>
      <c r="H44" s="4">
        <v>1</v>
      </c>
      <c r="I44" s="3" t="s">
        <v>436</v>
      </c>
      <c r="J44" s="4"/>
      <c r="K44" s="4"/>
      <c r="L44" s="4"/>
      <c r="M44" s="3" t="s">
        <v>496</v>
      </c>
      <c r="N44" s="3" t="s">
        <v>497</v>
      </c>
    </row>
    <row r="45" spans="1:14" ht="60" x14ac:dyDescent="0.25">
      <c r="A45" s="3" t="s">
        <v>440</v>
      </c>
      <c r="B45" s="3" t="s">
        <v>441</v>
      </c>
      <c r="C45" s="3" t="s">
        <v>442</v>
      </c>
      <c r="D45" s="3" t="s">
        <v>443</v>
      </c>
      <c r="E45" s="3" t="s">
        <v>440</v>
      </c>
      <c r="F45" s="4"/>
      <c r="G45" s="3" t="s">
        <v>444</v>
      </c>
      <c r="H45" s="4">
        <v>2</v>
      </c>
      <c r="I45" s="3" t="s">
        <v>440</v>
      </c>
      <c r="J45" s="4"/>
      <c r="K45" s="4"/>
      <c r="L45" s="4"/>
      <c r="M45" s="3" t="s">
        <v>460</v>
      </c>
      <c r="N45" s="3" t="s">
        <v>498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scal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4</vt:i4>
      </vt:variant>
    </vt:vector>
  </HeadingPairs>
  <TitlesOfParts>
    <vt:vector size="18" baseType="lpstr">
      <vt:lpstr>BOM carte globale</vt:lpstr>
      <vt:lpstr>BOM complementaire</vt:lpstr>
      <vt:lpstr>BOM Wurth</vt:lpstr>
      <vt:lpstr>BOM RS</vt:lpstr>
      <vt:lpstr>BOM Farnell</vt:lpstr>
      <vt:lpstr>BOM Inovelec</vt:lpstr>
      <vt:lpstr>BOM JLCPCB</vt:lpstr>
      <vt:lpstr>Parsing des BOM</vt:lpstr>
      <vt:lpstr>BOM-Carte_Alim(PROD)</vt:lpstr>
      <vt:lpstr>BOM-Carte_Mere(PROD)</vt:lpstr>
      <vt:lpstr>BOM-Carte_Herse_2020(PROD)</vt:lpstr>
      <vt:lpstr>BOM-Carte_OPB(PROD)</vt:lpstr>
      <vt:lpstr>P&amp;P JLCPCB</vt:lpstr>
      <vt:lpstr>Pick Place for Panel_2020</vt:lpstr>
      <vt:lpstr>'BOM-Carte_Alim(PROD)'!Impression_des_titres</vt:lpstr>
      <vt:lpstr>'BOM-Carte_Herse_2020(PROD)'!Impression_des_titres</vt:lpstr>
      <vt:lpstr>'BOM-Carte_Mere(PROD)'!Impression_des_titres</vt:lpstr>
      <vt:lpstr>'BOM-Carte_OPB(PROD)'!Impression_des_titres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audran</dc:creator>
  <cp:lastModifiedBy>audran</cp:lastModifiedBy>
  <dcterms:created xsi:type="dcterms:W3CDTF">2015-06-05T18:19:34Z</dcterms:created>
  <dcterms:modified xsi:type="dcterms:W3CDTF">2020-09-14T18:01:49Z</dcterms:modified>
</cp:coreProperties>
</file>