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OM de commande" sheetId="3" r:id="rId1"/>
    <sheet name="liste des cartes" sheetId="2" r:id="rId2"/>
    <sheet name="données d'entrée" sheetId="1" r:id="rId3"/>
    <sheet name="Sponsor Wurth Chenal" sheetId="4" r:id="rId4"/>
    <sheet name="Sponsor Wurth Ventimiglia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J45" i="1" l="1"/>
  <c r="AQ45" i="3"/>
  <c r="AQ46" i="3"/>
  <c r="AL42" i="3"/>
  <c r="AM42" i="3"/>
  <c r="AN42" i="3" s="1"/>
  <c r="AO42" i="3" s="1"/>
  <c r="AP42" i="3" s="1"/>
  <c r="AL43" i="3"/>
  <c r="AL44" i="3"/>
  <c r="AM44" i="3"/>
  <c r="AQ44" i="3" s="1"/>
  <c r="AL45" i="3"/>
  <c r="AM45" i="3"/>
  <c r="AN45" i="3" s="1"/>
  <c r="AO45" i="3" s="1"/>
  <c r="AP45" i="3" s="1"/>
  <c r="F42" i="3"/>
  <c r="G42" i="3"/>
  <c r="H42" i="3"/>
  <c r="I42" i="3"/>
  <c r="J42" i="3"/>
  <c r="K42" i="3"/>
  <c r="L42" i="3"/>
  <c r="M42" i="3"/>
  <c r="T42" i="3" s="1"/>
  <c r="N42" i="3"/>
  <c r="O42" i="3"/>
  <c r="P42" i="3"/>
  <c r="Q42" i="3"/>
  <c r="R42" i="3"/>
  <c r="S42" i="3"/>
  <c r="U42" i="3"/>
  <c r="AI42" i="3" s="1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F43" i="3"/>
  <c r="T43" i="3" s="1"/>
  <c r="AM43" i="3" s="1"/>
  <c r="AN43" i="3" s="1"/>
  <c r="AO43" i="3" s="1"/>
  <c r="AP43" i="3" s="1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U43" i="3"/>
  <c r="AI43" i="3" s="1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F44" i="3"/>
  <c r="T44" i="3" s="1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U44" i="3"/>
  <c r="AI44" i="3" s="1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F45" i="3"/>
  <c r="T45" i="3" s="1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43" i="3"/>
  <c r="B43" i="3"/>
  <c r="C43" i="3"/>
  <c r="D43" i="3"/>
  <c r="A44" i="3"/>
  <c r="B44" i="3"/>
  <c r="C44" i="3"/>
  <c r="D44" i="3"/>
  <c r="A45" i="3"/>
  <c r="B45" i="3"/>
  <c r="C45" i="3"/>
  <c r="J47" i="1"/>
  <c r="H47" i="1"/>
  <c r="D45" i="3" s="1"/>
  <c r="H46" i="1"/>
  <c r="H45" i="1"/>
  <c r="A42" i="3"/>
  <c r="B42" i="3"/>
  <c r="C42" i="3"/>
  <c r="D42" i="3"/>
  <c r="H44" i="1"/>
  <c r="AN44" i="3" l="1"/>
  <c r="AO44" i="3" s="1"/>
  <c r="AP44" i="3" s="1"/>
  <c r="AQ42" i="3"/>
  <c r="AQ43" i="3"/>
  <c r="AJ61" i="3" s="1"/>
  <c r="AP55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U46" i="3"/>
  <c r="W46" i="3"/>
  <c r="X46" i="3"/>
  <c r="Y46" i="3"/>
  <c r="AA46" i="3"/>
  <c r="AC46" i="3"/>
  <c r="AD46" i="3"/>
  <c r="AE46" i="3"/>
  <c r="AF46" i="3"/>
  <c r="AG46" i="3"/>
  <c r="U47" i="3"/>
  <c r="V47" i="3"/>
  <c r="W47" i="3"/>
  <c r="X47" i="3"/>
  <c r="Y47" i="3"/>
  <c r="Z47" i="3"/>
  <c r="AA47" i="3"/>
  <c r="AD47" i="3"/>
  <c r="AE47" i="3"/>
  <c r="AF47" i="3"/>
  <c r="AG47" i="3"/>
  <c r="U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U49" i="3"/>
  <c r="V49" i="3"/>
  <c r="Y49" i="3"/>
  <c r="AB49" i="3"/>
  <c r="AC49" i="3"/>
  <c r="AD49" i="3"/>
  <c r="AE49" i="3"/>
  <c r="AF49" i="3"/>
  <c r="AG49" i="3"/>
  <c r="AH49" i="3"/>
  <c r="U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U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U2" i="3"/>
  <c r="AK3" i="3"/>
  <c r="AK6" i="3"/>
  <c r="AK7" i="3"/>
  <c r="AK10" i="3"/>
  <c r="AK17" i="3"/>
  <c r="AK20" i="3"/>
  <c r="AK21" i="3"/>
  <c r="AK22" i="3"/>
  <c r="AK26" i="3"/>
  <c r="AK28" i="3"/>
  <c r="AK46" i="3"/>
  <c r="AK47" i="3"/>
  <c r="AK48" i="3"/>
  <c r="AK49" i="3"/>
  <c r="AK53" i="3"/>
  <c r="AI30" i="3" l="1"/>
  <c r="AI19" i="3"/>
  <c r="AI11" i="3"/>
  <c r="AI3" i="3"/>
  <c r="AI41" i="3"/>
  <c r="AI33" i="3"/>
  <c r="AI25" i="3"/>
  <c r="AI17" i="3"/>
  <c r="AI9" i="3"/>
  <c r="AI38" i="3"/>
  <c r="AI34" i="3"/>
  <c r="AI26" i="3"/>
  <c r="AI22" i="3"/>
  <c r="AI18" i="3"/>
  <c r="AI14" i="3"/>
  <c r="AI10" i="3"/>
  <c r="AI6" i="3"/>
  <c r="AI37" i="3"/>
  <c r="AI29" i="3"/>
  <c r="AI21" i="3"/>
  <c r="AI13" i="3"/>
  <c r="AI5" i="3"/>
  <c r="AI39" i="3"/>
  <c r="AI35" i="3"/>
  <c r="AI31" i="3"/>
  <c r="AI27" i="3"/>
  <c r="AI23" i="3"/>
  <c r="AI15" i="3"/>
  <c r="AI7" i="3"/>
  <c r="AI2" i="3"/>
  <c r="AI52" i="3"/>
  <c r="AI40" i="3"/>
  <c r="AI36" i="3"/>
  <c r="AI32" i="3"/>
  <c r="AI28" i="3"/>
  <c r="AI24" i="3"/>
  <c r="AI20" i="3"/>
  <c r="AI16" i="3"/>
  <c r="AI12" i="3"/>
  <c r="AI8" i="3"/>
  <c r="AI4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S62" i="3" s="1"/>
  <c r="AL32" i="3"/>
  <c r="AL33" i="3"/>
  <c r="AL34" i="3"/>
  <c r="AL35" i="3"/>
  <c r="AL36" i="3"/>
  <c r="AL37" i="3"/>
  <c r="AL38" i="3"/>
  <c r="AL39" i="3"/>
  <c r="AL40" i="3"/>
  <c r="AL41" i="3"/>
  <c r="AL46" i="3"/>
  <c r="AL47" i="3"/>
  <c r="AL48" i="3"/>
  <c r="AL49" i="3"/>
  <c r="AL50" i="3"/>
  <c r="AL51" i="3"/>
  <c r="AL52" i="3"/>
  <c r="AL53" i="3"/>
  <c r="AL2" i="3"/>
  <c r="A23" i="3"/>
  <c r="A24" i="3"/>
  <c r="A27" i="3"/>
  <c r="A41" i="3"/>
  <c r="A46" i="3"/>
  <c r="A47" i="3"/>
  <c r="A48" i="3"/>
  <c r="A49" i="3"/>
  <c r="A50" i="3"/>
  <c r="A51" i="3"/>
  <c r="A52" i="3"/>
  <c r="A53" i="3"/>
  <c r="B53" i="3"/>
  <c r="B4" i="5" s="1"/>
  <c r="C53" i="3"/>
  <c r="D53" i="3"/>
  <c r="M53" i="3"/>
  <c r="W55" i="1"/>
  <c r="AH53" i="3" s="1"/>
  <c r="AI53" i="3" s="1"/>
  <c r="H55" i="1"/>
  <c r="K53" i="1"/>
  <c r="V51" i="3" s="1"/>
  <c r="AI51" i="3" s="1"/>
  <c r="K52" i="1"/>
  <c r="V50" i="3" s="1"/>
  <c r="AI50" i="3" s="1"/>
  <c r="D17" i="3"/>
  <c r="H3" i="3"/>
  <c r="F4" i="3"/>
  <c r="N5" i="3"/>
  <c r="F6" i="3"/>
  <c r="H6" i="3"/>
  <c r="F8" i="3"/>
  <c r="L9" i="3"/>
  <c r="P9" i="3"/>
  <c r="R9" i="3"/>
  <c r="F10" i="3"/>
  <c r="N10" i="3"/>
  <c r="L11" i="3"/>
  <c r="M11" i="3"/>
  <c r="O11" i="3"/>
  <c r="F12" i="3"/>
  <c r="N12" i="3"/>
  <c r="O12" i="3"/>
  <c r="N13" i="3"/>
  <c r="F14" i="3"/>
  <c r="N14" i="3"/>
  <c r="P14" i="3"/>
  <c r="G15" i="3"/>
  <c r="F16" i="3"/>
  <c r="P16" i="3"/>
  <c r="N17" i="3"/>
  <c r="F18" i="3"/>
  <c r="H18" i="3"/>
  <c r="H19" i="3"/>
  <c r="M19" i="3"/>
  <c r="F20" i="3"/>
  <c r="M20" i="3"/>
  <c r="O20" i="3"/>
  <c r="R20" i="3"/>
  <c r="N21" i="3"/>
  <c r="F22" i="3"/>
  <c r="G22" i="3"/>
  <c r="G23" i="3"/>
  <c r="R23" i="3"/>
  <c r="F24" i="3"/>
  <c r="L25" i="3"/>
  <c r="P25" i="3"/>
  <c r="F26" i="3"/>
  <c r="L26" i="3"/>
  <c r="N26" i="3"/>
  <c r="L27" i="3"/>
  <c r="M27" i="3"/>
  <c r="F28" i="3"/>
  <c r="N28" i="3"/>
  <c r="O28" i="3"/>
  <c r="J29" i="3"/>
  <c r="F30" i="3"/>
  <c r="N30" i="3"/>
  <c r="P30" i="3"/>
  <c r="F32" i="3"/>
  <c r="H32" i="3"/>
  <c r="P32" i="3"/>
  <c r="L33" i="3"/>
  <c r="N33" i="3"/>
  <c r="P33" i="3"/>
  <c r="F34" i="3"/>
  <c r="N34" i="3"/>
  <c r="H35" i="3"/>
  <c r="F36" i="3"/>
  <c r="M36" i="3"/>
  <c r="O36" i="3"/>
  <c r="N37" i="3"/>
  <c r="P37" i="3"/>
  <c r="F38" i="3"/>
  <c r="G39" i="3"/>
  <c r="F40" i="3"/>
  <c r="H41" i="3"/>
  <c r="L41" i="3"/>
  <c r="F46" i="3"/>
  <c r="L46" i="3"/>
  <c r="N46" i="3"/>
  <c r="L47" i="3"/>
  <c r="F48" i="3"/>
  <c r="N48" i="3"/>
  <c r="O48" i="3"/>
  <c r="F50" i="3"/>
  <c r="N50" i="3"/>
  <c r="P50" i="3"/>
  <c r="N51" i="3"/>
  <c r="F52" i="3"/>
  <c r="H52" i="3"/>
  <c r="L2" i="3"/>
  <c r="N2" i="3"/>
  <c r="P2" i="3"/>
  <c r="B49" i="3"/>
  <c r="B4" i="4" s="1"/>
  <c r="C49" i="3"/>
  <c r="B50" i="3"/>
  <c r="C50" i="3"/>
  <c r="B51" i="3"/>
  <c r="C51" i="3"/>
  <c r="B52" i="3"/>
  <c r="C52" i="3"/>
  <c r="D52" i="3"/>
  <c r="C40" i="3"/>
  <c r="B41" i="3"/>
  <c r="C41" i="3"/>
  <c r="B46" i="3"/>
  <c r="B9" i="4" s="1"/>
  <c r="C46" i="3"/>
  <c r="B47" i="3"/>
  <c r="B6" i="4" s="1"/>
  <c r="C47" i="3"/>
  <c r="D47" i="3"/>
  <c r="B48" i="3"/>
  <c r="B8" i="4" s="1"/>
  <c r="C48" i="3"/>
  <c r="C20" i="3"/>
  <c r="D20" i="3"/>
  <c r="D13" i="2"/>
  <c r="G41" i="3" s="1"/>
  <c r="E13" i="2"/>
  <c r="H4" i="3" s="1"/>
  <c r="F13" i="2"/>
  <c r="I24" i="3" s="1"/>
  <c r="G13" i="2"/>
  <c r="J53" i="3" s="1"/>
  <c r="H13" i="2"/>
  <c r="K5" i="3" s="1"/>
  <c r="I13" i="2"/>
  <c r="L13" i="3" s="1"/>
  <c r="J13" i="2"/>
  <c r="M4" i="3" s="1"/>
  <c r="K13" i="2"/>
  <c r="N3" i="3" s="1"/>
  <c r="L13" i="2"/>
  <c r="O27" i="3" s="1"/>
  <c r="M13" i="2"/>
  <c r="P4" i="3" s="1"/>
  <c r="N13" i="2"/>
  <c r="Q10" i="3" s="1"/>
  <c r="O13" i="2"/>
  <c r="R53" i="3" s="1"/>
  <c r="P13" i="2"/>
  <c r="S5" i="3" s="1"/>
  <c r="F2" i="3"/>
  <c r="H54" i="1"/>
  <c r="H52" i="1"/>
  <c r="D50" i="3" s="1"/>
  <c r="H53" i="1"/>
  <c r="D51" i="3" s="1"/>
  <c r="H43" i="1"/>
  <c r="D41" i="3" s="1"/>
  <c r="L51" i="1"/>
  <c r="W49" i="3" s="1"/>
  <c r="M51" i="1"/>
  <c r="X49" i="3" s="1"/>
  <c r="O51" i="1"/>
  <c r="Z49" i="3" s="1"/>
  <c r="P51" i="1"/>
  <c r="AA49" i="3" s="1"/>
  <c r="K50" i="1"/>
  <c r="V48" i="3" s="1"/>
  <c r="AI48" i="3" s="1"/>
  <c r="W48" i="1"/>
  <c r="AH46" i="3" s="1"/>
  <c r="W49" i="1"/>
  <c r="AH47" i="3" s="1"/>
  <c r="R49" i="1"/>
  <c r="AC47" i="3" s="1"/>
  <c r="Q49" i="1"/>
  <c r="AB47" i="3" s="1"/>
  <c r="Q48" i="1"/>
  <c r="AB46" i="3" s="1"/>
  <c r="O48" i="1"/>
  <c r="Z46" i="3" s="1"/>
  <c r="K48" i="1"/>
  <c r="V46" i="3" s="1"/>
  <c r="H50" i="1"/>
  <c r="D48" i="3" s="1"/>
  <c r="H51" i="1"/>
  <c r="D49" i="3" s="1"/>
  <c r="H49" i="1"/>
  <c r="H48" i="1"/>
  <c r="D46" i="3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B5" i="1"/>
  <c r="C5" i="1"/>
  <c r="A3" i="3" s="1"/>
  <c r="D5" i="1"/>
  <c r="E5" i="1"/>
  <c r="B3" i="3" s="1"/>
  <c r="B7" i="5" s="1"/>
  <c r="B6" i="1"/>
  <c r="C6" i="1"/>
  <c r="A4" i="3" s="1"/>
  <c r="D6" i="1"/>
  <c r="E6" i="1"/>
  <c r="B4" i="3" s="1"/>
  <c r="B7" i="1"/>
  <c r="C7" i="1"/>
  <c r="A5" i="3" s="1"/>
  <c r="D7" i="1"/>
  <c r="E7" i="1"/>
  <c r="B5" i="3" s="1"/>
  <c r="B8" i="1"/>
  <c r="C8" i="1"/>
  <c r="A6" i="3" s="1"/>
  <c r="D8" i="1"/>
  <c r="E8" i="1"/>
  <c r="B6" i="3" s="1"/>
  <c r="B3" i="5" s="1"/>
  <c r="B9" i="1"/>
  <c r="C9" i="1"/>
  <c r="A7" i="3" s="1"/>
  <c r="D9" i="1"/>
  <c r="E9" i="1"/>
  <c r="B7" i="3" s="1"/>
  <c r="B5" i="5" s="1"/>
  <c r="B10" i="1"/>
  <c r="C10" i="1"/>
  <c r="A8" i="3" s="1"/>
  <c r="D10" i="1"/>
  <c r="E10" i="1"/>
  <c r="B8" i="3" s="1"/>
  <c r="B11" i="1"/>
  <c r="C11" i="1"/>
  <c r="A9" i="3" s="1"/>
  <c r="D11" i="1"/>
  <c r="E11" i="1"/>
  <c r="B9" i="3" s="1"/>
  <c r="B12" i="1"/>
  <c r="C12" i="1"/>
  <c r="A10" i="3" s="1"/>
  <c r="E12" i="1"/>
  <c r="B10" i="3" s="1"/>
  <c r="B10" i="5" s="1"/>
  <c r="F12" i="1"/>
  <c r="C10" i="3" s="1"/>
  <c r="G12" i="1"/>
  <c r="B13" i="1"/>
  <c r="C13" i="1"/>
  <c r="A11" i="3" s="1"/>
  <c r="D13" i="1"/>
  <c r="E13" i="1"/>
  <c r="B11" i="3" s="1"/>
  <c r="F13" i="1"/>
  <c r="C11" i="3" s="1"/>
  <c r="G13" i="1"/>
  <c r="B14" i="1"/>
  <c r="C14" i="1"/>
  <c r="A12" i="3" s="1"/>
  <c r="D14" i="1"/>
  <c r="E14" i="1"/>
  <c r="B12" i="3" s="1"/>
  <c r="F14" i="1"/>
  <c r="C12" i="3" s="1"/>
  <c r="G14" i="1"/>
  <c r="B15" i="1"/>
  <c r="C15" i="1"/>
  <c r="A13" i="3" s="1"/>
  <c r="D15" i="1"/>
  <c r="E15" i="1"/>
  <c r="B13" i="3" s="1"/>
  <c r="F15" i="1"/>
  <c r="C13" i="3" s="1"/>
  <c r="G15" i="1"/>
  <c r="B16" i="1"/>
  <c r="C16" i="1"/>
  <c r="A14" i="3" s="1"/>
  <c r="D16" i="1"/>
  <c r="E16" i="1"/>
  <c r="B14" i="3" s="1"/>
  <c r="F16" i="1"/>
  <c r="C14" i="3" s="1"/>
  <c r="G16" i="1"/>
  <c r="B17" i="1"/>
  <c r="C17" i="1"/>
  <c r="A15" i="3" s="1"/>
  <c r="D17" i="1"/>
  <c r="E17" i="1"/>
  <c r="B15" i="3" s="1"/>
  <c r="F17" i="1"/>
  <c r="C15" i="3" s="1"/>
  <c r="G17" i="1"/>
  <c r="B18" i="1"/>
  <c r="C18" i="1"/>
  <c r="A16" i="3" s="1"/>
  <c r="D18" i="1"/>
  <c r="E18" i="1"/>
  <c r="B16" i="3" s="1"/>
  <c r="F18" i="1"/>
  <c r="C16" i="3" s="1"/>
  <c r="G18" i="1"/>
  <c r="B19" i="1"/>
  <c r="C19" i="1"/>
  <c r="A17" i="3" s="1"/>
  <c r="D19" i="1"/>
  <c r="E19" i="1"/>
  <c r="B17" i="3" s="1"/>
  <c r="B6" i="5" s="1"/>
  <c r="F19" i="1"/>
  <c r="C17" i="3" s="1"/>
  <c r="G19" i="1"/>
  <c r="B20" i="1"/>
  <c r="C20" i="1"/>
  <c r="A18" i="3" s="1"/>
  <c r="D20" i="1"/>
  <c r="E20" i="1"/>
  <c r="B18" i="3" s="1"/>
  <c r="F20" i="1"/>
  <c r="C18" i="3" s="1"/>
  <c r="G20" i="1"/>
  <c r="B21" i="1"/>
  <c r="C21" i="1"/>
  <c r="A19" i="3" s="1"/>
  <c r="D21" i="1"/>
  <c r="E21" i="1"/>
  <c r="B19" i="3" s="1"/>
  <c r="F21" i="1"/>
  <c r="C19" i="3" s="1"/>
  <c r="G21" i="1"/>
  <c r="B22" i="1"/>
  <c r="C22" i="1"/>
  <c r="A20" i="3" s="1"/>
  <c r="D22" i="1"/>
  <c r="E22" i="1"/>
  <c r="B20" i="3" s="1"/>
  <c r="B9" i="5" s="1"/>
  <c r="G22" i="1"/>
  <c r="B23" i="1"/>
  <c r="C23" i="1"/>
  <c r="A21" i="3" s="1"/>
  <c r="D23" i="1"/>
  <c r="E23" i="1"/>
  <c r="B21" i="3" s="1"/>
  <c r="B3" i="4" s="1"/>
  <c r="F23" i="1"/>
  <c r="C21" i="3" s="1"/>
  <c r="G23" i="1"/>
  <c r="B24" i="1"/>
  <c r="C24" i="1"/>
  <c r="A22" i="3" s="1"/>
  <c r="D24" i="1"/>
  <c r="E24" i="1"/>
  <c r="B22" i="3" s="1"/>
  <c r="B7" i="4" s="1"/>
  <c r="F24" i="1"/>
  <c r="C22" i="3" s="1"/>
  <c r="G24" i="1"/>
  <c r="B25" i="1"/>
  <c r="D25" i="1"/>
  <c r="E25" i="1"/>
  <c r="B23" i="3" s="1"/>
  <c r="F25" i="1"/>
  <c r="C23" i="3" s="1"/>
  <c r="G25" i="1"/>
  <c r="H25" i="1" s="1"/>
  <c r="D23" i="3" s="1"/>
  <c r="B26" i="1"/>
  <c r="D26" i="1"/>
  <c r="E26" i="1"/>
  <c r="B24" i="3" s="1"/>
  <c r="F26" i="1"/>
  <c r="C24" i="3" s="1"/>
  <c r="G26" i="1"/>
  <c r="H26" i="1" s="1"/>
  <c r="D24" i="3" s="1"/>
  <c r="B27" i="1"/>
  <c r="C27" i="1"/>
  <c r="A25" i="3" s="1"/>
  <c r="D27" i="1"/>
  <c r="E27" i="1"/>
  <c r="B25" i="3" s="1"/>
  <c r="F27" i="1"/>
  <c r="C25" i="3" s="1"/>
  <c r="G27" i="1"/>
  <c r="H27" i="1" s="1"/>
  <c r="D25" i="3" s="1"/>
  <c r="B28" i="1"/>
  <c r="C28" i="1"/>
  <c r="A26" i="3" s="1"/>
  <c r="D28" i="1"/>
  <c r="E28" i="1"/>
  <c r="B26" i="3" s="1"/>
  <c r="B5" i="4" s="1"/>
  <c r="F28" i="1"/>
  <c r="C26" i="3" s="1"/>
  <c r="G28" i="1"/>
  <c r="H28" i="1" s="1"/>
  <c r="D26" i="3" s="1"/>
  <c r="B29" i="1"/>
  <c r="D29" i="1"/>
  <c r="E29" i="1"/>
  <c r="B27" i="3" s="1"/>
  <c r="F29" i="1"/>
  <c r="C27" i="3" s="1"/>
  <c r="G29" i="1"/>
  <c r="H29" i="1" s="1"/>
  <c r="D27" i="3" s="1"/>
  <c r="B30" i="1"/>
  <c r="C30" i="1"/>
  <c r="A28" i="3" s="1"/>
  <c r="D30" i="1"/>
  <c r="E30" i="1"/>
  <c r="B28" i="3" s="1"/>
  <c r="B10" i="4" s="1"/>
  <c r="F30" i="1"/>
  <c r="C28" i="3" s="1"/>
  <c r="G30" i="1"/>
  <c r="B31" i="1"/>
  <c r="C31" i="1"/>
  <c r="A29" i="3" s="1"/>
  <c r="D31" i="1"/>
  <c r="E31" i="1"/>
  <c r="B29" i="3" s="1"/>
  <c r="F31" i="1"/>
  <c r="C29" i="3" s="1"/>
  <c r="G31" i="1"/>
  <c r="B32" i="1"/>
  <c r="C32" i="1"/>
  <c r="A30" i="3" s="1"/>
  <c r="D32" i="1"/>
  <c r="E32" i="1"/>
  <c r="B30" i="3" s="1"/>
  <c r="F32" i="1"/>
  <c r="C30" i="3" s="1"/>
  <c r="G32" i="1"/>
  <c r="B33" i="1"/>
  <c r="C33" i="1"/>
  <c r="A31" i="3" s="1"/>
  <c r="D33" i="1"/>
  <c r="E33" i="1"/>
  <c r="B31" i="3" s="1"/>
  <c r="F33" i="1"/>
  <c r="C31" i="3" s="1"/>
  <c r="G33" i="1"/>
  <c r="B34" i="1"/>
  <c r="C34" i="1"/>
  <c r="A32" i="3" s="1"/>
  <c r="D34" i="1"/>
  <c r="E34" i="1"/>
  <c r="B32" i="3" s="1"/>
  <c r="F34" i="1"/>
  <c r="C32" i="3" s="1"/>
  <c r="G34" i="1"/>
  <c r="B35" i="1"/>
  <c r="C35" i="1"/>
  <c r="A33" i="3" s="1"/>
  <c r="D35" i="1"/>
  <c r="E35" i="1"/>
  <c r="B33" i="3" s="1"/>
  <c r="F35" i="1"/>
  <c r="C33" i="3" s="1"/>
  <c r="G35" i="1"/>
  <c r="B36" i="1"/>
  <c r="C36" i="1"/>
  <c r="A34" i="3" s="1"/>
  <c r="D36" i="1"/>
  <c r="E36" i="1"/>
  <c r="B34" i="3" s="1"/>
  <c r="F36" i="1"/>
  <c r="C34" i="3" s="1"/>
  <c r="G36" i="1"/>
  <c r="B37" i="1"/>
  <c r="C37" i="1"/>
  <c r="A35" i="3" s="1"/>
  <c r="D37" i="1"/>
  <c r="E37" i="1"/>
  <c r="B35" i="3" s="1"/>
  <c r="F37" i="1"/>
  <c r="C35" i="3" s="1"/>
  <c r="G37" i="1"/>
  <c r="B38" i="1"/>
  <c r="C38" i="1"/>
  <c r="A36" i="3" s="1"/>
  <c r="D38" i="1"/>
  <c r="E38" i="1"/>
  <c r="B36" i="3" s="1"/>
  <c r="F38" i="1"/>
  <c r="C36" i="3" s="1"/>
  <c r="G38" i="1"/>
  <c r="B39" i="1"/>
  <c r="C39" i="1"/>
  <c r="A37" i="3" s="1"/>
  <c r="D39" i="1"/>
  <c r="E39" i="1"/>
  <c r="B37" i="3" s="1"/>
  <c r="F39" i="1"/>
  <c r="C37" i="3" s="1"/>
  <c r="G39" i="1"/>
  <c r="B40" i="1"/>
  <c r="C40" i="1"/>
  <c r="A38" i="3" s="1"/>
  <c r="D40" i="1"/>
  <c r="E40" i="1"/>
  <c r="B38" i="3" s="1"/>
  <c r="F40" i="1"/>
  <c r="C38" i="3" s="1"/>
  <c r="G40" i="1"/>
  <c r="B41" i="1"/>
  <c r="C41" i="1"/>
  <c r="A39" i="3" s="1"/>
  <c r="D41" i="1"/>
  <c r="E41" i="1"/>
  <c r="B39" i="3" s="1"/>
  <c r="F41" i="1"/>
  <c r="C39" i="3" s="1"/>
  <c r="G41" i="1"/>
  <c r="B42" i="1"/>
  <c r="C42" i="1"/>
  <c r="A40" i="3" s="1"/>
  <c r="D42" i="1"/>
  <c r="E42" i="1"/>
  <c r="B40" i="3" s="1"/>
  <c r="B8" i="5" s="1"/>
  <c r="C4" i="1"/>
  <c r="A2" i="3" s="1"/>
  <c r="AI46" i="3" l="1"/>
  <c r="AI47" i="3"/>
  <c r="AI49" i="3"/>
  <c r="AS60" i="3"/>
  <c r="AS61" i="3"/>
  <c r="AS59" i="3"/>
  <c r="R37" i="3"/>
  <c r="S33" i="3"/>
  <c r="R4" i="3"/>
  <c r="K36" i="3"/>
  <c r="R26" i="3"/>
  <c r="R21" i="3"/>
  <c r="K4" i="3"/>
  <c r="R38" i="3"/>
  <c r="P34" i="3"/>
  <c r="H25" i="3"/>
  <c r="P21" i="3"/>
  <c r="P17" i="3"/>
  <c r="J7" i="3"/>
  <c r="J46" i="3"/>
  <c r="K28" i="3"/>
  <c r="P18" i="3"/>
  <c r="S52" i="3"/>
  <c r="K51" i="3"/>
  <c r="R49" i="3"/>
  <c r="Q47" i="3"/>
  <c r="J38" i="3"/>
  <c r="H37" i="3"/>
  <c r="S35" i="3"/>
  <c r="M34" i="3"/>
  <c r="K33" i="3"/>
  <c r="N31" i="3"/>
  <c r="J26" i="3"/>
  <c r="G24" i="3"/>
  <c r="P22" i="3"/>
  <c r="J21" i="3"/>
  <c r="N18" i="3"/>
  <c r="L17" i="3"/>
  <c r="S15" i="3"/>
  <c r="H14" i="3"/>
  <c r="K12" i="3"/>
  <c r="L10" i="3"/>
  <c r="I8" i="3"/>
  <c r="P6" i="3"/>
  <c r="M5" i="3"/>
  <c r="S3" i="3"/>
  <c r="S48" i="3"/>
  <c r="S30" i="3"/>
  <c r="S7" i="3"/>
  <c r="J41" i="3"/>
  <c r="K32" i="3"/>
  <c r="S28" i="3"/>
  <c r="S14" i="3"/>
  <c r="R34" i="3"/>
  <c r="J25" i="3"/>
  <c r="K16" i="3"/>
  <c r="S12" i="3"/>
  <c r="K7" i="3"/>
  <c r="S51" i="3"/>
  <c r="K48" i="3"/>
  <c r="I40" i="3"/>
  <c r="J36" i="3"/>
  <c r="K30" i="3"/>
  <c r="R18" i="3"/>
  <c r="H16" i="3"/>
  <c r="R10" i="3"/>
  <c r="P5" i="3"/>
  <c r="H2" i="3"/>
  <c r="G40" i="3"/>
  <c r="H30" i="3"/>
  <c r="K14" i="3"/>
  <c r="H9" i="3"/>
  <c r="P52" i="3"/>
  <c r="G51" i="3"/>
  <c r="N49" i="3"/>
  <c r="O47" i="3"/>
  <c r="R41" i="3"/>
  <c r="S39" i="3"/>
  <c r="H38" i="3"/>
  <c r="S36" i="3"/>
  <c r="P35" i="3"/>
  <c r="J34" i="3"/>
  <c r="H33" i="3"/>
  <c r="K31" i="3"/>
  <c r="R29" i="3"/>
  <c r="Q27" i="3"/>
  <c r="J22" i="3"/>
  <c r="H21" i="3"/>
  <c r="S19" i="3"/>
  <c r="M18" i="3"/>
  <c r="K17" i="3"/>
  <c r="N15" i="3"/>
  <c r="J10" i="3"/>
  <c r="G8" i="3"/>
  <c r="O6" i="3"/>
  <c r="J5" i="3"/>
  <c r="P3" i="3"/>
  <c r="K52" i="3"/>
  <c r="K39" i="3"/>
  <c r="K35" i="3"/>
  <c r="S16" i="3"/>
  <c r="S4" i="3"/>
  <c r="R46" i="3"/>
  <c r="J39" i="3"/>
  <c r="K23" i="3"/>
  <c r="K19" i="3"/>
  <c r="J13" i="3"/>
  <c r="R7" i="3"/>
  <c r="K50" i="3"/>
  <c r="J23" i="3"/>
  <c r="S17" i="3"/>
  <c r="R5" i="3"/>
  <c r="K2" i="3"/>
  <c r="H50" i="3"/>
  <c r="K20" i="3"/>
  <c r="J9" i="3"/>
  <c r="J4" i="3"/>
  <c r="P38" i="3"/>
  <c r="J37" i="3"/>
  <c r="S31" i="3"/>
  <c r="R22" i="3"/>
  <c r="J20" i="3"/>
  <c r="R6" i="3"/>
  <c r="S2" i="3"/>
  <c r="M52" i="3"/>
  <c r="S50" i="3"/>
  <c r="J49" i="3"/>
  <c r="M47" i="3"/>
  <c r="P41" i="3"/>
  <c r="R39" i="3"/>
  <c r="G38" i="3"/>
  <c r="R36" i="3"/>
  <c r="M35" i="3"/>
  <c r="H34" i="3"/>
  <c r="S32" i="3"/>
  <c r="G31" i="3"/>
  <c r="N29" i="3"/>
  <c r="R25" i="3"/>
  <c r="S23" i="3"/>
  <c r="H22" i="3"/>
  <c r="S20" i="3"/>
  <c r="P19" i="3"/>
  <c r="J18" i="3"/>
  <c r="H17" i="3"/>
  <c r="K15" i="3"/>
  <c r="R13" i="3"/>
  <c r="Q11" i="3"/>
  <c r="J6" i="3"/>
  <c r="H5" i="3"/>
  <c r="K3" i="3"/>
  <c r="I53" i="3"/>
  <c r="I14" i="3"/>
  <c r="I17" i="3"/>
  <c r="I30" i="3"/>
  <c r="I33" i="3"/>
  <c r="I50" i="3"/>
  <c r="I2" i="3"/>
  <c r="I4" i="3"/>
  <c r="I7" i="3"/>
  <c r="I20" i="3"/>
  <c r="I23" i="3"/>
  <c r="I36" i="3"/>
  <c r="I39" i="3"/>
  <c r="I6" i="3"/>
  <c r="I9" i="3"/>
  <c r="I22" i="3"/>
  <c r="I25" i="3"/>
  <c r="I38" i="3"/>
  <c r="I41" i="3"/>
  <c r="I5" i="3"/>
  <c r="I18" i="3"/>
  <c r="I21" i="3"/>
  <c r="I34" i="3"/>
  <c r="I37" i="3"/>
  <c r="I52" i="3"/>
  <c r="Q48" i="3"/>
  <c r="I31" i="3"/>
  <c r="I16" i="3"/>
  <c r="O10" i="3"/>
  <c r="O13" i="3"/>
  <c r="O26" i="3"/>
  <c r="O29" i="3"/>
  <c r="O46" i="3"/>
  <c r="O49" i="3"/>
  <c r="O3" i="3"/>
  <c r="O16" i="3"/>
  <c r="O19" i="3"/>
  <c r="O32" i="3"/>
  <c r="O35" i="3"/>
  <c r="O52" i="3"/>
  <c r="O5" i="3"/>
  <c r="O18" i="3"/>
  <c r="O21" i="3"/>
  <c r="O34" i="3"/>
  <c r="O37" i="3"/>
  <c r="O53" i="3"/>
  <c r="O14" i="3"/>
  <c r="O17" i="3"/>
  <c r="O30" i="3"/>
  <c r="O33" i="3"/>
  <c r="O50" i="3"/>
  <c r="O2" i="3"/>
  <c r="O4" i="3"/>
  <c r="O7" i="3"/>
  <c r="Q29" i="3"/>
  <c r="I26" i="3"/>
  <c r="I10" i="3"/>
  <c r="I49" i="3"/>
  <c r="Q46" i="3"/>
  <c r="O41" i="3"/>
  <c r="L40" i="3"/>
  <c r="M32" i="3"/>
  <c r="I29" i="3"/>
  <c r="Q26" i="3"/>
  <c r="O25" i="3"/>
  <c r="L24" i="3"/>
  <c r="M16" i="3"/>
  <c r="I13" i="3"/>
  <c r="O9" i="3"/>
  <c r="L8" i="3"/>
  <c r="I3" i="3"/>
  <c r="Q14" i="3"/>
  <c r="Q17" i="3"/>
  <c r="Q30" i="3"/>
  <c r="Q33" i="3"/>
  <c r="Q50" i="3"/>
  <c r="Q2" i="3"/>
  <c r="Q4" i="3"/>
  <c r="Q7" i="3"/>
  <c r="Q20" i="3"/>
  <c r="Q23" i="3"/>
  <c r="Q36" i="3"/>
  <c r="Q39" i="3"/>
  <c r="Q6" i="3"/>
  <c r="Q9" i="3"/>
  <c r="Q22" i="3"/>
  <c r="Q25" i="3"/>
  <c r="Q38" i="3"/>
  <c r="Q41" i="3"/>
  <c r="Q5" i="3"/>
  <c r="Q18" i="3"/>
  <c r="Q21" i="3"/>
  <c r="Q34" i="3"/>
  <c r="Q37" i="3"/>
  <c r="Q53" i="3"/>
  <c r="Q35" i="3"/>
  <c r="Q12" i="3"/>
  <c r="G10" i="3"/>
  <c r="G13" i="3"/>
  <c r="G26" i="3"/>
  <c r="G29" i="3"/>
  <c r="G46" i="3"/>
  <c r="G49" i="3"/>
  <c r="G3" i="3"/>
  <c r="G16" i="3"/>
  <c r="G19" i="3"/>
  <c r="G32" i="3"/>
  <c r="G35" i="3"/>
  <c r="G52" i="3"/>
  <c r="G5" i="3"/>
  <c r="G18" i="3"/>
  <c r="G21" i="3"/>
  <c r="G34" i="3"/>
  <c r="G37" i="3"/>
  <c r="G53" i="3"/>
  <c r="G14" i="3"/>
  <c r="G17" i="3"/>
  <c r="G30" i="3"/>
  <c r="G33" i="3"/>
  <c r="G50" i="3"/>
  <c r="G2" i="3"/>
  <c r="G4" i="3"/>
  <c r="G7" i="3"/>
  <c r="Q49" i="3"/>
  <c r="G9" i="3"/>
  <c r="I47" i="3"/>
  <c r="Q40" i="3"/>
  <c r="O38" i="3"/>
  <c r="I27" i="3"/>
  <c r="Q24" i="3"/>
  <c r="O22" i="3"/>
  <c r="I11" i="3"/>
  <c r="Q8" i="3"/>
  <c r="Q3" i="3"/>
  <c r="I32" i="3"/>
  <c r="Q19" i="3"/>
  <c r="I15" i="3"/>
  <c r="Q13" i="3"/>
  <c r="M6" i="3"/>
  <c r="M9" i="3"/>
  <c r="M22" i="3"/>
  <c r="M25" i="3"/>
  <c r="M38" i="3"/>
  <c r="M41" i="3"/>
  <c r="M12" i="3"/>
  <c r="M15" i="3"/>
  <c r="M28" i="3"/>
  <c r="M31" i="3"/>
  <c r="M48" i="3"/>
  <c r="M51" i="3"/>
  <c r="M14" i="3"/>
  <c r="M17" i="3"/>
  <c r="M30" i="3"/>
  <c r="M33" i="3"/>
  <c r="M50" i="3"/>
  <c r="M2" i="3"/>
  <c r="M10" i="3"/>
  <c r="M13" i="3"/>
  <c r="M26" i="3"/>
  <c r="M29" i="3"/>
  <c r="M46" i="3"/>
  <c r="M49" i="3"/>
  <c r="M3" i="3"/>
  <c r="Q52" i="3"/>
  <c r="Q51" i="3"/>
  <c r="L49" i="3"/>
  <c r="I48" i="3"/>
  <c r="G47" i="3"/>
  <c r="O40" i="3"/>
  <c r="O39" i="3"/>
  <c r="L38" i="3"/>
  <c r="M37" i="3"/>
  <c r="I35" i="3"/>
  <c r="Q32" i="3"/>
  <c r="Q31" i="3"/>
  <c r="L29" i="3"/>
  <c r="I28" i="3"/>
  <c r="G27" i="3"/>
  <c r="O24" i="3"/>
  <c r="O23" i="3"/>
  <c r="L22" i="3"/>
  <c r="M21" i="3"/>
  <c r="I19" i="3"/>
  <c r="Q16" i="3"/>
  <c r="Q15" i="3"/>
  <c r="I12" i="3"/>
  <c r="G11" i="3"/>
  <c r="O8" i="3"/>
  <c r="M7" i="3"/>
  <c r="G6" i="3"/>
  <c r="I51" i="3"/>
  <c r="Q28" i="3"/>
  <c r="I46" i="3"/>
  <c r="G25" i="3"/>
  <c r="L12" i="3"/>
  <c r="L15" i="3"/>
  <c r="L28" i="3"/>
  <c r="L31" i="3"/>
  <c r="L48" i="3"/>
  <c r="L51" i="3"/>
  <c r="L53" i="3"/>
  <c r="L5" i="3"/>
  <c r="L18" i="3"/>
  <c r="L21" i="3"/>
  <c r="L34" i="3"/>
  <c r="L37" i="3"/>
  <c r="L4" i="3"/>
  <c r="L7" i="3"/>
  <c r="L20" i="3"/>
  <c r="L23" i="3"/>
  <c r="L36" i="3"/>
  <c r="L39" i="3"/>
  <c r="L3" i="3"/>
  <c r="L16" i="3"/>
  <c r="L19" i="3"/>
  <c r="L32" i="3"/>
  <c r="L35" i="3"/>
  <c r="L52" i="3"/>
  <c r="L6" i="3"/>
  <c r="O51" i="3"/>
  <c r="L50" i="3"/>
  <c r="G48" i="3"/>
  <c r="M40" i="3"/>
  <c r="M39" i="3"/>
  <c r="G36" i="3"/>
  <c r="O31" i="3"/>
  <c r="L30" i="3"/>
  <c r="G28" i="3"/>
  <c r="M24" i="3"/>
  <c r="M23" i="3"/>
  <c r="G20" i="3"/>
  <c r="O15" i="3"/>
  <c r="L14" i="3"/>
  <c r="G12" i="3"/>
  <c r="M8" i="3"/>
  <c r="R51" i="3"/>
  <c r="J51" i="3"/>
  <c r="R48" i="3"/>
  <c r="J48" i="3"/>
  <c r="P47" i="3"/>
  <c r="H47" i="3"/>
  <c r="S41" i="3"/>
  <c r="K41" i="3"/>
  <c r="P40" i="3"/>
  <c r="H40" i="3"/>
  <c r="N39" i="3"/>
  <c r="S38" i="3"/>
  <c r="K38" i="3"/>
  <c r="N36" i="3"/>
  <c r="R31" i="3"/>
  <c r="J31" i="3"/>
  <c r="R28" i="3"/>
  <c r="J28" i="3"/>
  <c r="P27" i="3"/>
  <c r="H27" i="3"/>
  <c r="S25" i="3"/>
  <c r="K25" i="3"/>
  <c r="P24" i="3"/>
  <c r="H24" i="3"/>
  <c r="N23" i="3"/>
  <c r="S22" i="3"/>
  <c r="K22" i="3"/>
  <c r="N20" i="3"/>
  <c r="R15" i="3"/>
  <c r="J15" i="3"/>
  <c r="R12" i="3"/>
  <c r="J12" i="3"/>
  <c r="P11" i="3"/>
  <c r="H11" i="3"/>
  <c r="S9" i="3"/>
  <c r="K9" i="3"/>
  <c r="P8" i="3"/>
  <c r="H8" i="3"/>
  <c r="N7" i="3"/>
  <c r="S6" i="3"/>
  <c r="K6" i="3"/>
  <c r="N4" i="3"/>
  <c r="P53" i="3"/>
  <c r="H53" i="3"/>
  <c r="R52" i="3"/>
  <c r="J52" i="3"/>
  <c r="P51" i="3"/>
  <c r="H51" i="3"/>
  <c r="S49" i="3"/>
  <c r="K49" i="3"/>
  <c r="P48" i="3"/>
  <c r="H48" i="3"/>
  <c r="N47" i="3"/>
  <c r="S46" i="3"/>
  <c r="K46" i="3"/>
  <c r="N40" i="3"/>
  <c r="R35" i="3"/>
  <c r="J35" i="3"/>
  <c r="R32" i="3"/>
  <c r="J32" i="3"/>
  <c r="P31" i="3"/>
  <c r="H31" i="3"/>
  <c r="S29" i="3"/>
  <c r="K29" i="3"/>
  <c r="P28" i="3"/>
  <c r="H28" i="3"/>
  <c r="N27" i="3"/>
  <c r="S26" i="3"/>
  <c r="K26" i="3"/>
  <c r="N24" i="3"/>
  <c r="R19" i="3"/>
  <c r="J19" i="3"/>
  <c r="R16" i="3"/>
  <c r="J16" i="3"/>
  <c r="P15" i="3"/>
  <c r="H15" i="3"/>
  <c r="S13" i="3"/>
  <c r="K13" i="3"/>
  <c r="P12" i="3"/>
  <c r="H12" i="3"/>
  <c r="N11" i="3"/>
  <c r="S10" i="3"/>
  <c r="K10" i="3"/>
  <c r="N8" i="3"/>
  <c r="R3" i="3"/>
  <c r="J3" i="3"/>
  <c r="N53" i="3"/>
  <c r="R2" i="3"/>
  <c r="J2" i="3"/>
  <c r="R50" i="3"/>
  <c r="J50" i="3"/>
  <c r="P49" i="3"/>
  <c r="H49" i="3"/>
  <c r="S47" i="3"/>
  <c r="K47" i="3"/>
  <c r="P46" i="3"/>
  <c r="H46" i="3"/>
  <c r="N41" i="3"/>
  <c r="S40" i="3"/>
  <c r="K40" i="3"/>
  <c r="N38" i="3"/>
  <c r="R33" i="3"/>
  <c r="J33" i="3"/>
  <c r="R30" i="3"/>
  <c r="J30" i="3"/>
  <c r="P29" i="3"/>
  <c r="H29" i="3"/>
  <c r="S27" i="3"/>
  <c r="K27" i="3"/>
  <c r="P26" i="3"/>
  <c r="H26" i="3"/>
  <c r="N25" i="3"/>
  <c r="S24" i="3"/>
  <c r="K24" i="3"/>
  <c r="N22" i="3"/>
  <c r="R17" i="3"/>
  <c r="J17" i="3"/>
  <c r="R14" i="3"/>
  <c r="J14" i="3"/>
  <c r="P13" i="3"/>
  <c r="H13" i="3"/>
  <c r="S11" i="3"/>
  <c r="K11" i="3"/>
  <c r="P10" i="3"/>
  <c r="H10" i="3"/>
  <c r="N9" i="3"/>
  <c r="S8" i="3"/>
  <c r="K8" i="3"/>
  <c r="N6" i="3"/>
  <c r="S53" i="3"/>
  <c r="K53" i="3"/>
  <c r="N52" i="3"/>
  <c r="R47" i="3"/>
  <c r="J47" i="3"/>
  <c r="R40" i="3"/>
  <c r="J40" i="3"/>
  <c r="P39" i="3"/>
  <c r="H39" i="3"/>
  <c r="S37" i="3"/>
  <c r="K37" i="3"/>
  <c r="P36" i="3"/>
  <c r="H36" i="3"/>
  <c r="N35" i="3"/>
  <c r="S34" i="3"/>
  <c r="K34" i="3"/>
  <c r="N32" i="3"/>
  <c r="R27" i="3"/>
  <c r="J27" i="3"/>
  <c r="R24" i="3"/>
  <c r="J24" i="3"/>
  <c r="P23" i="3"/>
  <c r="H23" i="3"/>
  <c r="S21" i="3"/>
  <c r="K21" i="3"/>
  <c r="P20" i="3"/>
  <c r="H20" i="3"/>
  <c r="N19" i="3"/>
  <c r="S18" i="3"/>
  <c r="K18" i="3"/>
  <c r="N16" i="3"/>
  <c r="R11" i="3"/>
  <c r="J11" i="3"/>
  <c r="R8" i="3"/>
  <c r="J8" i="3"/>
  <c r="P7" i="3"/>
  <c r="H7" i="3"/>
  <c r="AL54" i="3"/>
  <c r="AS54" i="3" s="1"/>
  <c r="F51" i="3"/>
  <c r="F47" i="3"/>
  <c r="F39" i="3"/>
  <c r="F35" i="3"/>
  <c r="F31" i="3"/>
  <c r="F27" i="3"/>
  <c r="F23" i="3"/>
  <c r="F19" i="3"/>
  <c r="F15" i="3"/>
  <c r="F11" i="3"/>
  <c r="F7" i="3"/>
  <c r="F3" i="3"/>
  <c r="F53" i="3"/>
  <c r="F49" i="3"/>
  <c r="F41" i="3"/>
  <c r="F37" i="3"/>
  <c r="F33" i="3"/>
  <c r="F29" i="3"/>
  <c r="F25" i="3"/>
  <c r="F21" i="3"/>
  <c r="F17" i="3"/>
  <c r="F13" i="3"/>
  <c r="F9" i="3"/>
  <c r="F5" i="3"/>
  <c r="H5" i="1"/>
  <c r="D3" i="3" s="1"/>
  <c r="H6" i="1"/>
  <c r="D4" i="3" s="1"/>
  <c r="H7" i="1"/>
  <c r="D5" i="3" s="1"/>
  <c r="H8" i="1"/>
  <c r="D6" i="3" s="1"/>
  <c r="H9" i="1"/>
  <c r="D7" i="3" s="1"/>
  <c r="D8" i="3"/>
  <c r="H11" i="1"/>
  <c r="D9" i="3" s="1"/>
  <c r="H12" i="1"/>
  <c r="D10" i="3" s="1"/>
  <c r="H13" i="1"/>
  <c r="D11" i="3" s="1"/>
  <c r="H14" i="1"/>
  <c r="D12" i="3" s="1"/>
  <c r="H15" i="1"/>
  <c r="D13" i="3" s="1"/>
  <c r="H16" i="1"/>
  <c r="D14" i="3" s="1"/>
  <c r="H17" i="1"/>
  <c r="D15" i="3" s="1"/>
  <c r="H18" i="1"/>
  <c r="D16" i="3" s="1"/>
  <c r="H20" i="1"/>
  <c r="D18" i="3" s="1"/>
  <c r="H21" i="1"/>
  <c r="D19" i="3" s="1"/>
  <c r="H23" i="1"/>
  <c r="D21" i="3" s="1"/>
  <c r="H24" i="1"/>
  <c r="D22" i="3" s="1"/>
  <c r="H30" i="1"/>
  <c r="D28" i="3" s="1"/>
  <c r="H31" i="1"/>
  <c r="D29" i="3" s="1"/>
  <c r="H32" i="1"/>
  <c r="D30" i="3" s="1"/>
  <c r="D31" i="3"/>
  <c r="H34" i="1"/>
  <c r="D32" i="3" s="1"/>
  <c r="H35" i="1"/>
  <c r="D33" i="3" s="1"/>
  <c r="H36" i="1"/>
  <c r="D34" i="3" s="1"/>
  <c r="H37" i="1"/>
  <c r="D35" i="3" s="1"/>
  <c r="H38" i="1"/>
  <c r="D36" i="3" s="1"/>
  <c r="H39" i="1"/>
  <c r="D37" i="3" s="1"/>
  <c r="H40" i="1"/>
  <c r="D38" i="3" s="1"/>
  <c r="H41" i="1"/>
  <c r="D39" i="3" s="1"/>
  <c r="H42" i="1"/>
  <c r="D40" i="3" s="1"/>
  <c r="I4" i="1"/>
  <c r="H4" i="1"/>
  <c r="E4" i="1"/>
  <c r="B2" i="3" s="1"/>
  <c r="C3" i="5" s="1"/>
  <c r="D4" i="1"/>
  <c r="B4" i="1"/>
  <c r="D5" i="5" l="1"/>
  <c r="C5" i="4"/>
  <c r="D10" i="5"/>
  <c r="C7" i="4"/>
  <c r="D7" i="4"/>
  <c r="D5" i="4"/>
  <c r="C4" i="5"/>
  <c r="C4" i="4"/>
  <c r="C8" i="4"/>
  <c r="D4" i="5"/>
  <c r="D4" i="4"/>
  <c r="D8" i="4"/>
  <c r="C9" i="4"/>
  <c r="D6" i="4"/>
  <c r="D9" i="4"/>
  <c r="C6" i="4"/>
  <c r="C5" i="5"/>
  <c r="C10" i="5"/>
  <c r="D3" i="5"/>
  <c r="D9" i="5"/>
  <c r="C9" i="5"/>
  <c r="C10" i="4"/>
  <c r="C3" i="4"/>
  <c r="D3" i="4"/>
  <c r="C7" i="5"/>
  <c r="D8" i="5"/>
  <c r="C6" i="5"/>
  <c r="D10" i="4"/>
  <c r="D7" i="5"/>
  <c r="C8" i="5"/>
  <c r="D6" i="5"/>
  <c r="T12" i="3"/>
  <c r="AM12" i="3" s="1"/>
  <c r="T6" i="3"/>
  <c r="AM6" i="3" s="1"/>
  <c r="T30" i="3"/>
  <c r="AM30" i="3" s="1"/>
  <c r="T46" i="3"/>
  <c r="AM46" i="3" s="1"/>
  <c r="T22" i="3"/>
  <c r="AM22" i="3" s="1"/>
  <c r="T24" i="3"/>
  <c r="AM24" i="3" s="1"/>
  <c r="T8" i="3"/>
  <c r="AM8" i="3" s="1"/>
  <c r="T48" i="3"/>
  <c r="AM48" i="3" s="1"/>
  <c r="T4" i="3"/>
  <c r="AM4" i="3" s="1"/>
  <c r="T14" i="3"/>
  <c r="AM14" i="3" s="1"/>
  <c r="T18" i="3"/>
  <c r="AM18" i="3" s="1"/>
  <c r="T34" i="3"/>
  <c r="AM34" i="3" s="1"/>
  <c r="T2" i="3"/>
  <c r="AM2" i="3" s="1"/>
  <c r="T28" i="3"/>
  <c r="AM28" i="3" s="1"/>
  <c r="T38" i="3"/>
  <c r="AM38" i="3" s="1"/>
  <c r="T40" i="3"/>
  <c r="AM40" i="3" s="1"/>
  <c r="T20" i="3"/>
  <c r="AM20" i="3" s="1"/>
  <c r="T32" i="3"/>
  <c r="AM32" i="3" s="1"/>
  <c r="T16" i="3"/>
  <c r="AM16" i="3" s="1"/>
  <c r="T50" i="3"/>
  <c r="AM50" i="3" s="1"/>
  <c r="T52" i="3"/>
  <c r="AM52" i="3" s="1"/>
  <c r="T31" i="3"/>
  <c r="AM31" i="3" s="1"/>
  <c r="T26" i="3"/>
  <c r="AM26" i="3" s="1"/>
  <c r="T53" i="3"/>
  <c r="AM53" i="3" s="1"/>
  <c r="T21" i="3"/>
  <c r="AM21" i="3" s="1"/>
  <c r="T10" i="3"/>
  <c r="AM10" i="3" s="1"/>
  <c r="T17" i="3"/>
  <c r="AM17" i="3" s="1"/>
  <c r="T36" i="3"/>
  <c r="AM36" i="3" s="1"/>
  <c r="T3" i="3"/>
  <c r="AM3" i="3" s="1"/>
  <c r="T25" i="3"/>
  <c r="AM25" i="3" s="1"/>
  <c r="T47" i="3"/>
  <c r="AM47" i="3" s="1"/>
  <c r="T13" i="3"/>
  <c r="AM13" i="3" s="1"/>
  <c r="T49" i="3"/>
  <c r="AM49" i="3" s="1"/>
  <c r="T27" i="3"/>
  <c r="T7" i="3"/>
  <c r="AM7" i="3" s="1"/>
  <c r="T39" i="3"/>
  <c r="AM39" i="3" s="1"/>
  <c r="T29" i="3"/>
  <c r="AM29" i="3" s="1"/>
  <c r="T33" i="3"/>
  <c r="AM33" i="3" s="1"/>
  <c r="T51" i="3"/>
  <c r="AM51" i="3" s="1"/>
  <c r="T5" i="3"/>
  <c r="AM5" i="3" s="1"/>
  <c r="T37" i="3"/>
  <c r="AM37" i="3" s="1"/>
  <c r="T19" i="3"/>
  <c r="T35" i="3"/>
  <c r="AM35" i="3" s="1"/>
  <c r="T11" i="3"/>
  <c r="AM11" i="3" s="1"/>
  <c r="T15" i="3"/>
  <c r="AM15" i="3" s="1"/>
  <c r="T9" i="3"/>
  <c r="AM9" i="3" s="1"/>
  <c r="T41" i="3"/>
  <c r="AM41" i="3" s="1"/>
  <c r="T23" i="3"/>
  <c r="AJ27" i="3" l="1"/>
  <c r="AM27" i="3" s="1"/>
  <c r="AN27" i="3" s="1"/>
  <c r="AO27" i="3" s="1"/>
  <c r="AP27" i="3" s="1"/>
  <c r="AJ23" i="3"/>
  <c r="AM23" i="3" s="1"/>
  <c r="AQ23" i="3" s="1"/>
  <c r="AJ19" i="3"/>
  <c r="AM19" i="3" s="1"/>
  <c r="AN19" i="3" s="1"/>
  <c r="AO19" i="3" s="1"/>
  <c r="AP19" i="3" s="1"/>
  <c r="AQ49" i="3"/>
  <c r="AN49" i="3"/>
  <c r="AO49" i="3" s="1"/>
  <c r="AP49" i="3" s="1"/>
  <c r="AQ5" i="3"/>
  <c r="AN5" i="3"/>
  <c r="AO5" i="3" s="1"/>
  <c r="AP5" i="3" s="1"/>
  <c r="AQ13" i="3"/>
  <c r="AN13" i="3"/>
  <c r="AO13" i="3" s="1"/>
  <c r="AP13" i="3" s="1"/>
  <c r="AQ53" i="3"/>
  <c r="AN53" i="3"/>
  <c r="AO53" i="3" s="1"/>
  <c r="AP53" i="3" s="1"/>
  <c r="AQ40" i="3"/>
  <c r="AN40" i="3"/>
  <c r="AO40" i="3" s="1"/>
  <c r="AP40" i="3" s="1"/>
  <c r="AQ48" i="3"/>
  <c r="AN48" i="3"/>
  <c r="AO48" i="3" s="1"/>
  <c r="AP48" i="3" s="1"/>
  <c r="AQ37" i="3"/>
  <c r="AN37" i="3"/>
  <c r="AO37" i="3" s="1"/>
  <c r="AP37" i="3" s="1"/>
  <c r="AQ47" i="3"/>
  <c r="AN47" i="3"/>
  <c r="AO47" i="3" s="1"/>
  <c r="AP47" i="3" s="1"/>
  <c r="AQ9" i="3"/>
  <c r="AN9" i="3"/>
  <c r="AO9" i="3" s="1"/>
  <c r="AP9" i="3" s="1"/>
  <c r="AQ33" i="3"/>
  <c r="AN33" i="3"/>
  <c r="AO33" i="3" s="1"/>
  <c r="AP33" i="3" s="1"/>
  <c r="AQ25" i="3"/>
  <c r="AN25" i="3"/>
  <c r="AO25" i="3" s="1"/>
  <c r="AP25" i="3" s="1"/>
  <c r="AQ31" i="3"/>
  <c r="AN31" i="3"/>
  <c r="AO31" i="3" s="1"/>
  <c r="AP31" i="3" s="1"/>
  <c r="AQ28" i="3"/>
  <c r="AN28" i="3"/>
  <c r="AO28" i="3" s="1"/>
  <c r="AP28" i="3" s="1"/>
  <c r="AQ24" i="3"/>
  <c r="AN24" i="3"/>
  <c r="AO24" i="3" s="1"/>
  <c r="AP24" i="3" s="1"/>
  <c r="AQ21" i="3"/>
  <c r="AN21" i="3"/>
  <c r="AO21" i="3" s="1"/>
  <c r="AP21" i="3" s="1"/>
  <c r="AQ4" i="3"/>
  <c r="AN4" i="3"/>
  <c r="AO4" i="3" s="1"/>
  <c r="AP4" i="3" s="1"/>
  <c r="AQ41" i="3"/>
  <c r="AN41" i="3"/>
  <c r="AO41" i="3" s="1"/>
  <c r="AP41" i="3" s="1"/>
  <c r="AQ38" i="3"/>
  <c r="AN38" i="3"/>
  <c r="AO38" i="3" s="1"/>
  <c r="AP38" i="3" s="1"/>
  <c r="AQ52" i="3"/>
  <c r="AN52" i="3"/>
  <c r="AO52" i="3" s="1"/>
  <c r="AP52" i="3" s="1"/>
  <c r="AQ50" i="3"/>
  <c r="AN50" i="3"/>
  <c r="AO50" i="3" s="1"/>
  <c r="AP50" i="3" s="1"/>
  <c r="AQ34" i="3"/>
  <c r="AN34" i="3"/>
  <c r="AO34" i="3" s="1"/>
  <c r="AP34" i="3" s="1"/>
  <c r="AN46" i="3"/>
  <c r="AO46" i="3" s="1"/>
  <c r="AP46" i="3" s="1"/>
  <c r="AQ26" i="3"/>
  <c r="AN26" i="3"/>
  <c r="AO26" i="3" s="1"/>
  <c r="AP26" i="3" s="1"/>
  <c r="AQ15" i="3"/>
  <c r="AN15" i="3"/>
  <c r="AO15" i="3" s="1"/>
  <c r="AP15" i="3" s="1"/>
  <c r="AQ3" i="3"/>
  <c r="AN3" i="3"/>
  <c r="AO3" i="3" s="1"/>
  <c r="AP3" i="3" s="1"/>
  <c r="AQ22" i="3"/>
  <c r="AN22" i="3"/>
  <c r="AO22" i="3" s="1"/>
  <c r="AP22" i="3" s="1"/>
  <c r="AQ11" i="3"/>
  <c r="AN11" i="3"/>
  <c r="AO11" i="3" s="1"/>
  <c r="AP11" i="3" s="1"/>
  <c r="AQ36" i="3"/>
  <c r="AN36" i="3"/>
  <c r="AO36" i="3" s="1"/>
  <c r="AP36" i="3" s="1"/>
  <c r="AQ7" i="3"/>
  <c r="AN7" i="3"/>
  <c r="AO7" i="3" s="1"/>
  <c r="AP7" i="3" s="1"/>
  <c r="AQ16" i="3"/>
  <c r="AN16" i="3"/>
  <c r="AO16" i="3" s="1"/>
  <c r="AP16" i="3" s="1"/>
  <c r="AQ18" i="3"/>
  <c r="AN18" i="3"/>
  <c r="AO18" i="3" s="1"/>
  <c r="AP18" i="3" s="1"/>
  <c r="AQ30" i="3"/>
  <c r="AN30" i="3"/>
  <c r="AO30" i="3" s="1"/>
  <c r="AP30" i="3" s="1"/>
  <c r="AQ20" i="3"/>
  <c r="AN20" i="3"/>
  <c r="AO20" i="3" s="1"/>
  <c r="AP20" i="3" s="1"/>
  <c r="AQ51" i="3"/>
  <c r="AN51" i="3"/>
  <c r="AO51" i="3" s="1"/>
  <c r="AP51" i="3" s="1"/>
  <c r="AQ8" i="3"/>
  <c r="AN8" i="3"/>
  <c r="AO8" i="3" s="1"/>
  <c r="AP8" i="3" s="1"/>
  <c r="AQ29" i="3"/>
  <c r="AN29" i="3"/>
  <c r="AO29" i="3" s="1"/>
  <c r="AP29" i="3" s="1"/>
  <c r="AQ2" i="3"/>
  <c r="AN2" i="3"/>
  <c r="AO2" i="3" s="1"/>
  <c r="AP2" i="3" s="1"/>
  <c r="AQ12" i="3"/>
  <c r="AN12" i="3"/>
  <c r="AO12" i="3" s="1"/>
  <c r="AP12" i="3" s="1"/>
  <c r="AQ39" i="3"/>
  <c r="AN39" i="3"/>
  <c r="AO39" i="3" s="1"/>
  <c r="AP39" i="3" s="1"/>
  <c r="AQ35" i="3"/>
  <c r="AN35" i="3"/>
  <c r="AO35" i="3" s="1"/>
  <c r="AP35" i="3" s="1"/>
  <c r="AQ17" i="3"/>
  <c r="AN17" i="3"/>
  <c r="AO17" i="3" s="1"/>
  <c r="AP17" i="3" s="1"/>
  <c r="AQ10" i="3"/>
  <c r="AN10" i="3"/>
  <c r="AO10" i="3" s="1"/>
  <c r="AP10" i="3" s="1"/>
  <c r="AQ32" i="3"/>
  <c r="AN32" i="3"/>
  <c r="AO32" i="3" s="1"/>
  <c r="AP32" i="3" s="1"/>
  <c r="AQ14" i="3"/>
  <c r="AN14" i="3"/>
  <c r="AO14" i="3" s="1"/>
  <c r="AP14" i="3" s="1"/>
  <c r="AQ6" i="3"/>
  <c r="AN6" i="3"/>
  <c r="AO6" i="3" s="1"/>
  <c r="AP6" i="3" s="1"/>
  <c r="AS27" i="3"/>
  <c r="AS23" i="3"/>
  <c r="AQ19" i="3" l="1"/>
  <c r="AN23" i="3"/>
  <c r="AO23" i="3" s="1"/>
  <c r="AP23" i="3" s="1"/>
  <c r="AP54" i="3" s="1"/>
  <c r="AP56" i="3" s="1"/>
  <c r="AQ27" i="3"/>
  <c r="AQ54" i="3" s="1"/>
  <c r="AU55" i="3" s="1"/>
</calcChain>
</file>

<file path=xl/comments1.xml><?xml version="1.0" encoding="utf-8"?>
<comments xmlns="http://schemas.openxmlformats.org/spreadsheetml/2006/main">
  <authors>
    <author>Auteur</author>
  </authors>
  <commentList>
    <comment ref="AP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si le sponsoring de la quantité totale n'est pas suffisant, eceborg paye ses composants sans empieter sur le sponsoring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T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PWR</t>
        </r>
      </text>
    </comment>
    <comment ref="U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PWR</t>
        </r>
      </text>
    </comment>
    <comment ref="V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5V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3 si une seule alim 5L ou PWR est utilisé</t>
        </r>
      </text>
    </comment>
    <comment ref="R22" authorId="0">
      <text>
        <r>
          <rPr>
            <b/>
            <sz val="9"/>
            <color indexed="81"/>
            <rFont val="Tahoma"/>
            <charset val="1"/>
          </rPr>
          <t>Audran:</t>
        </r>
        <r>
          <rPr>
            <sz val="9"/>
            <color indexed="81"/>
            <rFont val="Tahoma"/>
            <charset val="1"/>
          </rPr>
          <t xml:space="preserve">
1 si une seule alim 5L ou PWR est utilisé</t>
        </r>
      </text>
    </comment>
    <comment ref="S25" authorId="0">
      <text>
        <r>
          <rPr>
            <b/>
            <sz val="9"/>
            <color indexed="81"/>
            <rFont val="Tahoma"/>
            <charset val="1"/>
          </rPr>
          <t>Audran:</t>
        </r>
        <r>
          <rPr>
            <sz val="9"/>
            <color indexed="81"/>
            <rFont val="Tahoma"/>
            <charset val="1"/>
          </rPr>
          <t xml:space="preserve">
1 si une seule alim 5L ou PWR est utilisé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s'agit de la ref VNH5050 pin à pin compatible. Tiens d'avantage de courant</t>
        </r>
      </text>
    </comment>
  </commentList>
</comments>
</file>

<file path=xl/sharedStrings.xml><?xml version="1.0" encoding="utf-8"?>
<sst xmlns="http://schemas.openxmlformats.org/spreadsheetml/2006/main" count="183" uniqueCount="111">
  <si>
    <t>designator</t>
  </si>
  <si>
    <t>description</t>
  </si>
  <si>
    <t>manufacturer</t>
  </si>
  <si>
    <t>part number</t>
  </si>
  <si>
    <t xml:space="preserve">supplier </t>
  </si>
  <si>
    <t>supplier part</t>
  </si>
  <si>
    <t>supplier part to order</t>
  </si>
  <si>
    <t>qté total</t>
  </si>
  <si>
    <t>carte puissance</t>
  </si>
  <si>
    <t>carte moteur</t>
  </si>
  <si>
    <t>carte capteur</t>
  </si>
  <si>
    <t>carte clavier</t>
  </si>
  <si>
    <t>base</t>
  </si>
  <si>
    <t>5P</t>
  </si>
  <si>
    <t>5L</t>
  </si>
  <si>
    <t>12V</t>
  </si>
  <si>
    <t>detaché</t>
  </si>
  <si>
    <t>détaché</t>
  </si>
  <si>
    <t xml:space="preserve">2 NPN </t>
  </si>
  <si>
    <t>2 µSW</t>
  </si>
  <si>
    <t>2 AN</t>
  </si>
  <si>
    <t>avec CS</t>
  </si>
  <si>
    <t>coudé</t>
  </si>
  <si>
    <t>vertical</t>
  </si>
  <si>
    <t>global</t>
  </si>
  <si>
    <t>identification carte</t>
  </si>
  <si>
    <t>alim PR</t>
  </si>
  <si>
    <t>capteur PR</t>
  </si>
  <si>
    <t>alim GR principale</t>
  </si>
  <si>
    <t>alim GR secondaire</t>
  </si>
  <si>
    <t>alim EX</t>
  </si>
  <si>
    <t>alim Eceborg</t>
  </si>
  <si>
    <t>carte #</t>
  </si>
  <si>
    <t>na</t>
  </si>
  <si>
    <t>BOM FULL</t>
  </si>
  <si>
    <t>Connecteur</t>
  </si>
  <si>
    <t>Farnell</t>
  </si>
  <si>
    <t>Connecteur fil-à-carte, Libre, 2.54 mm, 6 Contact(s), Mâle, Série WR-MM</t>
  </si>
  <si>
    <t>Wurth Elektronik</t>
  </si>
  <si>
    <t>quantité par fonction</t>
  </si>
  <si>
    <t>Composants</t>
  </si>
  <si>
    <t>Connecteur fil-à-carte, Libre, 2.54 mm, 8 Contact(s), Mâle, Série WR-MM</t>
  </si>
  <si>
    <t>Bornier enfichable, 5.08 mm, 2 Voies</t>
  </si>
  <si>
    <t>Bornier enfichable, 3,5 mm, 2 Voies</t>
  </si>
  <si>
    <t>M20-9993645</t>
  </si>
  <si>
    <t>Barette seccable 2,54mm 32p</t>
  </si>
  <si>
    <t>Harwin</t>
  </si>
  <si>
    <t>Fusible ATOF 30A</t>
  </si>
  <si>
    <t>Littelfuse Inc.</t>
  </si>
  <si>
    <t>0287030.PXCN</t>
  </si>
  <si>
    <t>Fusible ATOF 40A</t>
  </si>
  <si>
    <t>0287040.PXCN</t>
  </si>
  <si>
    <t>Patte à braser</t>
  </si>
  <si>
    <t>SMD291AX10</t>
  </si>
  <si>
    <t>Chip Quik</t>
  </si>
  <si>
    <t>Qté totale</t>
  </si>
  <si>
    <t>Qté marge</t>
  </si>
  <si>
    <t>Qté sponsorisé</t>
  </si>
  <si>
    <t>Qté à commander</t>
  </si>
  <si>
    <t>total</t>
  </si>
  <si>
    <t>prix total</t>
  </si>
  <si>
    <t>prix unitaire</t>
  </si>
  <si>
    <t>remarque</t>
  </si>
  <si>
    <t>pas de stock Farnell de la ref initiale</t>
  </si>
  <si>
    <t>on en a 3 sponsorisé et eceborg doit fournir le leur</t>
  </si>
  <si>
    <t>on en a 4 sponsorisé et eceborg doit fournir le leur (attention à l'ajustement de tension)</t>
  </si>
  <si>
    <t>prendre une barette, nombre de picot necessaire:</t>
  </si>
  <si>
    <t>autre ref prise chez farnell (cf plus bas)</t>
  </si>
  <si>
    <t>voir si on a pas du stock car très cher (sinon dispo sur Digikey)</t>
  </si>
  <si>
    <t>WS-TATV 12x12mm washable Tact Switch, THT version</t>
  </si>
  <si>
    <t>Accessoires</t>
  </si>
  <si>
    <t>Variante</t>
  </si>
  <si>
    <t>autre ref prise chez farnell, bouton plus plat (cf plus bas)</t>
  </si>
  <si>
    <t>Max de commande de sponsoring Wurth Elek.:</t>
  </si>
  <si>
    <t>picot 2p</t>
  </si>
  <si>
    <t>picot 3p</t>
  </si>
  <si>
    <t>prise AX-12 3p</t>
  </si>
  <si>
    <t>total:</t>
  </si>
  <si>
    <t>à cela s'ajoute le montant du materiel sponso:</t>
  </si>
  <si>
    <t>soit</t>
  </si>
  <si>
    <t>et le prix du PCB</t>
  </si>
  <si>
    <t>total valeur Wurth (Roger chenal)</t>
  </si>
  <si>
    <t>total valeur Wurth (Vincent Ventimiglia)</t>
  </si>
  <si>
    <t>total valeur ST</t>
  </si>
  <si>
    <t>total valeur Traco</t>
  </si>
  <si>
    <t>pas de stock Farnell de la ref initiale, ref alternative</t>
  </si>
  <si>
    <t>Part Number</t>
  </si>
  <si>
    <t>Qté</t>
  </si>
  <si>
    <t>Prix equiv</t>
  </si>
  <si>
    <t>Sponsor: Wurth (Roger Chenal)</t>
  </si>
  <si>
    <t>Sponsor: Wurth (Vincent Ventimiglia)</t>
  </si>
  <si>
    <t>#</t>
  </si>
  <si>
    <t>pas de stock Farnell de la ref initiale. Composant équivalent selectionné</t>
  </si>
  <si>
    <t>detail des qté par carte</t>
  </si>
  <si>
    <t>detail des qté pour carte Eceborg</t>
  </si>
  <si>
    <t>Qté eceborg</t>
  </si>
  <si>
    <t>prix equiv sponso</t>
  </si>
  <si>
    <t>sponsoring insuffisant?</t>
  </si>
  <si>
    <t>prix eceborg</t>
  </si>
  <si>
    <t>Qté à cmd eceborg</t>
  </si>
  <si>
    <t>part to order</t>
  </si>
  <si>
    <t>dispo farnell insuffisante</t>
  </si>
  <si>
    <t>Micro-Fit 3.0, Embase, 6 Voies</t>
  </si>
  <si>
    <t>Molex</t>
  </si>
  <si>
    <t>43025-0600</t>
  </si>
  <si>
    <t>39-01-2040</t>
  </si>
  <si>
    <t>Mini-Fit Jr. Série, Embase, 4 Voies</t>
  </si>
  <si>
    <t>Contact, RMF™, Série Micro-Fit 3.0 AWG26</t>
  </si>
  <si>
    <t>43030-0006</t>
  </si>
  <si>
    <t>Contact, Mini-Fit® Jr.™, Série 5556, AWG18</t>
  </si>
  <si>
    <t>39-00-0038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</si>
</sst>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\ &quot;€&quot;"/>
    <numFmt numFmtId="165" formatCode="#,##0\ &quot;€&quot;"/>
    <numFmt numFmtId="166" formatCode="#,##0.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9" borderId="0" applyNumberFormat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2" fillId="0" borderId="0" xfId="0" applyFont="1" applyAlignmen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1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right"/>
    </xf>
    <xf numFmtId="164" fontId="2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165" fontId="0" fillId="0" borderId="0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65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2" fontId="0" fillId="0" borderId="3" xfId="0" applyNumberFormat="1" applyBorder="1" applyAlignment="1">
      <alignment horizontal="left" vertical="center"/>
    </xf>
    <xf numFmtId="12" fontId="0" fillId="0" borderId="0" xfId="0" applyNumberForma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65" fontId="0" fillId="4" borderId="0" xfId="0" applyNumberFormat="1" applyFill="1" applyBorder="1" applyAlignment="1">
      <alignment horizontal="left" vertical="center"/>
    </xf>
    <xf numFmtId="165" fontId="7" fillId="6" borderId="0" xfId="0" applyNumberFormat="1" applyFont="1" applyFill="1" applyBorder="1" applyAlignment="1">
      <alignment horizontal="left" vertical="center"/>
    </xf>
    <xf numFmtId="165" fontId="0" fillId="3" borderId="0" xfId="0" applyNumberFormat="1" applyFill="1" applyBorder="1" applyAlignment="1">
      <alignment horizontal="left" vertical="center"/>
    </xf>
    <xf numFmtId="165" fontId="0" fillId="7" borderId="12" xfId="0" applyNumberFormat="1" applyFill="1" applyBorder="1" applyAlignment="1">
      <alignment horizontal="left" vertical="center"/>
    </xf>
    <xf numFmtId="1" fontId="0" fillId="0" borderId="3" xfId="0" applyNumberFormat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9" fillId="9" borderId="0" xfId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%20FULL-Carte_Alim_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</sheetNames>
    <sheetDataSet>
      <sheetData sheetId="0">
        <row r="14">
          <cell r="D14" t="str">
            <v>C1, C23, C29, C30, C31, C35, C36, C37, C41, C42</v>
          </cell>
          <cell r="E14" t="str">
            <v>CAP CER 1uF 50V X7R 0805</v>
          </cell>
          <cell r="F14" t="str">
            <v>Wurth Elektronik</v>
          </cell>
          <cell r="G14">
            <v>885012207103</v>
          </cell>
          <cell r="H14">
            <v>10</v>
          </cell>
        </row>
        <row r="15">
          <cell r="D15" t="str">
            <v>C2, C8, C12, C16</v>
          </cell>
          <cell r="E15" t="str">
            <v>CAP Alu 220 UF 20% 35 V</v>
          </cell>
          <cell r="F15" t="str">
            <v>Wurth Elektronik</v>
          </cell>
          <cell r="G15">
            <v>860010574011</v>
          </cell>
          <cell r="H15">
            <v>4</v>
          </cell>
        </row>
        <row r="16">
          <cell r="D16" t="str">
            <v>C3, C26, C27, C28</v>
          </cell>
          <cell r="E16" t="str">
            <v>CAP Alu 10 UF 20% 50 V</v>
          </cell>
          <cell r="F16" t="str">
            <v>Wurth Elektronik</v>
          </cell>
          <cell r="G16">
            <v>860010672009</v>
          </cell>
          <cell r="H16">
            <v>4</v>
          </cell>
        </row>
        <row r="17">
          <cell r="D17" t="str">
            <v>C4, C11, C15, C19, C21, C22, C32, C33, C34, C38, C39, C40, C43, C44, C45, C46, C47, C48, C49, C50</v>
          </cell>
          <cell r="E17" t="str">
            <v>CAP CER 100nF 50V X7R 0603</v>
          </cell>
          <cell r="F17" t="str">
            <v>Wurth Elektronik</v>
          </cell>
          <cell r="G17">
            <v>885012206095</v>
          </cell>
          <cell r="H17">
            <v>20</v>
          </cell>
        </row>
        <row r="18">
          <cell r="D18" t="str">
            <v>C5</v>
          </cell>
          <cell r="E18" t="str">
            <v>CAP Alu 10'000 UF 25 V</v>
          </cell>
          <cell r="F18" t="str">
            <v>Wurth Elektronik</v>
          </cell>
          <cell r="G18">
            <v>860010483029</v>
          </cell>
          <cell r="H18">
            <v>1</v>
          </cell>
        </row>
        <row r="19">
          <cell r="D19" t="str">
            <v>C6, C7, C20</v>
          </cell>
          <cell r="E19" t="str">
            <v>CAP Alu 330 UF 20% 35 V</v>
          </cell>
          <cell r="F19" t="str">
            <v>Wurth Elektronik</v>
          </cell>
          <cell r="G19">
            <v>860010575012</v>
          </cell>
          <cell r="H19">
            <v>3</v>
          </cell>
        </row>
        <row r="20">
          <cell r="D20" t="str">
            <v>C9, C10, C13, C14, C17, C18</v>
          </cell>
          <cell r="E20" t="str">
            <v>CAP Alu 470 UF 20% 16 V</v>
          </cell>
          <cell r="F20" t="str">
            <v>Wurth Elektronik</v>
          </cell>
          <cell r="G20">
            <v>860010374012</v>
          </cell>
          <cell r="H20">
            <v>6</v>
          </cell>
        </row>
        <row r="21">
          <cell r="D21" t="str">
            <v>C24, C25</v>
          </cell>
          <cell r="E21" t="str">
            <v>CAP CER 10nF 50V X7R 0402</v>
          </cell>
          <cell r="F21" t="str">
            <v>Wurth Elektronik</v>
          </cell>
          <cell r="G21">
            <v>885012205067</v>
          </cell>
          <cell r="H21">
            <v>2</v>
          </cell>
        </row>
        <row r="22">
          <cell r="D22" t="str">
            <v>D1, D3, D5, D7, D10, D11</v>
          </cell>
          <cell r="E22" t="str">
            <v>SMD mono-color Chip LED, WL-SMCW, Green</v>
          </cell>
          <cell r="G22" t="str">
            <v>150060GS75000</v>
          </cell>
          <cell r="H22">
            <v>6</v>
          </cell>
          <cell r="I22" t="str">
            <v>Farnell</v>
          </cell>
          <cell r="J22">
            <v>2322070</v>
          </cell>
        </row>
        <row r="23">
          <cell r="D23" t="str">
            <v>D2, D4, D6</v>
          </cell>
          <cell r="E23" t="str">
            <v>DIODE SCHOTTKY 40V 3A SOD123-FL</v>
          </cell>
          <cell r="F23" t="str">
            <v>ROHM</v>
          </cell>
          <cell r="G23" t="str">
            <v>RBR3MM40ATFTR</v>
          </cell>
          <cell r="H23">
            <v>3</v>
          </cell>
          <cell r="I23" t="str">
            <v>Farnell</v>
          </cell>
          <cell r="J23">
            <v>2581593</v>
          </cell>
        </row>
        <row r="24">
          <cell r="D24" t="str">
            <v>D8, D9</v>
          </cell>
          <cell r="E24" t="str">
            <v>DIODE ARRAY SCHOTTKY 30V SOT23-3</v>
          </cell>
          <cell r="F24" t="str">
            <v>Diodes Incorporated</v>
          </cell>
          <cell r="G24" t="str">
            <v>BAT54S-7-F</v>
          </cell>
          <cell r="H24">
            <v>2</v>
          </cell>
          <cell r="I24" t="str">
            <v>Farnell</v>
          </cell>
          <cell r="J24">
            <v>9526510</v>
          </cell>
        </row>
        <row r="25">
          <cell r="D25" t="str">
            <v>D12</v>
          </cell>
          <cell r="E25" t="str">
            <v>DIODE SCHOTTKY 100V 5A SMA (DO-214AC)</v>
          </cell>
          <cell r="F25" t="str">
            <v>MULTICOMP</v>
          </cell>
          <cell r="G25" t="str">
            <v>HTA5U100</v>
          </cell>
          <cell r="H25">
            <v>1</v>
          </cell>
          <cell r="I25" t="str">
            <v>Farnell</v>
          </cell>
          <cell r="J25">
            <v>2750942</v>
          </cell>
        </row>
        <row r="26">
          <cell r="D26" t="str">
            <v>DC1</v>
          </cell>
          <cell r="E26" t="str">
            <v>Traco 12.0V 60W 5A</v>
          </cell>
          <cell r="F26" t="str">
            <v>TRACOPOWER</v>
          </cell>
          <cell r="G26" t="str">
            <v>TEN 60-2412WIN</v>
          </cell>
          <cell r="H26">
            <v>1</v>
          </cell>
          <cell r="I26" t="str">
            <v>Farnell</v>
          </cell>
          <cell r="J26">
            <v>2451635</v>
          </cell>
        </row>
        <row r="27">
          <cell r="D27" t="str">
            <v>DC2</v>
          </cell>
          <cell r="E27" t="str">
            <v>Traco 5V-6V 30W 6A</v>
          </cell>
          <cell r="F27" t="str">
            <v>TRACOPOWER</v>
          </cell>
          <cell r="G27" t="str">
            <v>THN30-2411WI-A1</v>
          </cell>
          <cell r="H27">
            <v>1</v>
          </cell>
          <cell r="I27" t="str">
            <v>Digikey</v>
          </cell>
          <cell r="J27" t="str">
            <v>1951-3302-ND</v>
          </cell>
        </row>
        <row r="28">
          <cell r="D28" t="str">
            <v>DC3</v>
          </cell>
          <cell r="E28" t="str">
            <v>Traco 5V 15W 3A</v>
          </cell>
          <cell r="F28" t="str">
            <v>TRACOPOWER</v>
          </cell>
          <cell r="G28" t="str">
            <v>THN15-2411WI</v>
          </cell>
          <cell r="H28">
            <v>1</v>
          </cell>
          <cell r="I28" t="str">
            <v>Farnell</v>
          </cell>
          <cell r="J28">
            <v>1441226</v>
          </cell>
        </row>
        <row r="29">
          <cell r="D29" t="str">
            <v>DT2</v>
          </cell>
          <cell r="E29" t="str">
            <v>WE-TVSP Power TVS Diode, Unidirectional, 1500 W, 24 VDC</v>
          </cell>
          <cell r="F29" t="str">
            <v>Wurth Electronics Inc.</v>
          </cell>
          <cell r="G29">
            <v>824540241</v>
          </cell>
          <cell r="H29">
            <v>1</v>
          </cell>
          <cell r="I29" t="str">
            <v>Farnell</v>
          </cell>
          <cell r="J29">
            <v>2536699</v>
          </cell>
        </row>
        <row r="30">
          <cell r="D30" t="str">
            <v>F1</v>
          </cell>
          <cell r="E30" t="str">
            <v>FUSE Holder 500V 30A PCB</v>
          </cell>
          <cell r="F30" t="str">
            <v>Keystone Electronics</v>
          </cell>
          <cell r="G30" t="str">
            <v>3557-2</v>
          </cell>
          <cell r="H30">
            <v>1</v>
          </cell>
          <cell r="I30" t="str">
            <v>Farnell</v>
          </cell>
          <cell r="J30">
            <v>2292904</v>
          </cell>
        </row>
        <row r="31">
          <cell r="D31" t="str">
            <v>F2</v>
          </cell>
          <cell r="E31" t="str">
            <v>FUSE AUTO 30A 58VDC BLADE MINI</v>
          </cell>
          <cell r="F31" t="str">
            <v>Littelfuse Inc.</v>
          </cell>
          <cell r="G31" t="str">
            <v>0891030.NXS</v>
          </cell>
          <cell r="H31">
            <v>1</v>
          </cell>
          <cell r="I31" t="str">
            <v>Digi-Key</v>
          </cell>
          <cell r="J31" t="str">
            <v>F4993-ND</v>
          </cell>
        </row>
        <row r="32">
          <cell r="D32" t="str">
            <v>FB1, FB2, FB3, FB4, FB5, FB6, FB7, FB8, FB9, FB10</v>
          </cell>
          <cell r="E32" t="str">
            <v>Ferrite Bead 180ohm 0603 max1.5A</v>
          </cell>
          <cell r="F32" t="str">
            <v>Wurth Elektronik</v>
          </cell>
          <cell r="G32">
            <v>742792624</v>
          </cell>
          <cell r="H32">
            <v>10</v>
          </cell>
        </row>
        <row r="33">
          <cell r="D33" t="str">
            <v>J1, J2</v>
          </cell>
          <cell r="E33" t="str">
            <v>WR-TBL 2p Series 311 - 5.08 mm Closed Vertical PCB Header</v>
          </cell>
          <cell r="F33" t="str">
            <v>Wurth Electronics Inc.</v>
          </cell>
          <cell r="G33">
            <v>691311500102</v>
          </cell>
          <cell r="H33">
            <v>2</v>
          </cell>
          <cell r="I33" t="str">
            <v>Farnell</v>
          </cell>
          <cell r="J33">
            <v>1641978</v>
          </cell>
        </row>
        <row r="34">
          <cell r="D34" t="str">
            <v>J3, J26</v>
          </cell>
          <cell r="E34" t="str">
            <v>WR-MM 6p Female SMT Connector with Polarization</v>
          </cell>
          <cell r="F34" t="str">
            <v>Wurth Electronics Inc.</v>
          </cell>
          <cell r="G34">
            <v>690367280676</v>
          </cell>
          <cell r="H34">
            <v>2</v>
          </cell>
          <cell r="I34" t="str">
            <v>Farnell</v>
          </cell>
          <cell r="J34">
            <v>1641849</v>
          </cell>
        </row>
        <row r="35">
          <cell r="D35" t="str">
            <v>J4, J9, J11, J17, J18, J25, J28</v>
          </cell>
          <cell r="G35" t="str">
            <v>22-03-2021</v>
          </cell>
          <cell r="H35">
            <v>7</v>
          </cell>
          <cell r="I35" t="str">
            <v>Farnell</v>
          </cell>
          <cell r="J35">
            <v>9731075</v>
          </cell>
        </row>
        <row r="36">
          <cell r="D36" t="str">
            <v>J5, J6, J7</v>
          </cell>
          <cell r="G36" t="str">
            <v>22-03-5035</v>
          </cell>
          <cell r="H36">
            <v>3</v>
          </cell>
          <cell r="I36" t="str">
            <v>Farnell</v>
          </cell>
          <cell r="J36">
            <v>9979620</v>
          </cell>
        </row>
        <row r="37">
          <cell r="D37" t="str">
            <v>J8, J10, J12, J13, J14</v>
          </cell>
          <cell r="E37" t="str">
            <v>WR-TBL 2p Series 3221 - 3.50 mm Horizontal PCB Header</v>
          </cell>
          <cell r="F37" t="str">
            <v>Wurth Electronics Inc.</v>
          </cell>
          <cell r="G37">
            <v>691322110002</v>
          </cell>
          <cell r="H37">
            <v>5</v>
          </cell>
          <cell r="I37" t="str">
            <v>Farnell</v>
          </cell>
          <cell r="J37">
            <v>1841315</v>
          </cell>
        </row>
        <row r="38">
          <cell r="D38" t="str">
            <v>J15, J16, J27</v>
          </cell>
          <cell r="E38" t="str">
            <v>WR-MM 8p Female SMT Connector with Polarization</v>
          </cell>
          <cell r="F38" t="str">
            <v>Wurth Electronics Inc.</v>
          </cell>
          <cell r="G38">
            <v>690367280876</v>
          </cell>
          <cell r="H38">
            <v>3</v>
          </cell>
          <cell r="I38" t="str">
            <v>Farnell</v>
          </cell>
          <cell r="J38">
            <v>1641850</v>
          </cell>
        </row>
        <row r="39">
          <cell r="D39" t="str">
            <v>J19, J20, J21, J22, J23, J24, J29, J30</v>
          </cell>
          <cell r="G39" t="str">
            <v>22-03-2031</v>
          </cell>
          <cell r="H39">
            <v>8</v>
          </cell>
          <cell r="I39" t="str">
            <v>Farnell</v>
          </cell>
          <cell r="J39">
            <v>9731083</v>
          </cell>
        </row>
        <row r="40">
          <cell r="D40" t="str">
            <v>J31, J32, J33, J34, J35</v>
          </cell>
          <cell r="E40" t="str">
            <v>WR-TBL 2p Series 3211 - 3.50 mm Vertical PCB Header</v>
          </cell>
          <cell r="F40" t="str">
            <v>Wurth Electronics Inc.</v>
          </cell>
          <cell r="G40">
            <v>691321100002</v>
          </cell>
          <cell r="H40">
            <v>5</v>
          </cell>
          <cell r="I40" t="str">
            <v>Farnell</v>
          </cell>
          <cell r="J40">
            <v>1841308</v>
          </cell>
        </row>
        <row r="41">
          <cell r="D41" t="str">
            <v>Q1</v>
          </cell>
          <cell r="E41" t="str">
            <v>MOSFET P 40V 50A DPAK</v>
          </cell>
          <cell r="F41" t="str">
            <v>INFINEON</v>
          </cell>
          <cell r="G41" t="str">
            <v>IPD50P04P4L11ATMA1</v>
          </cell>
          <cell r="H41">
            <v>1</v>
          </cell>
          <cell r="I41" t="str">
            <v>Farnell</v>
          </cell>
          <cell r="J41">
            <v>2443434</v>
          </cell>
        </row>
        <row r="42">
          <cell r="D42" t="str">
            <v>Q2, Q3, Q4, Q5, Q6, Q9, Q10, Q11, Q12, Q13, Q14, Q15, Q16, Q17</v>
          </cell>
          <cell r="E42" t="str">
            <v>MOSFET N 40V 3.6A SOT23</v>
          </cell>
          <cell r="F42" t="str">
            <v>INTERNATIONAL RECTIFIER</v>
          </cell>
          <cell r="G42" t="str">
            <v>IRLML0040TRPBF</v>
          </cell>
          <cell r="H42">
            <v>14</v>
          </cell>
          <cell r="I42" t="str">
            <v>Farnell</v>
          </cell>
          <cell r="J42">
            <v>1831088</v>
          </cell>
        </row>
        <row r="43">
          <cell r="D43" t="str">
            <v>Q7, Q8</v>
          </cell>
          <cell r="E43" t="str">
            <v>IC MOTOR DRIVER PAR 36POWERSSO</v>
          </cell>
          <cell r="F43" t="str">
            <v>STMicroelectronics</v>
          </cell>
          <cell r="G43" t="str">
            <v>VNH5180ATR-E</v>
          </cell>
          <cell r="H43">
            <v>2</v>
          </cell>
          <cell r="I43" t="str">
            <v>Digi-Key</v>
          </cell>
          <cell r="J43" t="str">
            <v>497-13075-6-ND</v>
          </cell>
        </row>
        <row r="44">
          <cell r="D44" t="str">
            <v>R1, R3, R4, R5, R8, R13, R14, R15, R16, R20, R22, R23, R25, R26, R27, R28, R37, R38, R39, R40, R45, R47, R48, R51, R53, R54, R55, R56, R57, R58, R59, R60, R61, R62, R63, R64, R65, R66, R67, R68, R69, R70, R71, R72, R73, R74, R75, R76, R77, R78, R79, R80, R81, R88, R89</v>
          </cell>
          <cell r="E44" t="str">
            <v>RES SMD 10K OHM 1% 1/10W 0603</v>
          </cell>
          <cell r="F44" t="str">
            <v>Yageo</v>
          </cell>
          <cell r="G44" t="str">
            <v>RC0603FR-0710KL</v>
          </cell>
          <cell r="H44">
            <v>55</v>
          </cell>
          <cell r="I44" t="str">
            <v>Farnell</v>
          </cell>
          <cell r="J44">
            <v>9238603</v>
          </cell>
        </row>
        <row r="45">
          <cell r="D45" t="str">
            <v>R2</v>
          </cell>
          <cell r="E45" t="str">
            <v>resistance traversante verticale générique</v>
          </cell>
          <cell r="F45" t="str">
            <v>MULTICOMP</v>
          </cell>
          <cell r="G45" t="str">
            <v>MCKNP02WJ0102A19</v>
          </cell>
          <cell r="H45">
            <v>1</v>
          </cell>
          <cell r="I45" t="str">
            <v>Farnell</v>
          </cell>
          <cell r="J45">
            <v>1903754</v>
          </cell>
        </row>
        <row r="46">
          <cell r="D46" t="str">
            <v>R6, R18, R19</v>
          </cell>
          <cell r="E46" t="str">
            <v>RES SMD 2K7 OHM 1% 1/8W 0805</v>
          </cell>
          <cell r="F46" t="str">
            <v>Yageo</v>
          </cell>
          <cell r="G46" t="str">
            <v>RC0805FR-072K7L</v>
          </cell>
          <cell r="H46">
            <v>3</v>
          </cell>
          <cell r="I46" t="str">
            <v>Farnell</v>
          </cell>
          <cell r="J46">
            <v>9237666</v>
          </cell>
        </row>
        <row r="47">
          <cell r="D47" t="str">
            <v>R7, R9, R10, R11, R12, R29, R31, R33, R34, R35, R36, R41, R42, R43, R44, R46, R52, R21, R24, R85, R86</v>
          </cell>
          <cell r="E47" t="str">
            <v>RES SMD 1K OHM 1% 1/10W 0603</v>
          </cell>
          <cell r="F47" t="str">
            <v>Yageo</v>
          </cell>
          <cell r="G47" t="str">
            <v>RC0603FR-071KL</v>
          </cell>
          <cell r="H47">
            <v>21</v>
          </cell>
          <cell r="I47" t="str">
            <v>Farnell</v>
          </cell>
          <cell r="J47">
            <v>9238484</v>
          </cell>
        </row>
        <row r="48">
          <cell r="D48" t="str">
            <v>R17, R49, R50</v>
          </cell>
          <cell r="E48" t="str">
            <v>RES SMD 1.8K OHM 1% 1/10W 0603</v>
          </cell>
          <cell r="F48" t="str">
            <v>Yageo</v>
          </cell>
          <cell r="G48" t="str">
            <v>RC0603FR-071K8L</v>
          </cell>
          <cell r="H48">
            <v>3</v>
          </cell>
          <cell r="I48" t="str">
            <v>Farnell</v>
          </cell>
          <cell r="J48">
            <v>9238514</v>
          </cell>
        </row>
        <row r="49">
          <cell r="D49" t="str">
            <v>R30, R32</v>
          </cell>
          <cell r="E49" t="str">
            <v>RES SMD 620 OHM 1% 1/16W 0402</v>
          </cell>
          <cell r="F49" t="str">
            <v>Yageo</v>
          </cell>
          <cell r="G49" t="str">
            <v>RC0402FR-07620RL</v>
          </cell>
          <cell r="H49">
            <v>2</v>
          </cell>
          <cell r="I49" t="str">
            <v>Farnell</v>
          </cell>
          <cell r="J49">
            <v>1458815</v>
          </cell>
        </row>
        <row r="50">
          <cell r="D50" t="str">
            <v>R82, R83, R84, R87, R90</v>
          </cell>
          <cell r="E50" t="str">
            <v>RES SMD 68 OHM 1% 1/10W 0603</v>
          </cell>
          <cell r="F50" t="str">
            <v>Yageo</v>
          </cell>
          <cell r="G50" t="str">
            <v>RC0603FR-0768RL</v>
          </cell>
          <cell r="H50">
            <v>5</v>
          </cell>
          <cell r="I50" t="str">
            <v>Farnell</v>
          </cell>
          <cell r="J50">
            <v>9238344</v>
          </cell>
        </row>
        <row r="51">
          <cell r="D51" t="str">
            <v>S1, S2, S3, S5</v>
          </cell>
          <cell r="E51" t="str">
            <v>SWITCH SLIDE SPDT 0.1A 12V (500VDC max)</v>
          </cell>
          <cell r="F51" t="str">
            <v>C &amp; K COMPONENTS</v>
          </cell>
          <cell r="G51" t="str">
            <v>OS102011MS2QN1</v>
          </cell>
          <cell r="H51">
            <v>4</v>
          </cell>
          <cell r="I51" t="str">
            <v>Farnell</v>
          </cell>
          <cell r="J51">
            <v>1201430</v>
          </cell>
        </row>
        <row r="52">
          <cell r="D52" t="str">
            <v>S4</v>
          </cell>
          <cell r="E52" t="str">
            <v>WS-TATV 12x12mm washable Tact Switch, THT version</v>
          </cell>
          <cell r="F52" t="str">
            <v>Wurth Elektronik</v>
          </cell>
          <cell r="G52">
            <v>430456085736</v>
          </cell>
          <cell r="H5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62"/>
  <sheetViews>
    <sheetView tabSelected="1" topLeftCell="A25" zoomScaleNormal="100" workbookViewId="0">
      <selection activeCell="AM43" sqref="AM43"/>
    </sheetView>
  </sheetViews>
  <sheetFormatPr baseColWidth="10" defaultRowHeight="14.4" x14ac:dyDescent="0.3"/>
  <cols>
    <col min="1" max="1" width="35.88671875" style="31" customWidth="1"/>
    <col min="2" max="2" width="20.33203125" style="35" customWidth="1"/>
    <col min="3" max="3" width="11.5546875" style="31" customWidth="1"/>
    <col min="4" max="4" width="19.6640625" style="31" bestFit="1" customWidth="1"/>
    <col min="5" max="5" width="11.77734375" style="32" bestFit="1" customWidth="1"/>
    <col min="6" max="19" width="3.33203125" style="31" hidden="1" customWidth="1"/>
    <col min="20" max="20" width="11.5546875" style="31"/>
    <col min="21" max="21" width="3.44140625" style="31" hidden="1" customWidth="1"/>
    <col min="22" max="34" width="3.33203125" style="31" hidden="1" customWidth="1"/>
    <col min="35" max="36" width="11.5546875" style="31"/>
    <col min="37" max="37" width="16.109375" style="31" customWidth="1"/>
    <col min="38" max="38" width="16.21875" style="31" hidden="1" customWidth="1"/>
    <col min="39" max="39" width="16.88671875" style="31" customWidth="1"/>
    <col min="40" max="40" width="20.21875" style="31" hidden="1" customWidth="1"/>
    <col min="41" max="41" width="18.44140625" style="31" customWidth="1"/>
    <col min="42" max="42" width="11.5546875" style="32" bestFit="1" customWidth="1"/>
    <col min="43" max="43" width="11.5546875" style="32"/>
    <col min="44" max="44" width="42.33203125" style="35" customWidth="1"/>
    <col min="45" max="45" width="11.109375" style="35" customWidth="1"/>
    <col min="46" max="16384" width="11.5546875" style="31"/>
  </cols>
  <sheetData>
    <row r="1" spans="1:44" x14ac:dyDescent="0.3">
      <c r="A1" s="13" t="s">
        <v>1</v>
      </c>
      <c r="B1" s="73" t="s">
        <v>3</v>
      </c>
      <c r="C1" s="13" t="s">
        <v>4</v>
      </c>
      <c r="D1" s="13" t="s">
        <v>6</v>
      </c>
      <c r="E1" s="78" t="s">
        <v>61</v>
      </c>
      <c r="F1" s="90" t="s">
        <v>93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2"/>
      <c r="T1" s="13" t="s">
        <v>55</v>
      </c>
      <c r="U1" s="90" t="s">
        <v>94</v>
      </c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2"/>
      <c r="AI1" s="77" t="s">
        <v>95</v>
      </c>
      <c r="AJ1" s="77" t="s">
        <v>56</v>
      </c>
      <c r="AK1" s="13" t="s">
        <v>57</v>
      </c>
      <c r="AL1" s="77" t="s">
        <v>96</v>
      </c>
      <c r="AM1" s="13" t="s">
        <v>58</v>
      </c>
      <c r="AN1" s="77" t="s">
        <v>97</v>
      </c>
      <c r="AO1" s="77" t="s">
        <v>99</v>
      </c>
      <c r="AP1" s="78" t="s">
        <v>98</v>
      </c>
      <c r="AQ1" s="56" t="s">
        <v>60</v>
      </c>
      <c r="AR1" s="34" t="s">
        <v>62</v>
      </c>
    </row>
    <row r="2" spans="1:44" x14ac:dyDescent="0.3">
      <c r="A2" s="58" t="str">
        <f>'données d''entrée'!C4</f>
        <v>CAP CER 1uF 50V X7R 0805</v>
      </c>
      <c r="B2" s="74">
        <f>'données d''entrée'!E4</f>
        <v>885012207103</v>
      </c>
      <c r="C2" s="57" t="s">
        <v>36</v>
      </c>
      <c r="D2" s="57">
        <v>2495200</v>
      </c>
      <c r="E2" s="59">
        <v>0.25700000000000001</v>
      </c>
      <c r="F2" s="57">
        <f>'liste des cartes'!C$13*'données d''entrée'!J4</f>
        <v>0</v>
      </c>
      <c r="G2" s="57">
        <f>'liste des cartes'!D$13*'données d''entrée'!K4</f>
        <v>5</v>
      </c>
      <c r="H2" s="57">
        <f>'liste des cartes'!E$13*'données d''entrée'!L4</f>
        <v>0</v>
      </c>
      <c r="I2" s="57">
        <f>'liste des cartes'!F$13*'données d''entrée'!M4</f>
        <v>0</v>
      </c>
      <c r="J2" s="57">
        <f>'liste des cartes'!G$13*'données d''entrée'!N4</f>
        <v>0</v>
      </c>
      <c r="K2" s="57">
        <f>'liste des cartes'!H$13*'données d''entrée'!O4</f>
        <v>4</v>
      </c>
      <c r="L2" s="57">
        <f>'liste des cartes'!I$13*'données d''entrée'!P4</f>
        <v>0</v>
      </c>
      <c r="M2" s="57">
        <f>'liste des cartes'!J$13*'données d''entrée'!Q4</f>
        <v>0</v>
      </c>
      <c r="N2" s="57">
        <f>'liste des cartes'!K$13*'données d''entrée'!R4</f>
        <v>0</v>
      </c>
      <c r="O2" s="57">
        <f>'liste des cartes'!L$13*'données d''entrée'!S4</f>
        <v>0</v>
      </c>
      <c r="P2" s="57">
        <f>'liste des cartes'!M$13*'données d''entrée'!T4</f>
        <v>14</v>
      </c>
      <c r="Q2" s="57">
        <f>'liste des cartes'!N$13*'données d''entrée'!U4</f>
        <v>16</v>
      </c>
      <c r="R2" s="57">
        <f>'liste des cartes'!O$13*'données d''entrée'!V4</f>
        <v>6</v>
      </c>
      <c r="S2" s="57">
        <f>'liste des cartes'!P$13*'données d''entrée'!W4</f>
        <v>6</v>
      </c>
      <c r="T2" s="57">
        <f t="shared" ref="T2:T53" si="0">SUM(F2:S2)</f>
        <v>51</v>
      </c>
      <c r="U2" s="57">
        <f>'liste des cartes'!C$8*'données d''entrée'!J4</f>
        <v>0</v>
      </c>
      <c r="V2" s="57">
        <f>'liste des cartes'!D$8*'données d''entrée'!K4</f>
        <v>1</v>
      </c>
      <c r="W2" s="57">
        <f>'liste des cartes'!E$8*'données d''entrée'!L4</f>
        <v>0</v>
      </c>
      <c r="X2" s="57">
        <f>'liste des cartes'!F$8*'données d''entrée'!M4</f>
        <v>0</v>
      </c>
      <c r="Y2" s="57">
        <f>'liste des cartes'!G$8*'données d''entrée'!N4</f>
        <v>0</v>
      </c>
      <c r="Z2" s="57">
        <f>'liste des cartes'!H$8*'données d''entrée'!O4</f>
        <v>1</v>
      </c>
      <c r="AA2" s="57">
        <f>'liste des cartes'!I$8*'données d''entrée'!P4</f>
        <v>0</v>
      </c>
      <c r="AB2" s="57">
        <f>'liste des cartes'!J$8*'données d''entrée'!Q4</f>
        <v>0</v>
      </c>
      <c r="AC2" s="57">
        <f>'liste des cartes'!K$8*'données d''entrée'!R4</f>
        <v>0</v>
      </c>
      <c r="AD2" s="57">
        <f>'liste des cartes'!L$8*'données d''entrée'!S4</f>
        <v>0</v>
      </c>
      <c r="AE2" s="57">
        <f>'liste des cartes'!M$8*'données d''entrée'!T4</f>
        <v>0</v>
      </c>
      <c r="AF2" s="57">
        <f>'liste des cartes'!N$8*'données d''entrée'!U4</f>
        <v>0</v>
      </c>
      <c r="AG2" s="57">
        <f>'liste des cartes'!O$8*'données d''entrée'!V4</f>
        <v>6</v>
      </c>
      <c r="AH2" s="57">
        <f>'liste des cartes'!P$8*'données d''entrée'!W4</f>
        <v>0</v>
      </c>
      <c r="AI2" s="57">
        <f>SUM(U2:AH2)</f>
        <v>8</v>
      </c>
      <c r="AJ2" s="57">
        <v>9</v>
      </c>
      <c r="AK2" s="57"/>
      <c r="AL2" s="59">
        <f t="shared" ref="AL2:AL53" si="1">E2*AK2*1.2</f>
        <v>0</v>
      </c>
      <c r="AM2" s="42">
        <f>MAX(T2+AJ2-AK2,0)</f>
        <v>60</v>
      </c>
      <c r="AN2" s="57" t="b">
        <f>AND(AM2&lt;&gt;0,AK2&lt;&gt;0)</f>
        <v>0</v>
      </c>
      <c r="AO2" s="57">
        <f>IF(AN2,MAX(AI2,0),MAX(AI2-AK2,0))</f>
        <v>8</v>
      </c>
      <c r="AP2" s="59">
        <f>MAX(AO2*E2*1.2,0)</f>
        <v>2.4672000000000001</v>
      </c>
      <c r="AQ2" s="59">
        <f t="shared" ref="AQ2:AQ53" si="2">MAX(AM2*E2*1.2,0)</f>
        <v>18.503999999999998</v>
      </c>
    </row>
    <row r="3" spans="1:44" x14ac:dyDescent="0.3">
      <c r="A3" s="58" t="str">
        <f>'données d''entrée'!C5</f>
        <v>CAP Alu 220 UF 20% 35 V</v>
      </c>
      <c r="B3" s="74">
        <f>'données d''entrée'!E5</f>
        <v>860010574011</v>
      </c>
      <c r="C3" s="57" t="s">
        <v>36</v>
      </c>
      <c r="D3" s="57">
        <f>'données d''entrée'!H5</f>
        <v>2465708</v>
      </c>
      <c r="E3" s="59">
        <v>0.23200000000000001</v>
      </c>
      <c r="F3" s="57">
        <f>'liste des cartes'!C$13*'données d''entrée'!J5</f>
        <v>0</v>
      </c>
      <c r="G3" s="57">
        <f>'liste des cartes'!D$13*'données d''entrée'!K5</f>
        <v>5</v>
      </c>
      <c r="H3" s="57">
        <f>'liste des cartes'!E$13*'données d''entrée'!L5</f>
        <v>5</v>
      </c>
      <c r="I3" s="57">
        <f>'liste des cartes'!F$13*'données d''entrée'!M5</f>
        <v>4</v>
      </c>
      <c r="J3" s="57">
        <f>'liste des cartes'!G$13*'données d''entrée'!N5</f>
        <v>4</v>
      </c>
      <c r="K3" s="57">
        <f>'liste des cartes'!H$13*'données d''entrée'!O5</f>
        <v>0</v>
      </c>
      <c r="L3" s="57">
        <f>'liste des cartes'!I$13*'données d''entrée'!P5</f>
        <v>0</v>
      </c>
      <c r="M3" s="57">
        <f>'liste des cartes'!J$13*'données d''entrée'!Q5</f>
        <v>0</v>
      </c>
      <c r="N3" s="57">
        <f>'liste des cartes'!K$13*'données d''entrée'!R5</f>
        <v>0</v>
      </c>
      <c r="O3" s="57">
        <f>'liste des cartes'!L$13*'données d''entrée'!S5</f>
        <v>0</v>
      </c>
      <c r="P3" s="57">
        <f>'liste des cartes'!M$13*'données d''entrée'!T5</f>
        <v>0</v>
      </c>
      <c r="Q3" s="57">
        <f>'liste des cartes'!N$13*'données d''entrée'!U5</f>
        <v>0</v>
      </c>
      <c r="R3" s="57">
        <f>'liste des cartes'!O$13*'données d''entrée'!V5</f>
        <v>0</v>
      </c>
      <c r="S3" s="57">
        <f>'liste des cartes'!P$13*'données d''entrée'!W5</f>
        <v>0</v>
      </c>
      <c r="T3" s="57">
        <f t="shared" si="0"/>
        <v>18</v>
      </c>
      <c r="U3" s="57">
        <f>'liste des cartes'!C$8*'données d''entrée'!J5</f>
        <v>0</v>
      </c>
      <c r="V3" s="57">
        <f>'liste des cartes'!D$8*'données d''entrée'!K5</f>
        <v>1</v>
      </c>
      <c r="W3" s="57">
        <f>'liste des cartes'!E$8*'données d''entrée'!L5</f>
        <v>1</v>
      </c>
      <c r="X3" s="57">
        <f>'liste des cartes'!F$8*'données d''entrée'!M5</f>
        <v>1</v>
      </c>
      <c r="Y3" s="57">
        <f>'liste des cartes'!G$8*'données d''entrée'!N5</f>
        <v>1</v>
      </c>
      <c r="Z3" s="57">
        <f>'liste des cartes'!H$8*'données d''entrée'!O5</f>
        <v>0</v>
      </c>
      <c r="AA3" s="57">
        <f>'liste des cartes'!I$8*'données d''entrée'!P5</f>
        <v>0</v>
      </c>
      <c r="AB3" s="57">
        <f>'liste des cartes'!J$8*'données d''entrée'!Q5</f>
        <v>0</v>
      </c>
      <c r="AC3" s="57">
        <f>'liste des cartes'!K$8*'données d''entrée'!R5</f>
        <v>0</v>
      </c>
      <c r="AD3" s="57">
        <f>'liste des cartes'!L$8*'données d''entrée'!S5</f>
        <v>0</v>
      </c>
      <c r="AE3" s="57">
        <f>'liste des cartes'!M$8*'données d''entrée'!T5</f>
        <v>0</v>
      </c>
      <c r="AF3" s="57">
        <f>'liste des cartes'!N$8*'données d''entrée'!U5</f>
        <v>0</v>
      </c>
      <c r="AG3" s="57">
        <f>'liste des cartes'!O$8*'données d''entrée'!V5</f>
        <v>0</v>
      </c>
      <c r="AH3" s="57">
        <f>'liste des cartes'!P$8*'données d''entrée'!W5</f>
        <v>0</v>
      </c>
      <c r="AI3" s="57">
        <f t="shared" ref="AI3:AI53" si="3">SUM(U3:AH3)</f>
        <v>4</v>
      </c>
      <c r="AJ3" s="57">
        <v>2</v>
      </c>
      <c r="AK3" s="60">
        <f>AS58</f>
        <v>10</v>
      </c>
      <c r="AL3" s="59">
        <f t="shared" si="1"/>
        <v>2.7840000000000003</v>
      </c>
      <c r="AM3" s="42">
        <f t="shared" ref="AM3:AM53" si="4">MAX(T3+AJ3-AK3,0)</f>
        <v>10</v>
      </c>
      <c r="AN3" s="57" t="b">
        <f t="shared" ref="AN3:AN53" si="5">AND(AM3&lt;&gt;0,AK3&lt;&gt;0)</f>
        <v>1</v>
      </c>
      <c r="AO3" s="57">
        <f t="shared" ref="AO3:AO53" si="6">IF(AN3,MAX(AI3,0),MAX(AI3-AK3,0))</f>
        <v>4</v>
      </c>
      <c r="AP3" s="59">
        <f t="shared" ref="AP3:AP53" si="7">MAX(AO3*E3*1.2,0)</f>
        <v>1.1135999999999999</v>
      </c>
      <c r="AQ3" s="59">
        <f t="shared" si="2"/>
        <v>2.7840000000000003</v>
      </c>
    </row>
    <row r="4" spans="1:44" x14ac:dyDescent="0.3">
      <c r="A4" s="58" t="str">
        <f>'données d''entrée'!C6</f>
        <v>CAP Alu 10 UF 20% 50 V</v>
      </c>
      <c r="B4" s="74">
        <f>'données d''entrée'!E6</f>
        <v>860010672009</v>
      </c>
      <c r="C4" s="57" t="s">
        <v>36</v>
      </c>
      <c r="D4" s="57">
        <f>'données d''entrée'!H6</f>
        <v>2465733</v>
      </c>
      <c r="E4" s="59">
        <v>0.09</v>
      </c>
      <c r="F4" s="57">
        <f>'liste des cartes'!C$13*'données d''entrée'!J6</f>
        <v>0</v>
      </c>
      <c r="G4" s="57">
        <f>'liste des cartes'!D$13*'données d''entrée'!K6</f>
        <v>5</v>
      </c>
      <c r="H4" s="57">
        <f>'liste des cartes'!E$13*'données d''entrée'!L6</f>
        <v>0</v>
      </c>
      <c r="I4" s="57">
        <f>'liste des cartes'!F$13*'données d''entrée'!M6</f>
        <v>0</v>
      </c>
      <c r="J4" s="57">
        <f>'liste des cartes'!G$13*'données d''entrée'!N6</f>
        <v>0</v>
      </c>
      <c r="K4" s="57">
        <f>'liste des cartes'!H$13*'données d''entrée'!O6</f>
        <v>0</v>
      </c>
      <c r="L4" s="57">
        <f>'liste des cartes'!I$13*'données d''entrée'!P6</f>
        <v>0</v>
      </c>
      <c r="M4" s="57">
        <f>'liste des cartes'!J$13*'données d''entrée'!Q6</f>
        <v>0</v>
      </c>
      <c r="N4" s="57">
        <f>'liste des cartes'!K$13*'données d''entrée'!R6</f>
        <v>24</v>
      </c>
      <c r="O4" s="57">
        <f>'liste des cartes'!L$13*'données d''entrée'!S6</f>
        <v>0</v>
      </c>
      <c r="P4" s="57">
        <f>'liste des cartes'!M$13*'données d''entrée'!T6</f>
        <v>0</v>
      </c>
      <c r="Q4" s="57">
        <f>'liste des cartes'!N$13*'données d''entrée'!U6</f>
        <v>0</v>
      </c>
      <c r="R4" s="57">
        <f>'liste des cartes'!O$13*'données d''entrée'!V6</f>
        <v>0</v>
      </c>
      <c r="S4" s="57">
        <f>'liste des cartes'!P$13*'données d''entrée'!W6</f>
        <v>0</v>
      </c>
      <c r="T4" s="57">
        <f t="shared" si="0"/>
        <v>29</v>
      </c>
      <c r="U4" s="57">
        <f>'liste des cartes'!C$8*'données d''entrée'!J6</f>
        <v>0</v>
      </c>
      <c r="V4" s="57">
        <f>'liste des cartes'!D$8*'données d''entrée'!K6</f>
        <v>1</v>
      </c>
      <c r="W4" s="57">
        <f>'liste des cartes'!E$8*'données d''entrée'!L6</f>
        <v>0</v>
      </c>
      <c r="X4" s="57">
        <f>'liste des cartes'!F$8*'données d''entrée'!M6</f>
        <v>0</v>
      </c>
      <c r="Y4" s="57">
        <f>'liste des cartes'!G$8*'données d''entrée'!N6</f>
        <v>0</v>
      </c>
      <c r="Z4" s="57">
        <f>'liste des cartes'!H$8*'données d''entrée'!O6</f>
        <v>0</v>
      </c>
      <c r="AA4" s="57">
        <f>'liste des cartes'!I$8*'données d''entrée'!P6</f>
        <v>0</v>
      </c>
      <c r="AB4" s="57">
        <f>'liste des cartes'!J$8*'données d''entrée'!Q6</f>
        <v>0</v>
      </c>
      <c r="AC4" s="57">
        <f>'liste des cartes'!K$8*'données d''entrée'!R6</f>
        <v>4</v>
      </c>
      <c r="AD4" s="57">
        <f>'liste des cartes'!L$8*'données d''entrée'!S6</f>
        <v>0</v>
      </c>
      <c r="AE4" s="57">
        <f>'liste des cartes'!M$8*'données d''entrée'!T6</f>
        <v>0</v>
      </c>
      <c r="AF4" s="57">
        <f>'liste des cartes'!N$8*'données d''entrée'!U6</f>
        <v>0</v>
      </c>
      <c r="AG4" s="57">
        <f>'liste des cartes'!O$8*'données d''entrée'!V6</f>
        <v>0</v>
      </c>
      <c r="AH4" s="57">
        <f>'liste des cartes'!P$8*'données d''entrée'!W6</f>
        <v>0</v>
      </c>
      <c r="AI4" s="57">
        <f t="shared" si="3"/>
        <v>5</v>
      </c>
      <c r="AJ4" s="57">
        <v>1</v>
      </c>
      <c r="AK4" s="57"/>
      <c r="AL4" s="59">
        <f t="shared" si="1"/>
        <v>0</v>
      </c>
      <c r="AM4" s="42">
        <f t="shared" si="4"/>
        <v>30</v>
      </c>
      <c r="AN4" s="57" t="b">
        <f t="shared" si="5"/>
        <v>0</v>
      </c>
      <c r="AO4" s="57">
        <f t="shared" si="6"/>
        <v>5</v>
      </c>
      <c r="AP4" s="59">
        <f t="shared" si="7"/>
        <v>0.53999999999999992</v>
      </c>
      <c r="AQ4" s="59">
        <f t="shared" si="2"/>
        <v>3.2399999999999998</v>
      </c>
    </row>
    <row r="5" spans="1:44" x14ac:dyDescent="0.3">
      <c r="A5" s="58" t="str">
        <f>'données d''entrée'!C7</f>
        <v>CAP CER 100nF 50V X7R 0603</v>
      </c>
      <c r="B5" s="74">
        <f>'données d''entrée'!E7</f>
        <v>885012206095</v>
      </c>
      <c r="C5" s="57" t="s">
        <v>36</v>
      </c>
      <c r="D5" s="57">
        <f>'données d''entrée'!H7</f>
        <v>2495187</v>
      </c>
      <c r="E5" s="59">
        <v>6.3799999999999996E-2</v>
      </c>
      <c r="F5" s="57">
        <f>'liste des cartes'!C$13*'données d''entrée'!J7</f>
        <v>0</v>
      </c>
      <c r="G5" s="57">
        <f>'liste des cartes'!D$13*'données d''entrée'!K7</f>
        <v>10</v>
      </c>
      <c r="H5" s="57">
        <f>'liste des cartes'!E$13*'données d''entrée'!L7</f>
        <v>5</v>
      </c>
      <c r="I5" s="57">
        <f>'liste des cartes'!F$13*'données d''entrée'!M7</f>
        <v>4</v>
      </c>
      <c r="J5" s="57">
        <f>'liste des cartes'!G$13*'données d''entrée'!N7</f>
        <v>4</v>
      </c>
      <c r="K5" s="57">
        <f>'liste des cartes'!H$13*'données d''entrée'!O7</f>
        <v>8</v>
      </c>
      <c r="L5" s="57">
        <f>'liste des cartes'!I$13*'données d''entrée'!P7</f>
        <v>0</v>
      </c>
      <c r="M5" s="57">
        <f>'liste des cartes'!J$13*'données d''entrée'!Q7</f>
        <v>0</v>
      </c>
      <c r="N5" s="57">
        <f>'liste des cartes'!K$13*'données d''entrée'!R7</f>
        <v>0</v>
      </c>
      <c r="O5" s="57">
        <f>'liste des cartes'!L$13*'données d''entrée'!S7</f>
        <v>0</v>
      </c>
      <c r="P5" s="57">
        <f>'liste des cartes'!M$13*'données d''entrée'!T7</f>
        <v>14</v>
      </c>
      <c r="Q5" s="57">
        <f>'liste des cartes'!N$13*'données d''entrée'!U7</f>
        <v>16</v>
      </c>
      <c r="R5" s="57">
        <f>'liste des cartes'!O$13*'données d''entrée'!V7</f>
        <v>6</v>
      </c>
      <c r="S5" s="57">
        <f>'liste des cartes'!P$13*'données d''entrée'!W7</f>
        <v>21</v>
      </c>
      <c r="T5" s="57">
        <f t="shared" si="0"/>
        <v>88</v>
      </c>
      <c r="U5" s="57">
        <f>'liste des cartes'!C$8*'données d''entrée'!J7</f>
        <v>0</v>
      </c>
      <c r="V5" s="57">
        <f>'liste des cartes'!D$8*'données d''entrée'!K7</f>
        <v>2</v>
      </c>
      <c r="W5" s="57">
        <f>'liste des cartes'!E$8*'données d''entrée'!L7</f>
        <v>1</v>
      </c>
      <c r="X5" s="57">
        <f>'liste des cartes'!F$8*'données d''entrée'!M7</f>
        <v>1</v>
      </c>
      <c r="Y5" s="57">
        <f>'liste des cartes'!G$8*'données d''entrée'!N7</f>
        <v>1</v>
      </c>
      <c r="Z5" s="57">
        <f>'liste des cartes'!H$8*'données d''entrée'!O7</f>
        <v>2</v>
      </c>
      <c r="AA5" s="57">
        <f>'liste des cartes'!I$8*'données d''entrée'!P7</f>
        <v>0</v>
      </c>
      <c r="AB5" s="57">
        <f>'liste des cartes'!J$8*'données d''entrée'!Q7</f>
        <v>0</v>
      </c>
      <c r="AC5" s="57">
        <f>'liste des cartes'!K$8*'données d''entrée'!R7</f>
        <v>0</v>
      </c>
      <c r="AD5" s="57">
        <f>'liste des cartes'!L$8*'données d''entrée'!S7</f>
        <v>0</v>
      </c>
      <c r="AE5" s="57">
        <f>'liste des cartes'!M$8*'données d''entrée'!T7</f>
        <v>0</v>
      </c>
      <c r="AF5" s="57">
        <f>'liste des cartes'!N$8*'données d''entrée'!U7</f>
        <v>0</v>
      </c>
      <c r="AG5" s="57">
        <f>'liste des cartes'!O$8*'données d''entrée'!V7</f>
        <v>6</v>
      </c>
      <c r="AH5" s="57">
        <f>'liste des cartes'!P$8*'données d''entrée'!W7</f>
        <v>0</v>
      </c>
      <c r="AI5" s="57">
        <f t="shared" si="3"/>
        <v>13</v>
      </c>
      <c r="AJ5" s="57">
        <v>12</v>
      </c>
      <c r="AK5" s="57"/>
      <c r="AL5" s="59">
        <f t="shared" si="1"/>
        <v>0</v>
      </c>
      <c r="AM5" s="42">
        <f t="shared" si="4"/>
        <v>100</v>
      </c>
      <c r="AN5" s="57" t="b">
        <f t="shared" si="5"/>
        <v>0</v>
      </c>
      <c r="AO5" s="57">
        <f>IF(AN5,MAX(AI5,0),MAX(AI5-AK5,0))</f>
        <v>13</v>
      </c>
      <c r="AP5" s="59">
        <f t="shared" si="7"/>
        <v>0.99527999999999983</v>
      </c>
      <c r="AQ5" s="59">
        <f t="shared" si="2"/>
        <v>7.6559999999999997</v>
      </c>
    </row>
    <row r="6" spans="1:44" x14ac:dyDescent="0.3">
      <c r="A6" s="58" t="str">
        <f>'données d''entrée'!C8</f>
        <v>CAP Alu 10'000 UF 25 V</v>
      </c>
      <c r="B6" s="74">
        <f>'données d''entrée'!E8</f>
        <v>860010483029</v>
      </c>
      <c r="C6" s="57" t="s">
        <v>36</v>
      </c>
      <c r="D6" s="57">
        <f>'données d''entrée'!H8</f>
        <v>2465697</v>
      </c>
      <c r="E6" s="59">
        <v>3.65</v>
      </c>
      <c r="F6" s="57">
        <f>'liste des cartes'!C$13*'données d''entrée'!J8</f>
        <v>0</v>
      </c>
      <c r="G6" s="57">
        <f>'liste des cartes'!D$13*'données d''entrée'!K8</f>
        <v>5</v>
      </c>
      <c r="H6" s="57">
        <f>'liste des cartes'!E$13*'données d''entrée'!L8</f>
        <v>0</v>
      </c>
      <c r="I6" s="57">
        <f>'liste des cartes'!F$13*'données d''entrée'!M8</f>
        <v>0</v>
      </c>
      <c r="J6" s="57">
        <f>'liste des cartes'!G$13*'données d''entrée'!N8</f>
        <v>0</v>
      </c>
      <c r="K6" s="57">
        <f>'liste des cartes'!H$13*'données d''entrée'!O8</f>
        <v>0</v>
      </c>
      <c r="L6" s="57">
        <f>'liste des cartes'!I$13*'données d''entrée'!P8</f>
        <v>0</v>
      </c>
      <c r="M6" s="57">
        <f>'liste des cartes'!J$13*'données d''entrée'!Q8</f>
        <v>0</v>
      </c>
      <c r="N6" s="57">
        <f>'liste des cartes'!K$13*'données d''entrée'!R8</f>
        <v>0</v>
      </c>
      <c r="O6" s="57">
        <f>'liste des cartes'!L$13*'données d''entrée'!S8</f>
        <v>0</v>
      </c>
      <c r="P6" s="57">
        <f>'liste des cartes'!M$13*'données d''entrée'!T8</f>
        <v>0</v>
      </c>
      <c r="Q6" s="57">
        <f>'liste des cartes'!N$13*'données d''entrée'!U8</f>
        <v>0</v>
      </c>
      <c r="R6" s="57">
        <f>'liste des cartes'!O$13*'données d''entrée'!V8</f>
        <v>0</v>
      </c>
      <c r="S6" s="57">
        <f>'liste des cartes'!P$13*'données d''entrée'!W8</f>
        <v>0</v>
      </c>
      <c r="T6" s="57">
        <f t="shared" si="0"/>
        <v>5</v>
      </c>
      <c r="U6" s="57">
        <f>'liste des cartes'!C$8*'données d''entrée'!J8</f>
        <v>0</v>
      </c>
      <c r="V6" s="57">
        <f>'liste des cartes'!D$8*'données d''entrée'!K8</f>
        <v>1</v>
      </c>
      <c r="W6" s="57">
        <f>'liste des cartes'!E$8*'données d''entrée'!L8</f>
        <v>0</v>
      </c>
      <c r="X6" s="57">
        <f>'liste des cartes'!F$8*'données d''entrée'!M8</f>
        <v>0</v>
      </c>
      <c r="Y6" s="57">
        <f>'liste des cartes'!G$8*'données d''entrée'!N8</f>
        <v>0</v>
      </c>
      <c r="Z6" s="57">
        <f>'liste des cartes'!H$8*'données d''entrée'!O8</f>
        <v>0</v>
      </c>
      <c r="AA6" s="57">
        <f>'liste des cartes'!I$8*'données d''entrée'!P8</f>
        <v>0</v>
      </c>
      <c r="AB6" s="57">
        <f>'liste des cartes'!J$8*'données d''entrée'!Q8</f>
        <v>0</v>
      </c>
      <c r="AC6" s="57">
        <f>'liste des cartes'!K$8*'données d''entrée'!R8</f>
        <v>0</v>
      </c>
      <c r="AD6" s="57">
        <f>'liste des cartes'!L$8*'données d''entrée'!S8</f>
        <v>0</v>
      </c>
      <c r="AE6" s="57">
        <f>'liste des cartes'!M$8*'données d''entrée'!T8</f>
        <v>0</v>
      </c>
      <c r="AF6" s="57">
        <f>'liste des cartes'!N$8*'données d''entrée'!U8</f>
        <v>0</v>
      </c>
      <c r="AG6" s="57">
        <f>'liste des cartes'!O$8*'données d''entrée'!V8</f>
        <v>0</v>
      </c>
      <c r="AH6" s="57">
        <f>'liste des cartes'!P$8*'données d''entrée'!W8</f>
        <v>0</v>
      </c>
      <c r="AI6" s="57">
        <f t="shared" si="3"/>
        <v>1</v>
      </c>
      <c r="AJ6" s="57"/>
      <c r="AK6" s="60">
        <f>AS58/2</f>
        <v>5</v>
      </c>
      <c r="AL6" s="59">
        <f t="shared" si="1"/>
        <v>21.9</v>
      </c>
      <c r="AM6" s="42">
        <f t="shared" si="4"/>
        <v>0</v>
      </c>
      <c r="AN6" s="57" t="b">
        <f t="shared" si="5"/>
        <v>0</v>
      </c>
      <c r="AO6" s="57">
        <f t="shared" si="6"/>
        <v>0</v>
      </c>
      <c r="AP6" s="59">
        <f t="shared" si="7"/>
        <v>0</v>
      </c>
      <c r="AQ6" s="59">
        <f t="shared" si="2"/>
        <v>0</v>
      </c>
    </row>
    <row r="7" spans="1:44" x14ac:dyDescent="0.3">
      <c r="A7" s="58" t="str">
        <f>'données d''entrée'!C9</f>
        <v>CAP Alu 330 UF 20% 35 V</v>
      </c>
      <c r="B7" s="74">
        <f>'données d''entrée'!E9</f>
        <v>860010575012</v>
      </c>
      <c r="C7" s="57" t="s">
        <v>36</v>
      </c>
      <c r="D7" s="57">
        <f>'données d''entrée'!H9</f>
        <v>2465709</v>
      </c>
      <c r="E7" s="59">
        <v>0.34100000000000003</v>
      </c>
      <c r="F7" s="57">
        <f>'liste des cartes'!C$13*'données d''entrée'!J9</f>
        <v>0</v>
      </c>
      <c r="G7" s="57">
        <f>'liste des cartes'!D$13*'données d''entrée'!K9</f>
        <v>10</v>
      </c>
      <c r="H7" s="57">
        <f>'liste des cartes'!E$13*'données d''entrée'!L9</f>
        <v>0</v>
      </c>
      <c r="I7" s="57">
        <f>'liste des cartes'!F$13*'données d''entrée'!M9</f>
        <v>0</v>
      </c>
      <c r="J7" s="57">
        <f>'liste des cartes'!G$13*'données d''entrée'!N9</f>
        <v>0</v>
      </c>
      <c r="K7" s="57">
        <f>'liste des cartes'!H$13*'données d''entrée'!O9</f>
        <v>4</v>
      </c>
      <c r="L7" s="57">
        <f>'liste des cartes'!I$13*'données d''entrée'!P9</f>
        <v>0</v>
      </c>
      <c r="M7" s="57">
        <f>'liste des cartes'!J$13*'données d''entrée'!Q9</f>
        <v>0</v>
      </c>
      <c r="N7" s="57">
        <f>'liste des cartes'!K$13*'données d''entrée'!R9</f>
        <v>0</v>
      </c>
      <c r="O7" s="57">
        <f>'liste des cartes'!L$13*'données d''entrée'!S9</f>
        <v>0</v>
      </c>
      <c r="P7" s="57">
        <f>'liste des cartes'!M$13*'données d''entrée'!T9</f>
        <v>0</v>
      </c>
      <c r="Q7" s="57">
        <f>'liste des cartes'!N$13*'données d''entrée'!U9</f>
        <v>0</v>
      </c>
      <c r="R7" s="57">
        <f>'liste des cartes'!O$13*'données d''entrée'!V9</f>
        <v>0</v>
      </c>
      <c r="S7" s="57">
        <f>'liste des cartes'!P$13*'données d''entrée'!W9</f>
        <v>0</v>
      </c>
      <c r="T7" s="57">
        <f t="shared" si="0"/>
        <v>14</v>
      </c>
      <c r="U7" s="57">
        <f>'liste des cartes'!C$8*'données d''entrée'!J9</f>
        <v>0</v>
      </c>
      <c r="V7" s="57">
        <f>'liste des cartes'!D$8*'données d''entrée'!K9</f>
        <v>2</v>
      </c>
      <c r="W7" s="57">
        <f>'liste des cartes'!E$8*'données d''entrée'!L9</f>
        <v>0</v>
      </c>
      <c r="X7" s="57">
        <f>'liste des cartes'!F$8*'données d''entrée'!M9</f>
        <v>0</v>
      </c>
      <c r="Y7" s="57">
        <f>'liste des cartes'!G$8*'données d''entrée'!N9</f>
        <v>0</v>
      </c>
      <c r="Z7" s="57">
        <f>'liste des cartes'!H$8*'données d''entrée'!O9</f>
        <v>1</v>
      </c>
      <c r="AA7" s="57">
        <f>'liste des cartes'!I$8*'données d''entrée'!P9</f>
        <v>0</v>
      </c>
      <c r="AB7" s="57">
        <f>'liste des cartes'!J$8*'données d''entrée'!Q9</f>
        <v>0</v>
      </c>
      <c r="AC7" s="57">
        <f>'liste des cartes'!K$8*'données d''entrée'!R9</f>
        <v>0</v>
      </c>
      <c r="AD7" s="57">
        <f>'liste des cartes'!L$8*'données d''entrée'!S9</f>
        <v>0</v>
      </c>
      <c r="AE7" s="57">
        <f>'liste des cartes'!M$8*'données d''entrée'!T9</f>
        <v>0</v>
      </c>
      <c r="AF7" s="57">
        <f>'liste des cartes'!N$8*'données d''entrée'!U9</f>
        <v>0</v>
      </c>
      <c r="AG7" s="57">
        <f>'liste des cartes'!O$8*'données d''entrée'!V9</f>
        <v>0</v>
      </c>
      <c r="AH7" s="57">
        <f>'liste des cartes'!P$8*'données d''entrée'!W9</f>
        <v>0</v>
      </c>
      <c r="AI7" s="57">
        <f t="shared" si="3"/>
        <v>3</v>
      </c>
      <c r="AJ7" s="57">
        <v>1</v>
      </c>
      <c r="AK7" s="60">
        <f>AS58</f>
        <v>10</v>
      </c>
      <c r="AL7" s="59">
        <f t="shared" si="1"/>
        <v>4.0919999999999996</v>
      </c>
      <c r="AM7" s="42">
        <f t="shared" si="4"/>
        <v>5</v>
      </c>
      <c r="AN7" s="57" t="b">
        <f t="shared" si="5"/>
        <v>1</v>
      </c>
      <c r="AO7" s="57">
        <f t="shared" si="6"/>
        <v>3</v>
      </c>
      <c r="AP7" s="59">
        <f t="shared" si="7"/>
        <v>1.2276</v>
      </c>
      <c r="AQ7" s="59">
        <f t="shared" si="2"/>
        <v>2.0459999999999998</v>
      </c>
    </row>
    <row r="8" spans="1:44" x14ac:dyDescent="0.3">
      <c r="A8" s="58" t="str">
        <f>'données d''entrée'!C10</f>
        <v>CAP Alu 470 UF 20% 16 V</v>
      </c>
      <c r="B8" s="74">
        <f>'données d''entrée'!E10</f>
        <v>860010374012</v>
      </c>
      <c r="C8" s="57" t="s">
        <v>36</v>
      </c>
      <c r="D8" s="57">
        <f>'données d''entrée'!H10</f>
        <v>2533610</v>
      </c>
      <c r="E8" s="59">
        <v>0.19800000000000001</v>
      </c>
      <c r="F8" s="57">
        <f>'liste des cartes'!C$13*'données d''entrée'!J10</f>
        <v>0</v>
      </c>
      <c r="G8" s="57">
        <f>'liste des cartes'!D$13*'données d''entrée'!K10</f>
        <v>0</v>
      </c>
      <c r="H8" s="57">
        <f>'liste des cartes'!E$13*'données d''entrée'!L10</f>
        <v>10</v>
      </c>
      <c r="I8" s="57">
        <f>'liste des cartes'!F$13*'données d''entrée'!M10</f>
        <v>8</v>
      </c>
      <c r="J8" s="57">
        <f>'liste des cartes'!G$13*'données d''entrée'!N10</f>
        <v>8</v>
      </c>
      <c r="K8" s="57">
        <f>'liste des cartes'!H$13*'données d''entrée'!O10</f>
        <v>0</v>
      </c>
      <c r="L8" s="57">
        <f>'liste des cartes'!I$13*'données d''entrée'!P10</f>
        <v>0</v>
      </c>
      <c r="M8" s="57">
        <f>'liste des cartes'!J$13*'données d''entrée'!Q10</f>
        <v>0</v>
      </c>
      <c r="N8" s="57">
        <f>'liste des cartes'!K$13*'données d''entrée'!R10</f>
        <v>0</v>
      </c>
      <c r="O8" s="57">
        <f>'liste des cartes'!L$13*'données d''entrée'!S10</f>
        <v>0</v>
      </c>
      <c r="P8" s="57">
        <f>'liste des cartes'!M$13*'données d''entrée'!T10</f>
        <v>0</v>
      </c>
      <c r="Q8" s="57">
        <f>'liste des cartes'!N$13*'données d''entrée'!U10</f>
        <v>0</v>
      </c>
      <c r="R8" s="57">
        <f>'liste des cartes'!O$13*'données d''entrée'!V10</f>
        <v>0</v>
      </c>
      <c r="S8" s="57">
        <f>'liste des cartes'!P$13*'données d''entrée'!W10</f>
        <v>0</v>
      </c>
      <c r="T8" s="57">
        <f t="shared" si="0"/>
        <v>26</v>
      </c>
      <c r="U8" s="57">
        <f>'liste des cartes'!C$8*'données d''entrée'!J10</f>
        <v>0</v>
      </c>
      <c r="V8" s="57">
        <f>'liste des cartes'!D$8*'données d''entrée'!K10</f>
        <v>0</v>
      </c>
      <c r="W8" s="57">
        <f>'liste des cartes'!E$8*'données d''entrée'!L10</f>
        <v>2</v>
      </c>
      <c r="X8" s="57">
        <f>'liste des cartes'!F$8*'données d''entrée'!M10</f>
        <v>2</v>
      </c>
      <c r="Y8" s="57">
        <f>'liste des cartes'!G$8*'données d''entrée'!N10</f>
        <v>2</v>
      </c>
      <c r="Z8" s="57">
        <f>'liste des cartes'!H$8*'données d''entrée'!O10</f>
        <v>0</v>
      </c>
      <c r="AA8" s="57">
        <f>'liste des cartes'!I$8*'données d''entrée'!P10</f>
        <v>0</v>
      </c>
      <c r="AB8" s="57">
        <f>'liste des cartes'!J$8*'données d''entrée'!Q10</f>
        <v>0</v>
      </c>
      <c r="AC8" s="57">
        <f>'liste des cartes'!K$8*'données d''entrée'!R10</f>
        <v>0</v>
      </c>
      <c r="AD8" s="57">
        <f>'liste des cartes'!L$8*'données d''entrée'!S10</f>
        <v>0</v>
      </c>
      <c r="AE8" s="57">
        <f>'liste des cartes'!M$8*'données d''entrée'!T10</f>
        <v>0</v>
      </c>
      <c r="AF8" s="57">
        <f>'liste des cartes'!N$8*'données d''entrée'!U10</f>
        <v>0</v>
      </c>
      <c r="AG8" s="57">
        <f>'liste des cartes'!O$8*'données d''entrée'!V10</f>
        <v>0</v>
      </c>
      <c r="AH8" s="57">
        <f>'liste des cartes'!P$8*'données d''entrée'!W10</f>
        <v>0</v>
      </c>
      <c r="AI8" s="57">
        <f t="shared" si="3"/>
        <v>6</v>
      </c>
      <c r="AJ8" s="57">
        <v>4</v>
      </c>
      <c r="AK8" s="57"/>
      <c r="AL8" s="59">
        <f t="shared" si="1"/>
        <v>0</v>
      </c>
      <c r="AM8" s="42">
        <f t="shared" si="4"/>
        <v>30</v>
      </c>
      <c r="AN8" s="57" t="b">
        <f t="shared" si="5"/>
        <v>0</v>
      </c>
      <c r="AO8" s="57">
        <f t="shared" si="6"/>
        <v>6</v>
      </c>
      <c r="AP8" s="59">
        <f t="shared" si="7"/>
        <v>1.4256000000000002</v>
      </c>
      <c r="AQ8" s="59">
        <f t="shared" si="2"/>
        <v>7.1280000000000001</v>
      </c>
      <c r="AR8" s="35" t="s">
        <v>63</v>
      </c>
    </row>
    <row r="9" spans="1:44" x14ac:dyDescent="0.3">
      <c r="A9" s="58" t="str">
        <f>'données d''entrée'!C11</f>
        <v>CAP CER 10nF 50V X7R 0402</v>
      </c>
      <c r="B9" s="74">
        <f>'données d''entrée'!E11</f>
        <v>885012205067</v>
      </c>
      <c r="C9" s="57" t="s">
        <v>36</v>
      </c>
      <c r="D9" s="57">
        <f>'données d''entrée'!H11</f>
        <v>2495167</v>
      </c>
      <c r="E9" s="59">
        <v>2.1399999999999999E-2</v>
      </c>
      <c r="F9" s="57">
        <f>'liste des cartes'!C$13*'données d''entrée'!J11</f>
        <v>0</v>
      </c>
      <c r="G9" s="57">
        <f>'liste des cartes'!D$13*'données d''entrée'!K11</f>
        <v>0</v>
      </c>
      <c r="H9" s="57">
        <f>'liste des cartes'!E$13*'données d''entrée'!L11</f>
        <v>0</v>
      </c>
      <c r="I9" s="57">
        <f>'liste des cartes'!F$13*'données d''entrée'!M11</f>
        <v>0</v>
      </c>
      <c r="J9" s="57">
        <f>'liste des cartes'!G$13*'données d''entrée'!N11</f>
        <v>0</v>
      </c>
      <c r="K9" s="57">
        <f>'liste des cartes'!H$13*'données d''entrée'!O11</f>
        <v>0</v>
      </c>
      <c r="L9" s="57">
        <f>'liste des cartes'!I$13*'données d''entrée'!P11</f>
        <v>0</v>
      </c>
      <c r="M9" s="57">
        <f>'liste des cartes'!J$13*'données d''entrée'!Q11</f>
        <v>8</v>
      </c>
      <c r="N9" s="57">
        <f>'liste des cartes'!K$13*'données d''entrée'!R11</f>
        <v>0</v>
      </c>
      <c r="O9" s="57">
        <f>'liste des cartes'!L$13*'données d''entrée'!S11</f>
        <v>0</v>
      </c>
      <c r="P9" s="57">
        <f>'liste des cartes'!M$13*'données d''entrée'!T11</f>
        <v>0</v>
      </c>
      <c r="Q9" s="57">
        <f>'liste des cartes'!N$13*'données d''entrée'!U11</f>
        <v>0</v>
      </c>
      <c r="R9" s="57">
        <f>'liste des cartes'!O$13*'données d''entrée'!V11</f>
        <v>0</v>
      </c>
      <c r="S9" s="57">
        <f>'liste des cartes'!P$13*'données d''entrée'!W11</f>
        <v>0</v>
      </c>
      <c r="T9" s="57">
        <f t="shared" si="0"/>
        <v>8</v>
      </c>
      <c r="U9" s="57">
        <f>'liste des cartes'!C$8*'données d''entrée'!J11</f>
        <v>0</v>
      </c>
      <c r="V9" s="57">
        <f>'liste des cartes'!D$8*'données d''entrée'!K11</f>
        <v>0</v>
      </c>
      <c r="W9" s="57">
        <f>'liste des cartes'!E$8*'données d''entrée'!L11</f>
        <v>0</v>
      </c>
      <c r="X9" s="57">
        <f>'liste des cartes'!F$8*'données d''entrée'!M11</f>
        <v>0</v>
      </c>
      <c r="Y9" s="57">
        <f>'liste des cartes'!G$8*'données d''entrée'!N11</f>
        <v>0</v>
      </c>
      <c r="Z9" s="57">
        <f>'liste des cartes'!H$8*'données d''entrée'!O11</f>
        <v>0</v>
      </c>
      <c r="AA9" s="57">
        <f>'liste des cartes'!I$8*'données d''entrée'!P11</f>
        <v>0</v>
      </c>
      <c r="AB9" s="57">
        <f>'liste des cartes'!J$8*'données d''entrée'!Q11</f>
        <v>2</v>
      </c>
      <c r="AC9" s="57">
        <f>'liste des cartes'!K$8*'données d''entrée'!R11</f>
        <v>0</v>
      </c>
      <c r="AD9" s="57">
        <f>'liste des cartes'!L$8*'données d''entrée'!S11</f>
        <v>0</v>
      </c>
      <c r="AE9" s="57">
        <f>'liste des cartes'!M$8*'données d''entrée'!T11</f>
        <v>0</v>
      </c>
      <c r="AF9" s="57">
        <f>'liste des cartes'!N$8*'données d''entrée'!U11</f>
        <v>0</v>
      </c>
      <c r="AG9" s="57">
        <f>'liste des cartes'!O$8*'données d''entrée'!V11</f>
        <v>0</v>
      </c>
      <c r="AH9" s="57">
        <f>'liste des cartes'!P$8*'données d''entrée'!W11</f>
        <v>0</v>
      </c>
      <c r="AI9" s="57">
        <f t="shared" si="3"/>
        <v>2</v>
      </c>
      <c r="AJ9" s="57">
        <v>12</v>
      </c>
      <c r="AK9" s="57"/>
      <c r="AL9" s="59">
        <f t="shared" si="1"/>
        <v>0</v>
      </c>
      <c r="AM9" s="42">
        <f t="shared" si="4"/>
        <v>20</v>
      </c>
      <c r="AN9" s="57" t="b">
        <f t="shared" si="5"/>
        <v>0</v>
      </c>
      <c r="AO9" s="57">
        <f t="shared" si="6"/>
        <v>2</v>
      </c>
      <c r="AP9" s="59">
        <f t="shared" si="7"/>
        <v>5.1359999999999996E-2</v>
      </c>
      <c r="AQ9" s="59">
        <f t="shared" si="2"/>
        <v>0.51359999999999995</v>
      </c>
    </row>
    <row r="10" spans="1:44" x14ac:dyDescent="0.3">
      <c r="A10" s="58" t="str">
        <f>'données d''entrée'!C12</f>
        <v>SMD mono-color Chip LED, WL-SMCW, Green</v>
      </c>
      <c r="B10" s="74" t="str">
        <f>'données d''entrée'!E12</f>
        <v>150060GS75000</v>
      </c>
      <c r="C10" s="57" t="str">
        <f>'données d''entrée'!F12</f>
        <v>Farnell</v>
      </c>
      <c r="D10" s="57">
        <f>'données d''entrée'!H12</f>
        <v>2322070</v>
      </c>
      <c r="E10" s="59">
        <v>0.13300000000000001</v>
      </c>
      <c r="F10" s="57">
        <f>'liste des cartes'!C$13*'données d''entrée'!J12</f>
        <v>0</v>
      </c>
      <c r="G10" s="57">
        <f>'liste des cartes'!D$13*'données d''entrée'!K12</f>
        <v>5</v>
      </c>
      <c r="H10" s="57">
        <f>'liste des cartes'!E$13*'données d''entrée'!L12</f>
        <v>5</v>
      </c>
      <c r="I10" s="57">
        <f>'liste des cartes'!F$13*'données d''entrée'!M12</f>
        <v>4</v>
      </c>
      <c r="J10" s="57">
        <f>'liste des cartes'!G$13*'données d''entrée'!N12</f>
        <v>4</v>
      </c>
      <c r="K10" s="57">
        <f>'liste des cartes'!H$13*'données d''entrée'!O12</f>
        <v>0</v>
      </c>
      <c r="L10" s="57">
        <f>'liste des cartes'!I$13*'données d''entrée'!P12</f>
        <v>0</v>
      </c>
      <c r="M10" s="57">
        <f>'liste des cartes'!J$13*'données d''entrée'!Q12</f>
        <v>0</v>
      </c>
      <c r="N10" s="57">
        <f>'liste des cartes'!K$13*'données d''entrée'!R12</f>
        <v>0</v>
      </c>
      <c r="O10" s="57">
        <f>'liste des cartes'!L$13*'données d''entrée'!S12</f>
        <v>0</v>
      </c>
      <c r="P10" s="57">
        <f>'liste des cartes'!M$13*'données d''entrée'!T12</f>
        <v>0</v>
      </c>
      <c r="Q10" s="57">
        <f>'liste des cartes'!N$13*'données d''entrée'!U12</f>
        <v>0</v>
      </c>
      <c r="R10" s="57">
        <f>'liste des cartes'!O$13*'données d''entrée'!V12</f>
        <v>0</v>
      </c>
      <c r="S10" s="57">
        <f>'liste des cartes'!P$13*'données d''entrée'!W12</f>
        <v>6</v>
      </c>
      <c r="T10" s="57">
        <f t="shared" si="0"/>
        <v>24</v>
      </c>
      <c r="U10" s="57">
        <f>'liste des cartes'!C$8*'données d''entrée'!J12</f>
        <v>0</v>
      </c>
      <c r="V10" s="57">
        <f>'liste des cartes'!D$8*'données d''entrée'!K12</f>
        <v>1</v>
      </c>
      <c r="W10" s="57">
        <f>'liste des cartes'!E$8*'données d''entrée'!L12</f>
        <v>1</v>
      </c>
      <c r="X10" s="57">
        <f>'liste des cartes'!F$8*'données d''entrée'!M12</f>
        <v>1</v>
      </c>
      <c r="Y10" s="57">
        <f>'liste des cartes'!G$8*'données d''entrée'!N12</f>
        <v>1</v>
      </c>
      <c r="Z10" s="57">
        <f>'liste des cartes'!H$8*'données d''entrée'!O12</f>
        <v>0</v>
      </c>
      <c r="AA10" s="57">
        <f>'liste des cartes'!I$8*'données d''entrée'!P12</f>
        <v>0</v>
      </c>
      <c r="AB10" s="57">
        <f>'liste des cartes'!J$8*'données d''entrée'!Q12</f>
        <v>0</v>
      </c>
      <c r="AC10" s="57">
        <f>'liste des cartes'!K$8*'données d''entrée'!R12</f>
        <v>0</v>
      </c>
      <c r="AD10" s="57">
        <f>'liste des cartes'!L$8*'données d''entrée'!S12</f>
        <v>0</v>
      </c>
      <c r="AE10" s="57">
        <f>'liste des cartes'!M$8*'données d''entrée'!T12</f>
        <v>0</v>
      </c>
      <c r="AF10" s="57">
        <f>'liste des cartes'!N$8*'données d''entrée'!U12</f>
        <v>0</v>
      </c>
      <c r="AG10" s="57">
        <f>'liste des cartes'!O$8*'données d''entrée'!V12</f>
        <v>0</v>
      </c>
      <c r="AH10" s="57">
        <f>'liste des cartes'!P$8*'données d''entrée'!W12</f>
        <v>0</v>
      </c>
      <c r="AI10" s="57">
        <f t="shared" si="3"/>
        <v>4</v>
      </c>
      <c r="AJ10" s="57">
        <v>6</v>
      </c>
      <c r="AK10" s="60">
        <f>AS58</f>
        <v>10</v>
      </c>
      <c r="AL10" s="59">
        <f t="shared" si="1"/>
        <v>1.5960000000000001</v>
      </c>
      <c r="AM10" s="42">
        <f t="shared" si="4"/>
        <v>20</v>
      </c>
      <c r="AN10" s="57" t="b">
        <f t="shared" si="5"/>
        <v>1</v>
      </c>
      <c r="AO10" s="57">
        <f t="shared" si="6"/>
        <v>4</v>
      </c>
      <c r="AP10" s="59">
        <f t="shared" si="7"/>
        <v>0.63839999999999997</v>
      </c>
      <c r="AQ10" s="59">
        <f t="shared" si="2"/>
        <v>3.1920000000000002</v>
      </c>
    </row>
    <row r="11" spans="1:44" x14ac:dyDescent="0.3">
      <c r="A11" s="58" t="str">
        <f>'données d''entrée'!C13</f>
        <v>DIODE SCHOTTKY 40V 3A SOD123-FL</v>
      </c>
      <c r="B11" s="74" t="str">
        <f>'données d''entrée'!E13</f>
        <v>RBR3MM40ATFTR</v>
      </c>
      <c r="C11" s="57" t="str">
        <f>'données d''entrée'!F13</f>
        <v>Farnell</v>
      </c>
      <c r="D11" s="57">
        <f>'données d''entrée'!H13</f>
        <v>2581593</v>
      </c>
      <c r="E11" s="59">
        <v>0.24199999999999999</v>
      </c>
      <c r="F11" s="57">
        <f>'liste des cartes'!C$13*'données d''entrée'!J13</f>
        <v>0</v>
      </c>
      <c r="G11" s="57">
        <f>'liste des cartes'!D$13*'données d''entrée'!K13</f>
        <v>0</v>
      </c>
      <c r="H11" s="57">
        <f>'liste des cartes'!E$13*'données d''entrée'!L13</f>
        <v>5</v>
      </c>
      <c r="I11" s="57">
        <f>'liste des cartes'!F$13*'données d''entrée'!M13</f>
        <v>4</v>
      </c>
      <c r="J11" s="57">
        <f>'liste des cartes'!G$13*'données d''entrée'!N13</f>
        <v>4</v>
      </c>
      <c r="K11" s="57">
        <f>'liste des cartes'!H$13*'données d''entrée'!O13</f>
        <v>0</v>
      </c>
      <c r="L11" s="57">
        <f>'liste des cartes'!I$13*'données d''entrée'!P13</f>
        <v>0</v>
      </c>
      <c r="M11" s="57">
        <f>'liste des cartes'!J$13*'données d''entrée'!Q13</f>
        <v>0</v>
      </c>
      <c r="N11" s="57">
        <f>'liste des cartes'!K$13*'données d''entrée'!R13</f>
        <v>0</v>
      </c>
      <c r="O11" s="57">
        <f>'liste des cartes'!L$13*'données d''entrée'!S13</f>
        <v>0</v>
      </c>
      <c r="P11" s="57">
        <f>'liste des cartes'!M$13*'données d''entrée'!T13</f>
        <v>0</v>
      </c>
      <c r="Q11" s="57">
        <f>'liste des cartes'!N$13*'données d''entrée'!U13</f>
        <v>0</v>
      </c>
      <c r="R11" s="57">
        <f>'liste des cartes'!O$13*'données d''entrée'!V13</f>
        <v>0</v>
      </c>
      <c r="S11" s="57">
        <f>'liste des cartes'!P$13*'données d''entrée'!W13</f>
        <v>0</v>
      </c>
      <c r="T11" s="57">
        <f t="shared" si="0"/>
        <v>13</v>
      </c>
      <c r="U11" s="57">
        <f>'liste des cartes'!C$8*'données d''entrée'!J13</f>
        <v>0</v>
      </c>
      <c r="V11" s="57">
        <f>'liste des cartes'!D$8*'données d''entrée'!K13</f>
        <v>0</v>
      </c>
      <c r="W11" s="57">
        <f>'liste des cartes'!E$8*'données d''entrée'!L13</f>
        <v>1</v>
      </c>
      <c r="X11" s="57">
        <f>'liste des cartes'!F$8*'données d''entrée'!M13</f>
        <v>1</v>
      </c>
      <c r="Y11" s="57">
        <f>'liste des cartes'!G$8*'données d''entrée'!N13</f>
        <v>1</v>
      </c>
      <c r="Z11" s="57">
        <f>'liste des cartes'!H$8*'données d''entrée'!O13</f>
        <v>0</v>
      </c>
      <c r="AA11" s="57">
        <f>'liste des cartes'!I$8*'données d''entrée'!P13</f>
        <v>0</v>
      </c>
      <c r="AB11" s="57">
        <f>'liste des cartes'!J$8*'données d''entrée'!Q13</f>
        <v>0</v>
      </c>
      <c r="AC11" s="57">
        <f>'liste des cartes'!K$8*'données d''entrée'!R13</f>
        <v>0</v>
      </c>
      <c r="AD11" s="57">
        <f>'liste des cartes'!L$8*'données d''entrée'!S13</f>
        <v>0</v>
      </c>
      <c r="AE11" s="57">
        <f>'liste des cartes'!M$8*'données d''entrée'!T13</f>
        <v>0</v>
      </c>
      <c r="AF11" s="57">
        <f>'liste des cartes'!N$8*'données d''entrée'!U13</f>
        <v>0</v>
      </c>
      <c r="AG11" s="57">
        <f>'liste des cartes'!O$8*'données d''entrée'!V13</f>
        <v>0</v>
      </c>
      <c r="AH11" s="57">
        <f>'liste des cartes'!P$8*'données d''entrée'!W13</f>
        <v>0</v>
      </c>
      <c r="AI11" s="57">
        <f t="shared" si="3"/>
        <v>3</v>
      </c>
      <c r="AJ11" s="57">
        <v>2</v>
      </c>
      <c r="AK11" s="57"/>
      <c r="AL11" s="59">
        <f t="shared" si="1"/>
        <v>0</v>
      </c>
      <c r="AM11" s="42">
        <f t="shared" si="4"/>
        <v>15</v>
      </c>
      <c r="AN11" s="57" t="b">
        <f t="shared" si="5"/>
        <v>0</v>
      </c>
      <c r="AO11" s="57">
        <f t="shared" si="6"/>
        <v>3</v>
      </c>
      <c r="AP11" s="59">
        <f t="shared" si="7"/>
        <v>0.87119999999999997</v>
      </c>
      <c r="AQ11" s="59">
        <f t="shared" si="2"/>
        <v>4.3559999999999999</v>
      </c>
    </row>
    <row r="12" spans="1:44" x14ac:dyDescent="0.3">
      <c r="A12" s="58" t="str">
        <f>'données d''entrée'!C14</f>
        <v>DIODE ARRAY SCHOTTKY 30V SOT23-3</v>
      </c>
      <c r="B12" s="74" t="str">
        <f>'données d''entrée'!E14</f>
        <v>BAT54S-7-F</v>
      </c>
      <c r="C12" s="57" t="str">
        <f>'données d''entrée'!F14</f>
        <v>Farnell</v>
      </c>
      <c r="D12" s="57">
        <f>'données d''entrée'!H14</f>
        <v>9526510</v>
      </c>
      <c r="E12" s="59">
        <v>0.28000000000000003</v>
      </c>
      <c r="F12" s="57">
        <f>'liste des cartes'!C$13*'données d''entrée'!J14</f>
        <v>0</v>
      </c>
      <c r="G12" s="57">
        <f>'liste des cartes'!D$13*'données d''entrée'!K14</f>
        <v>0</v>
      </c>
      <c r="H12" s="57">
        <f>'liste des cartes'!E$13*'données d''entrée'!L14</f>
        <v>0</v>
      </c>
      <c r="I12" s="57">
        <f>'liste des cartes'!F$13*'données d''entrée'!M14</f>
        <v>0</v>
      </c>
      <c r="J12" s="57">
        <f>'liste des cartes'!G$13*'données d''entrée'!N14</f>
        <v>0</v>
      </c>
      <c r="K12" s="57">
        <f>'liste des cartes'!H$13*'données d''entrée'!O14</f>
        <v>0</v>
      </c>
      <c r="L12" s="57">
        <f>'liste des cartes'!I$13*'données d''entrée'!P14</f>
        <v>0</v>
      </c>
      <c r="M12" s="57">
        <f>'liste des cartes'!J$13*'données d''entrée'!Q14</f>
        <v>8</v>
      </c>
      <c r="N12" s="57">
        <f>'liste des cartes'!K$13*'données d''entrée'!R14</f>
        <v>0</v>
      </c>
      <c r="O12" s="57">
        <f>'liste des cartes'!L$13*'données d''entrée'!S14</f>
        <v>0</v>
      </c>
      <c r="P12" s="57">
        <f>'liste des cartes'!M$13*'données d''entrée'!T14</f>
        <v>0</v>
      </c>
      <c r="Q12" s="57">
        <f>'liste des cartes'!N$13*'données d''entrée'!U14</f>
        <v>0</v>
      </c>
      <c r="R12" s="57">
        <f>'liste des cartes'!O$13*'données d''entrée'!V14</f>
        <v>0</v>
      </c>
      <c r="S12" s="57">
        <f>'liste des cartes'!P$13*'données d''entrée'!W14</f>
        <v>0</v>
      </c>
      <c r="T12" s="57">
        <f t="shared" si="0"/>
        <v>8</v>
      </c>
      <c r="U12" s="57">
        <f>'liste des cartes'!C$8*'données d''entrée'!J14</f>
        <v>0</v>
      </c>
      <c r="V12" s="57">
        <f>'liste des cartes'!D$8*'données d''entrée'!K14</f>
        <v>0</v>
      </c>
      <c r="W12" s="57">
        <f>'liste des cartes'!E$8*'données d''entrée'!L14</f>
        <v>0</v>
      </c>
      <c r="X12" s="57">
        <f>'liste des cartes'!F$8*'données d''entrée'!M14</f>
        <v>0</v>
      </c>
      <c r="Y12" s="57">
        <f>'liste des cartes'!G$8*'données d''entrée'!N14</f>
        <v>0</v>
      </c>
      <c r="Z12" s="57">
        <f>'liste des cartes'!H$8*'données d''entrée'!O14</f>
        <v>0</v>
      </c>
      <c r="AA12" s="57">
        <f>'liste des cartes'!I$8*'données d''entrée'!P14</f>
        <v>0</v>
      </c>
      <c r="AB12" s="57">
        <f>'liste des cartes'!J$8*'données d''entrée'!Q14</f>
        <v>2</v>
      </c>
      <c r="AC12" s="57">
        <f>'liste des cartes'!K$8*'données d''entrée'!R14</f>
        <v>0</v>
      </c>
      <c r="AD12" s="57">
        <f>'liste des cartes'!L$8*'données d''entrée'!S14</f>
        <v>0</v>
      </c>
      <c r="AE12" s="57">
        <f>'liste des cartes'!M$8*'données d''entrée'!T14</f>
        <v>0</v>
      </c>
      <c r="AF12" s="57">
        <f>'liste des cartes'!N$8*'données d''entrée'!U14</f>
        <v>0</v>
      </c>
      <c r="AG12" s="57">
        <f>'liste des cartes'!O$8*'données d''entrée'!V14</f>
        <v>0</v>
      </c>
      <c r="AH12" s="57">
        <f>'liste des cartes'!P$8*'données d''entrée'!W14</f>
        <v>0</v>
      </c>
      <c r="AI12" s="57">
        <f t="shared" si="3"/>
        <v>2</v>
      </c>
      <c r="AJ12" s="57">
        <v>2</v>
      </c>
      <c r="AK12" s="57"/>
      <c r="AL12" s="59">
        <f t="shared" si="1"/>
        <v>0</v>
      </c>
      <c r="AM12" s="42">
        <f t="shared" si="4"/>
        <v>10</v>
      </c>
      <c r="AN12" s="57" t="b">
        <f t="shared" si="5"/>
        <v>0</v>
      </c>
      <c r="AO12" s="57">
        <f t="shared" si="6"/>
        <v>2</v>
      </c>
      <c r="AP12" s="59">
        <f t="shared" si="7"/>
        <v>0.67200000000000004</v>
      </c>
      <c r="AQ12" s="59">
        <f t="shared" si="2"/>
        <v>3.3600000000000003</v>
      </c>
    </row>
    <row r="13" spans="1:44" x14ac:dyDescent="0.3">
      <c r="A13" s="58" t="str">
        <f>'données d''entrée'!C15</f>
        <v>DIODE SCHOTTKY 100V 5A SMA (DO-214AC)</v>
      </c>
      <c r="B13" s="74" t="str">
        <f>'données d''entrée'!E15</f>
        <v>HTA5U100</v>
      </c>
      <c r="C13" s="57" t="str">
        <f>'données d''entrée'!F15</f>
        <v>Farnell</v>
      </c>
      <c r="D13" s="57">
        <f>'données d''entrée'!H15</f>
        <v>2750942</v>
      </c>
      <c r="E13" s="59">
        <v>0.45800000000000002</v>
      </c>
      <c r="F13" s="57">
        <f>'liste des cartes'!C$13*'données d''entrée'!J15</f>
        <v>0</v>
      </c>
      <c r="G13" s="57">
        <f>'liste des cartes'!D$13*'données d''entrée'!K15</f>
        <v>5</v>
      </c>
      <c r="H13" s="57">
        <f>'liste des cartes'!E$13*'données d''entrée'!L15</f>
        <v>0</v>
      </c>
      <c r="I13" s="57">
        <f>'liste des cartes'!F$13*'données d''entrée'!M15</f>
        <v>0</v>
      </c>
      <c r="J13" s="57">
        <f>'liste des cartes'!G$13*'données d''entrée'!N15</f>
        <v>0</v>
      </c>
      <c r="K13" s="57">
        <f>'liste des cartes'!H$13*'données d''entrée'!O15</f>
        <v>0</v>
      </c>
      <c r="L13" s="57">
        <f>'liste des cartes'!I$13*'données d''entrée'!P15</f>
        <v>0</v>
      </c>
      <c r="M13" s="57">
        <f>'liste des cartes'!J$13*'données d''entrée'!Q15</f>
        <v>0</v>
      </c>
      <c r="N13" s="57">
        <f>'liste des cartes'!K$13*'données d''entrée'!R15</f>
        <v>0</v>
      </c>
      <c r="O13" s="57">
        <f>'liste des cartes'!L$13*'données d''entrée'!S15</f>
        <v>0</v>
      </c>
      <c r="P13" s="57">
        <f>'liste des cartes'!M$13*'données d''entrée'!T15</f>
        <v>0</v>
      </c>
      <c r="Q13" s="57">
        <f>'liste des cartes'!N$13*'données d''entrée'!U15</f>
        <v>0</v>
      </c>
      <c r="R13" s="57">
        <f>'liste des cartes'!O$13*'données d''entrée'!V15</f>
        <v>0</v>
      </c>
      <c r="S13" s="57">
        <f>'liste des cartes'!P$13*'données d''entrée'!W15</f>
        <v>0</v>
      </c>
      <c r="T13" s="57">
        <f t="shared" si="0"/>
        <v>5</v>
      </c>
      <c r="U13" s="57">
        <f>'liste des cartes'!C$8*'données d''entrée'!J15</f>
        <v>0</v>
      </c>
      <c r="V13" s="57">
        <f>'liste des cartes'!D$8*'données d''entrée'!K15</f>
        <v>1</v>
      </c>
      <c r="W13" s="57">
        <f>'liste des cartes'!E$8*'données d''entrée'!L15</f>
        <v>0</v>
      </c>
      <c r="X13" s="57">
        <f>'liste des cartes'!F$8*'données d''entrée'!M15</f>
        <v>0</v>
      </c>
      <c r="Y13" s="57">
        <f>'liste des cartes'!G$8*'données d''entrée'!N15</f>
        <v>0</v>
      </c>
      <c r="Z13" s="57">
        <f>'liste des cartes'!H$8*'données d''entrée'!O15</f>
        <v>0</v>
      </c>
      <c r="AA13" s="57">
        <f>'liste des cartes'!I$8*'données d''entrée'!P15</f>
        <v>0</v>
      </c>
      <c r="AB13" s="57">
        <f>'liste des cartes'!J$8*'données d''entrée'!Q15</f>
        <v>0</v>
      </c>
      <c r="AC13" s="57">
        <f>'liste des cartes'!K$8*'données d''entrée'!R15</f>
        <v>0</v>
      </c>
      <c r="AD13" s="57">
        <f>'liste des cartes'!L$8*'données d''entrée'!S15</f>
        <v>0</v>
      </c>
      <c r="AE13" s="57">
        <f>'liste des cartes'!M$8*'données d''entrée'!T15</f>
        <v>0</v>
      </c>
      <c r="AF13" s="57">
        <f>'liste des cartes'!N$8*'données d''entrée'!U15</f>
        <v>0</v>
      </c>
      <c r="AG13" s="57">
        <f>'liste des cartes'!O$8*'données d''entrée'!V15</f>
        <v>0</v>
      </c>
      <c r="AH13" s="57">
        <f>'liste des cartes'!P$8*'données d''entrée'!W15</f>
        <v>0</v>
      </c>
      <c r="AI13" s="57">
        <f t="shared" si="3"/>
        <v>1</v>
      </c>
      <c r="AJ13" s="57"/>
      <c r="AK13" s="57"/>
      <c r="AL13" s="59">
        <f t="shared" si="1"/>
        <v>0</v>
      </c>
      <c r="AM13" s="42">
        <f t="shared" si="4"/>
        <v>5</v>
      </c>
      <c r="AN13" s="57" t="b">
        <f t="shared" si="5"/>
        <v>0</v>
      </c>
      <c r="AO13" s="57">
        <f t="shared" si="6"/>
        <v>1</v>
      </c>
      <c r="AP13" s="59">
        <f t="shared" si="7"/>
        <v>0.54959999999999998</v>
      </c>
      <c r="AQ13" s="59">
        <f t="shared" si="2"/>
        <v>2.7479999999999998</v>
      </c>
    </row>
    <row r="14" spans="1:44" x14ac:dyDescent="0.3">
      <c r="A14" s="58" t="str">
        <f>'données d''entrée'!C16</f>
        <v>Traco 12.0V 60W 5A</v>
      </c>
      <c r="B14" s="74" t="str">
        <f>'données d''entrée'!E16</f>
        <v>TEN 60-2412WIN</v>
      </c>
      <c r="C14" s="57" t="str">
        <f>'données d''entrée'!F16</f>
        <v>Farnell</v>
      </c>
      <c r="D14" s="57">
        <f>'données d''entrée'!H16</f>
        <v>2451635</v>
      </c>
      <c r="E14" s="59">
        <v>113</v>
      </c>
      <c r="F14" s="57">
        <f>'liste des cartes'!C$13*'données d''entrée'!J16</f>
        <v>0</v>
      </c>
      <c r="G14" s="57">
        <f>'liste des cartes'!D$13*'données d''entrée'!K16</f>
        <v>0</v>
      </c>
      <c r="H14" s="57">
        <f>'liste des cartes'!E$13*'données d''entrée'!L16</f>
        <v>0</v>
      </c>
      <c r="I14" s="57">
        <f>'liste des cartes'!F$13*'données d''entrée'!M16</f>
        <v>0</v>
      </c>
      <c r="J14" s="57">
        <f>'liste des cartes'!G$13*'données d''entrée'!N16</f>
        <v>4</v>
      </c>
      <c r="K14" s="57">
        <f>'liste des cartes'!H$13*'données d''entrée'!O16</f>
        <v>0</v>
      </c>
      <c r="L14" s="57">
        <f>'liste des cartes'!I$13*'données d''entrée'!P16</f>
        <v>0</v>
      </c>
      <c r="M14" s="57">
        <f>'liste des cartes'!J$13*'données d''entrée'!Q16</f>
        <v>0</v>
      </c>
      <c r="N14" s="57">
        <f>'liste des cartes'!K$13*'données d''entrée'!R16</f>
        <v>0</v>
      </c>
      <c r="O14" s="57">
        <f>'liste des cartes'!L$13*'données d''entrée'!S16</f>
        <v>0</v>
      </c>
      <c r="P14" s="57">
        <f>'liste des cartes'!M$13*'données d''entrée'!T16</f>
        <v>0</v>
      </c>
      <c r="Q14" s="57">
        <f>'liste des cartes'!N$13*'données d''entrée'!U16</f>
        <v>0</v>
      </c>
      <c r="R14" s="57">
        <f>'liste des cartes'!O$13*'données d''entrée'!V16</f>
        <v>0</v>
      </c>
      <c r="S14" s="57">
        <f>'liste des cartes'!P$13*'données d''entrée'!W16</f>
        <v>0</v>
      </c>
      <c r="T14" s="57">
        <f t="shared" si="0"/>
        <v>4</v>
      </c>
      <c r="U14" s="57">
        <f>'liste des cartes'!C$8*'données d''entrée'!J16</f>
        <v>0</v>
      </c>
      <c r="V14" s="57">
        <f>'liste des cartes'!D$8*'données d''entrée'!K16</f>
        <v>0</v>
      </c>
      <c r="W14" s="57">
        <f>'liste des cartes'!E$8*'données d''entrée'!L16</f>
        <v>0</v>
      </c>
      <c r="X14" s="57">
        <f>'liste des cartes'!F$8*'données d''entrée'!M16</f>
        <v>0</v>
      </c>
      <c r="Y14" s="57">
        <f>'liste des cartes'!G$8*'données d''entrée'!N16</f>
        <v>1</v>
      </c>
      <c r="Z14" s="57">
        <f>'liste des cartes'!H$8*'données d''entrée'!O16</f>
        <v>0</v>
      </c>
      <c r="AA14" s="57">
        <f>'liste des cartes'!I$8*'données d''entrée'!P16</f>
        <v>0</v>
      </c>
      <c r="AB14" s="57">
        <f>'liste des cartes'!J$8*'données d''entrée'!Q16</f>
        <v>0</v>
      </c>
      <c r="AC14" s="57">
        <f>'liste des cartes'!K$8*'données d''entrée'!R16</f>
        <v>0</v>
      </c>
      <c r="AD14" s="57">
        <f>'liste des cartes'!L$8*'données d''entrée'!S16</f>
        <v>0</v>
      </c>
      <c r="AE14" s="57">
        <f>'liste des cartes'!M$8*'données d''entrée'!T16</f>
        <v>0</v>
      </c>
      <c r="AF14" s="57">
        <f>'liste des cartes'!N$8*'données d''entrée'!U16</f>
        <v>0</v>
      </c>
      <c r="AG14" s="57">
        <f>'liste des cartes'!O$8*'données d''entrée'!V16</f>
        <v>0</v>
      </c>
      <c r="AH14" s="57">
        <f>'liste des cartes'!P$8*'données d''entrée'!W16</f>
        <v>0</v>
      </c>
      <c r="AI14" s="57">
        <f t="shared" si="3"/>
        <v>1</v>
      </c>
      <c r="AJ14" s="57">
        <v>-1</v>
      </c>
      <c r="AK14" s="61">
        <v>3</v>
      </c>
      <c r="AL14" s="59">
        <f t="shared" si="1"/>
        <v>406.8</v>
      </c>
      <c r="AM14" s="42">
        <f t="shared" si="4"/>
        <v>0</v>
      </c>
      <c r="AN14" s="57" t="b">
        <f t="shared" si="5"/>
        <v>0</v>
      </c>
      <c r="AO14" s="57">
        <f t="shared" si="6"/>
        <v>0</v>
      </c>
      <c r="AP14" s="59">
        <f t="shared" si="7"/>
        <v>0</v>
      </c>
      <c r="AQ14" s="59">
        <f t="shared" si="2"/>
        <v>0</v>
      </c>
      <c r="AR14" s="35" t="s">
        <v>64</v>
      </c>
    </row>
    <row r="15" spans="1:44" x14ac:dyDescent="0.3">
      <c r="A15" s="58" t="str">
        <f>'données d''entrée'!C17</f>
        <v>Traco 5V-6V 30W 6A</v>
      </c>
      <c r="B15" s="74" t="str">
        <f>'données d''entrée'!E17</f>
        <v>THN30-2411WI-A1</v>
      </c>
      <c r="C15" s="57" t="str">
        <f>'données d''entrée'!F17</f>
        <v>Digikey</v>
      </c>
      <c r="D15" s="57" t="str">
        <f>'données d''entrée'!H17</f>
        <v>1951-3302-ND</v>
      </c>
      <c r="E15" s="59">
        <v>68.489999999999995</v>
      </c>
      <c r="F15" s="57">
        <f>'liste des cartes'!C$13*'données d''entrée'!J17</f>
        <v>0</v>
      </c>
      <c r="G15" s="57">
        <f>'liste des cartes'!D$13*'données d''entrée'!K17</f>
        <v>0</v>
      </c>
      <c r="H15" s="57">
        <f>'liste des cartes'!E$13*'données d''entrée'!L17</f>
        <v>5</v>
      </c>
      <c r="I15" s="57">
        <f>'liste des cartes'!F$13*'données d''entrée'!M17</f>
        <v>0</v>
      </c>
      <c r="J15" s="57">
        <f>'liste des cartes'!G$13*'données d''entrée'!N17</f>
        <v>0</v>
      </c>
      <c r="K15" s="57">
        <f>'liste des cartes'!H$13*'données d''entrée'!O17</f>
        <v>0</v>
      </c>
      <c r="L15" s="57">
        <f>'liste des cartes'!I$13*'données d''entrée'!P17</f>
        <v>0</v>
      </c>
      <c r="M15" s="57">
        <f>'liste des cartes'!J$13*'données d''entrée'!Q17</f>
        <v>0</v>
      </c>
      <c r="N15" s="57">
        <f>'liste des cartes'!K$13*'données d''entrée'!R17</f>
        <v>0</v>
      </c>
      <c r="O15" s="57">
        <f>'liste des cartes'!L$13*'données d''entrée'!S17</f>
        <v>0</v>
      </c>
      <c r="P15" s="57">
        <f>'liste des cartes'!M$13*'données d''entrée'!T17</f>
        <v>0</v>
      </c>
      <c r="Q15" s="57">
        <f>'liste des cartes'!N$13*'données d''entrée'!U17</f>
        <v>0</v>
      </c>
      <c r="R15" s="57">
        <f>'liste des cartes'!O$13*'données d''entrée'!V17</f>
        <v>0</v>
      </c>
      <c r="S15" s="57">
        <f>'liste des cartes'!P$13*'données d''entrée'!W17</f>
        <v>0</v>
      </c>
      <c r="T15" s="57">
        <f t="shared" si="0"/>
        <v>5</v>
      </c>
      <c r="U15" s="57">
        <f>'liste des cartes'!C$8*'données d''entrée'!J17</f>
        <v>0</v>
      </c>
      <c r="V15" s="57">
        <f>'liste des cartes'!D$8*'données d''entrée'!K17</f>
        <v>0</v>
      </c>
      <c r="W15" s="57">
        <f>'liste des cartes'!E$8*'données d''entrée'!L17</f>
        <v>1</v>
      </c>
      <c r="X15" s="57">
        <f>'liste des cartes'!F$8*'données d''entrée'!M17</f>
        <v>0</v>
      </c>
      <c r="Y15" s="57">
        <f>'liste des cartes'!G$8*'données d''entrée'!N17</f>
        <v>0</v>
      </c>
      <c r="Z15" s="57">
        <f>'liste des cartes'!H$8*'données d''entrée'!O17</f>
        <v>0</v>
      </c>
      <c r="AA15" s="57">
        <f>'liste des cartes'!I$8*'données d''entrée'!P17</f>
        <v>0</v>
      </c>
      <c r="AB15" s="57">
        <f>'liste des cartes'!J$8*'données d''entrée'!Q17</f>
        <v>0</v>
      </c>
      <c r="AC15" s="57">
        <f>'liste des cartes'!K$8*'données d''entrée'!R17</f>
        <v>0</v>
      </c>
      <c r="AD15" s="57">
        <f>'liste des cartes'!L$8*'données d''entrée'!S17</f>
        <v>0</v>
      </c>
      <c r="AE15" s="57">
        <f>'liste des cartes'!M$8*'données d''entrée'!T17</f>
        <v>0</v>
      </c>
      <c r="AF15" s="57">
        <f>'liste des cartes'!N$8*'données d''entrée'!U17</f>
        <v>0</v>
      </c>
      <c r="AG15" s="57">
        <f>'liste des cartes'!O$8*'données d''entrée'!V17</f>
        <v>0</v>
      </c>
      <c r="AH15" s="57">
        <f>'liste des cartes'!P$8*'données d''entrée'!W17</f>
        <v>0</v>
      </c>
      <c r="AI15" s="57">
        <f t="shared" si="3"/>
        <v>1</v>
      </c>
      <c r="AJ15" s="57">
        <v>-1</v>
      </c>
      <c r="AK15" s="61">
        <v>4</v>
      </c>
      <c r="AL15" s="59">
        <f t="shared" si="1"/>
        <v>328.75199999999995</v>
      </c>
      <c r="AM15" s="42">
        <f t="shared" si="4"/>
        <v>0</v>
      </c>
      <c r="AN15" s="57" t="b">
        <f t="shared" si="5"/>
        <v>0</v>
      </c>
      <c r="AO15" s="57">
        <f t="shared" si="6"/>
        <v>0</v>
      </c>
      <c r="AP15" s="59">
        <f t="shared" si="7"/>
        <v>0</v>
      </c>
      <c r="AQ15" s="59">
        <f t="shared" si="2"/>
        <v>0</v>
      </c>
      <c r="AR15" s="35" t="s">
        <v>65</v>
      </c>
    </row>
    <row r="16" spans="1:44" x14ac:dyDescent="0.3">
      <c r="A16" s="58" t="str">
        <f>'données d''entrée'!C18</f>
        <v>Traco 5V 15W 3A</v>
      </c>
      <c r="B16" s="74" t="str">
        <f>'données d''entrée'!E18</f>
        <v>THN15-2411WI</v>
      </c>
      <c r="C16" s="57" t="str">
        <f>'données d''entrée'!F18</f>
        <v>Farnell</v>
      </c>
      <c r="D16" s="57">
        <f>'données d''entrée'!H18</f>
        <v>1441226</v>
      </c>
      <c r="E16" s="59">
        <v>35.909999999999997</v>
      </c>
      <c r="F16" s="57">
        <f>'liste des cartes'!C$13*'données d''entrée'!J18</f>
        <v>0</v>
      </c>
      <c r="G16" s="57">
        <f>'liste des cartes'!D$13*'données d''entrée'!K18</f>
        <v>0</v>
      </c>
      <c r="H16" s="57">
        <f>'liste des cartes'!E$13*'données d''entrée'!L18</f>
        <v>0</v>
      </c>
      <c r="I16" s="57">
        <f>'liste des cartes'!F$13*'données d''entrée'!M18</f>
        <v>4</v>
      </c>
      <c r="J16" s="57">
        <f>'liste des cartes'!G$13*'données d''entrée'!N18</f>
        <v>0</v>
      </c>
      <c r="K16" s="57">
        <f>'liste des cartes'!H$13*'données d''entrée'!O18</f>
        <v>0</v>
      </c>
      <c r="L16" s="57">
        <f>'liste des cartes'!I$13*'données d''entrée'!P18</f>
        <v>0</v>
      </c>
      <c r="M16" s="57">
        <f>'liste des cartes'!J$13*'données d''entrée'!Q18</f>
        <v>0</v>
      </c>
      <c r="N16" s="57">
        <f>'liste des cartes'!K$13*'données d''entrée'!R18</f>
        <v>0</v>
      </c>
      <c r="O16" s="57">
        <f>'liste des cartes'!L$13*'données d''entrée'!S18</f>
        <v>0</v>
      </c>
      <c r="P16" s="57">
        <f>'liste des cartes'!M$13*'données d''entrée'!T18</f>
        <v>0</v>
      </c>
      <c r="Q16" s="57">
        <f>'liste des cartes'!N$13*'données d''entrée'!U18</f>
        <v>0</v>
      </c>
      <c r="R16" s="57">
        <f>'liste des cartes'!O$13*'données d''entrée'!V18</f>
        <v>0</v>
      </c>
      <c r="S16" s="57">
        <f>'liste des cartes'!P$13*'données d''entrée'!W18</f>
        <v>0</v>
      </c>
      <c r="T16" s="57">
        <f t="shared" si="0"/>
        <v>4</v>
      </c>
      <c r="U16" s="57">
        <f>'liste des cartes'!C$8*'données d''entrée'!J18</f>
        <v>0</v>
      </c>
      <c r="V16" s="57">
        <f>'liste des cartes'!D$8*'données d''entrée'!K18</f>
        <v>0</v>
      </c>
      <c r="W16" s="57">
        <f>'liste des cartes'!E$8*'données d''entrée'!L18</f>
        <v>0</v>
      </c>
      <c r="X16" s="57">
        <f>'liste des cartes'!F$8*'données d''entrée'!M18</f>
        <v>1</v>
      </c>
      <c r="Y16" s="57">
        <f>'liste des cartes'!G$8*'données d''entrée'!N18</f>
        <v>0</v>
      </c>
      <c r="Z16" s="57">
        <f>'liste des cartes'!H$8*'données d''entrée'!O18</f>
        <v>0</v>
      </c>
      <c r="AA16" s="57">
        <f>'liste des cartes'!I$8*'données d''entrée'!P18</f>
        <v>0</v>
      </c>
      <c r="AB16" s="57">
        <f>'liste des cartes'!J$8*'données d''entrée'!Q18</f>
        <v>0</v>
      </c>
      <c r="AC16" s="57">
        <f>'liste des cartes'!K$8*'données d''entrée'!R18</f>
        <v>0</v>
      </c>
      <c r="AD16" s="57">
        <f>'liste des cartes'!L$8*'données d''entrée'!S18</f>
        <v>0</v>
      </c>
      <c r="AE16" s="57">
        <f>'liste des cartes'!M$8*'données d''entrée'!T18</f>
        <v>0</v>
      </c>
      <c r="AF16" s="57">
        <f>'liste des cartes'!N$8*'données d''entrée'!U18</f>
        <v>0</v>
      </c>
      <c r="AG16" s="57">
        <f>'liste des cartes'!O$8*'données d''entrée'!V18</f>
        <v>0</v>
      </c>
      <c r="AH16" s="57">
        <f>'liste des cartes'!P$8*'données d''entrée'!W18</f>
        <v>0</v>
      </c>
      <c r="AI16" s="57">
        <f t="shared" si="3"/>
        <v>1</v>
      </c>
      <c r="AJ16" s="57">
        <v>-1</v>
      </c>
      <c r="AK16" s="61">
        <v>3</v>
      </c>
      <c r="AL16" s="59">
        <f t="shared" si="1"/>
        <v>129.27599999999998</v>
      </c>
      <c r="AM16" s="42">
        <f t="shared" si="4"/>
        <v>0</v>
      </c>
      <c r="AN16" s="57" t="b">
        <f t="shared" si="5"/>
        <v>0</v>
      </c>
      <c r="AO16" s="57">
        <f t="shared" si="6"/>
        <v>0</v>
      </c>
      <c r="AP16" s="59">
        <f t="shared" si="7"/>
        <v>0</v>
      </c>
      <c r="AQ16" s="59">
        <f t="shared" si="2"/>
        <v>0</v>
      </c>
      <c r="AR16" s="35" t="s">
        <v>64</v>
      </c>
    </row>
    <row r="17" spans="1:45" x14ac:dyDescent="0.3">
      <c r="A17" s="58" t="str">
        <f>'données d''entrée'!C19</f>
        <v>WE-TVSP Power TVS Diode, Unidirectional, 1500 W, 24 VDC</v>
      </c>
      <c r="B17" s="74">
        <f>'données d''entrée'!E19</f>
        <v>824540241</v>
      </c>
      <c r="C17" s="57" t="str">
        <f>'données d''entrée'!F19</f>
        <v>Farnell</v>
      </c>
      <c r="D17" s="57">
        <f>'données d''entrée'!H19</f>
        <v>2839627</v>
      </c>
      <c r="E17" s="59">
        <v>0.54900000000000004</v>
      </c>
      <c r="F17" s="57">
        <f>'liste des cartes'!C$13*'données d''entrée'!J19</f>
        <v>0</v>
      </c>
      <c r="G17" s="57">
        <f>'liste des cartes'!D$13*'données d''entrée'!K19</f>
        <v>5</v>
      </c>
      <c r="H17" s="57">
        <f>'liste des cartes'!E$13*'données d''entrée'!L19</f>
        <v>0</v>
      </c>
      <c r="I17" s="57">
        <f>'liste des cartes'!F$13*'données d''entrée'!M19</f>
        <v>0</v>
      </c>
      <c r="J17" s="57">
        <f>'liste des cartes'!G$13*'données d''entrée'!N19</f>
        <v>0</v>
      </c>
      <c r="K17" s="57">
        <f>'liste des cartes'!H$13*'données d''entrée'!O19</f>
        <v>0</v>
      </c>
      <c r="L17" s="57">
        <f>'liste des cartes'!I$13*'données d''entrée'!P19</f>
        <v>0</v>
      </c>
      <c r="M17" s="57">
        <f>'liste des cartes'!J$13*'données d''entrée'!Q19</f>
        <v>0</v>
      </c>
      <c r="N17" s="57">
        <f>'liste des cartes'!K$13*'données d''entrée'!R19</f>
        <v>0</v>
      </c>
      <c r="O17" s="57">
        <f>'liste des cartes'!L$13*'données d''entrée'!S19</f>
        <v>0</v>
      </c>
      <c r="P17" s="57">
        <f>'liste des cartes'!M$13*'données d''entrée'!T19</f>
        <v>0</v>
      </c>
      <c r="Q17" s="57">
        <f>'liste des cartes'!N$13*'données d''entrée'!U19</f>
        <v>0</v>
      </c>
      <c r="R17" s="57">
        <f>'liste des cartes'!O$13*'données d''entrée'!V19</f>
        <v>0</v>
      </c>
      <c r="S17" s="57">
        <f>'liste des cartes'!P$13*'données d''entrée'!W19</f>
        <v>0</v>
      </c>
      <c r="T17" s="57">
        <f t="shared" si="0"/>
        <v>5</v>
      </c>
      <c r="U17" s="57">
        <f>'liste des cartes'!C$8*'données d''entrée'!J19</f>
        <v>0</v>
      </c>
      <c r="V17" s="57">
        <f>'liste des cartes'!D$8*'données d''entrée'!K19</f>
        <v>1</v>
      </c>
      <c r="W17" s="57">
        <f>'liste des cartes'!E$8*'données d''entrée'!L19</f>
        <v>0</v>
      </c>
      <c r="X17" s="57">
        <f>'liste des cartes'!F$8*'données d''entrée'!M19</f>
        <v>0</v>
      </c>
      <c r="Y17" s="57">
        <f>'liste des cartes'!G$8*'données d''entrée'!N19</f>
        <v>0</v>
      </c>
      <c r="Z17" s="57">
        <f>'liste des cartes'!H$8*'données d''entrée'!O19</f>
        <v>0</v>
      </c>
      <c r="AA17" s="57">
        <f>'liste des cartes'!I$8*'données d''entrée'!P19</f>
        <v>0</v>
      </c>
      <c r="AB17" s="57">
        <f>'liste des cartes'!J$8*'données d''entrée'!Q19</f>
        <v>0</v>
      </c>
      <c r="AC17" s="57">
        <f>'liste des cartes'!K$8*'données d''entrée'!R19</f>
        <v>0</v>
      </c>
      <c r="AD17" s="57">
        <f>'liste des cartes'!L$8*'données d''entrée'!S19</f>
        <v>0</v>
      </c>
      <c r="AE17" s="57">
        <f>'liste des cartes'!M$8*'données d''entrée'!T19</f>
        <v>0</v>
      </c>
      <c r="AF17" s="57">
        <f>'liste des cartes'!N$8*'données d''entrée'!U19</f>
        <v>0</v>
      </c>
      <c r="AG17" s="57">
        <f>'liste des cartes'!O$8*'données d''entrée'!V19</f>
        <v>0</v>
      </c>
      <c r="AH17" s="57">
        <f>'liste des cartes'!P$8*'données d''entrée'!W19</f>
        <v>0</v>
      </c>
      <c r="AI17" s="57">
        <f t="shared" si="3"/>
        <v>1</v>
      </c>
      <c r="AJ17" s="57"/>
      <c r="AK17" s="60">
        <f>AS58/2</f>
        <v>5</v>
      </c>
      <c r="AL17" s="59">
        <f t="shared" si="1"/>
        <v>3.294</v>
      </c>
      <c r="AM17" s="42">
        <f t="shared" si="4"/>
        <v>0</v>
      </c>
      <c r="AN17" s="57" t="b">
        <f t="shared" si="5"/>
        <v>0</v>
      </c>
      <c r="AO17" s="57">
        <f t="shared" si="6"/>
        <v>0</v>
      </c>
      <c r="AP17" s="59">
        <f t="shared" si="7"/>
        <v>0</v>
      </c>
      <c r="AQ17" s="59">
        <f t="shared" si="2"/>
        <v>0</v>
      </c>
      <c r="AR17" s="35" t="s">
        <v>85</v>
      </c>
    </row>
    <row r="18" spans="1:45" x14ac:dyDescent="0.3">
      <c r="A18" s="58" t="str">
        <f>'données d''entrée'!C20</f>
        <v>FUSE Holder 500V 30A PCB</v>
      </c>
      <c r="B18" s="74" t="str">
        <f>'données d''entrée'!E20</f>
        <v>3557-2</v>
      </c>
      <c r="C18" s="57" t="str">
        <f>'données d''entrée'!F20</f>
        <v>Farnell</v>
      </c>
      <c r="D18" s="57">
        <f>'données d''entrée'!H20</f>
        <v>2292904</v>
      </c>
      <c r="E18" s="59">
        <v>1.44</v>
      </c>
      <c r="F18" s="57">
        <f>'liste des cartes'!C$13*'données d''entrée'!J20</f>
        <v>0</v>
      </c>
      <c r="G18" s="57">
        <f>'liste des cartes'!D$13*'données d''entrée'!K20</f>
        <v>5</v>
      </c>
      <c r="H18" s="57">
        <f>'liste des cartes'!E$13*'données d''entrée'!L20</f>
        <v>0</v>
      </c>
      <c r="I18" s="57">
        <f>'liste des cartes'!F$13*'données d''entrée'!M20</f>
        <v>0</v>
      </c>
      <c r="J18" s="57">
        <f>'liste des cartes'!G$13*'données d''entrée'!N20</f>
        <v>0</v>
      </c>
      <c r="K18" s="57">
        <f>'liste des cartes'!H$13*'données d''entrée'!O20</f>
        <v>0</v>
      </c>
      <c r="L18" s="57">
        <f>'liste des cartes'!I$13*'données d''entrée'!P20</f>
        <v>0</v>
      </c>
      <c r="M18" s="57">
        <f>'liste des cartes'!J$13*'données d''entrée'!Q20</f>
        <v>0</v>
      </c>
      <c r="N18" s="57">
        <f>'liste des cartes'!K$13*'données d''entrée'!R20</f>
        <v>0</v>
      </c>
      <c r="O18" s="57">
        <f>'liste des cartes'!L$13*'données d''entrée'!S20</f>
        <v>0</v>
      </c>
      <c r="P18" s="57">
        <f>'liste des cartes'!M$13*'données d''entrée'!T20</f>
        <v>0</v>
      </c>
      <c r="Q18" s="57">
        <f>'liste des cartes'!N$13*'données d''entrée'!U20</f>
        <v>0</v>
      </c>
      <c r="R18" s="57">
        <f>'liste des cartes'!O$13*'données d''entrée'!V20</f>
        <v>0</v>
      </c>
      <c r="S18" s="57">
        <f>'liste des cartes'!P$13*'données d''entrée'!W20</f>
        <v>0</v>
      </c>
      <c r="T18" s="57">
        <f t="shared" si="0"/>
        <v>5</v>
      </c>
      <c r="U18" s="57">
        <f>'liste des cartes'!C$8*'données d''entrée'!J20</f>
        <v>0</v>
      </c>
      <c r="V18" s="57">
        <f>'liste des cartes'!D$8*'données d''entrée'!K20</f>
        <v>1</v>
      </c>
      <c r="W18" s="57">
        <f>'liste des cartes'!E$8*'données d''entrée'!L20</f>
        <v>0</v>
      </c>
      <c r="X18" s="57">
        <f>'liste des cartes'!F$8*'données d''entrée'!M20</f>
        <v>0</v>
      </c>
      <c r="Y18" s="57">
        <f>'liste des cartes'!G$8*'données d''entrée'!N20</f>
        <v>0</v>
      </c>
      <c r="Z18" s="57">
        <f>'liste des cartes'!H$8*'données d''entrée'!O20</f>
        <v>0</v>
      </c>
      <c r="AA18" s="57">
        <f>'liste des cartes'!I$8*'données d''entrée'!P20</f>
        <v>0</v>
      </c>
      <c r="AB18" s="57">
        <f>'liste des cartes'!J$8*'données d''entrée'!Q20</f>
        <v>0</v>
      </c>
      <c r="AC18" s="57">
        <f>'liste des cartes'!K$8*'données d''entrée'!R20</f>
        <v>0</v>
      </c>
      <c r="AD18" s="57">
        <f>'liste des cartes'!L$8*'données d''entrée'!S20</f>
        <v>0</v>
      </c>
      <c r="AE18" s="57">
        <f>'liste des cartes'!M$8*'données d''entrée'!T20</f>
        <v>0</v>
      </c>
      <c r="AF18" s="57">
        <f>'liste des cartes'!N$8*'données d''entrée'!U20</f>
        <v>0</v>
      </c>
      <c r="AG18" s="57">
        <f>'liste des cartes'!O$8*'données d''entrée'!V20</f>
        <v>0</v>
      </c>
      <c r="AH18" s="57">
        <f>'liste des cartes'!P$8*'données d''entrée'!W20</f>
        <v>0</v>
      </c>
      <c r="AI18" s="57">
        <f t="shared" si="3"/>
        <v>1</v>
      </c>
      <c r="AJ18" s="57"/>
      <c r="AK18" s="57"/>
      <c r="AL18" s="59">
        <f t="shared" si="1"/>
        <v>0</v>
      </c>
      <c r="AM18" s="42">
        <f t="shared" si="4"/>
        <v>5</v>
      </c>
      <c r="AN18" s="57" t="b">
        <f t="shared" si="5"/>
        <v>0</v>
      </c>
      <c r="AO18" s="57">
        <f t="shared" si="6"/>
        <v>1</v>
      </c>
      <c r="AP18" s="59">
        <f t="shared" si="7"/>
        <v>1.728</v>
      </c>
      <c r="AQ18" s="59">
        <f t="shared" si="2"/>
        <v>8.6399999999999988</v>
      </c>
    </row>
    <row r="19" spans="1:45" x14ac:dyDescent="0.3">
      <c r="A19" s="58" t="str">
        <f>'données d''entrée'!C21</f>
        <v>FUSE AUTO 30A 58VDC BLADE MINI</v>
      </c>
      <c r="B19" s="74" t="str">
        <f>'données d''entrée'!E21</f>
        <v>0891030.NXS</v>
      </c>
      <c r="C19" s="57" t="str">
        <f>'données d''entrée'!F21</f>
        <v>Digi-Key</v>
      </c>
      <c r="D19" s="57" t="str">
        <f>'données d''entrée'!H21</f>
        <v>F4993-ND</v>
      </c>
      <c r="E19" s="59">
        <v>0.314</v>
      </c>
      <c r="F19" s="57">
        <f>'liste des cartes'!C$13*'données d''entrée'!J21</f>
        <v>0</v>
      </c>
      <c r="G19" s="57">
        <f>'liste des cartes'!D$13*'données d''entrée'!K21</f>
        <v>5</v>
      </c>
      <c r="H19" s="57">
        <f>'liste des cartes'!E$13*'données d''entrée'!L21</f>
        <v>0</v>
      </c>
      <c r="I19" s="57">
        <f>'liste des cartes'!F$13*'données d''entrée'!M21</f>
        <v>0</v>
      </c>
      <c r="J19" s="57">
        <f>'liste des cartes'!G$13*'données d''entrée'!N21</f>
        <v>0</v>
      </c>
      <c r="K19" s="57">
        <f>'liste des cartes'!H$13*'données d''entrée'!O21</f>
        <v>0</v>
      </c>
      <c r="L19" s="57">
        <f>'liste des cartes'!I$13*'données d''entrée'!P21</f>
        <v>0</v>
      </c>
      <c r="M19" s="57">
        <f>'liste des cartes'!J$13*'données d''entrée'!Q21</f>
        <v>0</v>
      </c>
      <c r="N19" s="57">
        <f>'liste des cartes'!K$13*'données d''entrée'!R21</f>
        <v>0</v>
      </c>
      <c r="O19" s="57">
        <f>'liste des cartes'!L$13*'données d''entrée'!S21</f>
        <v>0</v>
      </c>
      <c r="P19" s="57">
        <f>'liste des cartes'!M$13*'données d''entrée'!T21</f>
        <v>0</v>
      </c>
      <c r="Q19" s="57">
        <f>'liste des cartes'!N$13*'données d''entrée'!U21</f>
        <v>0</v>
      </c>
      <c r="R19" s="57">
        <f>'liste des cartes'!O$13*'données d''entrée'!V21</f>
        <v>0</v>
      </c>
      <c r="S19" s="57">
        <f>'liste des cartes'!P$13*'données d''entrée'!W21</f>
        <v>0</v>
      </c>
      <c r="T19" s="57">
        <f t="shared" si="0"/>
        <v>5</v>
      </c>
      <c r="U19" s="57">
        <f>'liste des cartes'!C$8*'données d''entrée'!J21</f>
        <v>0</v>
      </c>
      <c r="V19" s="57">
        <f>'liste des cartes'!D$8*'données d''entrée'!K21</f>
        <v>1</v>
      </c>
      <c r="W19" s="57">
        <f>'liste des cartes'!E$8*'données d''entrée'!L21</f>
        <v>0</v>
      </c>
      <c r="X19" s="57">
        <f>'liste des cartes'!F$8*'données d''entrée'!M21</f>
        <v>0</v>
      </c>
      <c r="Y19" s="57">
        <f>'liste des cartes'!G$8*'données d''entrée'!N21</f>
        <v>0</v>
      </c>
      <c r="Z19" s="57">
        <f>'liste des cartes'!H$8*'données d''entrée'!O21</f>
        <v>0</v>
      </c>
      <c r="AA19" s="57">
        <f>'liste des cartes'!I$8*'données d''entrée'!P21</f>
        <v>0</v>
      </c>
      <c r="AB19" s="57">
        <f>'liste des cartes'!J$8*'données d''entrée'!Q21</f>
        <v>0</v>
      </c>
      <c r="AC19" s="57">
        <f>'liste des cartes'!K$8*'données d''entrée'!R21</f>
        <v>0</v>
      </c>
      <c r="AD19" s="57">
        <f>'liste des cartes'!L$8*'données d''entrée'!S21</f>
        <v>0</v>
      </c>
      <c r="AE19" s="57">
        <f>'liste des cartes'!M$8*'données d''entrée'!T21</f>
        <v>0</v>
      </c>
      <c r="AF19" s="57">
        <f>'liste des cartes'!N$8*'données d''entrée'!U21</f>
        <v>0</v>
      </c>
      <c r="AG19" s="57">
        <f>'liste des cartes'!O$8*'données d''entrée'!V21</f>
        <v>0</v>
      </c>
      <c r="AH19" s="57">
        <f>'liste des cartes'!P$8*'données d''entrée'!W21</f>
        <v>0</v>
      </c>
      <c r="AI19" s="57">
        <f t="shared" si="3"/>
        <v>1</v>
      </c>
      <c r="AJ19" s="57">
        <f>-T19</f>
        <v>-5</v>
      </c>
      <c r="AK19" s="57"/>
      <c r="AL19" s="59">
        <f t="shared" si="1"/>
        <v>0</v>
      </c>
      <c r="AM19" s="42">
        <f t="shared" si="4"/>
        <v>0</v>
      </c>
      <c r="AN19" s="57" t="b">
        <f t="shared" si="5"/>
        <v>0</v>
      </c>
      <c r="AO19" s="57">
        <f t="shared" si="6"/>
        <v>1</v>
      </c>
      <c r="AP19" s="59">
        <f t="shared" si="7"/>
        <v>0.37679999999999997</v>
      </c>
      <c r="AQ19" s="59">
        <f t="shared" si="2"/>
        <v>0</v>
      </c>
      <c r="AR19" s="35" t="s">
        <v>67</v>
      </c>
    </row>
    <row r="20" spans="1:45" x14ac:dyDescent="0.3">
      <c r="A20" s="58" t="str">
        <f>'données d''entrée'!C22</f>
        <v>Ferrite Bead 180ohm 0603 max1.5A</v>
      </c>
      <c r="B20" s="74">
        <f>'données d''entrée'!E22</f>
        <v>742792624</v>
      </c>
      <c r="C20" s="57" t="str">
        <f>'données d''entrée'!F22</f>
        <v>Farnell</v>
      </c>
      <c r="D20" s="57">
        <f>'données d''entrée'!H22</f>
        <v>1800355</v>
      </c>
      <c r="E20" s="59">
        <v>0.187</v>
      </c>
      <c r="F20" s="57">
        <f>'liste des cartes'!C$13*'données d''entrée'!J22</f>
        <v>0</v>
      </c>
      <c r="G20" s="57">
        <f>'liste des cartes'!D$13*'données d''entrée'!K22</f>
        <v>0</v>
      </c>
      <c r="H20" s="57">
        <f>'liste des cartes'!E$13*'données d''entrée'!L22</f>
        <v>0</v>
      </c>
      <c r="I20" s="57">
        <f>'liste des cartes'!F$13*'données d''entrée'!M22</f>
        <v>0</v>
      </c>
      <c r="J20" s="57">
        <f>'liste des cartes'!G$13*'données d''entrée'!N22</f>
        <v>0</v>
      </c>
      <c r="K20" s="57">
        <f>'liste des cartes'!H$13*'données d''entrée'!O22</f>
        <v>0</v>
      </c>
      <c r="L20" s="57">
        <f>'liste des cartes'!I$13*'données d''entrée'!P22</f>
        <v>0</v>
      </c>
      <c r="M20" s="57">
        <f>'liste des cartes'!J$13*'données d''entrée'!Q22</f>
        <v>0</v>
      </c>
      <c r="N20" s="57">
        <f>'liste des cartes'!K$13*'données d''entrée'!R22</f>
        <v>12</v>
      </c>
      <c r="O20" s="57">
        <f>'liste des cartes'!L$13*'données d''entrée'!S22</f>
        <v>-2</v>
      </c>
      <c r="P20" s="57">
        <f>'liste des cartes'!M$13*'données d''entrée'!T22</f>
        <v>7</v>
      </c>
      <c r="Q20" s="57">
        <f>'liste des cartes'!N$13*'données d''entrée'!U22</f>
        <v>8</v>
      </c>
      <c r="R20" s="57">
        <f>'liste des cartes'!O$13*'données d''entrée'!V22</f>
        <v>3</v>
      </c>
      <c r="S20" s="57">
        <f>'liste des cartes'!P$13*'données d''entrée'!W22</f>
        <v>6</v>
      </c>
      <c r="T20" s="57">
        <f t="shared" si="0"/>
        <v>34</v>
      </c>
      <c r="U20" s="57">
        <f>'liste des cartes'!C$8*'données d''entrée'!J22</f>
        <v>0</v>
      </c>
      <c r="V20" s="57">
        <f>'liste des cartes'!D$8*'données d''entrée'!K22</f>
        <v>0</v>
      </c>
      <c r="W20" s="57">
        <f>'liste des cartes'!E$8*'données d''entrée'!L22</f>
        <v>0</v>
      </c>
      <c r="X20" s="57">
        <f>'liste des cartes'!F$8*'données d''entrée'!M22</f>
        <v>0</v>
      </c>
      <c r="Y20" s="57">
        <f>'liste des cartes'!G$8*'données d''entrée'!N22</f>
        <v>0</v>
      </c>
      <c r="Z20" s="57">
        <f>'liste des cartes'!H$8*'données d''entrée'!O22</f>
        <v>0</v>
      </c>
      <c r="AA20" s="57">
        <f>'liste des cartes'!I$8*'données d''entrée'!P22</f>
        <v>0</v>
      </c>
      <c r="AB20" s="57">
        <f>'liste des cartes'!J$8*'données d''entrée'!Q22</f>
        <v>0</v>
      </c>
      <c r="AC20" s="57">
        <f>'liste des cartes'!K$8*'données d''entrée'!R22</f>
        <v>2</v>
      </c>
      <c r="AD20" s="57">
        <f>'liste des cartes'!L$8*'données d''entrée'!S22</f>
        <v>0</v>
      </c>
      <c r="AE20" s="57">
        <f>'liste des cartes'!M$8*'données d''entrée'!T22</f>
        <v>0</v>
      </c>
      <c r="AF20" s="57">
        <f>'liste des cartes'!N$8*'données d''entrée'!U22</f>
        <v>0</v>
      </c>
      <c r="AG20" s="57">
        <f>'liste des cartes'!O$8*'données d''entrée'!V22</f>
        <v>3</v>
      </c>
      <c r="AH20" s="57">
        <f>'liste des cartes'!P$8*'données d''entrée'!W22</f>
        <v>0</v>
      </c>
      <c r="AI20" s="57">
        <f t="shared" si="3"/>
        <v>5</v>
      </c>
      <c r="AJ20" s="57"/>
      <c r="AK20" s="60">
        <f>AS58</f>
        <v>10</v>
      </c>
      <c r="AL20" s="59">
        <f t="shared" si="1"/>
        <v>2.2440000000000002</v>
      </c>
      <c r="AM20" s="42">
        <f t="shared" si="4"/>
        <v>24</v>
      </c>
      <c r="AN20" s="57" t="b">
        <f t="shared" si="5"/>
        <v>1</v>
      </c>
      <c r="AO20" s="57">
        <f t="shared" si="6"/>
        <v>5</v>
      </c>
      <c r="AP20" s="59">
        <f t="shared" si="7"/>
        <v>1.1220000000000001</v>
      </c>
      <c r="AQ20" s="59">
        <f t="shared" si="2"/>
        <v>5.3855999999999993</v>
      </c>
    </row>
    <row r="21" spans="1:45" x14ac:dyDescent="0.3">
      <c r="A21" s="58" t="str">
        <f>'données d''entrée'!C23</f>
        <v>WR-TBL 2p Series 311 - 5.08 mm Closed Vertical PCB Header</v>
      </c>
      <c r="B21" s="74">
        <f>'données d''entrée'!E23</f>
        <v>691311500102</v>
      </c>
      <c r="C21" s="57" t="str">
        <f>'données d''entrée'!F23</f>
        <v>Farnell</v>
      </c>
      <c r="D21" s="57">
        <f>'données d''entrée'!H23</f>
        <v>1641978</v>
      </c>
      <c r="E21" s="59">
        <v>2.15</v>
      </c>
      <c r="F21" s="57">
        <f>'liste des cartes'!C$13*'données d''entrée'!J23</f>
        <v>0</v>
      </c>
      <c r="G21" s="57">
        <f>'liste des cartes'!D$13*'données d''entrée'!K23</f>
        <v>10</v>
      </c>
      <c r="H21" s="57">
        <f>'liste des cartes'!E$13*'données d''entrée'!L23</f>
        <v>0</v>
      </c>
      <c r="I21" s="57">
        <f>'liste des cartes'!F$13*'données d''entrée'!M23</f>
        <v>0</v>
      </c>
      <c r="J21" s="57">
        <f>'liste des cartes'!G$13*'données d''entrée'!N23</f>
        <v>0</v>
      </c>
      <c r="K21" s="57">
        <f>'liste des cartes'!H$13*'données d''entrée'!O23</f>
        <v>0</v>
      </c>
      <c r="L21" s="57">
        <f>'liste des cartes'!I$13*'données d''entrée'!P23</f>
        <v>0</v>
      </c>
      <c r="M21" s="57">
        <f>'liste des cartes'!J$13*'données d''entrée'!Q23</f>
        <v>0</v>
      </c>
      <c r="N21" s="57">
        <f>'liste des cartes'!K$13*'données d''entrée'!R23</f>
        <v>0</v>
      </c>
      <c r="O21" s="57">
        <f>'liste des cartes'!L$13*'données d''entrée'!S23</f>
        <v>0</v>
      </c>
      <c r="P21" s="57">
        <f>'liste des cartes'!M$13*'données d''entrée'!T23</f>
        <v>0</v>
      </c>
      <c r="Q21" s="57">
        <f>'liste des cartes'!N$13*'données d''entrée'!U23</f>
        <v>0</v>
      </c>
      <c r="R21" s="57">
        <f>'liste des cartes'!O$13*'données d''entrée'!V23</f>
        <v>0</v>
      </c>
      <c r="S21" s="57">
        <f>'liste des cartes'!P$13*'données d''entrée'!W23</f>
        <v>0</v>
      </c>
      <c r="T21" s="57">
        <f t="shared" si="0"/>
        <v>10</v>
      </c>
      <c r="U21" s="57">
        <f>'liste des cartes'!C$8*'données d''entrée'!J23</f>
        <v>0</v>
      </c>
      <c r="V21" s="57">
        <f>'liste des cartes'!D$8*'données d''entrée'!K23</f>
        <v>2</v>
      </c>
      <c r="W21" s="57">
        <f>'liste des cartes'!E$8*'données d''entrée'!L23</f>
        <v>0</v>
      </c>
      <c r="X21" s="57">
        <f>'liste des cartes'!F$8*'données d''entrée'!M23</f>
        <v>0</v>
      </c>
      <c r="Y21" s="57">
        <f>'liste des cartes'!G$8*'données d''entrée'!N23</f>
        <v>0</v>
      </c>
      <c r="Z21" s="57">
        <f>'liste des cartes'!H$8*'données d''entrée'!O23</f>
        <v>0</v>
      </c>
      <c r="AA21" s="57">
        <f>'liste des cartes'!I$8*'données d''entrée'!P23</f>
        <v>0</v>
      </c>
      <c r="AB21" s="57">
        <f>'liste des cartes'!J$8*'données d''entrée'!Q23</f>
        <v>0</v>
      </c>
      <c r="AC21" s="57">
        <f>'liste des cartes'!K$8*'données d''entrée'!R23</f>
        <v>0</v>
      </c>
      <c r="AD21" s="57">
        <f>'liste des cartes'!L$8*'données d''entrée'!S23</f>
        <v>0</v>
      </c>
      <c r="AE21" s="57">
        <f>'liste des cartes'!M$8*'données d''entrée'!T23</f>
        <v>0</v>
      </c>
      <c r="AF21" s="57">
        <f>'liste des cartes'!N$8*'données d''entrée'!U23</f>
        <v>0</v>
      </c>
      <c r="AG21" s="57">
        <f>'liste des cartes'!O$8*'données d''entrée'!V23</f>
        <v>0</v>
      </c>
      <c r="AH21" s="57">
        <f>'liste des cartes'!P$8*'données d''entrée'!W23</f>
        <v>0</v>
      </c>
      <c r="AI21" s="57">
        <f t="shared" si="3"/>
        <v>2</v>
      </c>
      <c r="AJ21" s="57"/>
      <c r="AK21" s="62">
        <f>AS58</f>
        <v>10</v>
      </c>
      <c r="AL21" s="59">
        <f t="shared" si="1"/>
        <v>25.8</v>
      </c>
      <c r="AM21" s="42">
        <f t="shared" si="4"/>
        <v>0</v>
      </c>
      <c r="AN21" s="57" t="b">
        <f t="shared" si="5"/>
        <v>0</v>
      </c>
      <c r="AO21" s="57">
        <f t="shared" si="6"/>
        <v>0</v>
      </c>
      <c r="AP21" s="59">
        <f t="shared" si="7"/>
        <v>0</v>
      </c>
      <c r="AQ21" s="59">
        <f t="shared" si="2"/>
        <v>0</v>
      </c>
    </row>
    <row r="22" spans="1:45" x14ac:dyDescent="0.3">
      <c r="A22" s="58" t="str">
        <f>'données d''entrée'!C24</f>
        <v>WR-MM 6p Female SMT Connector with Polarization</v>
      </c>
      <c r="B22" s="74">
        <f>'données d''entrée'!E24</f>
        <v>690367280676</v>
      </c>
      <c r="C22" s="57" t="str">
        <f>'données d''entrée'!F24</f>
        <v>Farnell</v>
      </c>
      <c r="D22" s="57">
        <f>'données d''entrée'!H24</f>
        <v>1641849</v>
      </c>
      <c r="E22" s="59">
        <v>0.81</v>
      </c>
      <c r="F22" s="57">
        <f>'liste des cartes'!C$13*'données d''entrée'!J24</f>
        <v>0</v>
      </c>
      <c r="G22" s="57">
        <f>'liste des cartes'!D$13*'données d''entrée'!K24</f>
        <v>5</v>
      </c>
      <c r="H22" s="57">
        <f>'liste des cartes'!E$13*'données d''entrée'!L24</f>
        <v>0</v>
      </c>
      <c r="I22" s="57">
        <f>'liste des cartes'!F$13*'données d''entrée'!M24</f>
        <v>0</v>
      </c>
      <c r="J22" s="57">
        <f>'liste des cartes'!G$13*'données d''entrée'!N24</f>
        <v>0</v>
      </c>
      <c r="K22" s="57">
        <f>'liste des cartes'!H$13*'données d''entrée'!O24</f>
        <v>4</v>
      </c>
      <c r="L22" s="57">
        <f>'liste des cartes'!I$13*'données d''entrée'!P24</f>
        <v>0</v>
      </c>
      <c r="M22" s="57">
        <f>'liste des cartes'!J$13*'données d''entrée'!Q24</f>
        <v>-4</v>
      </c>
      <c r="N22" s="57">
        <f>'liste des cartes'!K$13*'données d''entrée'!R24</f>
        <v>0</v>
      </c>
      <c r="O22" s="57">
        <f>'liste des cartes'!L$13*'données d''entrée'!S24</f>
        <v>0</v>
      </c>
      <c r="P22" s="57">
        <f>'liste des cartes'!M$13*'données d''entrée'!T24</f>
        <v>0</v>
      </c>
      <c r="Q22" s="57">
        <f>'liste des cartes'!N$13*'données d''entrée'!U24</f>
        <v>0</v>
      </c>
      <c r="R22" s="57">
        <f>'liste des cartes'!O$13*'données d''entrée'!V24</f>
        <v>0</v>
      </c>
      <c r="S22" s="57">
        <f>'liste des cartes'!P$13*'données d''entrée'!W24</f>
        <v>3</v>
      </c>
      <c r="T22" s="57">
        <f t="shared" si="0"/>
        <v>8</v>
      </c>
      <c r="U22" s="57">
        <f>'liste des cartes'!C$8*'données d''entrée'!J24</f>
        <v>0</v>
      </c>
      <c r="V22" s="57">
        <f>'liste des cartes'!D$8*'données d''entrée'!K24</f>
        <v>1</v>
      </c>
      <c r="W22" s="57">
        <f>'liste des cartes'!E$8*'données d''entrée'!L24</f>
        <v>0</v>
      </c>
      <c r="X22" s="57">
        <f>'liste des cartes'!F$8*'données d''entrée'!M24</f>
        <v>0</v>
      </c>
      <c r="Y22" s="57">
        <f>'liste des cartes'!G$8*'données d''entrée'!N24</f>
        <v>0</v>
      </c>
      <c r="Z22" s="57">
        <f>'liste des cartes'!H$8*'données d''entrée'!O24</f>
        <v>1</v>
      </c>
      <c r="AA22" s="57">
        <f>'liste des cartes'!I$8*'données d''entrée'!P24</f>
        <v>0</v>
      </c>
      <c r="AB22" s="57">
        <f>'liste des cartes'!J$8*'données d''entrée'!Q24</f>
        <v>-1</v>
      </c>
      <c r="AC22" s="57">
        <f>'liste des cartes'!K$8*'données d''entrée'!R24</f>
        <v>0</v>
      </c>
      <c r="AD22" s="57">
        <f>'liste des cartes'!L$8*'données d''entrée'!S24</f>
        <v>0</v>
      </c>
      <c r="AE22" s="57">
        <f>'liste des cartes'!M$8*'données d''entrée'!T24</f>
        <v>0</v>
      </c>
      <c r="AF22" s="57">
        <f>'liste des cartes'!N$8*'données d''entrée'!U24</f>
        <v>0</v>
      </c>
      <c r="AG22" s="57">
        <f>'liste des cartes'!O$8*'données d''entrée'!V24</f>
        <v>0</v>
      </c>
      <c r="AH22" s="57">
        <f>'liste des cartes'!P$8*'données d''entrée'!W24</f>
        <v>0</v>
      </c>
      <c r="AI22" s="57">
        <f t="shared" si="3"/>
        <v>1</v>
      </c>
      <c r="AJ22" s="57">
        <v>2</v>
      </c>
      <c r="AK22" s="62">
        <f>AS58</f>
        <v>10</v>
      </c>
      <c r="AL22" s="59">
        <f t="shared" si="1"/>
        <v>9.7200000000000006</v>
      </c>
      <c r="AM22" s="42">
        <f t="shared" si="4"/>
        <v>0</v>
      </c>
      <c r="AN22" s="57" t="b">
        <f t="shared" si="5"/>
        <v>0</v>
      </c>
      <c r="AO22" s="57">
        <f t="shared" si="6"/>
        <v>0</v>
      </c>
      <c r="AP22" s="59">
        <f t="shared" si="7"/>
        <v>0</v>
      </c>
      <c r="AQ22" s="59">
        <f t="shared" si="2"/>
        <v>0</v>
      </c>
    </row>
    <row r="23" spans="1:45" x14ac:dyDescent="0.3">
      <c r="A23" s="58" t="str">
        <f>'données d''entrée'!C25</f>
        <v>picot 2p</v>
      </c>
      <c r="B23" s="74" t="str">
        <f>'données d''entrée'!E25</f>
        <v>22-03-2021</v>
      </c>
      <c r="C23" s="57" t="str">
        <f>'données d''entrée'!F25</f>
        <v>Farnell</v>
      </c>
      <c r="D23" s="57">
        <f>'données d''entrée'!H25</f>
        <v>9731075</v>
      </c>
      <c r="E23" s="59">
        <v>0.13600000000000001</v>
      </c>
      <c r="F23" s="57">
        <f>'liste des cartes'!C$13*'données d''entrée'!J25</f>
        <v>0</v>
      </c>
      <c r="G23" s="57">
        <f>'liste des cartes'!D$13*'données d''entrée'!K25</f>
        <v>0</v>
      </c>
      <c r="H23" s="57">
        <f>'liste des cartes'!E$13*'données d''entrée'!L25</f>
        <v>5</v>
      </c>
      <c r="I23" s="57">
        <f>'liste des cartes'!F$13*'données d''entrée'!M25</f>
        <v>4</v>
      </c>
      <c r="J23" s="57">
        <f>'liste des cartes'!G$13*'données d''entrée'!N25</f>
        <v>4</v>
      </c>
      <c r="K23" s="57">
        <f>'liste des cartes'!H$13*'données d''entrée'!O25</f>
        <v>0</v>
      </c>
      <c r="L23" s="57">
        <f>'liste des cartes'!I$13*'données d''entrée'!P25</f>
        <v>0</v>
      </c>
      <c r="M23" s="57">
        <f>'liste des cartes'!J$13*'données d''entrée'!Q25</f>
        <v>0</v>
      </c>
      <c r="N23" s="57">
        <f>'liste des cartes'!K$13*'données d''entrée'!R25</f>
        <v>0</v>
      </c>
      <c r="O23" s="57">
        <f>'liste des cartes'!L$13*'données d''entrée'!S25</f>
        <v>2</v>
      </c>
      <c r="P23" s="57">
        <f>'liste des cartes'!M$13*'données d''entrée'!T25</f>
        <v>0</v>
      </c>
      <c r="Q23" s="57">
        <f>'liste des cartes'!N$13*'données d''entrée'!U25</f>
        <v>0</v>
      </c>
      <c r="R23" s="57">
        <f>'liste des cartes'!O$13*'données d''entrée'!V25</f>
        <v>0</v>
      </c>
      <c r="S23" s="57">
        <f>'liste des cartes'!P$13*'données d''entrée'!W25</f>
        <v>6</v>
      </c>
      <c r="T23" s="57">
        <f t="shared" si="0"/>
        <v>21</v>
      </c>
      <c r="U23" s="57">
        <f>'liste des cartes'!C$8*'données d''entrée'!J25</f>
        <v>0</v>
      </c>
      <c r="V23" s="57">
        <f>'liste des cartes'!D$8*'données d''entrée'!K25</f>
        <v>0</v>
      </c>
      <c r="W23" s="57">
        <f>'liste des cartes'!E$8*'données d''entrée'!L25</f>
        <v>1</v>
      </c>
      <c r="X23" s="57">
        <f>'liste des cartes'!F$8*'données d''entrée'!M25</f>
        <v>1</v>
      </c>
      <c r="Y23" s="57">
        <f>'liste des cartes'!G$8*'données d''entrée'!N25</f>
        <v>1</v>
      </c>
      <c r="Z23" s="57">
        <f>'liste des cartes'!H$8*'données d''entrée'!O25</f>
        <v>0</v>
      </c>
      <c r="AA23" s="57">
        <f>'liste des cartes'!I$8*'données d''entrée'!P25</f>
        <v>0</v>
      </c>
      <c r="AB23" s="57">
        <f>'liste des cartes'!J$8*'données d''entrée'!Q25</f>
        <v>0</v>
      </c>
      <c r="AC23" s="57">
        <f>'liste des cartes'!K$8*'données d''entrée'!R25</f>
        <v>0</v>
      </c>
      <c r="AD23" s="57">
        <f>'liste des cartes'!L$8*'données d''entrée'!S25</f>
        <v>0</v>
      </c>
      <c r="AE23" s="57">
        <f>'liste des cartes'!M$8*'données d''entrée'!T25</f>
        <v>0</v>
      </c>
      <c r="AF23" s="57">
        <f>'liste des cartes'!N$8*'données d''entrée'!U25</f>
        <v>0</v>
      </c>
      <c r="AG23" s="57">
        <f>'liste des cartes'!O$8*'données d''entrée'!V25</f>
        <v>0</v>
      </c>
      <c r="AH23" s="57">
        <f>'liste des cartes'!P$8*'données d''entrée'!W25</f>
        <v>0</v>
      </c>
      <c r="AI23" s="57">
        <f t="shared" si="3"/>
        <v>3</v>
      </c>
      <c r="AJ23" s="57">
        <f>-T23</f>
        <v>-21</v>
      </c>
      <c r="AK23" s="57"/>
      <c r="AL23" s="59">
        <f t="shared" si="1"/>
        <v>0</v>
      </c>
      <c r="AM23" s="42">
        <f t="shared" si="4"/>
        <v>0</v>
      </c>
      <c r="AN23" s="57" t="b">
        <f t="shared" si="5"/>
        <v>0</v>
      </c>
      <c r="AO23" s="57">
        <f t="shared" si="6"/>
        <v>3</v>
      </c>
      <c r="AP23" s="59">
        <f t="shared" si="7"/>
        <v>0.48960000000000004</v>
      </c>
      <c r="AQ23" s="59">
        <f t="shared" si="2"/>
        <v>0</v>
      </c>
      <c r="AR23" s="35" t="s">
        <v>66</v>
      </c>
      <c r="AS23" s="35">
        <f>T23*2</f>
        <v>42</v>
      </c>
    </row>
    <row r="24" spans="1:45" x14ac:dyDescent="0.3">
      <c r="A24" s="58" t="str">
        <f>'données d''entrée'!C26</f>
        <v>prise AX-12 3p</v>
      </c>
      <c r="B24" s="74" t="str">
        <f>'données d''entrée'!E26</f>
        <v>22-03-5035</v>
      </c>
      <c r="C24" s="57" t="str">
        <f>'données d''entrée'!F26</f>
        <v>Farnell</v>
      </c>
      <c r="D24" s="57">
        <f>'données d''entrée'!H26</f>
        <v>9979620</v>
      </c>
      <c r="E24" s="59">
        <v>0.33400000000000002</v>
      </c>
      <c r="F24" s="57">
        <f>'liste des cartes'!C$13*'données d''entrée'!J26</f>
        <v>0</v>
      </c>
      <c r="G24" s="57">
        <f>'liste des cartes'!D$13*'données d''entrée'!K26</f>
        <v>0</v>
      </c>
      <c r="H24" s="57">
        <f>'liste des cartes'!E$13*'données d''entrée'!L26</f>
        <v>0</v>
      </c>
      <c r="I24" s="57">
        <f>'liste des cartes'!F$13*'données d''entrée'!M26</f>
        <v>0</v>
      </c>
      <c r="J24" s="57">
        <f>'liste des cartes'!G$13*'données d''entrée'!N26</f>
        <v>12</v>
      </c>
      <c r="K24" s="57">
        <f>'liste des cartes'!H$13*'données d''entrée'!O26</f>
        <v>0</v>
      </c>
      <c r="L24" s="57">
        <f>'liste des cartes'!I$13*'données d''entrée'!P26</f>
        <v>0</v>
      </c>
      <c r="M24" s="57">
        <f>'liste des cartes'!J$13*'données d''entrée'!Q26</f>
        <v>0</v>
      </c>
      <c r="N24" s="57">
        <f>'liste des cartes'!K$13*'données d''entrée'!R26</f>
        <v>0</v>
      </c>
      <c r="O24" s="57">
        <f>'liste des cartes'!L$13*'données d''entrée'!S26</f>
        <v>0</v>
      </c>
      <c r="P24" s="57">
        <f>'liste des cartes'!M$13*'données d''entrée'!T26</f>
        <v>0</v>
      </c>
      <c r="Q24" s="57">
        <f>'liste des cartes'!N$13*'données d''entrée'!U26</f>
        <v>0</v>
      </c>
      <c r="R24" s="57">
        <f>'liste des cartes'!O$13*'données d''entrée'!V26</f>
        <v>0</v>
      </c>
      <c r="S24" s="57">
        <f>'liste des cartes'!P$13*'données d''entrée'!W26</f>
        <v>0</v>
      </c>
      <c r="T24" s="57">
        <f t="shared" si="0"/>
        <v>12</v>
      </c>
      <c r="U24" s="57">
        <f>'liste des cartes'!C$8*'données d''entrée'!J26</f>
        <v>0</v>
      </c>
      <c r="V24" s="57">
        <f>'liste des cartes'!D$8*'données d''entrée'!K26</f>
        <v>0</v>
      </c>
      <c r="W24" s="57">
        <f>'liste des cartes'!E$8*'données d''entrée'!L26</f>
        <v>0</v>
      </c>
      <c r="X24" s="57">
        <f>'liste des cartes'!F$8*'données d''entrée'!M26</f>
        <v>0</v>
      </c>
      <c r="Y24" s="57">
        <f>'liste des cartes'!G$8*'données d''entrée'!N26</f>
        <v>3</v>
      </c>
      <c r="Z24" s="57">
        <f>'liste des cartes'!H$8*'données d''entrée'!O26</f>
        <v>0</v>
      </c>
      <c r="AA24" s="57">
        <f>'liste des cartes'!I$8*'données d''entrée'!P26</f>
        <v>0</v>
      </c>
      <c r="AB24" s="57">
        <f>'liste des cartes'!J$8*'données d''entrée'!Q26</f>
        <v>0</v>
      </c>
      <c r="AC24" s="57">
        <f>'liste des cartes'!K$8*'données d''entrée'!R26</f>
        <v>0</v>
      </c>
      <c r="AD24" s="57">
        <f>'liste des cartes'!L$8*'données d''entrée'!S26</f>
        <v>0</v>
      </c>
      <c r="AE24" s="57">
        <f>'liste des cartes'!M$8*'données d''entrée'!T26</f>
        <v>0</v>
      </c>
      <c r="AF24" s="57">
        <f>'liste des cartes'!N$8*'données d''entrée'!U26</f>
        <v>0</v>
      </c>
      <c r="AG24" s="57">
        <f>'liste des cartes'!O$8*'données d''entrée'!V26</f>
        <v>0</v>
      </c>
      <c r="AH24" s="57">
        <f>'liste des cartes'!P$8*'données d''entrée'!W26</f>
        <v>0</v>
      </c>
      <c r="AI24" s="57">
        <f t="shared" si="3"/>
        <v>3</v>
      </c>
      <c r="AJ24" s="57">
        <v>88</v>
      </c>
      <c r="AK24" s="57"/>
      <c r="AL24" s="59">
        <f t="shared" si="1"/>
        <v>0</v>
      </c>
      <c r="AM24" s="42">
        <f t="shared" si="4"/>
        <v>100</v>
      </c>
      <c r="AN24" s="57" t="b">
        <f t="shared" si="5"/>
        <v>0</v>
      </c>
      <c r="AO24" s="57">
        <f t="shared" si="6"/>
        <v>3</v>
      </c>
      <c r="AP24" s="59">
        <f t="shared" si="7"/>
        <v>1.2023999999999999</v>
      </c>
      <c r="AQ24" s="59">
        <f t="shared" si="2"/>
        <v>40.08</v>
      </c>
      <c r="AR24" s="88" t="s">
        <v>68</v>
      </c>
    </row>
    <row r="25" spans="1:45" x14ac:dyDescent="0.3">
      <c r="A25" s="58" t="str">
        <f>'données d''entrée'!C27</f>
        <v>WR-TBL 2p Series 3221 - 3.50 mm Horizontal PCB Header</v>
      </c>
      <c r="B25" s="74">
        <f>'données d''entrée'!E27</f>
        <v>691322110002</v>
      </c>
      <c r="C25" s="57" t="str">
        <f>'données d''entrée'!F27</f>
        <v>Farnell</v>
      </c>
      <c r="D25" s="57">
        <f>'données d''entrée'!H27</f>
        <v>1841315</v>
      </c>
      <c r="E25" s="59">
        <v>0.27</v>
      </c>
      <c r="F25" s="57">
        <f>'liste des cartes'!C$13*'données d''entrée'!J27</f>
        <v>0</v>
      </c>
      <c r="G25" s="57">
        <f>'liste des cartes'!D$13*'données d''entrée'!K27</f>
        <v>0</v>
      </c>
      <c r="H25" s="57">
        <f>'liste des cartes'!E$13*'données d''entrée'!L27</f>
        <v>0</v>
      </c>
      <c r="I25" s="57">
        <f>'liste des cartes'!F$13*'données d''entrée'!M27</f>
        <v>0</v>
      </c>
      <c r="J25" s="57">
        <f>'liste des cartes'!G$13*'données d''entrée'!N27</f>
        <v>0</v>
      </c>
      <c r="K25" s="57">
        <f>'liste des cartes'!H$13*'données d''entrée'!O27</f>
        <v>0</v>
      </c>
      <c r="L25" s="57">
        <f>'liste des cartes'!I$13*'données d''entrée'!P27</f>
        <v>0</v>
      </c>
      <c r="M25" s="57">
        <f>'liste des cartes'!J$13*'données d''entrée'!Q27</f>
        <v>0</v>
      </c>
      <c r="N25" s="57">
        <f>'liste des cartes'!K$13*'données d''entrée'!R27</f>
        <v>0</v>
      </c>
      <c r="O25" s="57">
        <f>'liste des cartes'!L$13*'données d''entrée'!S27</f>
        <v>0</v>
      </c>
      <c r="P25" s="57">
        <f>'liste des cartes'!M$13*'données d''entrée'!T27</f>
        <v>0</v>
      </c>
      <c r="Q25" s="57">
        <f>'liste des cartes'!N$13*'données d''entrée'!U27</f>
        <v>0</v>
      </c>
      <c r="R25" s="57">
        <f>'liste des cartes'!O$13*'données d''entrée'!V27</f>
        <v>0</v>
      </c>
      <c r="S25" s="57">
        <f>'liste des cartes'!P$13*'données d''entrée'!W27</f>
        <v>0</v>
      </c>
      <c r="T25" s="57">
        <f t="shared" si="0"/>
        <v>0</v>
      </c>
      <c r="U25" s="57">
        <f>'liste des cartes'!C$8*'données d''entrée'!J27</f>
        <v>0</v>
      </c>
      <c r="V25" s="57">
        <f>'liste des cartes'!D$8*'données d''entrée'!K27</f>
        <v>0</v>
      </c>
      <c r="W25" s="57">
        <f>'liste des cartes'!E$8*'données d''entrée'!L27</f>
        <v>0</v>
      </c>
      <c r="X25" s="57">
        <f>'liste des cartes'!F$8*'données d''entrée'!M27</f>
        <v>0</v>
      </c>
      <c r="Y25" s="57">
        <f>'liste des cartes'!G$8*'données d''entrée'!N27</f>
        <v>0</v>
      </c>
      <c r="Z25" s="57">
        <f>'liste des cartes'!H$8*'données d''entrée'!O27</f>
        <v>0</v>
      </c>
      <c r="AA25" s="57">
        <f>'liste des cartes'!I$8*'données d''entrée'!P27</f>
        <v>0</v>
      </c>
      <c r="AB25" s="57">
        <f>'liste des cartes'!J$8*'données d''entrée'!Q27</f>
        <v>0</v>
      </c>
      <c r="AC25" s="57">
        <f>'liste des cartes'!K$8*'données d''entrée'!R27</f>
        <v>0</v>
      </c>
      <c r="AD25" s="57">
        <f>'liste des cartes'!L$8*'données d''entrée'!S27</f>
        <v>0</v>
      </c>
      <c r="AE25" s="57">
        <f>'liste des cartes'!M$8*'données d''entrée'!T27</f>
        <v>0</v>
      </c>
      <c r="AF25" s="57">
        <f>'liste des cartes'!N$8*'données d''entrée'!U27</f>
        <v>0</v>
      </c>
      <c r="AG25" s="57">
        <f>'liste des cartes'!O$8*'données d''entrée'!V27</f>
        <v>0</v>
      </c>
      <c r="AH25" s="57">
        <f>'liste des cartes'!P$8*'données d''entrée'!W27</f>
        <v>0</v>
      </c>
      <c r="AI25" s="57">
        <f t="shared" si="3"/>
        <v>0</v>
      </c>
      <c r="AJ25" s="57"/>
      <c r="AK25" s="57"/>
      <c r="AL25" s="59">
        <f t="shared" si="1"/>
        <v>0</v>
      </c>
      <c r="AM25" s="42">
        <f t="shared" si="4"/>
        <v>0</v>
      </c>
      <c r="AN25" s="57" t="b">
        <f t="shared" si="5"/>
        <v>0</v>
      </c>
      <c r="AO25" s="57">
        <f t="shared" si="6"/>
        <v>0</v>
      </c>
      <c r="AP25" s="59">
        <f t="shared" si="7"/>
        <v>0</v>
      </c>
      <c r="AQ25" s="59">
        <f t="shared" si="2"/>
        <v>0</v>
      </c>
    </row>
    <row r="26" spans="1:45" x14ac:dyDescent="0.3">
      <c r="A26" s="58" t="str">
        <f>'données d''entrée'!C28</f>
        <v>WR-MM 8p Female SMT Connector with Polarization</v>
      </c>
      <c r="B26" s="74">
        <f>'données d''entrée'!E28</f>
        <v>690367280876</v>
      </c>
      <c r="C26" s="57" t="str">
        <f>'données d''entrée'!F28</f>
        <v>Farnell</v>
      </c>
      <c r="D26" s="57">
        <f>'données d''entrée'!H28</f>
        <v>1641850</v>
      </c>
      <c r="E26" s="59">
        <v>0.94599999999999995</v>
      </c>
      <c r="F26" s="57">
        <f>'liste des cartes'!C$13*'données d''entrée'!J28</f>
        <v>0</v>
      </c>
      <c r="G26" s="57">
        <f>'liste des cartes'!D$13*'données d''entrée'!K28</f>
        <v>0</v>
      </c>
      <c r="H26" s="57">
        <f>'liste des cartes'!E$13*'données d''entrée'!L28</f>
        <v>0</v>
      </c>
      <c r="I26" s="57">
        <f>'liste des cartes'!F$13*'données d''entrée'!M28</f>
        <v>0</v>
      </c>
      <c r="J26" s="57">
        <f>'liste des cartes'!G$13*'données d''entrée'!N28</f>
        <v>0</v>
      </c>
      <c r="K26" s="57">
        <f>'liste des cartes'!H$13*'données d''entrée'!O28</f>
        <v>0</v>
      </c>
      <c r="L26" s="57">
        <f>'liste des cartes'!I$13*'données d''entrée'!P28</f>
        <v>0</v>
      </c>
      <c r="M26" s="57">
        <f>'liste des cartes'!J$13*'données d''entrée'!Q28</f>
        <v>4</v>
      </c>
      <c r="N26" s="57">
        <f>'liste des cartes'!K$13*'données d''entrée'!R28</f>
        <v>6</v>
      </c>
      <c r="O26" s="57">
        <f>'liste des cartes'!L$13*'données d''entrée'!S28</f>
        <v>0</v>
      </c>
      <c r="P26" s="57">
        <f>'liste des cartes'!M$13*'données d''entrée'!T28</f>
        <v>0</v>
      </c>
      <c r="Q26" s="57">
        <f>'liste des cartes'!N$13*'données d''entrée'!U28</f>
        <v>0</v>
      </c>
      <c r="R26" s="57">
        <f>'liste des cartes'!O$13*'données d''entrée'!V28</f>
        <v>0</v>
      </c>
      <c r="S26" s="57">
        <f>'liste des cartes'!P$13*'données d''entrée'!W28</f>
        <v>3</v>
      </c>
      <c r="T26" s="57">
        <f t="shared" si="0"/>
        <v>13</v>
      </c>
      <c r="U26" s="57">
        <f>'liste des cartes'!C$8*'données d''entrée'!J28</f>
        <v>0</v>
      </c>
      <c r="V26" s="57">
        <f>'liste des cartes'!D$8*'données d''entrée'!K28</f>
        <v>0</v>
      </c>
      <c r="W26" s="57">
        <f>'liste des cartes'!E$8*'données d''entrée'!L28</f>
        <v>0</v>
      </c>
      <c r="X26" s="57">
        <f>'liste des cartes'!F$8*'données d''entrée'!M28</f>
        <v>0</v>
      </c>
      <c r="Y26" s="57">
        <f>'liste des cartes'!G$8*'données d''entrée'!N28</f>
        <v>0</v>
      </c>
      <c r="Z26" s="57">
        <f>'liste des cartes'!H$8*'données d''entrée'!O28</f>
        <v>0</v>
      </c>
      <c r="AA26" s="57">
        <f>'liste des cartes'!I$8*'données d''entrée'!P28</f>
        <v>0</v>
      </c>
      <c r="AB26" s="57">
        <f>'liste des cartes'!J$8*'données d''entrée'!Q28</f>
        <v>1</v>
      </c>
      <c r="AC26" s="57">
        <f>'liste des cartes'!K$8*'données d''entrée'!R28</f>
        <v>1</v>
      </c>
      <c r="AD26" s="57">
        <f>'liste des cartes'!L$8*'données d''entrée'!S28</f>
        <v>0</v>
      </c>
      <c r="AE26" s="57">
        <f>'liste des cartes'!M$8*'données d''entrée'!T28</f>
        <v>0</v>
      </c>
      <c r="AF26" s="57">
        <f>'liste des cartes'!N$8*'données d''entrée'!U28</f>
        <v>0</v>
      </c>
      <c r="AG26" s="57">
        <f>'liste des cartes'!O$8*'données d''entrée'!V28</f>
        <v>0</v>
      </c>
      <c r="AH26" s="57">
        <f>'liste des cartes'!P$8*'données d''entrée'!W28</f>
        <v>0</v>
      </c>
      <c r="AI26" s="57">
        <f t="shared" si="3"/>
        <v>2</v>
      </c>
      <c r="AJ26" s="57"/>
      <c r="AK26" s="62">
        <f>AS58</f>
        <v>10</v>
      </c>
      <c r="AL26" s="59">
        <f t="shared" si="1"/>
        <v>11.351999999999999</v>
      </c>
      <c r="AM26" s="42">
        <f t="shared" si="4"/>
        <v>3</v>
      </c>
      <c r="AN26" s="57" t="b">
        <f t="shared" si="5"/>
        <v>1</v>
      </c>
      <c r="AO26" s="57">
        <f t="shared" si="6"/>
        <v>2</v>
      </c>
      <c r="AP26" s="59">
        <f t="shared" si="7"/>
        <v>2.2704</v>
      </c>
      <c r="AQ26" s="59">
        <f t="shared" si="2"/>
        <v>3.4056000000000002</v>
      </c>
    </row>
    <row r="27" spans="1:45" x14ac:dyDescent="0.3">
      <c r="A27" s="58" t="str">
        <f>'données d''entrée'!C29</f>
        <v>picot 3p</v>
      </c>
      <c r="B27" s="74" t="str">
        <f>'données d''entrée'!E29</f>
        <v>22-03-2031</v>
      </c>
      <c r="C27" s="57" t="str">
        <f>'données d''entrée'!F29</f>
        <v>Farnell</v>
      </c>
      <c r="D27" s="57">
        <f>'données d''entrée'!H29</f>
        <v>9731083</v>
      </c>
      <c r="E27" s="59">
        <v>0.16300000000000001</v>
      </c>
      <c r="F27" s="57">
        <f>'liste des cartes'!C$13*'données d''entrée'!J29</f>
        <v>0</v>
      </c>
      <c r="G27" s="57">
        <f>'liste des cartes'!D$13*'données d''entrée'!K29</f>
        <v>0</v>
      </c>
      <c r="H27" s="57">
        <f>'liste des cartes'!E$13*'données d''entrée'!L29</f>
        <v>0</v>
      </c>
      <c r="I27" s="57">
        <f>'liste des cartes'!F$13*'données d''entrée'!M29</f>
        <v>0</v>
      </c>
      <c r="J27" s="57">
        <f>'liste des cartes'!G$13*'données d''entrée'!N29</f>
        <v>0</v>
      </c>
      <c r="K27" s="57">
        <f>'liste des cartes'!H$13*'données d''entrée'!O29</f>
        <v>0</v>
      </c>
      <c r="L27" s="57">
        <f>'liste des cartes'!I$13*'données d''entrée'!P29</f>
        <v>0</v>
      </c>
      <c r="M27" s="57">
        <f>'liste des cartes'!J$13*'données d''entrée'!Q29</f>
        <v>0</v>
      </c>
      <c r="N27" s="57">
        <f>'liste des cartes'!K$13*'données d''entrée'!R29</f>
        <v>0</v>
      </c>
      <c r="O27" s="57">
        <f>'liste des cartes'!L$13*'données d''entrée'!S29</f>
        <v>0</v>
      </c>
      <c r="P27" s="57">
        <f>'liste des cartes'!M$13*'données d''entrée'!T29</f>
        <v>14</v>
      </c>
      <c r="Q27" s="57">
        <f>'liste des cartes'!N$13*'données d''entrée'!U29</f>
        <v>16</v>
      </c>
      <c r="R27" s="57">
        <f>'liste des cartes'!O$13*'données d''entrée'!V29</f>
        <v>6</v>
      </c>
      <c r="S27" s="57">
        <f>'liste des cartes'!P$13*'données d''entrée'!W29</f>
        <v>3</v>
      </c>
      <c r="T27" s="57">
        <f t="shared" si="0"/>
        <v>39</v>
      </c>
      <c r="U27" s="57">
        <f>'liste des cartes'!C$8*'données d''entrée'!J29</f>
        <v>0</v>
      </c>
      <c r="V27" s="57">
        <f>'liste des cartes'!D$8*'données d''entrée'!K29</f>
        <v>0</v>
      </c>
      <c r="W27" s="57">
        <f>'liste des cartes'!E$8*'données d''entrée'!L29</f>
        <v>0</v>
      </c>
      <c r="X27" s="57">
        <f>'liste des cartes'!F$8*'données d''entrée'!M29</f>
        <v>0</v>
      </c>
      <c r="Y27" s="57">
        <f>'liste des cartes'!G$8*'données d''entrée'!N29</f>
        <v>0</v>
      </c>
      <c r="Z27" s="57">
        <f>'liste des cartes'!H$8*'données d''entrée'!O29</f>
        <v>0</v>
      </c>
      <c r="AA27" s="57">
        <f>'liste des cartes'!I$8*'données d''entrée'!P29</f>
        <v>0</v>
      </c>
      <c r="AB27" s="57">
        <f>'liste des cartes'!J$8*'données d''entrée'!Q29</f>
        <v>0</v>
      </c>
      <c r="AC27" s="57">
        <f>'liste des cartes'!K$8*'données d''entrée'!R29</f>
        <v>0</v>
      </c>
      <c r="AD27" s="57">
        <f>'liste des cartes'!L$8*'données d''entrée'!S29</f>
        <v>0</v>
      </c>
      <c r="AE27" s="57">
        <f>'liste des cartes'!M$8*'données d''entrée'!T29</f>
        <v>0</v>
      </c>
      <c r="AF27" s="57">
        <f>'liste des cartes'!N$8*'données d''entrée'!U29</f>
        <v>0</v>
      </c>
      <c r="AG27" s="57">
        <f>'liste des cartes'!O$8*'données d''entrée'!V29</f>
        <v>6</v>
      </c>
      <c r="AH27" s="57">
        <f>'liste des cartes'!P$8*'données d''entrée'!W29</f>
        <v>0</v>
      </c>
      <c r="AI27" s="57">
        <f t="shared" si="3"/>
        <v>6</v>
      </c>
      <c r="AJ27" s="57">
        <f>-T27</f>
        <v>-39</v>
      </c>
      <c r="AK27" s="57"/>
      <c r="AL27" s="59">
        <f t="shared" si="1"/>
        <v>0</v>
      </c>
      <c r="AM27" s="42">
        <f t="shared" si="4"/>
        <v>0</v>
      </c>
      <c r="AN27" s="57" t="b">
        <f t="shared" si="5"/>
        <v>0</v>
      </c>
      <c r="AO27" s="57">
        <f t="shared" si="6"/>
        <v>6</v>
      </c>
      <c r="AP27" s="59">
        <f t="shared" si="7"/>
        <v>1.1736</v>
      </c>
      <c r="AQ27" s="59">
        <f t="shared" si="2"/>
        <v>0</v>
      </c>
      <c r="AR27" s="35" t="s">
        <v>66</v>
      </c>
      <c r="AS27" s="35">
        <f>T27*3</f>
        <v>117</v>
      </c>
    </row>
    <row r="28" spans="1:45" x14ac:dyDescent="0.3">
      <c r="A28" s="58" t="str">
        <f>'données d''entrée'!C30</f>
        <v>WR-TBL 2p Series 3211 - 3.50 mm Vertical PCB Header</v>
      </c>
      <c r="B28" s="74">
        <f>'données d''entrée'!E30</f>
        <v>691321100002</v>
      </c>
      <c r="C28" s="57" t="str">
        <f>'données d''entrée'!F30</f>
        <v>Farnell</v>
      </c>
      <c r="D28" s="57">
        <f>'données d''entrée'!H30</f>
        <v>1841308</v>
      </c>
      <c r="E28" s="59">
        <v>0.27</v>
      </c>
      <c r="F28" s="57">
        <f>'liste des cartes'!C$13*'données d''entrée'!J30</f>
        <v>0</v>
      </c>
      <c r="G28" s="57">
        <f>'liste des cartes'!D$13*'données d''entrée'!K30</f>
        <v>0</v>
      </c>
      <c r="H28" s="57">
        <f>'liste des cartes'!E$13*'données d''entrée'!L30</f>
        <v>5</v>
      </c>
      <c r="I28" s="57">
        <f>'liste des cartes'!F$13*'données d''entrée'!M30</f>
        <v>4</v>
      </c>
      <c r="J28" s="57">
        <f>'liste des cartes'!G$13*'données d''entrée'!N30</f>
        <v>0</v>
      </c>
      <c r="K28" s="57">
        <f>'liste des cartes'!H$13*'données d''entrée'!O30</f>
        <v>8</v>
      </c>
      <c r="L28" s="57">
        <f>'liste des cartes'!I$13*'données d''entrée'!P30</f>
        <v>0</v>
      </c>
      <c r="M28" s="57">
        <f>'liste des cartes'!J$13*'données d''entrée'!Q30</f>
        <v>0</v>
      </c>
      <c r="N28" s="57">
        <f>'liste des cartes'!K$13*'données d''entrée'!R30</f>
        <v>0</v>
      </c>
      <c r="O28" s="57">
        <f>'liste des cartes'!L$13*'données d''entrée'!S30</f>
        <v>0</v>
      </c>
      <c r="P28" s="57">
        <f>'liste des cartes'!M$13*'données d''entrée'!T30</f>
        <v>0</v>
      </c>
      <c r="Q28" s="57">
        <f>'liste des cartes'!N$13*'données d''entrée'!U30</f>
        <v>0</v>
      </c>
      <c r="R28" s="57">
        <f>'liste des cartes'!O$13*'données d''entrée'!V30</f>
        <v>0</v>
      </c>
      <c r="S28" s="57">
        <f>'liste des cartes'!P$13*'données d''entrée'!W30</f>
        <v>0</v>
      </c>
      <c r="T28" s="57">
        <f t="shared" si="0"/>
        <v>17</v>
      </c>
      <c r="U28" s="57">
        <f>'liste des cartes'!C$8*'données d''entrée'!J30</f>
        <v>0</v>
      </c>
      <c r="V28" s="57">
        <f>'liste des cartes'!D$8*'données d''entrée'!K30</f>
        <v>0</v>
      </c>
      <c r="W28" s="57">
        <f>'liste des cartes'!E$8*'données d''entrée'!L30</f>
        <v>1</v>
      </c>
      <c r="X28" s="57">
        <f>'liste des cartes'!F$8*'données d''entrée'!M30</f>
        <v>1</v>
      </c>
      <c r="Y28" s="57">
        <f>'liste des cartes'!G$8*'données d''entrée'!N30</f>
        <v>0</v>
      </c>
      <c r="Z28" s="57">
        <f>'liste des cartes'!H$8*'données d''entrée'!O30</f>
        <v>2</v>
      </c>
      <c r="AA28" s="57">
        <f>'liste des cartes'!I$8*'données d''entrée'!P30</f>
        <v>0</v>
      </c>
      <c r="AB28" s="57">
        <f>'liste des cartes'!J$8*'données d''entrée'!Q30</f>
        <v>0</v>
      </c>
      <c r="AC28" s="57">
        <f>'liste des cartes'!K$8*'données d''entrée'!R30</f>
        <v>0</v>
      </c>
      <c r="AD28" s="57">
        <f>'liste des cartes'!L$8*'données d''entrée'!S30</f>
        <v>0</v>
      </c>
      <c r="AE28" s="57">
        <f>'liste des cartes'!M$8*'données d''entrée'!T30</f>
        <v>0</v>
      </c>
      <c r="AF28" s="57">
        <f>'liste des cartes'!N$8*'données d''entrée'!U30</f>
        <v>0</v>
      </c>
      <c r="AG28" s="57">
        <f>'liste des cartes'!O$8*'données d''entrée'!V30</f>
        <v>0</v>
      </c>
      <c r="AH28" s="57">
        <f>'liste des cartes'!P$8*'données d''entrée'!W30</f>
        <v>0</v>
      </c>
      <c r="AI28" s="57">
        <f t="shared" si="3"/>
        <v>4</v>
      </c>
      <c r="AJ28" s="57">
        <v>3</v>
      </c>
      <c r="AK28" s="62">
        <f>AS58</f>
        <v>10</v>
      </c>
      <c r="AL28" s="59">
        <f t="shared" si="1"/>
        <v>3.24</v>
      </c>
      <c r="AM28" s="42">
        <f t="shared" si="4"/>
        <v>10</v>
      </c>
      <c r="AN28" s="57" t="b">
        <f t="shared" si="5"/>
        <v>1</v>
      </c>
      <c r="AO28" s="57">
        <f t="shared" si="6"/>
        <v>4</v>
      </c>
      <c r="AP28" s="59">
        <f t="shared" si="7"/>
        <v>1.296</v>
      </c>
      <c r="AQ28" s="59">
        <f t="shared" si="2"/>
        <v>3.24</v>
      </c>
    </row>
    <row r="29" spans="1:45" x14ac:dyDescent="0.3">
      <c r="A29" s="58" t="str">
        <f>'données d''entrée'!C31</f>
        <v>MOSFET P 40V 50A DPAK</v>
      </c>
      <c r="B29" s="74" t="str">
        <f>'données d''entrée'!E31</f>
        <v>IPD50P04P4L11ATMA1</v>
      </c>
      <c r="C29" s="57" t="str">
        <f>'données d''entrée'!F31</f>
        <v>Farnell</v>
      </c>
      <c r="D29" s="57">
        <f>'données d''entrée'!H31</f>
        <v>2443434</v>
      </c>
      <c r="E29" s="59">
        <v>0.77800000000000002</v>
      </c>
      <c r="F29" s="57">
        <f>'liste des cartes'!C$13*'données d''entrée'!J31</f>
        <v>0</v>
      </c>
      <c r="G29" s="57">
        <f>'liste des cartes'!D$13*'données d''entrée'!K31</f>
        <v>5</v>
      </c>
      <c r="H29" s="57">
        <f>'liste des cartes'!E$13*'données d''entrée'!L31</f>
        <v>0</v>
      </c>
      <c r="I29" s="57">
        <f>'liste des cartes'!F$13*'données d''entrée'!M31</f>
        <v>0</v>
      </c>
      <c r="J29" s="57">
        <f>'liste des cartes'!G$13*'données d''entrée'!N31</f>
        <v>0</v>
      </c>
      <c r="K29" s="57">
        <f>'liste des cartes'!H$13*'données d''entrée'!O31</f>
        <v>0</v>
      </c>
      <c r="L29" s="57">
        <f>'liste des cartes'!I$13*'données d''entrée'!P31</f>
        <v>0</v>
      </c>
      <c r="M29" s="57">
        <f>'liste des cartes'!J$13*'données d''entrée'!Q31</f>
        <v>0</v>
      </c>
      <c r="N29" s="57">
        <f>'liste des cartes'!K$13*'données d''entrée'!R31</f>
        <v>0</v>
      </c>
      <c r="O29" s="57">
        <f>'liste des cartes'!L$13*'données d''entrée'!S31</f>
        <v>0</v>
      </c>
      <c r="P29" s="57">
        <f>'liste des cartes'!M$13*'données d''entrée'!T31</f>
        <v>0</v>
      </c>
      <c r="Q29" s="57">
        <f>'liste des cartes'!N$13*'données d''entrée'!U31</f>
        <v>0</v>
      </c>
      <c r="R29" s="57">
        <f>'liste des cartes'!O$13*'données d''entrée'!V31</f>
        <v>0</v>
      </c>
      <c r="S29" s="57">
        <f>'liste des cartes'!P$13*'données d''entrée'!W31</f>
        <v>0</v>
      </c>
      <c r="T29" s="57">
        <f t="shared" si="0"/>
        <v>5</v>
      </c>
      <c r="U29" s="57">
        <f>'liste des cartes'!C$8*'données d''entrée'!J31</f>
        <v>0</v>
      </c>
      <c r="V29" s="57">
        <f>'liste des cartes'!D$8*'données d''entrée'!K31</f>
        <v>1</v>
      </c>
      <c r="W29" s="57">
        <f>'liste des cartes'!E$8*'données d''entrée'!L31</f>
        <v>0</v>
      </c>
      <c r="X29" s="57">
        <f>'liste des cartes'!F$8*'données d''entrée'!M31</f>
        <v>0</v>
      </c>
      <c r="Y29" s="57">
        <f>'liste des cartes'!G$8*'données d''entrée'!N31</f>
        <v>0</v>
      </c>
      <c r="Z29" s="57">
        <f>'liste des cartes'!H$8*'données d''entrée'!O31</f>
        <v>0</v>
      </c>
      <c r="AA29" s="57">
        <f>'liste des cartes'!I$8*'données d''entrée'!P31</f>
        <v>0</v>
      </c>
      <c r="AB29" s="57">
        <f>'liste des cartes'!J$8*'données d''entrée'!Q31</f>
        <v>0</v>
      </c>
      <c r="AC29" s="57">
        <f>'liste des cartes'!K$8*'données d''entrée'!R31</f>
        <v>0</v>
      </c>
      <c r="AD29" s="57">
        <f>'liste des cartes'!L$8*'données d''entrée'!S31</f>
        <v>0</v>
      </c>
      <c r="AE29" s="57">
        <f>'liste des cartes'!M$8*'données d''entrée'!T31</f>
        <v>0</v>
      </c>
      <c r="AF29" s="57">
        <f>'liste des cartes'!N$8*'données d''entrée'!U31</f>
        <v>0</v>
      </c>
      <c r="AG29" s="57">
        <f>'liste des cartes'!O$8*'données d''entrée'!V31</f>
        <v>0</v>
      </c>
      <c r="AH29" s="57">
        <f>'liste des cartes'!P$8*'données d''entrée'!W31</f>
        <v>0</v>
      </c>
      <c r="AI29" s="57">
        <f t="shared" si="3"/>
        <v>1</v>
      </c>
      <c r="AJ29" s="57"/>
      <c r="AK29" s="57"/>
      <c r="AL29" s="59">
        <f t="shared" si="1"/>
        <v>0</v>
      </c>
      <c r="AM29" s="42">
        <f t="shared" si="4"/>
        <v>5</v>
      </c>
      <c r="AN29" s="57" t="b">
        <f t="shared" si="5"/>
        <v>0</v>
      </c>
      <c r="AO29" s="57">
        <f t="shared" si="6"/>
        <v>1</v>
      </c>
      <c r="AP29" s="59">
        <f t="shared" si="7"/>
        <v>0.93359999999999999</v>
      </c>
      <c r="AQ29" s="59">
        <f t="shared" si="2"/>
        <v>4.6680000000000001</v>
      </c>
    </row>
    <row r="30" spans="1:45" x14ac:dyDescent="0.3">
      <c r="A30" s="58" t="str">
        <f>'données d''entrée'!C32</f>
        <v>MOSFET N 40V 3.6A SOT23</v>
      </c>
      <c r="B30" s="74" t="str">
        <f>'données d''entrée'!E32</f>
        <v>IRLML0040TRPBF</v>
      </c>
      <c r="C30" s="57" t="str">
        <f>'données d''entrée'!F32</f>
        <v>Farnell</v>
      </c>
      <c r="D30" s="57">
        <f>'données d''entrée'!H32</f>
        <v>1831088</v>
      </c>
      <c r="E30" s="59">
        <v>0.223</v>
      </c>
      <c r="F30" s="57">
        <f>'liste des cartes'!C$13*'données d''entrée'!J32</f>
        <v>0</v>
      </c>
      <c r="G30" s="57">
        <f>'liste des cartes'!D$13*'données d''entrée'!K32</f>
        <v>25</v>
      </c>
      <c r="H30" s="57">
        <f>'liste des cartes'!E$13*'données d''entrée'!L32</f>
        <v>0</v>
      </c>
      <c r="I30" s="57">
        <f>'liste des cartes'!F$13*'données d''entrée'!M32</f>
        <v>0</v>
      </c>
      <c r="J30" s="57">
        <f>'liste des cartes'!G$13*'données d''entrée'!N32</f>
        <v>0</v>
      </c>
      <c r="K30" s="57">
        <f>'liste des cartes'!H$13*'données d''entrée'!O32</f>
        <v>8</v>
      </c>
      <c r="L30" s="57">
        <f>'liste des cartes'!I$13*'données d''entrée'!P32</f>
        <v>0</v>
      </c>
      <c r="M30" s="57">
        <f>'liste des cartes'!J$13*'données d''entrée'!Q32</f>
        <v>0</v>
      </c>
      <c r="N30" s="57">
        <f>'liste des cartes'!K$13*'données d''entrée'!R32</f>
        <v>0</v>
      </c>
      <c r="O30" s="57">
        <f>'liste des cartes'!L$13*'données d''entrée'!S32</f>
        <v>0</v>
      </c>
      <c r="P30" s="57">
        <f>'liste des cartes'!M$13*'données d''entrée'!T32</f>
        <v>14</v>
      </c>
      <c r="Q30" s="57">
        <f>'liste des cartes'!N$13*'données d''entrée'!U32</f>
        <v>16</v>
      </c>
      <c r="R30" s="57">
        <f>'liste des cartes'!O$13*'données d''entrée'!V32</f>
        <v>6</v>
      </c>
      <c r="S30" s="57">
        <f>'liste des cartes'!P$13*'données d''entrée'!W32</f>
        <v>3</v>
      </c>
      <c r="T30" s="57">
        <f t="shared" si="0"/>
        <v>72</v>
      </c>
      <c r="U30" s="57">
        <f>'liste des cartes'!C$8*'données d''entrée'!J32</f>
        <v>0</v>
      </c>
      <c r="V30" s="57">
        <f>'liste des cartes'!D$8*'données d''entrée'!K32</f>
        <v>5</v>
      </c>
      <c r="W30" s="57">
        <f>'liste des cartes'!E$8*'données d''entrée'!L32</f>
        <v>0</v>
      </c>
      <c r="X30" s="57">
        <f>'liste des cartes'!F$8*'données d''entrée'!M32</f>
        <v>0</v>
      </c>
      <c r="Y30" s="57">
        <f>'liste des cartes'!G$8*'données d''entrée'!N32</f>
        <v>0</v>
      </c>
      <c r="Z30" s="57">
        <f>'liste des cartes'!H$8*'données d''entrée'!O32</f>
        <v>2</v>
      </c>
      <c r="AA30" s="57">
        <f>'liste des cartes'!I$8*'données d''entrée'!P32</f>
        <v>0</v>
      </c>
      <c r="AB30" s="57">
        <f>'liste des cartes'!J$8*'données d''entrée'!Q32</f>
        <v>0</v>
      </c>
      <c r="AC30" s="57">
        <f>'liste des cartes'!K$8*'données d''entrée'!R32</f>
        <v>0</v>
      </c>
      <c r="AD30" s="57">
        <f>'liste des cartes'!L$8*'données d''entrée'!S32</f>
        <v>0</v>
      </c>
      <c r="AE30" s="57">
        <f>'liste des cartes'!M$8*'données d''entrée'!T32</f>
        <v>0</v>
      </c>
      <c r="AF30" s="57">
        <f>'liste des cartes'!N$8*'données d''entrée'!U32</f>
        <v>0</v>
      </c>
      <c r="AG30" s="57">
        <f>'liste des cartes'!O$8*'données d''entrée'!V32</f>
        <v>6</v>
      </c>
      <c r="AH30" s="57">
        <f>'liste des cartes'!P$8*'données d''entrée'!W32</f>
        <v>0</v>
      </c>
      <c r="AI30" s="57">
        <f t="shared" si="3"/>
        <v>13</v>
      </c>
      <c r="AJ30" s="57">
        <v>8</v>
      </c>
      <c r="AK30" s="57"/>
      <c r="AL30" s="59">
        <f t="shared" si="1"/>
        <v>0</v>
      </c>
      <c r="AM30" s="42">
        <f t="shared" si="4"/>
        <v>80</v>
      </c>
      <c r="AN30" s="57" t="b">
        <f t="shared" si="5"/>
        <v>0</v>
      </c>
      <c r="AO30" s="57">
        <f t="shared" si="6"/>
        <v>13</v>
      </c>
      <c r="AP30" s="59">
        <f t="shared" si="7"/>
        <v>3.4788000000000001</v>
      </c>
      <c r="AQ30" s="59">
        <f t="shared" si="2"/>
        <v>21.407999999999998</v>
      </c>
    </row>
    <row r="31" spans="1:45" x14ac:dyDescent="0.3">
      <c r="A31" s="58" t="str">
        <f>'données d''entrée'!C33</f>
        <v>IC MOTOR DRIVER PAR 36POWERSSO</v>
      </c>
      <c r="B31" s="74" t="str">
        <f>'données d''entrée'!E33</f>
        <v>VNH5180ATR-E</v>
      </c>
      <c r="C31" s="57" t="str">
        <f>'données d''entrée'!F33</f>
        <v>Digi-Key</v>
      </c>
      <c r="D31" s="57">
        <f>'données d''entrée'!H33</f>
        <v>2762691</v>
      </c>
      <c r="E31" s="59">
        <v>3.23</v>
      </c>
      <c r="F31" s="57">
        <f>'liste des cartes'!C$13*'données d''entrée'!J33</f>
        <v>0</v>
      </c>
      <c r="G31" s="57">
        <f>'liste des cartes'!D$13*'données d''entrée'!K33</f>
        <v>0</v>
      </c>
      <c r="H31" s="57">
        <f>'liste des cartes'!E$13*'données d''entrée'!L33</f>
        <v>0</v>
      </c>
      <c r="I31" s="57">
        <f>'liste des cartes'!F$13*'données d''entrée'!M33</f>
        <v>0</v>
      </c>
      <c r="J31" s="57">
        <f>'liste des cartes'!G$13*'données d''entrée'!N33</f>
        <v>0</v>
      </c>
      <c r="K31" s="57">
        <f>'liste des cartes'!H$13*'données d''entrée'!O33</f>
        <v>8</v>
      </c>
      <c r="L31" s="57">
        <f>'liste des cartes'!I$13*'données d''entrée'!P33</f>
        <v>0</v>
      </c>
      <c r="M31" s="57">
        <f>'liste des cartes'!J$13*'données d''entrée'!Q33</f>
        <v>0</v>
      </c>
      <c r="N31" s="57">
        <f>'liste des cartes'!K$13*'données d''entrée'!R33</f>
        <v>0</v>
      </c>
      <c r="O31" s="57">
        <f>'liste des cartes'!L$13*'données d''entrée'!S33</f>
        <v>0</v>
      </c>
      <c r="P31" s="57">
        <f>'liste des cartes'!M$13*'données d''entrée'!T33</f>
        <v>0</v>
      </c>
      <c r="Q31" s="57">
        <f>'liste des cartes'!N$13*'données d''entrée'!U33</f>
        <v>0</v>
      </c>
      <c r="R31" s="57">
        <f>'liste des cartes'!O$13*'données d''entrée'!V33</f>
        <v>0</v>
      </c>
      <c r="S31" s="57">
        <f>'liste des cartes'!P$13*'données d''entrée'!W33</f>
        <v>0</v>
      </c>
      <c r="T31" s="57">
        <f t="shared" si="0"/>
        <v>8</v>
      </c>
      <c r="U31" s="57">
        <f>'liste des cartes'!C$8*'données d''entrée'!J33</f>
        <v>0</v>
      </c>
      <c r="V31" s="57">
        <f>'liste des cartes'!D$8*'données d''entrée'!K33</f>
        <v>0</v>
      </c>
      <c r="W31" s="57">
        <f>'liste des cartes'!E$8*'données d''entrée'!L33</f>
        <v>0</v>
      </c>
      <c r="X31" s="57">
        <f>'liste des cartes'!F$8*'données d''entrée'!M33</f>
        <v>0</v>
      </c>
      <c r="Y31" s="57">
        <f>'liste des cartes'!G$8*'données d''entrée'!N33</f>
        <v>0</v>
      </c>
      <c r="Z31" s="57">
        <f>'liste des cartes'!H$8*'données d''entrée'!O33</f>
        <v>2</v>
      </c>
      <c r="AA31" s="57">
        <f>'liste des cartes'!I$8*'données d''entrée'!P33</f>
        <v>0</v>
      </c>
      <c r="AB31" s="57">
        <f>'liste des cartes'!J$8*'données d''entrée'!Q33</f>
        <v>0</v>
      </c>
      <c r="AC31" s="57">
        <f>'liste des cartes'!K$8*'données d''entrée'!R33</f>
        <v>0</v>
      </c>
      <c r="AD31" s="57">
        <f>'liste des cartes'!L$8*'données d''entrée'!S33</f>
        <v>0</v>
      </c>
      <c r="AE31" s="57">
        <f>'liste des cartes'!M$8*'données d''entrée'!T33</f>
        <v>0</v>
      </c>
      <c r="AF31" s="57">
        <f>'liste des cartes'!N$8*'données d''entrée'!U33</f>
        <v>0</v>
      </c>
      <c r="AG31" s="57">
        <f>'liste des cartes'!O$8*'données d''entrée'!V33</f>
        <v>0</v>
      </c>
      <c r="AH31" s="57">
        <f>'liste des cartes'!P$8*'données d''entrée'!W33</f>
        <v>0</v>
      </c>
      <c r="AI31" s="57">
        <f t="shared" si="3"/>
        <v>2</v>
      </c>
      <c r="AJ31" s="57"/>
      <c r="AK31" s="63">
        <v>0</v>
      </c>
      <c r="AL31" s="59">
        <f t="shared" si="1"/>
        <v>0</v>
      </c>
      <c r="AM31" s="42">
        <f t="shared" si="4"/>
        <v>8</v>
      </c>
      <c r="AN31" s="57" t="b">
        <f t="shared" si="5"/>
        <v>0</v>
      </c>
      <c r="AO31" s="57">
        <f t="shared" si="6"/>
        <v>2</v>
      </c>
      <c r="AP31" s="59">
        <f t="shared" si="7"/>
        <v>7.7519999999999998</v>
      </c>
      <c r="AQ31" s="59">
        <f t="shared" si="2"/>
        <v>31.007999999999999</v>
      </c>
      <c r="AR31" s="35" t="s">
        <v>92</v>
      </c>
    </row>
    <row r="32" spans="1:45" x14ac:dyDescent="0.3">
      <c r="A32" s="58" t="str">
        <f>'données d''entrée'!C34</f>
        <v>RES SMD 10K OHM 1% 1/10W 0603</v>
      </c>
      <c r="B32" s="74" t="str">
        <f>'données d''entrée'!E34</f>
        <v>RC0603FR-0710KL</v>
      </c>
      <c r="C32" s="57" t="str">
        <f>'données d''entrée'!F34</f>
        <v>Farnell</v>
      </c>
      <c r="D32" s="57">
        <f>'données d''entrée'!H34</f>
        <v>9238603</v>
      </c>
      <c r="E32" s="59">
        <v>1.9300000000000001E-2</v>
      </c>
      <c r="F32" s="57">
        <f>'liste des cartes'!C$13*'données d''entrée'!J34</f>
        <v>0</v>
      </c>
      <c r="G32" s="57">
        <f>'liste des cartes'!D$13*'données d''entrée'!K34</f>
        <v>45</v>
      </c>
      <c r="H32" s="57">
        <f>'liste des cartes'!E$13*'données d''entrée'!L34</f>
        <v>10</v>
      </c>
      <c r="I32" s="57">
        <f>'liste des cartes'!F$13*'données d''entrée'!M34</f>
        <v>4</v>
      </c>
      <c r="J32" s="57">
        <f>'liste des cartes'!G$13*'données d''entrée'!N34</f>
        <v>4</v>
      </c>
      <c r="K32" s="57">
        <f>'liste des cartes'!H$13*'données d''entrée'!O34</f>
        <v>40</v>
      </c>
      <c r="L32" s="57">
        <f>'liste des cartes'!I$13*'données d''entrée'!P34</f>
        <v>0</v>
      </c>
      <c r="M32" s="57">
        <f>'liste des cartes'!J$13*'données d''entrée'!Q34</f>
        <v>8</v>
      </c>
      <c r="N32" s="57">
        <f>'liste des cartes'!K$13*'données d''entrée'!R34</f>
        <v>0</v>
      </c>
      <c r="O32" s="57">
        <f>'liste des cartes'!L$13*'données d''entrée'!S34</f>
        <v>0</v>
      </c>
      <c r="P32" s="57">
        <f>'liste des cartes'!M$13*'données d''entrée'!T34</f>
        <v>56</v>
      </c>
      <c r="Q32" s="57">
        <f>'liste des cartes'!N$13*'données d''entrée'!U34</f>
        <v>48</v>
      </c>
      <c r="R32" s="57">
        <f>'liste des cartes'!O$13*'données d''entrée'!V34</f>
        <v>12</v>
      </c>
      <c r="S32" s="57">
        <f>'liste des cartes'!P$13*'données d''entrée'!W34</f>
        <v>15</v>
      </c>
      <c r="T32" s="57">
        <f t="shared" si="0"/>
        <v>242</v>
      </c>
      <c r="U32" s="57">
        <f>'liste des cartes'!C$8*'données d''entrée'!J34</f>
        <v>0</v>
      </c>
      <c r="V32" s="57">
        <f>'liste des cartes'!D$8*'données d''entrée'!K34</f>
        <v>9</v>
      </c>
      <c r="W32" s="57">
        <f>'liste des cartes'!E$8*'données d''entrée'!L34</f>
        <v>2</v>
      </c>
      <c r="X32" s="57">
        <f>'liste des cartes'!F$8*'données d''entrée'!M34</f>
        <v>1</v>
      </c>
      <c r="Y32" s="57">
        <f>'liste des cartes'!G$8*'données d''entrée'!N34</f>
        <v>1</v>
      </c>
      <c r="Z32" s="57">
        <f>'liste des cartes'!H$8*'données d''entrée'!O34</f>
        <v>10</v>
      </c>
      <c r="AA32" s="57">
        <f>'liste des cartes'!I$8*'données d''entrée'!P34</f>
        <v>0</v>
      </c>
      <c r="AB32" s="57">
        <f>'liste des cartes'!J$8*'données d''entrée'!Q34</f>
        <v>2</v>
      </c>
      <c r="AC32" s="57">
        <f>'liste des cartes'!K$8*'données d''entrée'!R34</f>
        <v>0</v>
      </c>
      <c r="AD32" s="57">
        <f>'liste des cartes'!L$8*'données d''entrée'!S34</f>
        <v>0</v>
      </c>
      <c r="AE32" s="57">
        <f>'liste des cartes'!M$8*'données d''entrée'!T34</f>
        <v>0</v>
      </c>
      <c r="AF32" s="57">
        <f>'liste des cartes'!N$8*'données d''entrée'!U34</f>
        <v>0</v>
      </c>
      <c r="AG32" s="57">
        <f>'liste des cartes'!O$8*'données d''entrée'!V34</f>
        <v>12</v>
      </c>
      <c r="AH32" s="57">
        <f>'liste des cartes'!P$8*'données d''entrée'!W34</f>
        <v>0</v>
      </c>
      <c r="AI32" s="57">
        <f t="shared" si="3"/>
        <v>37</v>
      </c>
      <c r="AJ32" s="57">
        <v>28</v>
      </c>
      <c r="AK32" s="57"/>
      <c r="AL32" s="59">
        <f t="shared" si="1"/>
        <v>0</v>
      </c>
      <c r="AM32" s="42">
        <f t="shared" si="4"/>
        <v>270</v>
      </c>
      <c r="AN32" s="57" t="b">
        <f t="shared" si="5"/>
        <v>0</v>
      </c>
      <c r="AO32" s="57">
        <f t="shared" si="6"/>
        <v>37</v>
      </c>
      <c r="AP32" s="59">
        <f t="shared" si="7"/>
        <v>0.85692000000000002</v>
      </c>
      <c r="AQ32" s="59">
        <f t="shared" si="2"/>
        <v>6.2532000000000005</v>
      </c>
    </row>
    <row r="33" spans="1:44" x14ac:dyDescent="0.3">
      <c r="A33" s="58" t="str">
        <f>'données d''entrée'!C35</f>
        <v>resistance traversante verticale générique</v>
      </c>
      <c r="B33" s="74" t="str">
        <f>'données d''entrée'!E35</f>
        <v>MCKNP02WJ0102A19</v>
      </c>
      <c r="C33" s="57" t="str">
        <f>'données d''entrée'!F35</f>
        <v>Farnell</v>
      </c>
      <c r="D33" s="57">
        <f>'données d''entrée'!H35</f>
        <v>1903754</v>
      </c>
      <c r="E33" s="59">
        <v>0.219</v>
      </c>
      <c r="F33" s="57">
        <f>'liste des cartes'!C$13*'données d''entrée'!J35</f>
        <v>0</v>
      </c>
      <c r="G33" s="57">
        <f>'liste des cartes'!D$13*'données d''entrée'!K35</f>
        <v>5</v>
      </c>
      <c r="H33" s="57">
        <f>'liste des cartes'!E$13*'données d''entrée'!L35</f>
        <v>0</v>
      </c>
      <c r="I33" s="57">
        <f>'liste des cartes'!F$13*'données d''entrée'!M35</f>
        <v>0</v>
      </c>
      <c r="J33" s="57">
        <f>'liste des cartes'!G$13*'données d''entrée'!N35</f>
        <v>0</v>
      </c>
      <c r="K33" s="57">
        <f>'liste des cartes'!H$13*'données d''entrée'!O35</f>
        <v>0</v>
      </c>
      <c r="L33" s="57">
        <f>'liste des cartes'!I$13*'données d''entrée'!P35</f>
        <v>0</v>
      </c>
      <c r="M33" s="57">
        <f>'liste des cartes'!J$13*'données d''entrée'!Q35</f>
        <v>0</v>
      </c>
      <c r="N33" s="57">
        <f>'liste des cartes'!K$13*'données d''entrée'!R35</f>
        <v>0</v>
      </c>
      <c r="O33" s="57">
        <f>'liste des cartes'!L$13*'données d''entrée'!S35</f>
        <v>0</v>
      </c>
      <c r="P33" s="57">
        <f>'liste des cartes'!M$13*'données d''entrée'!T35</f>
        <v>0</v>
      </c>
      <c r="Q33" s="57">
        <f>'liste des cartes'!N$13*'données d''entrée'!U35</f>
        <v>0</v>
      </c>
      <c r="R33" s="57">
        <f>'liste des cartes'!O$13*'données d''entrée'!V35</f>
        <v>0</v>
      </c>
      <c r="S33" s="57">
        <f>'liste des cartes'!P$13*'données d''entrée'!W35</f>
        <v>0</v>
      </c>
      <c r="T33" s="57">
        <f t="shared" si="0"/>
        <v>5</v>
      </c>
      <c r="U33" s="57">
        <f>'liste des cartes'!C$8*'données d''entrée'!J35</f>
        <v>0</v>
      </c>
      <c r="V33" s="57">
        <f>'liste des cartes'!D$8*'données d''entrée'!K35</f>
        <v>1</v>
      </c>
      <c r="W33" s="57">
        <f>'liste des cartes'!E$8*'données d''entrée'!L35</f>
        <v>0</v>
      </c>
      <c r="X33" s="57">
        <f>'liste des cartes'!F$8*'données d''entrée'!M35</f>
        <v>0</v>
      </c>
      <c r="Y33" s="57">
        <f>'liste des cartes'!G$8*'données d''entrée'!N35</f>
        <v>0</v>
      </c>
      <c r="Z33" s="57">
        <f>'liste des cartes'!H$8*'données d''entrée'!O35</f>
        <v>0</v>
      </c>
      <c r="AA33" s="57">
        <f>'liste des cartes'!I$8*'données d''entrée'!P35</f>
        <v>0</v>
      </c>
      <c r="AB33" s="57">
        <f>'liste des cartes'!J$8*'données d''entrée'!Q35</f>
        <v>0</v>
      </c>
      <c r="AC33" s="57">
        <f>'liste des cartes'!K$8*'données d''entrée'!R35</f>
        <v>0</v>
      </c>
      <c r="AD33" s="57">
        <f>'liste des cartes'!L$8*'données d''entrée'!S35</f>
        <v>0</v>
      </c>
      <c r="AE33" s="57">
        <f>'liste des cartes'!M$8*'données d''entrée'!T35</f>
        <v>0</v>
      </c>
      <c r="AF33" s="57">
        <f>'liste des cartes'!N$8*'données d''entrée'!U35</f>
        <v>0</v>
      </c>
      <c r="AG33" s="57">
        <f>'liste des cartes'!O$8*'données d''entrée'!V35</f>
        <v>0</v>
      </c>
      <c r="AH33" s="57">
        <f>'liste des cartes'!P$8*'données d''entrée'!W35</f>
        <v>0</v>
      </c>
      <c r="AI33" s="57">
        <f t="shared" si="3"/>
        <v>1</v>
      </c>
      <c r="AJ33" s="57"/>
      <c r="AK33" s="57"/>
      <c r="AL33" s="59">
        <f t="shared" si="1"/>
        <v>0</v>
      </c>
      <c r="AM33" s="42">
        <f t="shared" si="4"/>
        <v>5</v>
      </c>
      <c r="AN33" s="57" t="b">
        <f t="shared" si="5"/>
        <v>0</v>
      </c>
      <c r="AO33" s="57">
        <f t="shared" si="6"/>
        <v>1</v>
      </c>
      <c r="AP33" s="59">
        <f t="shared" si="7"/>
        <v>0.26279999999999998</v>
      </c>
      <c r="AQ33" s="59">
        <f t="shared" si="2"/>
        <v>1.3139999999999998</v>
      </c>
    </row>
    <row r="34" spans="1:44" x14ac:dyDescent="0.3">
      <c r="A34" s="58" t="str">
        <f>'données d''entrée'!C36</f>
        <v>RES SMD 2K7 OHM 1% 1/8W 0805</v>
      </c>
      <c r="B34" s="74" t="str">
        <f>'données d''entrée'!E36</f>
        <v>RC0805FR-072K7L</v>
      </c>
      <c r="C34" s="57" t="str">
        <f>'données d''entrée'!F36</f>
        <v>Farnell</v>
      </c>
      <c r="D34" s="57">
        <f>'données d''entrée'!H36</f>
        <v>9237666</v>
      </c>
      <c r="E34" s="59">
        <v>4.0300000000000002E-2</v>
      </c>
      <c r="F34" s="57">
        <f>'liste des cartes'!C$13*'données d''entrée'!J36</f>
        <v>0</v>
      </c>
      <c r="G34" s="57">
        <f>'liste des cartes'!D$13*'données d''entrée'!K36</f>
        <v>5</v>
      </c>
      <c r="H34" s="57">
        <f>'liste des cartes'!E$13*'données d''entrée'!L36</f>
        <v>0</v>
      </c>
      <c r="I34" s="57">
        <f>'liste des cartes'!F$13*'données d''entrée'!M36</f>
        <v>0</v>
      </c>
      <c r="J34" s="57">
        <f>'liste des cartes'!G$13*'données d''entrée'!N36</f>
        <v>8</v>
      </c>
      <c r="K34" s="57">
        <f>'liste des cartes'!H$13*'données d''entrée'!O36</f>
        <v>0</v>
      </c>
      <c r="L34" s="57">
        <f>'liste des cartes'!I$13*'données d''entrée'!P36</f>
        <v>0</v>
      </c>
      <c r="M34" s="57">
        <f>'liste des cartes'!J$13*'données d''entrée'!Q36</f>
        <v>0</v>
      </c>
      <c r="N34" s="57">
        <f>'liste des cartes'!K$13*'données d''entrée'!R36</f>
        <v>0</v>
      </c>
      <c r="O34" s="57">
        <f>'liste des cartes'!L$13*'données d''entrée'!S36</f>
        <v>0</v>
      </c>
      <c r="P34" s="57">
        <f>'liste des cartes'!M$13*'données d''entrée'!T36</f>
        <v>0</v>
      </c>
      <c r="Q34" s="57">
        <f>'liste des cartes'!N$13*'données d''entrée'!U36</f>
        <v>0</v>
      </c>
      <c r="R34" s="57">
        <f>'liste des cartes'!O$13*'données d''entrée'!V36</f>
        <v>0</v>
      </c>
      <c r="S34" s="57">
        <f>'liste des cartes'!P$13*'données d''entrée'!W36</f>
        <v>0</v>
      </c>
      <c r="T34" s="57">
        <f t="shared" si="0"/>
        <v>13</v>
      </c>
      <c r="U34" s="57">
        <f>'liste des cartes'!C$8*'données d''entrée'!J36</f>
        <v>0</v>
      </c>
      <c r="V34" s="57">
        <f>'liste des cartes'!D$8*'données d''entrée'!K36</f>
        <v>1</v>
      </c>
      <c r="W34" s="57">
        <f>'liste des cartes'!E$8*'données d''entrée'!L36</f>
        <v>0</v>
      </c>
      <c r="X34" s="57">
        <f>'liste des cartes'!F$8*'données d''entrée'!M36</f>
        <v>0</v>
      </c>
      <c r="Y34" s="57">
        <f>'liste des cartes'!G$8*'données d''entrée'!N36</f>
        <v>2</v>
      </c>
      <c r="Z34" s="57">
        <f>'liste des cartes'!H$8*'données d''entrée'!O36</f>
        <v>0</v>
      </c>
      <c r="AA34" s="57">
        <f>'liste des cartes'!I$8*'données d''entrée'!P36</f>
        <v>0</v>
      </c>
      <c r="AB34" s="57">
        <f>'liste des cartes'!J$8*'données d''entrée'!Q36</f>
        <v>0</v>
      </c>
      <c r="AC34" s="57">
        <f>'liste des cartes'!K$8*'données d''entrée'!R36</f>
        <v>0</v>
      </c>
      <c r="AD34" s="57">
        <f>'liste des cartes'!L$8*'données d''entrée'!S36</f>
        <v>0</v>
      </c>
      <c r="AE34" s="57">
        <f>'liste des cartes'!M$8*'données d''entrée'!T36</f>
        <v>0</v>
      </c>
      <c r="AF34" s="57">
        <f>'liste des cartes'!N$8*'données d''entrée'!U36</f>
        <v>0</v>
      </c>
      <c r="AG34" s="57">
        <f>'liste des cartes'!O$8*'données d''entrée'!V36</f>
        <v>0</v>
      </c>
      <c r="AH34" s="57">
        <f>'liste des cartes'!P$8*'données d''entrée'!W36</f>
        <v>0</v>
      </c>
      <c r="AI34" s="57">
        <f t="shared" si="3"/>
        <v>3</v>
      </c>
      <c r="AJ34" s="57">
        <v>7</v>
      </c>
      <c r="AK34" s="57"/>
      <c r="AL34" s="59">
        <f t="shared" si="1"/>
        <v>0</v>
      </c>
      <c r="AM34" s="42">
        <f t="shared" si="4"/>
        <v>20</v>
      </c>
      <c r="AN34" s="57" t="b">
        <f t="shared" si="5"/>
        <v>0</v>
      </c>
      <c r="AO34" s="57">
        <f t="shared" si="6"/>
        <v>3</v>
      </c>
      <c r="AP34" s="59">
        <f t="shared" si="7"/>
        <v>0.14508000000000001</v>
      </c>
      <c r="AQ34" s="59">
        <f t="shared" si="2"/>
        <v>0.96720000000000006</v>
      </c>
    </row>
    <row r="35" spans="1:44" x14ac:dyDescent="0.3">
      <c r="A35" s="58" t="str">
        <f>'données d''entrée'!C37</f>
        <v>RES SMD 1K OHM 1% 1/10W 0603</v>
      </c>
      <c r="B35" s="74" t="str">
        <f>'données d''entrée'!E37</f>
        <v>RC0603FR-071KL</v>
      </c>
      <c r="C35" s="57" t="str">
        <f>'données d''entrée'!F37</f>
        <v>Farnell</v>
      </c>
      <c r="D35" s="57">
        <f>'données d''entrée'!H37</f>
        <v>9238484</v>
      </c>
      <c r="E35" s="59">
        <v>1.9099999999999999E-2</v>
      </c>
      <c r="F35" s="57">
        <f>'liste des cartes'!C$13*'données d''entrée'!J37</f>
        <v>0</v>
      </c>
      <c r="G35" s="57">
        <f>'liste des cartes'!D$13*'données d''entrée'!K37</f>
        <v>25</v>
      </c>
      <c r="H35" s="57">
        <f>'liste des cartes'!E$13*'données d''entrée'!L37</f>
        <v>5</v>
      </c>
      <c r="I35" s="57">
        <f>'liste des cartes'!F$13*'données d''entrée'!M37</f>
        <v>4</v>
      </c>
      <c r="J35" s="57">
        <f>'liste des cartes'!G$13*'données d''entrée'!N37</f>
        <v>0</v>
      </c>
      <c r="K35" s="57">
        <f>'liste des cartes'!H$13*'données d''entrée'!O37</f>
        <v>40</v>
      </c>
      <c r="L35" s="57">
        <f>'liste des cartes'!I$13*'données d''entrée'!P37</f>
        <v>0</v>
      </c>
      <c r="M35" s="57">
        <f>'liste des cartes'!J$13*'données d''entrée'!Q37</f>
        <v>8</v>
      </c>
      <c r="N35" s="57">
        <f>'liste des cartes'!K$13*'données d''entrée'!R37</f>
        <v>0</v>
      </c>
      <c r="O35" s="57">
        <f>'liste des cartes'!L$13*'données d''entrée'!S37</f>
        <v>0</v>
      </c>
      <c r="P35" s="57">
        <f>'liste des cartes'!M$13*'données d''entrée'!T37</f>
        <v>0</v>
      </c>
      <c r="Q35" s="57">
        <f>'liste des cartes'!N$13*'données d''entrée'!U37</f>
        <v>0</v>
      </c>
      <c r="R35" s="57">
        <f>'liste des cartes'!O$13*'données d''entrée'!V37</f>
        <v>0</v>
      </c>
      <c r="S35" s="57">
        <f>'liste des cartes'!P$13*'données d''entrée'!W37</f>
        <v>6</v>
      </c>
      <c r="T35" s="57">
        <f t="shared" si="0"/>
        <v>88</v>
      </c>
      <c r="U35" s="57">
        <f>'liste des cartes'!C$8*'données d''entrée'!J37</f>
        <v>0</v>
      </c>
      <c r="V35" s="57">
        <f>'liste des cartes'!D$8*'données d''entrée'!K37</f>
        <v>5</v>
      </c>
      <c r="W35" s="57">
        <f>'liste des cartes'!E$8*'données d''entrée'!L37</f>
        <v>1</v>
      </c>
      <c r="X35" s="57">
        <f>'liste des cartes'!F$8*'données d''entrée'!M37</f>
        <v>1</v>
      </c>
      <c r="Y35" s="57">
        <f>'liste des cartes'!G$8*'données d''entrée'!N37</f>
        <v>0</v>
      </c>
      <c r="Z35" s="57">
        <f>'liste des cartes'!H$8*'données d''entrée'!O37</f>
        <v>10</v>
      </c>
      <c r="AA35" s="57">
        <f>'liste des cartes'!I$8*'données d''entrée'!P37</f>
        <v>0</v>
      </c>
      <c r="AB35" s="57">
        <f>'liste des cartes'!J$8*'données d''entrée'!Q37</f>
        <v>2</v>
      </c>
      <c r="AC35" s="57">
        <f>'liste des cartes'!K$8*'données d''entrée'!R37</f>
        <v>0</v>
      </c>
      <c r="AD35" s="57">
        <f>'liste des cartes'!L$8*'données d''entrée'!S37</f>
        <v>0</v>
      </c>
      <c r="AE35" s="57">
        <f>'liste des cartes'!M$8*'données d''entrée'!T37</f>
        <v>0</v>
      </c>
      <c r="AF35" s="57">
        <f>'liste des cartes'!N$8*'données d''entrée'!U37</f>
        <v>0</v>
      </c>
      <c r="AG35" s="57">
        <f>'liste des cartes'!O$8*'données d''entrée'!V37</f>
        <v>0</v>
      </c>
      <c r="AH35" s="57">
        <f>'liste des cartes'!P$8*'données d''entrée'!W37</f>
        <v>0</v>
      </c>
      <c r="AI35" s="57">
        <f t="shared" si="3"/>
        <v>19</v>
      </c>
      <c r="AJ35" s="57">
        <v>22</v>
      </c>
      <c r="AK35" s="57"/>
      <c r="AL35" s="59">
        <f t="shared" si="1"/>
        <v>0</v>
      </c>
      <c r="AM35" s="42">
        <f t="shared" si="4"/>
        <v>110</v>
      </c>
      <c r="AN35" s="57" t="b">
        <f t="shared" si="5"/>
        <v>0</v>
      </c>
      <c r="AO35" s="57">
        <f t="shared" si="6"/>
        <v>19</v>
      </c>
      <c r="AP35" s="59">
        <f t="shared" si="7"/>
        <v>0.43547999999999998</v>
      </c>
      <c r="AQ35" s="59">
        <f t="shared" si="2"/>
        <v>2.5211999999999999</v>
      </c>
    </row>
    <row r="36" spans="1:44" x14ac:dyDescent="0.3">
      <c r="A36" s="58" t="str">
        <f>'données d''entrée'!C38</f>
        <v>RES SMD 1.8K OHM 1% 1/10W 0603</v>
      </c>
      <c r="B36" s="74" t="str">
        <f>'données d''entrée'!E38</f>
        <v>RC0603FR-071K8L</v>
      </c>
      <c r="C36" s="57" t="str">
        <f>'données d''entrée'!F38</f>
        <v>Farnell</v>
      </c>
      <c r="D36" s="57">
        <f>'données d''entrée'!H38</f>
        <v>9238514</v>
      </c>
      <c r="E36" s="59">
        <v>2.52E-2</v>
      </c>
      <c r="F36" s="57">
        <f>'liste des cartes'!C$13*'données d''entrée'!J38</f>
        <v>0</v>
      </c>
      <c r="G36" s="57">
        <f>'liste des cartes'!D$13*'données d''entrée'!K38</f>
        <v>0</v>
      </c>
      <c r="H36" s="57">
        <f>'liste des cartes'!E$13*'données d''entrée'!L38</f>
        <v>0</v>
      </c>
      <c r="I36" s="57">
        <f>'liste des cartes'!F$13*'données d''entrée'!M38</f>
        <v>0</v>
      </c>
      <c r="J36" s="57">
        <f>'liste des cartes'!G$13*'données d''entrée'!N38</f>
        <v>4</v>
      </c>
      <c r="K36" s="57">
        <f>'liste des cartes'!H$13*'données d''entrée'!O38</f>
        <v>8</v>
      </c>
      <c r="L36" s="57">
        <f>'liste des cartes'!I$13*'données d''entrée'!P38</f>
        <v>0</v>
      </c>
      <c r="M36" s="57">
        <f>'liste des cartes'!J$13*'données d''entrée'!Q38</f>
        <v>0</v>
      </c>
      <c r="N36" s="57">
        <f>'liste des cartes'!K$13*'données d''entrée'!R38</f>
        <v>0</v>
      </c>
      <c r="O36" s="57">
        <f>'liste des cartes'!L$13*'données d''entrée'!S38</f>
        <v>0</v>
      </c>
      <c r="P36" s="57">
        <f>'liste des cartes'!M$13*'données d''entrée'!T38</f>
        <v>0</v>
      </c>
      <c r="Q36" s="57">
        <f>'liste des cartes'!N$13*'données d''entrée'!U38</f>
        <v>0</v>
      </c>
      <c r="R36" s="57">
        <f>'liste des cartes'!O$13*'données d''entrée'!V38</f>
        <v>0</v>
      </c>
      <c r="S36" s="57">
        <f>'liste des cartes'!P$13*'données d''entrée'!W38</f>
        <v>0</v>
      </c>
      <c r="T36" s="57">
        <f t="shared" si="0"/>
        <v>12</v>
      </c>
      <c r="U36" s="57">
        <f>'liste des cartes'!C$8*'données d''entrée'!J38</f>
        <v>0</v>
      </c>
      <c r="V36" s="57">
        <f>'liste des cartes'!D$8*'données d''entrée'!K38</f>
        <v>0</v>
      </c>
      <c r="W36" s="57">
        <f>'liste des cartes'!E$8*'données d''entrée'!L38</f>
        <v>0</v>
      </c>
      <c r="X36" s="57">
        <f>'liste des cartes'!F$8*'données d''entrée'!M38</f>
        <v>0</v>
      </c>
      <c r="Y36" s="57">
        <f>'liste des cartes'!G$8*'données d''entrée'!N38</f>
        <v>1</v>
      </c>
      <c r="Z36" s="57">
        <f>'liste des cartes'!H$8*'données d''entrée'!O38</f>
        <v>2</v>
      </c>
      <c r="AA36" s="57">
        <f>'liste des cartes'!I$8*'données d''entrée'!P38</f>
        <v>0</v>
      </c>
      <c r="AB36" s="57">
        <f>'liste des cartes'!J$8*'données d''entrée'!Q38</f>
        <v>0</v>
      </c>
      <c r="AC36" s="57">
        <f>'liste des cartes'!K$8*'données d''entrée'!R38</f>
        <v>0</v>
      </c>
      <c r="AD36" s="57">
        <f>'liste des cartes'!L$8*'données d''entrée'!S38</f>
        <v>0</v>
      </c>
      <c r="AE36" s="57">
        <f>'liste des cartes'!M$8*'données d''entrée'!T38</f>
        <v>0</v>
      </c>
      <c r="AF36" s="57">
        <f>'liste des cartes'!N$8*'données d''entrée'!U38</f>
        <v>0</v>
      </c>
      <c r="AG36" s="57">
        <f>'liste des cartes'!O$8*'données d''entrée'!V38</f>
        <v>0</v>
      </c>
      <c r="AH36" s="57">
        <f>'liste des cartes'!P$8*'données d''entrée'!W38</f>
        <v>0</v>
      </c>
      <c r="AI36" s="57">
        <f t="shared" si="3"/>
        <v>3</v>
      </c>
      <c r="AJ36" s="57">
        <v>8</v>
      </c>
      <c r="AK36" s="57"/>
      <c r="AL36" s="59">
        <f t="shared" si="1"/>
        <v>0</v>
      </c>
      <c r="AM36" s="42">
        <f t="shared" si="4"/>
        <v>20</v>
      </c>
      <c r="AN36" s="57" t="b">
        <f t="shared" si="5"/>
        <v>0</v>
      </c>
      <c r="AO36" s="57">
        <f t="shared" si="6"/>
        <v>3</v>
      </c>
      <c r="AP36" s="59">
        <f t="shared" si="7"/>
        <v>9.0719999999999995E-2</v>
      </c>
      <c r="AQ36" s="59">
        <f t="shared" si="2"/>
        <v>0.6048</v>
      </c>
    </row>
    <row r="37" spans="1:44" x14ac:dyDescent="0.3">
      <c r="A37" s="58" t="str">
        <f>'données d''entrée'!C39</f>
        <v>RES SMD 620 OHM 1% 1/16W 0402</v>
      </c>
      <c r="B37" s="74" t="str">
        <f>'données d''entrée'!E39</f>
        <v>RC0402FR-07620RL</v>
      </c>
      <c r="C37" s="57" t="str">
        <f>'données d''entrée'!F39</f>
        <v>Farnell</v>
      </c>
      <c r="D37" s="57">
        <f>'données d''entrée'!H39</f>
        <v>1458815</v>
      </c>
      <c r="E37" s="59">
        <v>1.5800000000000002E-2</v>
      </c>
      <c r="F37" s="57">
        <f>'liste des cartes'!C$13*'données d''entrée'!J39</f>
        <v>0</v>
      </c>
      <c r="G37" s="57">
        <f>'liste des cartes'!D$13*'données d''entrée'!K39</f>
        <v>0</v>
      </c>
      <c r="H37" s="57">
        <f>'liste des cartes'!E$13*'données d''entrée'!L39</f>
        <v>0</v>
      </c>
      <c r="I37" s="57">
        <f>'liste des cartes'!F$13*'données d''entrée'!M39</f>
        <v>0</v>
      </c>
      <c r="J37" s="57">
        <f>'liste des cartes'!G$13*'données d''entrée'!N39</f>
        <v>0</v>
      </c>
      <c r="K37" s="57">
        <f>'liste des cartes'!H$13*'données d''entrée'!O39</f>
        <v>8</v>
      </c>
      <c r="L37" s="57">
        <f>'liste des cartes'!I$13*'données d''entrée'!P39</f>
        <v>0</v>
      </c>
      <c r="M37" s="57">
        <f>'liste des cartes'!J$13*'données d''entrée'!Q39</f>
        <v>0</v>
      </c>
      <c r="N37" s="57">
        <f>'liste des cartes'!K$13*'données d''entrée'!R39</f>
        <v>0</v>
      </c>
      <c r="O37" s="57">
        <f>'liste des cartes'!L$13*'données d''entrée'!S39</f>
        <v>0</v>
      </c>
      <c r="P37" s="57">
        <f>'liste des cartes'!M$13*'données d''entrée'!T39</f>
        <v>0</v>
      </c>
      <c r="Q37" s="57">
        <f>'liste des cartes'!N$13*'données d''entrée'!U39</f>
        <v>0</v>
      </c>
      <c r="R37" s="57">
        <f>'liste des cartes'!O$13*'données d''entrée'!V39</f>
        <v>0</v>
      </c>
      <c r="S37" s="57">
        <f>'liste des cartes'!P$13*'données d''entrée'!W39</f>
        <v>0</v>
      </c>
      <c r="T37" s="57">
        <f t="shared" si="0"/>
        <v>8</v>
      </c>
      <c r="U37" s="57">
        <f>'liste des cartes'!C$8*'données d''entrée'!J39</f>
        <v>0</v>
      </c>
      <c r="V37" s="57">
        <f>'liste des cartes'!D$8*'données d''entrée'!K39</f>
        <v>0</v>
      </c>
      <c r="W37" s="57">
        <f>'liste des cartes'!E$8*'données d''entrée'!L39</f>
        <v>0</v>
      </c>
      <c r="X37" s="57">
        <f>'liste des cartes'!F$8*'données d''entrée'!M39</f>
        <v>0</v>
      </c>
      <c r="Y37" s="57">
        <f>'liste des cartes'!G$8*'données d''entrée'!N39</f>
        <v>0</v>
      </c>
      <c r="Z37" s="57">
        <f>'liste des cartes'!H$8*'données d''entrée'!O39</f>
        <v>2</v>
      </c>
      <c r="AA37" s="57">
        <f>'liste des cartes'!I$8*'données d''entrée'!P39</f>
        <v>0</v>
      </c>
      <c r="AB37" s="57">
        <f>'liste des cartes'!J$8*'données d''entrée'!Q39</f>
        <v>0</v>
      </c>
      <c r="AC37" s="57">
        <f>'liste des cartes'!K$8*'données d''entrée'!R39</f>
        <v>0</v>
      </c>
      <c r="AD37" s="57">
        <f>'liste des cartes'!L$8*'données d''entrée'!S39</f>
        <v>0</v>
      </c>
      <c r="AE37" s="57">
        <f>'liste des cartes'!M$8*'données d''entrée'!T39</f>
        <v>0</v>
      </c>
      <c r="AF37" s="57">
        <f>'liste des cartes'!N$8*'données d''entrée'!U39</f>
        <v>0</v>
      </c>
      <c r="AG37" s="57">
        <f>'liste des cartes'!O$8*'données d''entrée'!V39</f>
        <v>0</v>
      </c>
      <c r="AH37" s="57">
        <f>'liste des cartes'!P$8*'données d''entrée'!W39</f>
        <v>0</v>
      </c>
      <c r="AI37" s="57">
        <f t="shared" si="3"/>
        <v>2</v>
      </c>
      <c r="AJ37" s="57">
        <v>2</v>
      </c>
      <c r="AK37" s="57"/>
      <c r="AL37" s="59">
        <f t="shared" si="1"/>
        <v>0</v>
      </c>
      <c r="AM37" s="42">
        <f t="shared" si="4"/>
        <v>10</v>
      </c>
      <c r="AN37" s="57" t="b">
        <f t="shared" si="5"/>
        <v>0</v>
      </c>
      <c r="AO37" s="57">
        <f t="shared" si="6"/>
        <v>2</v>
      </c>
      <c r="AP37" s="59">
        <f t="shared" si="7"/>
        <v>3.7920000000000002E-2</v>
      </c>
      <c r="AQ37" s="59">
        <f t="shared" si="2"/>
        <v>0.18960000000000002</v>
      </c>
    </row>
    <row r="38" spans="1:44" x14ac:dyDescent="0.3">
      <c r="A38" s="58" t="str">
        <f>'données d''entrée'!C40</f>
        <v>RES SMD 68 OHM 1% 1/10W 0603</v>
      </c>
      <c r="B38" s="74" t="str">
        <f>'données d''entrée'!E40</f>
        <v>RC0603FR-0768RL</v>
      </c>
      <c r="C38" s="57" t="str">
        <f>'données d''entrée'!F40</f>
        <v>Farnell</v>
      </c>
      <c r="D38" s="57">
        <f>'données d''entrée'!H40</f>
        <v>9238344</v>
      </c>
      <c r="E38" s="59">
        <v>2.52E-2</v>
      </c>
      <c r="F38" s="57">
        <f>'liste des cartes'!C$13*'données d''entrée'!J40</f>
        <v>0</v>
      </c>
      <c r="G38" s="57">
        <f>'liste des cartes'!D$13*'données d''entrée'!K40</f>
        <v>0</v>
      </c>
      <c r="H38" s="57">
        <f>'liste des cartes'!E$13*'données d''entrée'!L40</f>
        <v>0</v>
      </c>
      <c r="I38" s="57">
        <f>'liste des cartes'!F$13*'données d''entrée'!M40</f>
        <v>0</v>
      </c>
      <c r="J38" s="57">
        <f>'liste des cartes'!G$13*'données d''entrée'!N40</f>
        <v>0</v>
      </c>
      <c r="K38" s="57">
        <f>'liste des cartes'!H$13*'données d''entrée'!O40</f>
        <v>0</v>
      </c>
      <c r="L38" s="57">
        <f>'liste des cartes'!I$13*'données d''entrée'!P40</f>
        <v>0</v>
      </c>
      <c r="M38" s="57">
        <f>'liste des cartes'!J$13*'données d''entrée'!Q40</f>
        <v>0</v>
      </c>
      <c r="N38" s="57">
        <f>'liste des cartes'!K$13*'données d''entrée'!R40</f>
        <v>0</v>
      </c>
      <c r="O38" s="57">
        <f>'liste des cartes'!L$13*'données d''entrée'!S40</f>
        <v>0</v>
      </c>
      <c r="P38" s="57">
        <f>'liste des cartes'!M$13*'données d''entrée'!T40</f>
        <v>0</v>
      </c>
      <c r="Q38" s="57">
        <f>'liste des cartes'!N$13*'données d''entrée'!U40</f>
        <v>0</v>
      </c>
      <c r="R38" s="57">
        <f>'liste des cartes'!O$13*'données d''entrée'!V40</f>
        <v>6</v>
      </c>
      <c r="S38" s="57">
        <f>'liste des cartes'!P$13*'données d''entrée'!W40</f>
        <v>15</v>
      </c>
      <c r="T38" s="57">
        <f t="shared" si="0"/>
        <v>21</v>
      </c>
      <c r="U38" s="57">
        <f>'liste des cartes'!C$8*'données d''entrée'!J40</f>
        <v>0</v>
      </c>
      <c r="V38" s="57">
        <f>'liste des cartes'!D$8*'données d''entrée'!K40</f>
        <v>0</v>
      </c>
      <c r="W38" s="57">
        <f>'liste des cartes'!E$8*'données d''entrée'!L40</f>
        <v>0</v>
      </c>
      <c r="X38" s="57">
        <f>'liste des cartes'!F$8*'données d''entrée'!M40</f>
        <v>0</v>
      </c>
      <c r="Y38" s="57">
        <f>'liste des cartes'!G$8*'données d''entrée'!N40</f>
        <v>0</v>
      </c>
      <c r="Z38" s="57">
        <f>'liste des cartes'!H$8*'données d''entrée'!O40</f>
        <v>0</v>
      </c>
      <c r="AA38" s="57">
        <f>'liste des cartes'!I$8*'données d''entrée'!P40</f>
        <v>0</v>
      </c>
      <c r="AB38" s="57">
        <f>'liste des cartes'!J$8*'données d''entrée'!Q40</f>
        <v>0</v>
      </c>
      <c r="AC38" s="57">
        <f>'liste des cartes'!K$8*'données d''entrée'!R40</f>
        <v>0</v>
      </c>
      <c r="AD38" s="57">
        <f>'liste des cartes'!L$8*'données d''entrée'!S40</f>
        <v>0</v>
      </c>
      <c r="AE38" s="57">
        <f>'liste des cartes'!M$8*'données d''entrée'!T40</f>
        <v>0</v>
      </c>
      <c r="AF38" s="57">
        <f>'liste des cartes'!N$8*'données d''entrée'!U40</f>
        <v>0</v>
      </c>
      <c r="AG38" s="57">
        <f>'liste des cartes'!O$8*'données d''entrée'!V40</f>
        <v>6</v>
      </c>
      <c r="AH38" s="57">
        <f>'liste des cartes'!P$8*'données d''entrée'!W40</f>
        <v>0</v>
      </c>
      <c r="AI38" s="57">
        <f t="shared" si="3"/>
        <v>6</v>
      </c>
      <c r="AJ38" s="57">
        <v>19</v>
      </c>
      <c r="AK38" s="57"/>
      <c r="AL38" s="59">
        <f t="shared" si="1"/>
        <v>0</v>
      </c>
      <c r="AM38" s="42">
        <f t="shared" si="4"/>
        <v>40</v>
      </c>
      <c r="AN38" s="57" t="b">
        <f t="shared" si="5"/>
        <v>0</v>
      </c>
      <c r="AO38" s="57">
        <f t="shared" si="6"/>
        <v>6</v>
      </c>
      <c r="AP38" s="59">
        <f t="shared" si="7"/>
        <v>0.18143999999999999</v>
      </c>
      <c r="AQ38" s="59">
        <f t="shared" si="2"/>
        <v>1.2096</v>
      </c>
    </row>
    <row r="39" spans="1:44" x14ac:dyDescent="0.3">
      <c r="A39" s="58" t="str">
        <f>'données d''entrée'!C41</f>
        <v>SWITCH SLIDE SPDT 0.1A 12V (500VDC max)</v>
      </c>
      <c r="B39" s="74" t="str">
        <f>'données d''entrée'!E41</f>
        <v>OS102011MS2QN1</v>
      </c>
      <c r="C39" s="57" t="str">
        <f>'données d''entrée'!F41</f>
        <v>Farnell</v>
      </c>
      <c r="D39" s="57">
        <f>'données d''entrée'!H41</f>
        <v>1201430</v>
      </c>
      <c r="E39" s="59">
        <v>0.317</v>
      </c>
      <c r="F39" s="57">
        <f>'liste des cartes'!C$13*'données d''entrée'!J41</f>
        <v>0</v>
      </c>
      <c r="G39" s="57">
        <f>'liste des cartes'!D$13*'données d''entrée'!K41</f>
        <v>0</v>
      </c>
      <c r="H39" s="57">
        <f>'liste des cartes'!E$13*'données d''entrée'!L41</f>
        <v>0</v>
      </c>
      <c r="I39" s="57">
        <f>'liste des cartes'!F$13*'données d''entrée'!M41</f>
        <v>0</v>
      </c>
      <c r="J39" s="57">
        <f>'liste des cartes'!G$13*'données d''entrée'!N41</f>
        <v>0</v>
      </c>
      <c r="K39" s="57">
        <f>'liste des cartes'!H$13*'données d''entrée'!O41</f>
        <v>0</v>
      </c>
      <c r="L39" s="57">
        <f>'liste des cartes'!I$13*'données d''entrée'!P41</f>
        <v>0</v>
      </c>
      <c r="M39" s="57">
        <f>'liste des cartes'!J$13*'données d''entrée'!Q41</f>
        <v>0</v>
      </c>
      <c r="N39" s="57">
        <f>'liste des cartes'!K$13*'données d''entrée'!R41</f>
        <v>0</v>
      </c>
      <c r="O39" s="57">
        <f>'liste des cartes'!L$13*'données d''entrée'!S41</f>
        <v>0</v>
      </c>
      <c r="P39" s="57">
        <f>'liste des cartes'!M$13*'données d''entrée'!T41</f>
        <v>0</v>
      </c>
      <c r="Q39" s="57">
        <f>'liste des cartes'!N$13*'données d''entrée'!U41</f>
        <v>0</v>
      </c>
      <c r="R39" s="57">
        <f>'liste des cartes'!O$13*'données d''entrée'!V41</f>
        <v>0</v>
      </c>
      <c r="S39" s="57">
        <f>'liste des cartes'!P$13*'données d''entrée'!W41</f>
        <v>12</v>
      </c>
      <c r="T39" s="57">
        <f t="shared" si="0"/>
        <v>12</v>
      </c>
      <c r="U39" s="57">
        <f>'liste des cartes'!C$8*'données d''entrée'!J41</f>
        <v>0</v>
      </c>
      <c r="V39" s="57">
        <f>'liste des cartes'!D$8*'données d''entrée'!K41</f>
        <v>0</v>
      </c>
      <c r="W39" s="57">
        <f>'liste des cartes'!E$8*'données d''entrée'!L41</f>
        <v>0</v>
      </c>
      <c r="X39" s="57">
        <f>'liste des cartes'!F$8*'données d''entrée'!M41</f>
        <v>0</v>
      </c>
      <c r="Y39" s="57">
        <f>'liste des cartes'!G$8*'données d''entrée'!N41</f>
        <v>0</v>
      </c>
      <c r="Z39" s="57">
        <f>'liste des cartes'!H$8*'données d''entrée'!O41</f>
        <v>0</v>
      </c>
      <c r="AA39" s="57">
        <f>'liste des cartes'!I$8*'données d''entrée'!P41</f>
        <v>0</v>
      </c>
      <c r="AB39" s="57">
        <f>'liste des cartes'!J$8*'données d''entrée'!Q41</f>
        <v>0</v>
      </c>
      <c r="AC39" s="57">
        <f>'liste des cartes'!K$8*'données d''entrée'!R41</f>
        <v>0</v>
      </c>
      <c r="AD39" s="57">
        <f>'liste des cartes'!L$8*'données d''entrée'!S41</f>
        <v>0</v>
      </c>
      <c r="AE39" s="57">
        <f>'liste des cartes'!M$8*'données d''entrée'!T41</f>
        <v>0</v>
      </c>
      <c r="AF39" s="57">
        <f>'liste des cartes'!N$8*'données d''entrée'!U41</f>
        <v>0</v>
      </c>
      <c r="AG39" s="57">
        <f>'liste des cartes'!O$8*'données d''entrée'!V41</f>
        <v>0</v>
      </c>
      <c r="AH39" s="57">
        <f>'liste des cartes'!P$8*'données d''entrée'!W41</f>
        <v>0</v>
      </c>
      <c r="AI39" s="57">
        <f t="shared" si="3"/>
        <v>0</v>
      </c>
      <c r="AJ39" s="57"/>
      <c r="AK39" s="57">
        <v>12</v>
      </c>
      <c r="AL39" s="59">
        <f t="shared" si="1"/>
        <v>4.5648</v>
      </c>
      <c r="AM39" s="42">
        <f t="shared" si="4"/>
        <v>0</v>
      </c>
      <c r="AN39" s="57" t="b">
        <f t="shared" si="5"/>
        <v>0</v>
      </c>
      <c r="AO39" s="57">
        <f t="shared" si="6"/>
        <v>0</v>
      </c>
      <c r="AP39" s="59">
        <f t="shared" si="7"/>
        <v>0</v>
      </c>
      <c r="AQ39" s="59">
        <f t="shared" si="2"/>
        <v>0</v>
      </c>
    </row>
    <row r="40" spans="1:44" x14ac:dyDescent="0.3">
      <c r="A40" s="58" t="str">
        <f>'données d''entrée'!C42</f>
        <v>WS-TATV 12x12mm washable Tact Switch, THT version</v>
      </c>
      <c r="B40" s="74">
        <f>'données d''entrée'!E42</f>
        <v>430456085736</v>
      </c>
      <c r="C40" s="57" t="str">
        <f>'données d''entrée'!F42</f>
        <v>Farnell</v>
      </c>
      <c r="D40" s="57">
        <f>'données d''entrée'!H42</f>
        <v>2065140</v>
      </c>
      <c r="E40" s="59">
        <v>0.45</v>
      </c>
      <c r="F40" s="57">
        <f>'liste des cartes'!C$13*'données d''entrée'!J42</f>
        <v>0</v>
      </c>
      <c r="G40" s="57">
        <f>'liste des cartes'!D$13*'données d''entrée'!K42</f>
        <v>0</v>
      </c>
      <c r="H40" s="57">
        <f>'liste des cartes'!E$13*'données d''entrée'!L42</f>
        <v>0</v>
      </c>
      <c r="I40" s="57">
        <f>'liste des cartes'!F$13*'données d''entrée'!M42</f>
        <v>0</v>
      </c>
      <c r="J40" s="57">
        <f>'liste des cartes'!G$13*'données d''entrée'!N42</f>
        <v>0</v>
      </c>
      <c r="K40" s="57">
        <f>'liste des cartes'!H$13*'données d''entrée'!O42</f>
        <v>0</v>
      </c>
      <c r="L40" s="57">
        <f>'liste des cartes'!I$13*'données d''entrée'!P42</f>
        <v>0</v>
      </c>
      <c r="M40" s="57">
        <f>'liste des cartes'!J$13*'données d''entrée'!Q42</f>
        <v>0</v>
      </c>
      <c r="N40" s="57">
        <f>'liste des cartes'!K$13*'données d''entrée'!R42</f>
        <v>0</v>
      </c>
      <c r="O40" s="57">
        <f>'liste des cartes'!L$13*'données d''entrée'!S42</f>
        <v>0</v>
      </c>
      <c r="P40" s="57">
        <f>'liste des cartes'!M$13*'données d''entrée'!T42</f>
        <v>0</v>
      </c>
      <c r="Q40" s="57">
        <f>'liste des cartes'!N$13*'données d''entrée'!U42</f>
        <v>0</v>
      </c>
      <c r="R40" s="57">
        <f>'liste des cartes'!O$13*'données d''entrée'!V42</f>
        <v>0</v>
      </c>
      <c r="S40" s="57">
        <f>'liste des cartes'!P$13*'données d''entrée'!W42</f>
        <v>3</v>
      </c>
      <c r="T40" s="57">
        <f t="shared" si="0"/>
        <v>3</v>
      </c>
      <c r="U40" s="57">
        <f>'liste des cartes'!C$8*'données d''entrée'!J42</f>
        <v>0</v>
      </c>
      <c r="V40" s="57">
        <f>'liste des cartes'!D$8*'données d''entrée'!K42</f>
        <v>0</v>
      </c>
      <c r="W40" s="57">
        <f>'liste des cartes'!E$8*'données d''entrée'!L42</f>
        <v>0</v>
      </c>
      <c r="X40" s="57">
        <f>'liste des cartes'!F$8*'données d''entrée'!M42</f>
        <v>0</v>
      </c>
      <c r="Y40" s="57">
        <f>'liste des cartes'!G$8*'données d''entrée'!N42</f>
        <v>0</v>
      </c>
      <c r="Z40" s="57">
        <f>'liste des cartes'!H$8*'données d''entrée'!O42</f>
        <v>0</v>
      </c>
      <c r="AA40" s="57">
        <f>'liste des cartes'!I$8*'données d''entrée'!P42</f>
        <v>0</v>
      </c>
      <c r="AB40" s="57">
        <f>'liste des cartes'!J$8*'données d''entrée'!Q42</f>
        <v>0</v>
      </c>
      <c r="AC40" s="57">
        <f>'liste des cartes'!K$8*'données d''entrée'!R42</f>
        <v>0</v>
      </c>
      <c r="AD40" s="57">
        <f>'liste des cartes'!L$8*'données d''entrée'!S42</f>
        <v>0</v>
      </c>
      <c r="AE40" s="57">
        <f>'liste des cartes'!M$8*'données d''entrée'!T42</f>
        <v>0</v>
      </c>
      <c r="AF40" s="57">
        <f>'liste des cartes'!N$8*'données d''entrée'!U42</f>
        <v>0</v>
      </c>
      <c r="AG40" s="57">
        <f>'liste des cartes'!O$8*'données d''entrée'!V42</f>
        <v>0</v>
      </c>
      <c r="AH40" s="57">
        <f>'liste des cartes'!P$8*'données d''entrée'!W42</f>
        <v>0</v>
      </c>
      <c r="AI40" s="57">
        <f t="shared" si="3"/>
        <v>0</v>
      </c>
      <c r="AJ40" s="57">
        <v>2</v>
      </c>
      <c r="AK40" s="60">
        <v>5</v>
      </c>
      <c r="AL40" s="59">
        <f t="shared" si="1"/>
        <v>2.6999999999999997</v>
      </c>
      <c r="AM40" s="42">
        <f t="shared" si="4"/>
        <v>0</v>
      </c>
      <c r="AN40" s="57" t="b">
        <f t="shared" si="5"/>
        <v>0</v>
      </c>
      <c r="AO40" s="57">
        <f t="shared" si="6"/>
        <v>0</v>
      </c>
      <c r="AP40" s="59">
        <f t="shared" si="7"/>
        <v>0</v>
      </c>
      <c r="AQ40" s="59">
        <f t="shared" si="2"/>
        <v>0</v>
      </c>
      <c r="AR40" s="35" t="s">
        <v>72</v>
      </c>
    </row>
    <row r="41" spans="1:44" x14ac:dyDescent="0.3">
      <c r="A41" s="58" t="str">
        <f>'données d''entrée'!C43</f>
        <v>Barette seccable 2,54mm 32p</v>
      </c>
      <c r="B41" s="74" t="str">
        <f>'données d''entrée'!E43</f>
        <v>M20-9993645</v>
      </c>
      <c r="C41" s="57" t="str">
        <f>'données d''entrée'!F43</f>
        <v>Farnell</v>
      </c>
      <c r="D41" s="57">
        <f>'données d''entrée'!H43</f>
        <v>1022263</v>
      </c>
      <c r="E41" s="59">
        <v>0.95899999999999996</v>
      </c>
      <c r="F41" s="57">
        <f>'liste des cartes'!C$13*'données d''entrée'!J43</f>
        <v>6</v>
      </c>
      <c r="G41" s="57">
        <f>'liste des cartes'!D$13*'données d''entrée'!K43</f>
        <v>0</v>
      </c>
      <c r="H41" s="57">
        <f>'liste des cartes'!E$13*'données d''entrée'!L43</f>
        <v>0</v>
      </c>
      <c r="I41" s="57">
        <f>'liste des cartes'!F$13*'données d''entrée'!M43</f>
        <v>0</v>
      </c>
      <c r="J41" s="57">
        <f>'liste des cartes'!G$13*'données d''entrée'!N43</f>
        <v>0</v>
      </c>
      <c r="K41" s="57">
        <f>'liste des cartes'!H$13*'données d''entrée'!O43</f>
        <v>0</v>
      </c>
      <c r="L41" s="57">
        <f>'liste des cartes'!I$13*'données d''entrée'!P43</f>
        <v>0</v>
      </c>
      <c r="M41" s="57">
        <f>'liste des cartes'!J$13*'données d''entrée'!Q43</f>
        <v>0</v>
      </c>
      <c r="N41" s="57">
        <f>'liste des cartes'!K$13*'données d''entrée'!R43</f>
        <v>0</v>
      </c>
      <c r="O41" s="57">
        <f>'liste des cartes'!L$13*'données d''entrée'!S43</f>
        <v>0</v>
      </c>
      <c r="P41" s="57">
        <f>'liste des cartes'!M$13*'données d''entrée'!T43</f>
        <v>0</v>
      </c>
      <c r="Q41" s="57">
        <f>'liste des cartes'!N$13*'données d''entrée'!U43</f>
        <v>0</v>
      </c>
      <c r="R41" s="57">
        <f>'liste des cartes'!O$13*'données d''entrée'!V43</f>
        <v>0</v>
      </c>
      <c r="S41" s="57">
        <f>'liste des cartes'!P$13*'données d''entrée'!W43</f>
        <v>0</v>
      </c>
      <c r="T41" s="57">
        <f t="shared" si="0"/>
        <v>6</v>
      </c>
      <c r="U41" s="57">
        <f>'liste des cartes'!C$8*'données d''entrée'!J43</f>
        <v>0</v>
      </c>
      <c r="V41" s="57">
        <f>'liste des cartes'!D$8*'données d''entrée'!K43</f>
        <v>0</v>
      </c>
      <c r="W41" s="57">
        <f>'liste des cartes'!E$8*'données d''entrée'!L43</f>
        <v>0</v>
      </c>
      <c r="X41" s="57">
        <f>'liste des cartes'!F$8*'données d''entrée'!M43</f>
        <v>0</v>
      </c>
      <c r="Y41" s="57">
        <f>'liste des cartes'!G$8*'données d''entrée'!N43</f>
        <v>0</v>
      </c>
      <c r="Z41" s="57">
        <f>'liste des cartes'!H$8*'données d''entrée'!O43</f>
        <v>0</v>
      </c>
      <c r="AA41" s="57">
        <f>'liste des cartes'!I$8*'données d''entrée'!P43</f>
        <v>0</v>
      </c>
      <c r="AB41" s="57">
        <f>'liste des cartes'!J$8*'données d''entrée'!Q43</f>
        <v>0</v>
      </c>
      <c r="AC41" s="57">
        <f>'liste des cartes'!K$8*'données d''entrée'!R43</f>
        <v>0</v>
      </c>
      <c r="AD41" s="57">
        <f>'liste des cartes'!L$8*'données d''entrée'!S43</f>
        <v>0</v>
      </c>
      <c r="AE41" s="57">
        <f>'liste des cartes'!M$8*'données d''entrée'!T43</f>
        <v>0</v>
      </c>
      <c r="AF41" s="57">
        <f>'liste des cartes'!N$8*'données d''entrée'!U43</f>
        <v>0</v>
      </c>
      <c r="AG41" s="57">
        <f>'liste des cartes'!O$8*'données d''entrée'!V43</f>
        <v>0</v>
      </c>
      <c r="AH41" s="57">
        <f>'liste des cartes'!P$8*'données d''entrée'!W43</f>
        <v>0</v>
      </c>
      <c r="AI41" s="57">
        <f t="shared" si="3"/>
        <v>0</v>
      </c>
      <c r="AJ41" s="57"/>
      <c r="AK41" s="57"/>
      <c r="AL41" s="59">
        <f t="shared" si="1"/>
        <v>0</v>
      </c>
      <c r="AM41" s="42">
        <f t="shared" si="4"/>
        <v>6</v>
      </c>
      <c r="AN41" s="57" t="b">
        <f t="shared" si="5"/>
        <v>0</v>
      </c>
      <c r="AO41" s="57">
        <f t="shared" si="6"/>
        <v>0</v>
      </c>
      <c r="AP41" s="59">
        <f t="shared" si="7"/>
        <v>0</v>
      </c>
      <c r="AQ41" s="59">
        <f t="shared" si="2"/>
        <v>6.9047999999999989</v>
      </c>
    </row>
    <row r="42" spans="1:44" x14ac:dyDescent="0.3">
      <c r="A42" s="58" t="str">
        <f>'données d''entrée'!C44</f>
        <v>Micro-Fit 3.0, Embase, 6 Voies</v>
      </c>
      <c r="B42" s="74" t="str">
        <f>'données d''entrée'!E44</f>
        <v>43025-0600</v>
      </c>
      <c r="C42" s="57" t="str">
        <f>'données d''entrée'!F44</f>
        <v>Farnell</v>
      </c>
      <c r="D42" s="57">
        <f>'données d''entrée'!H44</f>
        <v>672907</v>
      </c>
      <c r="E42" s="59">
        <v>0.32700000000000001</v>
      </c>
      <c r="F42" s="57">
        <f>'liste des cartes'!C$13*'données d''entrée'!J44</f>
        <v>4</v>
      </c>
      <c r="G42" s="57">
        <f>'liste des cartes'!D$13*'données d''entrée'!K44</f>
        <v>0</v>
      </c>
      <c r="H42" s="57">
        <f>'liste des cartes'!E$13*'données d''entrée'!L44</f>
        <v>0</v>
      </c>
      <c r="I42" s="57">
        <f>'liste des cartes'!F$13*'données d''entrée'!M44</f>
        <v>0</v>
      </c>
      <c r="J42" s="57">
        <f>'liste des cartes'!G$13*'données d''entrée'!N44</f>
        <v>0</v>
      </c>
      <c r="K42" s="57">
        <f>'liste des cartes'!H$13*'données d''entrée'!O44</f>
        <v>0</v>
      </c>
      <c r="L42" s="57">
        <f>'liste des cartes'!I$13*'données d''entrée'!P44</f>
        <v>0</v>
      </c>
      <c r="M42" s="57">
        <f>'liste des cartes'!J$13*'données d''entrée'!Q44</f>
        <v>0</v>
      </c>
      <c r="N42" s="57">
        <f>'liste des cartes'!K$13*'données d''entrée'!R44</f>
        <v>0</v>
      </c>
      <c r="O42" s="57">
        <f>'liste des cartes'!L$13*'données d''entrée'!S44</f>
        <v>0</v>
      </c>
      <c r="P42" s="57">
        <f>'liste des cartes'!M$13*'données d''entrée'!T44</f>
        <v>0</v>
      </c>
      <c r="Q42" s="57">
        <f>'liste des cartes'!N$13*'données d''entrée'!U44</f>
        <v>0</v>
      </c>
      <c r="R42" s="57">
        <f>'liste des cartes'!O$13*'données d''entrée'!V44</f>
        <v>0</v>
      </c>
      <c r="S42" s="57">
        <f>'liste des cartes'!P$13*'données d''entrée'!W44</f>
        <v>0</v>
      </c>
      <c r="T42" s="57">
        <f t="shared" ref="T42:T45" si="8">SUM(F42:S42)</f>
        <v>4</v>
      </c>
      <c r="U42" s="57">
        <f>'liste des cartes'!C$8*'données d''entrée'!J44</f>
        <v>0</v>
      </c>
      <c r="V42" s="57">
        <f>'liste des cartes'!D$8*'données d''entrée'!K44</f>
        <v>0</v>
      </c>
      <c r="W42" s="57">
        <f>'liste des cartes'!E$8*'données d''entrée'!L44</f>
        <v>0</v>
      </c>
      <c r="X42" s="57">
        <f>'liste des cartes'!F$8*'données d''entrée'!M44</f>
        <v>0</v>
      </c>
      <c r="Y42" s="57">
        <f>'liste des cartes'!G$8*'données d''entrée'!N44</f>
        <v>0</v>
      </c>
      <c r="Z42" s="57">
        <f>'liste des cartes'!H$8*'données d''entrée'!O44</f>
        <v>0</v>
      </c>
      <c r="AA42" s="57">
        <f>'liste des cartes'!I$8*'données d''entrée'!P44</f>
        <v>0</v>
      </c>
      <c r="AB42" s="57">
        <f>'liste des cartes'!J$8*'données d''entrée'!Q44</f>
        <v>0</v>
      </c>
      <c r="AC42" s="57">
        <f>'liste des cartes'!K$8*'données d''entrée'!R44</f>
        <v>0</v>
      </c>
      <c r="AD42" s="57">
        <f>'liste des cartes'!L$8*'données d''entrée'!S44</f>
        <v>0</v>
      </c>
      <c r="AE42" s="57">
        <f>'liste des cartes'!M$8*'données d''entrée'!T44</f>
        <v>0</v>
      </c>
      <c r="AF42" s="57">
        <f>'liste des cartes'!N$8*'données d''entrée'!U44</f>
        <v>0</v>
      </c>
      <c r="AG42" s="57">
        <f>'liste des cartes'!O$8*'données d''entrée'!V44</f>
        <v>0</v>
      </c>
      <c r="AH42" s="57">
        <f>'liste des cartes'!P$8*'données d''entrée'!W44</f>
        <v>0</v>
      </c>
      <c r="AI42" s="57">
        <f t="shared" ref="AI42:AI45" si="9">SUM(U42:AH42)</f>
        <v>0</v>
      </c>
      <c r="AJ42" s="57">
        <v>6</v>
      </c>
      <c r="AK42" s="57"/>
      <c r="AL42" s="59">
        <f t="shared" ref="AL42:AL45" si="10">E42*AK42*1.2</f>
        <v>0</v>
      </c>
      <c r="AM42" s="89">
        <f t="shared" ref="AM42:AM45" si="11">MAX(T42+AJ42-AK42,0)</f>
        <v>10</v>
      </c>
      <c r="AN42" s="57" t="b">
        <f t="shared" ref="AN42:AN45" si="12">AND(AM42&lt;&gt;0,AK42&lt;&gt;0)</f>
        <v>0</v>
      </c>
      <c r="AO42" s="57">
        <f t="shared" ref="AO42:AO45" si="13">IF(AN42,MAX(AI42,0),MAX(AI42-AK42,0))</f>
        <v>0</v>
      </c>
      <c r="AP42" s="59">
        <f t="shared" ref="AP42:AP45" si="14">MAX(AO42*E42*1.2,0)</f>
        <v>0</v>
      </c>
      <c r="AQ42" s="59">
        <f t="shared" ref="AQ42:AQ46" si="15">MAX(AM42*E42*1.2,0)</f>
        <v>3.9239999999999999</v>
      </c>
    </row>
    <row r="43" spans="1:44" x14ac:dyDescent="0.3">
      <c r="A43" s="58" t="str">
        <f>'données d''entrée'!C45</f>
        <v>Contact, RMF™, Série Micro-Fit 3.0 AWG26</v>
      </c>
      <c r="B43" s="74" t="str">
        <f>'données d''entrée'!E45</f>
        <v>43030-0006</v>
      </c>
      <c r="C43" s="57" t="str">
        <f>'données d''entrée'!F45</f>
        <v>Farnell</v>
      </c>
      <c r="D43" s="57">
        <f>'données d''entrée'!H45</f>
        <v>2063718</v>
      </c>
      <c r="E43" s="59">
        <v>5.1999999999999998E-2</v>
      </c>
      <c r="F43" s="57">
        <f>'liste des cartes'!C$13*'données d''entrée'!J45</f>
        <v>24</v>
      </c>
      <c r="G43" s="57">
        <f>'liste des cartes'!D$13*'données d''entrée'!K45</f>
        <v>0</v>
      </c>
      <c r="H43" s="57">
        <f>'liste des cartes'!E$13*'données d''entrée'!L45</f>
        <v>0</v>
      </c>
      <c r="I43" s="57">
        <f>'liste des cartes'!F$13*'données d''entrée'!M45</f>
        <v>0</v>
      </c>
      <c r="J43" s="57">
        <f>'liste des cartes'!G$13*'données d''entrée'!N45</f>
        <v>0</v>
      </c>
      <c r="K43" s="57">
        <f>'liste des cartes'!H$13*'données d''entrée'!O45</f>
        <v>0</v>
      </c>
      <c r="L43" s="57">
        <f>'liste des cartes'!I$13*'données d''entrée'!P45</f>
        <v>0</v>
      </c>
      <c r="M43" s="57">
        <f>'liste des cartes'!J$13*'données d''entrée'!Q45</f>
        <v>0</v>
      </c>
      <c r="N43" s="57">
        <f>'liste des cartes'!K$13*'données d''entrée'!R45</f>
        <v>0</v>
      </c>
      <c r="O43" s="57">
        <f>'liste des cartes'!L$13*'données d''entrée'!S45</f>
        <v>0</v>
      </c>
      <c r="P43" s="57">
        <f>'liste des cartes'!M$13*'données d''entrée'!T45</f>
        <v>0</v>
      </c>
      <c r="Q43" s="57">
        <f>'liste des cartes'!N$13*'données d''entrée'!U45</f>
        <v>0</v>
      </c>
      <c r="R43" s="57">
        <f>'liste des cartes'!O$13*'données d''entrée'!V45</f>
        <v>0</v>
      </c>
      <c r="S43" s="57">
        <f>'liste des cartes'!P$13*'données d''entrée'!W45</f>
        <v>0</v>
      </c>
      <c r="T43" s="57">
        <f t="shared" si="8"/>
        <v>24</v>
      </c>
      <c r="U43" s="57">
        <f>'liste des cartes'!C$8*'données d''entrée'!J45</f>
        <v>0</v>
      </c>
      <c r="V43" s="57">
        <f>'liste des cartes'!D$8*'données d''entrée'!K45</f>
        <v>0</v>
      </c>
      <c r="W43" s="57">
        <f>'liste des cartes'!E$8*'données d''entrée'!L45</f>
        <v>0</v>
      </c>
      <c r="X43" s="57">
        <f>'liste des cartes'!F$8*'données d''entrée'!M45</f>
        <v>0</v>
      </c>
      <c r="Y43" s="57">
        <f>'liste des cartes'!G$8*'données d''entrée'!N45</f>
        <v>0</v>
      </c>
      <c r="Z43" s="57">
        <f>'liste des cartes'!H$8*'données d''entrée'!O45</f>
        <v>0</v>
      </c>
      <c r="AA43" s="57">
        <f>'liste des cartes'!I$8*'données d''entrée'!P45</f>
        <v>0</v>
      </c>
      <c r="AB43" s="57">
        <f>'liste des cartes'!J$8*'données d''entrée'!Q45</f>
        <v>0</v>
      </c>
      <c r="AC43" s="57">
        <f>'liste des cartes'!K$8*'données d''entrée'!R45</f>
        <v>0</v>
      </c>
      <c r="AD43" s="57">
        <f>'liste des cartes'!L$8*'données d''entrée'!S45</f>
        <v>0</v>
      </c>
      <c r="AE43" s="57">
        <f>'liste des cartes'!M$8*'données d''entrée'!T45</f>
        <v>0</v>
      </c>
      <c r="AF43" s="57">
        <f>'liste des cartes'!N$8*'données d''entrée'!U45</f>
        <v>0</v>
      </c>
      <c r="AG43" s="57">
        <f>'liste des cartes'!O$8*'données d''entrée'!V45</f>
        <v>0</v>
      </c>
      <c r="AH43" s="57">
        <f>'liste des cartes'!P$8*'données d''entrée'!W45</f>
        <v>0</v>
      </c>
      <c r="AI43" s="57">
        <f t="shared" si="9"/>
        <v>0</v>
      </c>
      <c r="AJ43" s="57">
        <v>6</v>
      </c>
      <c r="AK43" s="57"/>
      <c r="AL43" s="59">
        <f t="shared" si="10"/>
        <v>0</v>
      </c>
      <c r="AM43" s="89">
        <f t="shared" si="11"/>
        <v>30</v>
      </c>
      <c r="AN43" s="57" t="b">
        <f t="shared" si="12"/>
        <v>0</v>
      </c>
      <c r="AO43" s="57">
        <f t="shared" si="13"/>
        <v>0</v>
      </c>
      <c r="AP43" s="59">
        <f t="shared" si="14"/>
        <v>0</v>
      </c>
      <c r="AQ43" s="59">
        <f t="shared" si="15"/>
        <v>1.8719999999999997</v>
      </c>
    </row>
    <row r="44" spans="1:44" x14ac:dyDescent="0.3">
      <c r="A44" s="58" t="str">
        <f>'données d''entrée'!C46</f>
        <v>Mini-Fit Jr. Série, Embase, 4 Voies</v>
      </c>
      <c r="B44" s="74" t="str">
        <f>'données d''entrée'!E46</f>
        <v>39-01-2040</v>
      </c>
      <c r="C44" s="57" t="str">
        <f>'données d''entrée'!F46</f>
        <v>Farnell</v>
      </c>
      <c r="D44" s="57">
        <f>'données d''entrée'!H46</f>
        <v>151867</v>
      </c>
      <c r="E44" s="59">
        <v>0.17599999999999999</v>
      </c>
      <c r="F44" s="57">
        <f>'liste des cartes'!C$13*'données d''entrée'!J46</f>
        <v>4</v>
      </c>
      <c r="G44" s="57">
        <f>'liste des cartes'!D$13*'données d''entrée'!K46</f>
        <v>0</v>
      </c>
      <c r="H44" s="57">
        <f>'liste des cartes'!E$13*'données d''entrée'!L46</f>
        <v>0</v>
      </c>
      <c r="I44" s="57">
        <f>'liste des cartes'!F$13*'données d''entrée'!M46</f>
        <v>0</v>
      </c>
      <c r="J44" s="57">
        <f>'liste des cartes'!G$13*'données d''entrée'!N46</f>
        <v>0</v>
      </c>
      <c r="K44" s="57">
        <f>'liste des cartes'!H$13*'données d''entrée'!O46</f>
        <v>0</v>
      </c>
      <c r="L44" s="57">
        <f>'liste des cartes'!I$13*'données d''entrée'!P46</f>
        <v>0</v>
      </c>
      <c r="M44" s="57">
        <f>'liste des cartes'!J$13*'données d''entrée'!Q46</f>
        <v>0</v>
      </c>
      <c r="N44" s="57">
        <f>'liste des cartes'!K$13*'données d''entrée'!R46</f>
        <v>0</v>
      </c>
      <c r="O44" s="57">
        <f>'liste des cartes'!L$13*'données d''entrée'!S46</f>
        <v>0</v>
      </c>
      <c r="P44" s="57">
        <f>'liste des cartes'!M$13*'données d''entrée'!T46</f>
        <v>0</v>
      </c>
      <c r="Q44" s="57">
        <f>'liste des cartes'!N$13*'données d''entrée'!U46</f>
        <v>0</v>
      </c>
      <c r="R44" s="57">
        <f>'liste des cartes'!O$13*'données d''entrée'!V46</f>
        <v>0</v>
      </c>
      <c r="S44" s="57">
        <f>'liste des cartes'!P$13*'données d''entrée'!W46</f>
        <v>0</v>
      </c>
      <c r="T44" s="57">
        <f t="shared" si="8"/>
        <v>4</v>
      </c>
      <c r="U44" s="57">
        <f>'liste des cartes'!C$8*'données d''entrée'!J46</f>
        <v>0</v>
      </c>
      <c r="V44" s="57">
        <f>'liste des cartes'!D$8*'données d''entrée'!K46</f>
        <v>0</v>
      </c>
      <c r="W44" s="57">
        <f>'liste des cartes'!E$8*'données d''entrée'!L46</f>
        <v>0</v>
      </c>
      <c r="X44" s="57">
        <f>'liste des cartes'!F$8*'données d''entrée'!M46</f>
        <v>0</v>
      </c>
      <c r="Y44" s="57">
        <f>'liste des cartes'!G$8*'données d''entrée'!N46</f>
        <v>0</v>
      </c>
      <c r="Z44" s="57">
        <f>'liste des cartes'!H$8*'données d''entrée'!O46</f>
        <v>0</v>
      </c>
      <c r="AA44" s="57">
        <f>'liste des cartes'!I$8*'données d''entrée'!P46</f>
        <v>0</v>
      </c>
      <c r="AB44" s="57">
        <f>'liste des cartes'!J$8*'données d''entrée'!Q46</f>
        <v>0</v>
      </c>
      <c r="AC44" s="57">
        <f>'liste des cartes'!K$8*'données d''entrée'!R46</f>
        <v>0</v>
      </c>
      <c r="AD44" s="57">
        <f>'liste des cartes'!L$8*'données d''entrée'!S46</f>
        <v>0</v>
      </c>
      <c r="AE44" s="57">
        <f>'liste des cartes'!M$8*'données d''entrée'!T46</f>
        <v>0</v>
      </c>
      <c r="AF44" s="57">
        <f>'liste des cartes'!N$8*'données d''entrée'!U46</f>
        <v>0</v>
      </c>
      <c r="AG44" s="57">
        <f>'liste des cartes'!O$8*'données d''entrée'!V46</f>
        <v>0</v>
      </c>
      <c r="AH44" s="57">
        <f>'liste des cartes'!P$8*'données d''entrée'!W46</f>
        <v>0</v>
      </c>
      <c r="AI44" s="57">
        <f t="shared" si="9"/>
        <v>0</v>
      </c>
      <c r="AJ44" s="57">
        <v>6</v>
      </c>
      <c r="AK44" s="57"/>
      <c r="AL44" s="59">
        <f t="shared" si="10"/>
        <v>0</v>
      </c>
      <c r="AM44" s="89">
        <f t="shared" si="11"/>
        <v>10</v>
      </c>
      <c r="AN44" s="57" t="b">
        <f t="shared" si="12"/>
        <v>0</v>
      </c>
      <c r="AO44" s="57">
        <f t="shared" si="13"/>
        <v>0</v>
      </c>
      <c r="AP44" s="59">
        <f t="shared" si="14"/>
        <v>0</v>
      </c>
      <c r="AQ44" s="59">
        <f t="shared" si="15"/>
        <v>2.1119999999999997</v>
      </c>
    </row>
    <row r="45" spans="1:44" x14ac:dyDescent="0.3">
      <c r="A45" s="58" t="str">
        <f>'données d''entrée'!C47</f>
        <v>Contact, Mini-Fit® Jr.™, Série 5556, AWG18</v>
      </c>
      <c r="B45" s="74" t="str">
        <f>'données d''entrée'!E47</f>
        <v>39-00-0038</v>
      </c>
      <c r="C45" s="57" t="str">
        <f>'données d''entrée'!F47</f>
        <v>Farnell</v>
      </c>
      <c r="D45" s="57">
        <f>'données d''entrée'!H47</f>
        <v>1462545</v>
      </c>
      <c r="E45" s="59">
        <v>2.9000000000000001E-2</v>
      </c>
      <c r="F45" s="57">
        <f>'liste des cartes'!C$13*'données d''entrée'!J47</f>
        <v>16</v>
      </c>
      <c r="G45" s="57">
        <f>'liste des cartes'!D$13*'données d''entrée'!K47</f>
        <v>0</v>
      </c>
      <c r="H45" s="57">
        <f>'liste des cartes'!E$13*'données d''entrée'!L47</f>
        <v>0</v>
      </c>
      <c r="I45" s="57">
        <f>'liste des cartes'!F$13*'données d''entrée'!M47</f>
        <v>0</v>
      </c>
      <c r="J45" s="57">
        <f>'liste des cartes'!G$13*'données d''entrée'!N47</f>
        <v>0</v>
      </c>
      <c r="K45" s="57">
        <f>'liste des cartes'!H$13*'données d''entrée'!O47</f>
        <v>0</v>
      </c>
      <c r="L45" s="57">
        <f>'liste des cartes'!I$13*'données d''entrée'!P47</f>
        <v>0</v>
      </c>
      <c r="M45" s="57">
        <f>'liste des cartes'!J$13*'données d''entrée'!Q47</f>
        <v>0</v>
      </c>
      <c r="N45" s="57">
        <f>'liste des cartes'!K$13*'données d''entrée'!R47</f>
        <v>0</v>
      </c>
      <c r="O45" s="57">
        <f>'liste des cartes'!L$13*'données d''entrée'!S47</f>
        <v>0</v>
      </c>
      <c r="P45" s="57">
        <f>'liste des cartes'!M$13*'données d''entrée'!T47</f>
        <v>0</v>
      </c>
      <c r="Q45" s="57">
        <f>'liste des cartes'!N$13*'données d''entrée'!U47</f>
        <v>0</v>
      </c>
      <c r="R45" s="57">
        <f>'liste des cartes'!O$13*'données d''entrée'!V47</f>
        <v>0</v>
      </c>
      <c r="S45" s="57">
        <f>'liste des cartes'!P$13*'données d''entrée'!W47</f>
        <v>0</v>
      </c>
      <c r="T45" s="57">
        <f t="shared" si="8"/>
        <v>16</v>
      </c>
      <c r="U45" s="57">
        <f>'liste des cartes'!C$8*'données d''entrée'!J47</f>
        <v>0</v>
      </c>
      <c r="V45" s="57">
        <f>'liste des cartes'!D$8*'données d''entrée'!K47</f>
        <v>0</v>
      </c>
      <c r="W45" s="57">
        <f>'liste des cartes'!E$8*'données d''entrée'!L47</f>
        <v>0</v>
      </c>
      <c r="X45" s="57">
        <f>'liste des cartes'!F$8*'données d''entrée'!M47</f>
        <v>0</v>
      </c>
      <c r="Y45" s="57">
        <f>'liste des cartes'!G$8*'données d''entrée'!N47</f>
        <v>0</v>
      </c>
      <c r="Z45" s="57">
        <f>'liste des cartes'!H$8*'données d''entrée'!O47</f>
        <v>0</v>
      </c>
      <c r="AA45" s="57">
        <f>'liste des cartes'!I$8*'données d''entrée'!P47</f>
        <v>0</v>
      </c>
      <c r="AB45" s="57">
        <f>'liste des cartes'!J$8*'données d''entrée'!Q47</f>
        <v>0</v>
      </c>
      <c r="AC45" s="57">
        <f>'liste des cartes'!K$8*'données d''entrée'!R47</f>
        <v>0</v>
      </c>
      <c r="AD45" s="57">
        <f>'liste des cartes'!L$8*'données d''entrée'!S47</f>
        <v>0</v>
      </c>
      <c r="AE45" s="57">
        <f>'liste des cartes'!M$8*'données d''entrée'!T47</f>
        <v>0</v>
      </c>
      <c r="AF45" s="57">
        <f>'liste des cartes'!N$8*'données d''entrée'!U47</f>
        <v>0</v>
      </c>
      <c r="AG45" s="57">
        <f>'liste des cartes'!O$8*'données d''entrée'!V47</f>
        <v>0</v>
      </c>
      <c r="AH45" s="57">
        <f>'liste des cartes'!P$8*'données d''entrée'!W47</f>
        <v>0</v>
      </c>
      <c r="AI45" s="57">
        <f t="shared" si="9"/>
        <v>0</v>
      </c>
      <c r="AJ45" s="57">
        <v>4</v>
      </c>
      <c r="AK45" s="57"/>
      <c r="AL45" s="59">
        <f t="shared" si="10"/>
        <v>0</v>
      </c>
      <c r="AM45" s="89">
        <f t="shared" si="11"/>
        <v>20</v>
      </c>
      <c r="AN45" s="57" t="b">
        <f t="shared" si="12"/>
        <v>0</v>
      </c>
      <c r="AO45" s="57">
        <f t="shared" si="13"/>
        <v>0</v>
      </c>
      <c r="AP45" s="59">
        <f t="shared" si="14"/>
        <v>0</v>
      </c>
      <c r="AQ45" s="59">
        <f t="shared" si="15"/>
        <v>0.69600000000000006</v>
      </c>
    </row>
    <row r="46" spans="1:44" x14ac:dyDescent="0.3">
      <c r="A46" s="58" t="str">
        <f>'données d''entrée'!C48</f>
        <v>Connecteur fil-à-carte, Libre, 2.54 mm, 6 Contact(s), Mâle, Série WR-MM</v>
      </c>
      <c r="B46" s="74">
        <f>'données d''entrée'!E48</f>
        <v>690157000672</v>
      </c>
      <c r="C46" s="57" t="str">
        <f>'données d''entrée'!F48</f>
        <v>Farnell</v>
      </c>
      <c r="D46" s="57">
        <f>'données d''entrée'!H48</f>
        <v>1641882</v>
      </c>
      <c r="E46" s="59">
        <v>0.41899999999999998</v>
      </c>
      <c r="F46" s="57">
        <f>'liste des cartes'!C$13*'données d''entrée'!J48</f>
        <v>0</v>
      </c>
      <c r="G46" s="57">
        <f>'liste des cartes'!D$13*'données d''entrée'!K48</f>
        <v>5</v>
      </c>
      <c r="H46" s="57">
        <f>'liste des cartes'!E$13*'données d''entrée'!L48</f>
        <v>0</v>
      </c>
      <c r="I46" s="57">
        <f>'liste des cartes'!F$13*'données d''entrée'!M48</f>
        <v>0</v>
      </c>
      <c r="J46" s="57">
        <f>'liste des cartes'!G$13*'données d''entrée'!N48</f>
        <v>0</v>
      </c>
      <c r="K46" s="57">
        <f>'liste des cartes'!H$13*'données d''entrée'!O48</f>
        <v>4</v>
      </c>
      <c r="L46" s="57">
        <f>'liste des cartes'!I$13*'données d''entrée'!P48</f>
        <v>0</v>
      </c>
      <c r="M46" s="57">
        <f>'liste des cartes'!J$13*'données d''entrée'!Q48</f>
        <v>-4</v>
      </c>
      <c r="N46" s="57">
        <f>'liste des cartes'!K$13*'données d''entrée'!R48</f>
        <v>0</v>
      </c>
      <c r="O46" s="57">
        <f>'liste des cartes'!L$13*'données d''entrée'!S48</f>
        <v>0</v>
      </c>
      <c r="P46" s="57">
        <f>'liste des cartes'!M$13*'données d''entrée'!T48</f>
        <v>0</v>
      </c>
      <c r="Q46" s="57">
        <f>'liste des cartes'!N$13*'données d''entrée'!U48</f>
        <v>0</v>
      </c>
      <c r="R46" s="57">
        <f>'liste des cartes'!O$13*'données d''entrée'!V48</f>
        <v>0</v>
      </c>
      <c r="S46" s="57">
        <f>'liste des cartes'!P$13*'données d''entrée'!W48</f>
        <v>3</v>
      </c>
      <c r="T46" s="57">
        <f t="shared" si="0"/>
        <v>8</v>
      </c>
      <c r="U46" s="57">
        <f>'liste des cartes'!C$8*'données d''entrée'!J48</f>
        <v>0</v>
      </c>
      <c r="V46" s="57">
        <f>'liste des cartes'!D$8*'données d''entrée'!K48</f>
        <v>1</v>
      </c>
      <c r="W46" s="57">
        <f>'liste des cartes'!E$8*'données d''entrée'!L48</f>
        <v>0</v>
      </c>
      <c r="X46" s="57">
        <f>'liste des cartes'!F$8*'données d''entrée'!M48</f>
        <v>0</v>
      </c>
      <c r="Y46" s="57">
        <f>'liste des cartes'!G$8*'données d''entrée'!N48</f>
        <v>0</v>
      </c>
      <c r="Z46" s="57">
        <f>'liste des cartes'!H$8*'données d''entrée'!O48</f>
        <v>1</v>
      </c>
      <c r="AA46" s="57">
        <f>'liste des cartes'!I$8*'données d''entrée'!P48</f>
        <v>0</v>
      </c>
      <c r="AB46" s="57">
        <f>'liste des cartes'!J$8*'données d''entrée'!Q48</f>
        <v>-1</v>
      </c>
      <c r="AC46" s="57">
        <f>'liste des cartes'!K$8*'données d''entrée'!R48</f>
        <v>0</v>
      </c>
      <c r="AD46" s="57">
        <f>'liste des cartes'!L$8*'données d''entrée'!S48</f>
        <v>0</v>
      </c>
      <c r="AE46" s="57">
        <f>'liste des cartes'!M$8*'données d''entrée'!T48</f>
        <v>0</v>
      </c>
      <c r="AF46" s="57">
        <f>'liste des cartes'!N$8*'données d''entrée'!U48</f>
        <v>0</v>
      </c>
      <c r="AG46" s="57">
        <f>'liste des cartes'!O$8*'données d''entrée'!V48</f>
        <v>0</v>
      </c>
      <c r="AH46" s="57">
        <f>'liste des cartes'!P$8*'données d''entrée'!W48</f>
        <v>0</v>
      </c>
      <c r="AI46" s="57">
        <f t="shared" si="3"/>
        <v>1</v>
      </c>
      <c r="AJ46" s="57">
        <v>2</v>
      </c>
      <c r="AK46" s="62">
        <f>AS58</f>
        <v>10</v>
      </c>
      <c r="AL46" s="59">
        <f t="shared" si="1"/>
        <v>5.0279999999999996</v>
      </c>
      <c r="AM46" s="42">
        <f t="shared" si="4"/>
        <v>0</v>
      </c>
      <c r="AN46" s="57" t="b">
        <f t="shared" si="5"/>
        <v>0</v>
      </c>
      <c r="AO46" s="57">
        <f t="shared" si="6"/>
        <v>0</v>
      </c>
      <c r="AP46" s="59">
        <f t="shared" si="7"/>
        <v>0</v>
      </c>
      <c r="AQ46" s="59">
        <f t="shared" si="15"/>
        <v>0</v>
      </c>
    </row>
    <row r="47" spans="1:44" x14ac:dyDescent="0.3">
      <c r="A47" s="58" t="str">
        <f>'données d''entrée'!C49</f>
        <v>Connecteur fil-à-carte, Libre, 2.54 mm, 8 Contact(s), Mâle, Série WR-MM</v>
      </c>
      <c r="B47" s="74">
        <f>'données d''entrée'!E49</f>
        <v>690157000872</v>
      </c>
      <c r="C47" s="57" t="str">
        <f>'données d''entrée'!F49</f>
        <v>Farnell</v>
      </c>
      <c r="D47" s="57">
        <f>'données d''entrée'!H49</f>
        <v>1641883</v>
      </c>
      <c r="E47" s="59">
        <v>0.81</v>
      </c>
      <c r="F47" s="57">
        <f>'liste des cartes'!C$13*'données d''entrée'!J49</f>
        <v>0</v>
      </c>
      <c r="G47" s="57">
        <f>'liste des cartes'!D$13*'données d''entrée'!K49</f>
        <v>0</v>
      </c>
      <c r="H47" s="57">
        <f>'liste des cartes'!E$13*'données d''entrée'!L49</f>
        <v>0</v>
      </c>
      <c r="I47" s="57">
        <f>'liste des cartes'!F$13*'données d''entrée'!M49</f>
        <v>0</v>
      </c>
      <c r="J47" s="57">
        <f>'liste des cartes'!G$13*'données d''entrée'!N49</f>
        <v>0</v>
      </c>
      <c r="K47" s="57">
        <f>'liste des cartes'!H$13*'données d''entrée'!O49</f>
        <v>0</v>
      </c>
      <c r="L47" s="57">
        <f>'liste des cartes'!I$13*'données d''entrée'!P49</f>
        <v>0</v>
      </c>
      <c r="M47" s="57">
        <f>'liste des cartes'!J$13*'données d''entrée'!Q49</f>
        <v>4</v>
      </c>
      <c r="N47" s="57">
        <f>'liste des cartes'!K$13*'données d''entrée'!R49</f>
        <v>6</v>
      </c>
      <c r="O47" s="57">
        <f>'liste des cartes'!L$13*'données d''entrée'!S49</f>
        <v>0</v>
      </c>
      <c r="P47" s="57">
        <f>'liste des cartes'!M$13*'données d''entrée'!T49</f>
        <v>0</v>
      </c>
      <c r="Q47" s="57">
        <f>'liste des cartes'!N$13*'données d''entrée'!U49</f>
        <v>0</v>
      </c>
      <c r="R47" s="57">
        <f>'liste des cartes'!O$13*'données d''entrée'!V49</f>
        <v>0</v>
      </c>
      <c r="S47" s="57">
        <f>'liste des cartes'!P$13*'données d''entrée'!W49</f>
        <v>3</v>
      </c>
      <c r="T47" s="57">
        <f t="shared" si="0"/>
        <v>13</v>
      </c>
      <c r="U47" s="57">
        <f>'liste des cartes'!C$8*'données d''entrée'!J49</f>
        <v>0</v>
      </c>
      <c r="V47" s="57">
        <f>'liste des cartes'!D$8*'données d''entrée'!K49</f>
        <v>0</v>
      </c>
      <c r="W47" s="57">
        <f>'liste des cartes'!E$8*'données d''entrée'!L49</f>
        <v>0</v>
      </c>
      <c r="X47" s="57">
        <f>'liste des cartes'!F$8*'données d''entrée'!M49</f>
        <v>0</v>
      </c>
      <c r="Y47" s="57">
        <f>'liste des cartes'!G$8*'données d''entrée'!N49</f>
        <v>0</v>
      </c>
      <c r="Z47" s="57">
        <f>'liste des cartes'!H$8*'données d''entrée'!O49</f>
        <v>0</v>
      </c>
      <c r="AA47" s="57">
        <f>'liste des cartes'!I$8*'données d''entrée'!P49</f>
        <v>0</v>
      </c>
      <c r="AB47" s="57">
        <f>'liste des cartes'!J$8*'données d''entrée'!Q49</f>
        <v>1</v>
      </c>
      <c r="AC47" s="57">
        <f>'liste des cartes'!K$8*'données d''entrée'!R49</f>
        <v>1</v>
      </c>
      <c r="AD47" s="57">
        <f>'liste des cartes'!L$8*'données d''entrée'!S49</f>
        <v>0</v>
      </c>
      <c r="AE47" s="57">
        <f>'liste des cartes'!M$8*'données d''entrée'!T49</f>
        <v>0</v>
      </c>
      <c r="AF47" s="57">
        <f>'liste des cartes'!N$8*'données d''entrée'!U49</f>
        <v>0</v>
      </c>
      <c r="AG47" s="57">
        <f>'liste des cartes'!O$8*'données d''entrée'!V49</f>
        <v>0</v>
      </c>
      <c r="AH47" s="57">
        <f>'liste des cartes'!P$8*'données d''entrée'!W49</f>
        <v>0</v>
      </c>
      <c r="AI47" s="57">
        <f t="shared" si="3"/>
        <v>2</v>
      </c>
      <c r="AJ47" s="57">
        <v>2</v>
      </c>
      <c r="AK47" s="62">
        <f>AS58</f>
        <v>10</v>
      </c>
      <c r="AL47" s="59">
        <f t="shared" si="1"/>
        <v>9.7200000000000006</v>
      </c>
      <c r="AM47" s="42">
        <f t="shared" si="4"/>
        <v>5</v>
      </c>
      <c r="AN47" s="57" t="b">
        <f t="shared" si="5"/>
        <v>1</v>
      </c>
      <c r="AO47" s="57">
        <f t="shared" si="6"/>
        <v>2</v>
      </c>
      <c r="AP47" s="59">
        <f t="shared" si="7"/>
        <v>1.944</v>
      </c>
      <c r="AQ47" s="59">
        <f t="shared" si="2"/>
        <v>4.8600000000000003</v>
      </c>
      <c r="AR47" s="88" t="s">
        <v>101</v>
      </c>
    </row>
    <row r="48" spans="1:44" x14ac:dyDescent="0.3">
      <c r="A48" s="58" t="str">
        <f>'données d''entrée'!C50</f>
        <v>Bornier enfichable, 5.08 mm, 2 Voies</v>
      </c>
      <c r="B48" s="74">
        <f>'données d''entrée'!E50</f>
        <v>691351500002</v>
      </c>
      <c r="C48" s="57" t="str">
        <f>'données d''entrée'!F50</f>
        <v>Farnell</v>
      </c>
      <c r="D48" s="57">
        <f>'données d''entrée'!H50</f>
        <v>1641952</v>
      </c>
      <c r="E48" s="59">
        <v>0.78</v>
      </c>
      <c r="F48" s="57">
        <f>'liste des cartes'!C$13*'données d''entrée'!J50</f>
        <v>0</v>
      </c>
      <c r="G48" s="57">
        <f>'liste des cartes'!D$13*'données d''entrée'!K50</f>
        <v>10</v>
      </c>
      <c r="H48" s="57">
        <f>'liste des cartes'!E$13*'données d''entrée'!L50</f>
        <v>0</v>
      </c>
      <c r="I48" s="57">
        <f>'liste des cartes'!F$13*'données d''entrée'!M50</f>
        <v>0</v>
      </c>
      <c r="J48" s="57">
        <f>'liste des cartes'!G$13*'données d''entrée'!N50</f>
        <v>0</v>
      </c>
      <c r="K48" s="57">
        <f>'liste des cartes'!H$13*'données d''entrée'!O50</f>
        <v>0</v>
      </c>
      <c r="L48" s="57">
        <f>'liste des cartes'!I$13*'données d''entrée'!P50</f>
        <v>0</v>
      </c>
      <c r="M48" s="57">
        <f>'liste des cartes'!J$13*'données d''entrée'!Q50</f>
        <v>0</v>
      </c>
      <c r="N48" s="57">
        <f>'liste des cartes'!K$13*'données d''entrée'!R50</f>
        <v>0</v>
      </c>
      <c r="O48" s="57">
        <f>'liste des cartes'!L$13*'données d''entrée'!S50</f>
        <v>0</v>
      </c>
      <c r="P48" s="57">
        <f>'liste des cartes'!M$13*'données d''entrée'!T50</f>
        <v>0</v>
      </c>
      <c r="Q48" s="57">
        <f>'liste des cartes'!N$13*'données d''entrée'!U50</f>
        <v>0</v>
      </c>
      <c r="R48" s="57">
        <f>'liste des cartes'!O$13*'données d''entrée'!V50</f>
        <v>0</v>
      </c>
      <c r="S48" s="57">
        <f>'liste des cartes'!P$13*'données d''entrée'!W50</f>
        <v>0</v>
      </c>
      <c r="T48" s="57">
        <f t="shared" si="0"/>
        <v>10</v>
      </c>
      <c r="U48" s="57">
        <f>'liste des cartes'!C$8*'données d''entrée'!J50</f>
        <v>0</v>
      </c>
      <c r="V48" s="57">
        <f>'liste des cartes'!D$8*'données d''entrée'!K50</f>
        <v>2</v>
      </c>
      <c r="W48" s="57">
        <f>'liste des cartes'!E$8*'données d''entrée'!L50</f>
        <v>0</v>
      </c>
      <c r="X48" s="57">
        <f>'liste des cartes'!F$8*'données d''entrée'!M50</f>
        <v>0</v>
      </c>
      <c r="Y48" s="57">
        <f>'liste des cartes'!G$8*'données d''entrée'!N50</f>
        <v>0</v>
      </c>
      <c r="Z48" s="57">
        <f>'liste des cartes'!H$8*'données d''entrée'!O50</f>
        <v>0</v>
      </c>
      <c r="AA48" s="57">
        <f>'liste des cartes'!I$8*'données d''entrée'!P50</f>
        <v>0</v>
      </c>
      <c r="AB48" s="57">
        <f>'liste des cartes'!J$8*'données d''entrée'!Q50</f>
        <v>0</v>
      </c>
      <c r="AC48" s="57">
        <f>'liste des cartes'!K$8*'données d''entrée'!R50</f>
        <v>0</v>
      </c>
      <c r="AD48" s="57">
        <f>'liste des cartes'!L$8*'données d''entrée'!S50</f>
        <v>0</v>
      </c>
      <c r="AE48" s="57">
        <f>'liste des cartes'!M$8*'données d''entrée'!T50</f>
        <v>0</v>
      </c>
      <c r="AF48" s="57">
        <f>'liste des cartes'!N$8*'données d''entrée'!U50</f>
        <v>0</v>
      </c>
      <c r="AG48" s="57">
        <f>'liste des cartes'!O$8*'données d''entrée'!V50</f>
        <v>0</v>
      </c>
      <c r="AH48" s="57">
        <f>'liste des cartes'!P$8*'données d''entrée'!W50</f>
        <v>0</v>
      </c>
      <c r="AI48" s="57">
        <f t="shared" si="3"/>
        <v>2</v>
      </c>
      <c r="AJ48" s="57"/>
      <c r="AK48" s="62">
        <f>AS58</f>
        <v>10</v>
      </c>
      <c r="AL48" s="59">
        <f t="shared" si="1"/>
        <v>9.3600000000000012</v>
      </c>
      <c r="AM48" s="42">
        <f t="shared" si="4"/>
        <v>0</v>
      </c>
      <c r="AN48" s="57" t="b">
        <f t="shared" si="5"/>
        <v>0</v>
      </c>
      <c r="AO48" s="57">
        <f t="shared" si="6"/>
        <v>0</v>
      </c>
      <c r="AP48" s="59">
        <f t="shared" si="7"/>
        <v>0</v>
      </c>
      <c r="AQ48" s="59">
        <f t="shared" si="2"/>
        <v>0</v>
      </c>
    </row>
    <row r="49" spans="1:47" x14ac:dyDescent="0.3">
      <c r="A49" s="58" t="str">
        <f>'données d''entrée'!C51</f>
        <v>Bornier enfichable, 3,5 mm, 2 Voies</v>
      </c>
      <c r="B49" s="74">
        <f>'données d''entrée'!E51</f>
        <v>691361100002</v>
      </c>
      <c r="C49" s="57" t="str">
        <f>'données d''entrée'!F51</f>
        <v>Farnell</v>
      </c>
      <c r="D49" s="57">
        <f>'données d''entrée'!H51</f>
        <v>1841347</v>
      </c>
      <c r="E49" s="59">
        <v>1.1100000000000001</v>
      </c>
      <c r="F49" s="57">
        <f>'liste des cartes'!C$13*'données d''entrée'!J51</f>
        <v>0</v>
      </c>
      <c r="G49" s="57">
        <f>'liste des cartes'!D$13*'données d''entrée'!K51</f>
        <v>0</v>
      </c>
      <c r="H49" s="57">
        <f>'liste des cartes'!E$13*'données d''entrée'!L51</f>
        <v>5</v>
      </c>
      <c r="I49" s="57">
        <f>'liste des cartes'!F$13*'données d''entrée'!M51</f>
        <v>4</v>
      </c>
      <c r="J49" s="57">
        <f>'liste des cartes'!G$13*'données d''entrée'!N51</f>
        <v>0</v>
      </c>
      <c r="K49" s="57">
        <f>'liste des cartes'!H$13*'données d''entrée'!O51</f>
        <v>8</v>
      </c>
      <c r="L49" s="57">
        <f>'liste des cartes'!I$13*'données d''entrée'!P51</f>
        <v>0</v>
      </c>
      <c r="M49" s="57">
        <f>'liste des cartes'!J$13*'données d''entrée'!Q51</f>
        <v>0</v>
      </c>
      <c r="N49" s="57">
        <f>'liste des cartes'!K$13*'données d''entrée'!R51</f>
        <v>0</v>
      </c>
      <c r="O49" s="57">
        <f>'liste des cartes'!L$13*'données d''entrée'!S51</f>
        <v>0</v>
      </c>
      <c r="P49" s="57">
        <f>'liste des cartes'!M$13*'données d''entrée'!T51</f>
        <v>0</v>
      </c>
      <c r="Q49" s="57">
        <f>'liste des cartes'!N$13*'données d''entrée'!U51</f>
        <v>0</v>
      </c>
      <c r="R49" s="57">
        <f>'liste des cartes'!O$13*'données d''entrée'!V51</f>
        <v>0</v>
      </c>
      <c r="S49" s="57">
        <f>'liste des cartes'!P$13*'données d''entrée'!W51</f>
        <v>0</v>
      </c>
      <c r="T49" s="57">
        <f t="shared" si="0"/>
        <v>17</v>
      </c>
      <c r="U49" s="57">
        <f>'liste des cartes'!C$8*'données d''entrée'!J51</f>
        <v>0</v>
      </c>
      <c r="V49" s="57">
        <f>'liste des cartes'!D$8*'données d''entrée'!K51</f>
        <v>0</v>
      </c>
      <c r="W49" s="57">
        <f>'liste des cartes'!E$8*'données d''entrée'!L51</f>
        <v>1</v>
      </c>
      <c r="X49" s="57">
        <f>'liste des cartes'!F$8*'données d''entrée'!M51</f>
        <v>1</v>
      </c>
      <c r="Y49" s="57">
        <f>'liste des cartes'!G$8*'données d''entrée'!N51</f>
        <v>0</v>
      </c>
      <c r="Z49" s="57">
        <f>'liste des cartes'!H$8*'données d''entrée'!O51</f>
        <v>2</v>
      </c>
      <c r="AA49" s="57">
        <f>'liste des cartes'!I$8*'données d''entrée'!P51</f>
        <v>0</v>
      </c>
      <c r="AB49" s="57">
        <f>'liste des cartes'!J$8*'données d''entrée'!Q51</f>
        <v>0</v>
      </c>
      <c r="AC49" s="57">
        <f>'liste des cartes'!K$8*'données d''entrée'!R51</f>
        <v>0</v>
      </c>
      <c r="AD49" s="57">
        <f>'liste des cartes'!L$8*'données d''entrée'!S51</f>
        <v>0</v>
      </c>
      <c r="AE49" s="57">
        <f>'liste des cartes'!M$8*'données d''entrée'!T51</f>
        <v>0</v>
      </c>
      <c r="AF49" s="57">
        <f>'liste des cartes'!N$8*'données d''entrée'!U51</f>
        <v>0</v>
      </c>
      <c r="AG49" s="57">
        <f>'liste des cartes'!O$8*'données d''entrée'!V51</f>
        <v>0</v>
      </c>
      <c r="AH49" s="57">
        <f>'liste des cartes'!P$8*'données d''entrée'!W51</f>
        <v>0</v>
      </c>
      <c r="AI49" s="57">
        <f t="shared" si="3"/>
        <v>4</v>
      </c>
      <c r="AJ49" s="57"/>
      <c r="AK49" s="62">
        <f>AS58</f>
        <v>10</v>
      </c>
      <c r="AL49" s="59">
        <f t="shared" si="1"/>
        <v>13.320000000000002</v>
      </c>
      <c r="AM49" s="42">
        <f t="shared" si="4"/>
        <v>7</v>
      </c>
      <c r="AN49" s="57" t="b">
        <f t="shared" si="5"/>
        <v>1</v>
      </c>
      <c r="AO49" s="57">
        <f t="shared" si="6"/>
        <v>4</v>
      </c>
      <c r="AP49" s="59">
        <f t="shared" si="7"/>
        <v>5.3280000000000003</v>
      </c>
      <c r="AQ49" s="59">
        <f t="shared" si="2"/>
        <v>9.3239999999999998</v>
      </c>
    </row>
    <row r="50" spans="1:47" x14ac:dyDescent="0.3">
      <c r="A50" s="58" t="str">
        <f>'données d''entrée'!C52</f>
        <v>Fusible ATOF 30A</v>
      </c>
      <c r="B50" s="74" t="str">
        <f>'données d''entrée'!E52</f>
        <v>0287030.PXCN</v>
      </c>
      <c r="C50" s="57" t="str">
        <f>'données d''entrée'!F52</f>
        <v>Farnell</v>
      </c>
      <c r="D50" s="57">
        <f>'données d''entrée'!H52</f>
        <v>2137132</v>
      </c>
      <c r="E50" s="59">
        <v>0.16700000000000001</v>
      </c>
      <c r="F50" s="57">
        <f>'liste des cartes'!C$13*'données d''entrée'!J52</f>
        <v>0</v>
      </c>
      <c r="G50" s="57">
        <f>'liste des cartes'!D$13*'données d''entrée'!K52</f>
        <v>5</v>
      </c>
      <c r="H50" s="57">
        <f>'liste des cartes'!E$13*'données d''entrée'!L52</f>
        <v>0</v>
      </c>
      <c r="I50" s="57">
        <f>'liste des cartes'!F$13*'données d''entrée'!M52</f>
        <v>0</v>
      </c>
      <c r="J50" s="57">
        <f>'liste des cartes'!G$13*'données d''entrée'!N52</f>
        <v>0</v>
      </c>
      <c r="K50" s="57">
        <f>'liste des cartes'!H$13*'données d''entrée'!O52</f>
        <v>0</v>
      </c>
      <c r="L50" s="57">
        <f>'liste des cartes'!I$13*'données d''entrée'!P52</f>
        <v>0</v>
      </c>
      <c r="M50" s="57">
        <f>'liste des cartes'!J$13*'données d''entrée'!Q52</f>
        <v>0</v>
      </c>
      <c r="N50" s="57">
        <f>'liste des cartes'!K$13*'données d''entrée'!R52</f>
        <v>0</v>
      </c>
      <c r="O50" s="57">
        <f>'liste des cartes'!L$13*'données d''entrée'!S52</f>
        <v>0</v>
      </c>
      <c r="P50" s="57">
        <f>'liste des cartes'!M$13*'données d''entrée'!T52</f>
        <v>0</v>
      </c>
      <c r="Q50" s="57">
        <f>'liste des cartes'!N$13*'données d''entrée'!U52</f>
        <v>0</v>
      </c>
      <c r="R50" s="57">
        <f>'liste des cartes'!O$13*'données d''entrée'!V52</f>
        <v>0</v>
      </c>
      <c r="S50" s="57">
        <f>'liste des cartes'!P$13*'données d''entrée'!W52</f>
        <v>0</v>
      </c>
      <c r="T50" s="57">
        <f t="shared" si="0"/>
        <v>5</v>
      </c>
      <c r="U50" s="57">
        <f>'liste des cartes'!C$8*'données d''entrée'!J52</f>
        <v>0</v>
      </c>
      <c r="V50" s="57">
        <f>'liste des cartes'!D$8*'données d''entrée'!K52</f>
        <v>1</v>
      </c>
      <c r="W50" s="57">
        <f>'liste des cartes'!E$8*'données d''entrée'!L52</f>
        <v>0</v>
      </c>
      <c r="X50" s="57">
        <f>'liste des cartes'!F$8*'données d''entrée'!M52</f>
        <v>0</v>
      </c>
      <c r="Y50" s="57">
        <f>'liste des cartes'!G$8*'données d''entrée'!N52</f>
        <v>0</v>
      </c>
      <c r="Z50" s="57">
        <f>'liste des cartes'!H$8*'données d''entrée'!O52</f>
        <v>0</v>
      </c>
      <c r="AA50" s="57">
        <f>'liste des cartes'!I$8*'données d''entrée'!P52</f>
        <v>0</v>
      </c>
      <c r="AB50" s="57">
        <f>'liste des cartes'!J$8*'données d''entrée'!Q52</f>
        <v>0</v>
      </c>
      <c r="AC50" s="57">
        <f>'liste des cartes'!K$8*'données d''entrée'!R52</f>
        <v>0</v>
      </c>
      <c r="AD50" s="57">
        <f>'liste des cartes'!L$8*'données d''entrée'!S52</f>
        <v>0</v>
      </c>
      <c r="AE50" s="57">
        <f>'liste des cartes'!M$8*'données d''entrée'!T52</f>
        <v>0</v>
      </c>
      <c r="AF50" s="57">
        <f>'liste des cartes'!N$8*'données d''entrée'!U52</f>
        <v>0</v>
      </c>
      <c r="AG50" s="57">
        <f>'liste des cartes'!O$8*'données d''entrée'!V52</f>
        <v>0</v>
      </c>
      <c r="AH50" s="57">
        <f>'liste des cartes'!P$8*'données d''entrée'!W52</f>
        <v>0</v>
      </c>
      <c r="AI50" s="57">
        <f t="shared" si="3"/>
        <v>1</v>
      </c>
      <c r="AJ50" s="57">
        <v>5</v>
      </c>
      <c r="AK50" s="57"/>
      <c r="AL50" s="59">
        <f t="shared" si="1"/>
        <v>0</v>
      </c>
      <c r="AM50" s="42">
        <f t="shared" si="4"/>
        <v>10</v>
      </c>
      <c r="AN50" s="57" t="b">
        <f t="shared" si="5"/>
        <v>0</v>
      </c>
      <c r="AO50" s="57">
        <f t="shared" si="6"/>
        <v>1</v>
      </c>
      <c r="AP50" s="59">
        <f t="shared" si="7"/>
        <v>0.20039999999999999</v>
      </c>
      <c r="AQ50" s="59">
        <f t="shared" si="2"/>
        <v>2.004</v>
      </c>
    </row>
    <row r="51" spans="1:47" x14ac:dyDescent="0.3">
      <c r="A51" s="58" t="str">
        <f>'données d''entrée'!C53</f>
        <v>Fusible ATOF 40A</v>
      </c>
      <c r="B51" s="74" t="str">
        <f>'données d''entrée'!E53</f>
        <v>0287040.PXCN</v>
      </c>
      <c r="C51" s="57" t="str">
        <f>'données d''entrée'!F53</f>
        <v>Farnell</v>
      </c>
      <c r="D51" s="57">
        <f>'données d''entrée'!H53</f>
        <v>2137134</v>
      </c>
      <c r="E51" s="59">
        <v>0.16800000000000001</v>
      </c>
      <c r="F51" s="57">
        <f>'liste des cartes'!C$13*'données d''entrée'!J53</f>
        <v>0</v>
      </c>
      <c r="G51" s="57">
        <f>'liste des cartes'!D$13*'données d''entrée'!K53</f>
        <v>5</v>
      </c>
      <c r="H51" s="57">
        <f>'liste des cartes'!E$13*'données d''entrée'!L53</f>
        <v>0</v>
      </c>
      <c r="I51" s="57">
        <f>'liste des cartes'!F$13*'données d''entrée'!M53</f>
        <v>0</v>
      </c>
      <c r="J51" s="57">
        <f>'liste des cartes'!G$13*'données d''entrée'!N53</f>
        <v>0</v>
      </c>
      <c r="K51" s="57">
        <f>'liste des cartes'!H$13*'données d''entrée'!O53</f>
        <v>0</v>
      </c>
      <c r="L51" s="57">
        <f>'liste des cartes'!I$13*'données d''entrée'!P53</f>
        <v>0</v>
      </c>
      <c r="M51" s="57">
        <f>'liste des cartes'!J$13*'données d''entrée'!Q53</f>
        <v>0</v>
      </c>
      <c r="N51" s="57">
        <f>'liste des cartes'!K$13*'données d''entrée'!R53</f>
        <v>0</v>
      </c>
      <c r="O51" s="57">
        <f>'liste des cartes'!L$13*'données d''entrée'!S53</f>
        <v>0</v>
      </c>
      <c r="P51" s="57">
        <f>'liste des cartes'!M$13*'données d''entrée'!T53</f>
        <v>0</v>
      </c>
      <c r="Q51" s="57">
        <f>'liste des cartes'!N$13*'données d''entrée'!U53</f>
        <v>0</v>
      </c>
      <c r="R51" s="57">
        <f>'liste des cartes'!O$13*'données d''entrée'!V53</f>
        <v>0</v>
      </c>
      <c r="S51" s="57">
        <f>'liste des cartes'!P$13*'données d''entrée'!W53</f>
        <v>0</v>
      </c>
      <c r="T51" s="57">
        <f t="shared" si="0"/>
        <v>5</v>
      </c>
      <c r="U51" s="57">
        <f>'liste des cartes'!C$8*'données d''entrée'!J53</f>
        <v>0</v>
      </c>
      <c r="V51" s="57">
        <f>'liste des cartes'!D$8*'données d''entrée'!K53</f>
        <v>1</v>
      </c>
      <c r="W51" s="57">
        <f>'liste des cartes'!E$8*'données d''entrée'!L53</f>
        <v>0</v>
      </c>
      <c r="X51" s="57">
        <f>'liste des cartes'!F$8*'données d''entrée'!M53</f>
        <v>0</v>
      </c>
      <c r="Y51" s="57">
        <f>'liste des cartes'!G$8*'données d''entrée'!N53</f>
        <v>0</v>
      </c>
      <c r="Z51" s="57">
        <f>'liste des cartes'!H$8*'données d''entrée'!O53</f>
        <v>0</v>
      </c>
      <c r="AA51" s="57">
        <f>'liste des cartes'!I$8*'données d''entrée'!P53</f>
        <v>0</v>
      </c>
      <c r="AB51" s="57">
        <f>'liste des cartes'!J$8*'données d''entrée'!Q53</f>
        <v>0</v>
      </c>
      <c r="AC51" s="57">
        <f>'liste des cartes'!K$8*'données d''entrée'!R53</f>
        <v>0</v>
      </c>
      <c r="AD51" s="57">
        <f>'liste des cartes'!L$8*'données d''entrée'!S53</f>
        <v>0</v>
      </c>
      <c r="AE51" s="57">
        <f>'liste des cartes'!M$8*'données d''entrée'!T53</f>
        <v>0</v>
      </c>
      <c r="AF51" s="57">
        <f>'liste des cartes'!N$8*'données d''entrée'!U53</f>
        <v>0</v>
      </c>
      <c r="AG51" s="57">
        <f>'liste des cartes'!O$8*'données d''entrée'!V53</f>
        <v>0</v>
      </c>
      <c r="AH51" s="57">
        <f>'liste des cartes'!P$8*'données d''entrée'!W53</f>
        <v>0</v>
      </c>
      <c r="AI51" s="57">
        <f t="shared" si="3"/>
        <v>1</v>
      </c>
      <c r="AJ51" s="57">
        <v>5</v>
      </c>
      <c r="AK51" s="57"/>
      <c r="AL51" s="59">
        <f t="shared" si="1"/>
        <v>0</v>
      </c>
      <c r="AM51" s="42">
        <f t="shared" si="4"/>
        <v>10</v>
      </c>
      <c r="AN51" s="57" t="b">
        <f t="shared" si="5"/>
        <v>0</v>
      </c>
      <c r="AO51" s="57">
        <f t="shared" si="6"/>
        <v>1</v>
      </c>
      <c r="AP51" s="59">
        <f t="shared" si="7"/>
        <v>0.2016</v>
      </c>
      <c r="AQ51" s="59">
        <f t="shared" si="2"/>
        <v>2.016</v>
      </c>
    </row>
    <row r="52" spans="1:47" x14ac:dyDescent="0.3">
      <c r="A52" s="58" t="str">
        <f>'données d''entrée'!C54</f>
        <v>Patte à braser</v>
      </c>
      <c r="B52" s="74" t="str">
        <f>'données d''entrée'!E54</f>
        <v>SMD291AX10</v>
      </c>
      <c r="C52" s="57" t="str">
        <f>'données d''entrée'!F54</f>
        <v>Farnell</v>
      </c>
      <c r="D52" s="57">
        <f>'données d''entrée'!H54</f>
        <v>1850223</v>
      </c>
      <c r="E52" s="59">
        <v>19.57</v>
      </c>
      <c r="F52" s="57">
        <f>'liste des cartes'!C$13*'données d''entrée'!J54</f>
        <v>1</v>
      </c>
      <c r="G52" s="57">
        <f>'liste des cartes'!D$13*'données d''entrée'!K54</f>
        <v>0</v>
      </c>
      <c r="H52" s="57">
        <f>'liste des cartes'!E$13*'données d''entrée'!L54</f>
        <v>0</v>
      </c>
      <c r="I52" s="57">
        <f>'liste des cartes'!F$13*'données d''entrée'!M54</f>
        <v>0</v>
      </c>
      <c r="J52" s="57">
        <f>'liste des cartes'!G$13*'données d''entrée'!N54</f>
        <v>0</v>
      </c>
      <c r="K52" s="57">
        <f>'liste des cartes'!H$13*'données d''entrée'!O54</f>
        <v>0</v>
      </c>
      <c r="L52" s="57">
        <f>'liste des cartes'!I$13*'données d''entrée'!P54</f>
        <v>0</v>
      </c>
      <c r="M52" s="57">
        <f>'liste des cartes'!J$13*'données d''entrée'!Q54</f>
        <v>0</v>
      </c>
      <c r="N52" s="57">
        <f>'liste des cartes'!K$13*'données d''entrée'!R54</f>
        <v>0</v>
      </c>
      <c r="O52" s="57">
        <f>'liste des cartes'!L$13*'données d''entrée'!S54</f>
        <v>0</v>
      </c>
      <c r="P52" s="57">
        <f>'liste des cartes'!M$13*'données d''entrée'!T54</f>
        <v>0</v>
      </c>
      <c r="Q52" s="57">
        <f>'liste des cartes'!N$13*'données d''entrée'!U54</f>
        <v>0</v>
      </c>
      <c r="R52" s="57">
        <f>'liste des cartes'!O$13*'données d''entrée'!V54</f>
        <v>0</v>
      </c>
      <c r="S52" s="57">
        <f>'liste des cartes'!P$13*'données d''entrée'!W54</f>
        <v>0</v>
      </c>
      <c r="T52" s="57">
        <f t="shared" si="0"/>
        <v>1</v>
      </c>
      <c r="U52" s="57">
        <f>'liste des cartes'!C$8*'données d''entrée'!J54</f>
        <v>0</v>
      </c>
      <c r="V52" s="57">
        <f>'liste des cartes'!D$8*'données d''entrée'!K54</f>
        <v>0</v>
      </c>
      <c r="W52" s="57">
        <f>'liste des cartes'!E$8*'données d''entrée'!L54</f>
        <v>0</v>
      </c>
      <c r="X52" s="57">
        <f>'liste des cartes'!F$8*'données d''entrée'!M54</f>
        <v>0</v>
      </c>
      <c r="Y52" s="57">
        <f>'liste des cartes'!G$8*'données d''entrée'!N54</f>
        <v>0</v>
      </c>
      <c r="Z52" s="57">
        <f>'liste des cartes'!H$8*'données d''entrée'!O54</f>
        <v>0</v>
      </c>
      <c r="AA52" s="57">
        <f>'liste des cartes'!I$8*'données d''entrée'!P54</f>
        <v>0</v>
      </c>
      <c r="AB52" s="57">
        <f>'liste des cartes'!J$8*'données d''entrée'!Q54</f>
        <v>0</v>
      </c>
      <c r="AC52" s="57">
        <f>'liste des cartes'!K$8*'données d''entrée'!R54</f>
        <v>0</v>
      </c>
      <c r="AD52" s="57">
        <f>'liste des cartes'!L$8*'données d''entrée'!S54</f>
        <v>0</v>
      </c>
      <c r="AE52" s="57">
        <f>'liste des cartes'!M$8*'données d''entrée'!T54</f>
        <v>0</v>
      </c>
      <c r="AF52" s="57">
        <f>'liste des cartes'!N$8*'données d''entrée'!U54</f>
        <v>0</v>
      </c>
      <c r="AG52" s="57">
        <f>'liste des cartes'!O$8*'données d''entrée'!V54</f>
        <v>0</v>
      </c>
      <c r="AH52" s="57">
        <f>'liste des cartes'!P$8*'données d''entrée'!W54</f>
        <v>0</v>
      </c>
      <c r="AI52" s="57">
        <f t="shared" si="3"/>
        <v>0</v>
      </c>
      <c r="AJ52" s="57"/>
      <c r="AK52" s="57"/>
      <c r="AL52" s="59">
        <f t="shared" si="1"/>
        <v>0</v>
      </c>
      <c r="AM52" s="42">
        <f t="shared" si="4"/>
        <v>1</v>
      </c>
      <c r="AN52" s="57" t="b">
        <f t="shared" si="5"/>
        <v>0</v>
      </c>
      <c r="AO52" s="57">
        <f t="shared" si="6"/>
        <v>0</v>
      </c>
      <c r="AP52" s="59">
        <f t="shared" si="7"/>
        <v>0</v>
      </c>
      <c r="AQ52" s="59">
        <f t="shared" si="2"/>
        <v>23.483999999999998</v>
      </c>
    </row>
    <row r="53" spans="1:47" ht="15" thickBot="1" x14ac:dyDescent="0.35">
      <c r="A53" s="58" t="str">
        <f>'données d''entrée'!C55</f>
        <v>WS-TATV 12x12mm washable Tact Switch, THT version</v>
      </c>
      <c r="B53" s="74">
        <f>'données d''entrée'!E55</f>
        <v>430456043736</v>
      </c>
      <c r="C53" s="57" t="str">
        <f>'données d''entrée'!F55</f>
        <v>Farnell</v>
      </c>
      <c r="D53" s="57">
        <f>'données d''entrée'!H55</f>
        <v>2065138</v>
      </c>
      <c r="E53" s="59">
        <v>0.76</v>
      </c>
      <c r="F53" s="57">
        <f>'liste des cartes'!C$13*'données d''entrée'!J55</f>
        <v>0</v>
      </c>
      <c r="G53" s="57">
        <f>'liste des cartes'!D$13*'données d''entrée'!K55</f>
        <v>0</v>
      </c>
      <c r="H53" s="57">
        <f>'liste des cartes'!E$13*'données d''entrée'!L55</f>
        <v>0</v>
      </c>
      <c r="I53" s="57">
        <f>'liste des cartes'!F$13*'données d''entrée'!M55</f>
        <v>0</v>
      </c>
      <c r="J53" s="57">
        <f>'liste des cartes'!G$13*'données d''entrée'!N55</f>
        <v>0</v>
      </c>
      <c r="K53" s="57">
        <f>'liste des cartes'!H$13*'données d''entrée'!O55</f>
        <v>0</v>
      </c>
      <c r="L53" s="57">
        <f>'liste des cartes'!I$13*'données d''entrée'!P55</f>
        <v>0</v>
      </c>
      <c r="M53" s="57">
        <f>'liste des cartes'!J$13*'données d''entrée'!Q55</f>
        <v>0</v>
      </c>
      <c r="N53" s="57">
        <f>'liste des cartes'!K$13*'données d''entrée'!R55</f>
        <v>0</v>
      </c>
      <c r="O53" s="57">
        <f>'liste des cartes'!L$13*'données d''entrée'!S55</f>
        <v>0</v>
      </c>
      <c r="P53" s="57">
        <f>'liste des cartes'!M$13*'données d''entrée'!T55</f>
        <v>0</v>
      </c>
      <c r="Q53" s="57">
        <f>'liste des cartes'!N$13*'données d''entrée'!U55</f>
        <v>0</v>
      </c>
      <c r="R53" s="57">
        <f>'liste des cartes'!O$13*'données d''entrée'!V55</f>
        <v>0</v>
      </c>
      <c r="S53" s="57">
        <f>'liste des cartes'!P$13*'données d''entrée'!W55</f>
        <v>3</v>
      </c>
      <c r="T53" s="57">
        <f t="shared" si="0"/>
        <v>3</v>
      </c>
      <c r="U53" s="57">
        <f>'liste des cartes'!C$8*'données d''entrée'!J55</f>
        <v>0</v>
      </c>
      <c r="V53" s="57">
        <f>'liste des cartes'!D$8*'données d''entrée'!K55</f>
        <v>0</v>
      </c>
      <c r="W53" s="57">
        <f>'liste des cartes'!E$8*'données d''entrée'!L55</f>
        <v>0</v>
      </c>
      <c r="X53" s="57">
        <f>'liste des cartes'!F$8*'données d''entrée'!M55</f>
        <v>0</v>
      </c>
      <c r="Y53" s="57">
        <f>'liste des cartes'!G$8*'données d''entrée'!N55</f>
        <v>0</v>
      </c>
      <c r="Z53" s="57">
        <f>'liste des cartes'!H$8*'données d''entrée'!O55</f>
        <v>0</v>
      </c>
      <c r="AA53" s="57">
        <f>'liste des cartes'!I$8*'données d''entrée'!P55</f>
        <v>0</v>
      </c>
      <c r="AB53" s="57">
        <f>'liste des cartes'!J$8*'données d''entrée'!Q55</f>
        <v>0</v>
      </c>
      <c r="AC53" s="57">
        <f>'liste des cartes'!K$8*'données d''entrée'!R55</f>
        <v>0</v>
      </c>
      <c r="AD53" s="57">
        <f>'liste des cartes'!L$8*'données d''entrée'!S55</f>
        <v>0</v>
      </c>
      <c r="AE53" s="57">
        <f>'liste des cartes'!M$8*'données d''entrée'!T55</f>
        <v>0</v>
      </c>
      <c r="AF53" s="57">
        <f>'liste des cartes'!N$8*'données d''entrée'!U55</f>
        <v>0</v>
      </c>
      <c r="AG53" s="57">
        <f>'liste des cartes'!O$8*'données d''entrée'!V55</f>
        <v>0</v>
      </c>
      <c r="AH53" s="57">
        <f>'liste des cartes'!P$8*'données d''entrée'!W55</f>
        <v>0</v>
      </c>
      <c r="AI53" s="57">
        <f t="shared" si="3"/>
        <v>0</v>
      </c>
      <c r="AJ53" s="57">
        <v>2</v>
      </c>
      <c r="AK53" s="60">
        <f>AS58/2</f>
        <v>5</v>
      </c>
      <c r="AL53" s="59">
        <f t="shared" si="1"/>
        <v>4.5599999999999996</v>
      </c>
      <c r="AM53" s="42">
        <f t="shared" si="4"/>
        <v>0</v>
      </c>
      <c r="AN53" s="57" t="b">
        <f t="shared" si="5"/>
        <v>0</v>
      </c>
      <c r="AO53" s="57">
        <f t="shared" si="6"/>
        <v>0</v>
      </c>
      <c r="AP53" s="59">
        <f t="shared" si="7"/>
        <v>0</v>
      </c>
      <c r="AQ53" s="64">
        <f t="shared" si="2"/>
        <v>0</v>
      </c>
    </row>
    <row r="54" spans="1:47" x14ac:dyDescent="0.3">
      <c r="B54" s="75"/>
      <c r="AL54" s="32">
        <f>SUM(AL2:AL53)</f>
        <v>1000.1028</v>
      </c>
      <c r="AM54" s="43" t="s">
        <v>77</v>
      </c>
      <c r="AN54" s="76"/>
      <c r="AO54" s="76"/>
      <c r="AP54" s="79">
        <f>SUM(AP2:AP53)</f>
        <v>42.059400000000004</v>
      </c>
      <c r="AQ54" s="44">
        <f>SUM(AQ2:AQ53)</f>
        <v>243.61919999999998</v>
      </c>
      <c r="AR54" s="45" t="s">
        <v>78</v>
      </c>
      <c r="AS54" s="46">
        <f>AL54</f>
        <v>1000.1028</v>
      </c>
      <c r="AT54" s="47"/>
      <c r="AU54" s="48"/>
    </row>
    <row r="55" spans="1:47" x14ac:dyDescent="0.3">
      <c r="B55" s="75"/>
      <c r="AM55" s="81" t="s">
        <v>80</v>
      </c>
      <c r="AP55" s="80">
        <f>AS55/10</f>
        <v>4.68</v>
      </c>
      <c r="AS55" s="39">
        <v>46.8</v>
      </c>
      <c r="AT55" s="31" t="s">
        <v>79</v>
      </c>
      <c r="AU55" s="50">
        <f>AQ54+AS54+AS55</f>
        <v>1290.5219999999999</v>
      </c>
    </row>
    <row r="56" spans="1:47" x14ac:dyDescent="0.3">
      <c r="B56" s="75"/>
      <c r="AM56" s="49"/>
      <c r="AP56" s="40">
        <f>AP54+AP55</f>
        <v>46.739400000000003</v>
      </c>
      <c r="AU56" s="51"/>
    </row>
    <row r="57" spans="1:47" x14ac:dyDescent="0.3">
      <c r="AM57" s="49"/>
      <c r="AU57" s="51"/>
    </row>
    <row r="58" spans="1:47" x14ac:dyDescent="0.3">
      <c r="AM58" s="49"/>
      <c r="AR58" s="65" t="s">
        <v>73</v>
      </c>
      <c r="AS58" s="65">
        <v>10</v>
      </c>
      <c r="AU58" s="51"/>
    </row>
    <row r="59" spans="1:47" x14ac:dyDescent="0.3">
      <c r="AM59" s="49"/>
      <c r="AR59" s="41" t="s">
        <v>81</v>
      </c>
      <c r="AS59" s="82">
        <f>AL21+AL22+AL26+AL28++AL46+AL47+AL48+AL49</f>
        <v>87.54</v>
      </c>
      <c r="AU59" s="51"/>
    </row>
    <row r="60" spans="1:47" x14ac:dyDescent="0.3">
      <c r="AM60" s="49"/>
      <c r="AR60" s="66" t="s">
        <v>82</v>
      </c>
      <c r="AS60" s="83">
        <f>AL53+AL20+AL17+AL10+AL6+AL7+AL3+AL40</f>
        <v>43.17</v>
      </c>
      <c r="AU60" s="51"/>
    </row>
    <row r="61" spans="1:47" x14ac:dyDescent="0.3">
      <c r="AJ61" s="32">
        <f>SUM(AQ42:AQ45)</f>
        <v>8.6039999999999992</v>
      </c>
      <c r="AM61" s="49"/>
      <c r="AR61" s="67" t="s">
        <v>84</v>
      </c>
      <c r="AS61" s="84">
        <f>AL14+AL15+AL16</f>
        <v>864.82799999999986</v>
      </c>
      <c r="AU61" s="51"/>
    </row>
    <row r="62" spans="1:47" ht="15" thickBot="1" x14ac:dyDescent="0.35">
      <c r="AM62" s="52"/>
      <c r="AN62" s="54"/>
      <c r="AO62" s="54"/>
      <c r="AP62" s="53"/>
      <c r="AQ62" s="53"/>
      <c r="AR62" s="68" t="s">
        <v>83</v>
      </c>
      <c r="AS62" s="85">
        <f>AL31</f>
        <v>0</v>
      </c>
      <c r="AT62" s="54"/>
      <c r="AU62" s="55"/>
    </row>
  </sheetData>
  <mergeCells count="2">
    <mergeCell ref="F1:S1"/>
    <mergeCell ref="U1:AH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C26" sqref="C26"/>
    </sheetView>
  </sheetViews>
  <sheetFormatPr baseColWidth="10" defaultRowHeight="14.4" x14ac:dyDescent="0.3"/>
  <cols>
    <col min="1" max="1" width="11.5546875" style="8"/>
    <col min="2" max="2" width="24" customWidth="1"/>
    <col min="3" max="16" width="11.5546875" style="8"/>
  </cols>
  <sheetData>
    <row r="1" spans="1:16" s="15" customFormat="1" x14ac:dyDescent="0.3">
      <c r="A1" s="94" t="s">
        <v>32</v>
      </c>
      <c r="B1" s="94" t="s">
        <v>25</v>
      </c>
      <c r="C1" s="96" t="s">
        <v>24</v>
      </c>
      <c r="D1" s="93" t="s">
        <v>8</v>
      </c>
      <c r="E1" s="93"/>
      <c r="F1" s="93"/>
      <c r="G1" s="93"/>
      <c r="H1" s="93" t="s">
        <v>9</v>
      </c>
      <c r="I1" s="93"/>
      <c r="J1" s="93"/>
      <c r="K1" s="93" t="s">
        <v>10</v>
      </c>
      <c r="L1" s="93"/>
      <c r="M1" s="93"/>
      <c r="N1" s="93"/>
      <c r="O1" s="93"/>
      <c r="P1" s="14" t="s">
        <v>11</v>
      </c>
    </row>
    <row r="2" spans="1:16" s="15" customFormat="1" x14ac:dyDescent="0.3">
      <c r="A2" s="95"/>
      <c r="B2" s="95"/>
      <c r="C2" s="97"/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12</v>
      </c>
      <c r="I2" s="13" t="s">
        <v>16</v>
      </c>
      <c r="J2" s="13" t="s">
        <v>21</v>
      </c>
      <c r="K2" s="13" t="s">
        <v>12</v>
      </c>
      <c r="L2" s="13" t="s">
        <v>17</v>
      </c>
      <c r="M2" s="13" t="s">
        <v>18</v>
      </c>
      <c r="N2" s="13" t="s">
        <v>19</v>
      </c>
      <c r="O2" s="13" t="s">
        <v>20</v>
      </c>
      <c r="P2" s="13" t="s">
        <v>12</v>
      </c>
    </row>
    <row r="3" spans="1:16" x14ac:dyDescent="0.3">
      <c r="A3" s="9">
        <v>1</v>
      </c>
      <c r="B3" s="10" t="s">
        <v>26</v>
      </c>
      <c r="C3" s="37"/>
      <c r="D3" s="9">
        <v>1</v>
      </c>
      <c r="E3" s="9">
        <v>1</v>
      </c>
      <c r="F3" s="9">
        <v>1</v>
      </c>
      <c r="G3" s="9">
        <v>1</v>
      </c>
      <c r="H3" s="9">
        <v>1</v>
      </c>
      <c r="I3" s="9"/>
      <c r="J3" s="9">
        <v>1</v>
      </c>
      <c r="K3" s="9">
        <v>1</v>
      </c>
      <c r="L3" s="9"/>
      <c r="M3" s="9">
        <v>3</v>
      </c>
      <c r="N3" s="9"/>
      <c r="O3" s="9"/>
      <c r="P3" s="9">
        <v>1</v>
      </c>
    </row>
    <row r="4" spans="1:16" x14ac:dyDescent="0.3">
      <c r="A4" s="9">
        <v>2</v>
      </c>
      <c r="B4" s="10" t="s">
        <v>27</v>
      </c>
      <c r="C4" s="37"/>
      <c r="D4" s="9"/>
      <c r="E4" s="9"/>
      <c r="F4" s="9"/>
      <c r="G4" s="9"/>
      <c r="H4" s="9"/>
      <c r="I4" s="9"/>
      <c r="J4" s="9"/>
      <c r="K4" s="9">
        <v>1</v>
      </c>
      <c r="L4" s="9">
        <v>1</v>
      </c>
      <c r="M4" s="9">
        <v>1</v>
      </c>
      <c r="N4" s="9">
        <v>2</v>
      </c>
      <c r="O4" s="9"/>
      <c r="P4" s="9"/>
    </row>
    <row r="5" spans="1:16" x14ac:dyDescent="0.3">
      <c r="A5" s="9">
        <v>3</v>
      </c>
      <c r="B5" s="10" t="s">
        <v>28</v>
      </c>
      <c r="C5" s="37"/>
      <c r="D5" s="9">
        <v>1</v>
      </c>
      <c r="E5" s="9">
        <v>1</v>
      </c>
      <c r="F5" s="9">
        <v>1</v>
      </c>
      <c r="G5" s="9">
        <v>1</v>
      </c>
      <c r="H5" s="9">
        <v>1</v>
      </c>
      <c r="I5" s="9"/>
      <c r="J5" s="9">
        <v>1</v>
      </c>
      <c r="K5" s="9">
        <v>1</v>
      </c>
      <c r="L5" s="9"/>
      <c r="M5" s="9">
        <v>1</v>
      </c>
      <c r="N5" s="9">
        <v>2</v>
      </c>
      <c r="O5" s="9"/>
      <c r="P5" s="9">
        <v>1</v>
      </c>
    </row>
    <row r="6" spans="1:16" x14ac:dyDescent="0.3">
      <c r="A6" s="9">
        <v>4</v>
      </c>
      <c r="B6" s="10" t="s">
        <v>29</v>
      </c>
      <c r="C6" s="37"/>
      <c r="D6" s="9">
        <v>1</v>
      </c>
      <c r="E6" s="9">
        <v>1</v>
      </c>
      <c r="F6" s="9"/>
      <c r="G6" s="9">
        <v>1</v>
      </c>
      <c r="H6" s="9">
        <v>1</v>
      </c>
      <c r="I6" s="9"/>
      <c r="J6" s="9">
        <v>1</v>
      </c>
      <c r="K6" s="9">
        <v>1</v>
      </c>
      <c r="L6" s="9"/>
      <c r="M6" s="9">
        <v>1</v>
      </c>
      <c r="N6" s="9">
        <v>2</v>
      </c>
      <c r="O6" s="9"/>
      <c r="P6" s="9"/>
    </row>
    <row r="7" spans="1:16" x14ac:dyDescent="0.3">
      <c r="A7" s="9">
        <v>5</v>
      </c>
      <c r="B7" s="10" t="s">
        <v>30</v>
      </c>
      <c r="C7" s="37"/>
      <c r="D7" s="9">
        <v>1</v>
      </c>
      <c r="E7" s="9">
        <v>1</v>
      </c>
      <c r="F7" s="9">
        <v>1</v>
      </c>
      <c r="G7" s="9"/>
      <c r="H7" s="9"/>
      <c r="I7" s="9"/>
      <c r="J7" s="9"/>
      <c r="K7" s="9">
        <v>1</v>
      </c>
      <c r="L7" s="9"/>
      <c r="M7" s="9">
        <v>1</v>
      </c>
      <c r="N7" s="9">
        <v>2</v>
      </c>
      <c r="O7" s="9"/>
      <c r="P7" s="9">
        <v>1</v>
      </c>
    </row>
    <row r="8" spans="1:16" x14ac:dyDescent="0.3">
      <c r="A8" s="9">
        <v>6</v>
      </c>
      <c r="B8" s="10" t="s">
        <v>31</v>
      </c>
      <c r="C8" s="37"/>
      <c r="D8" s="9">
        <v>1</v>
      </c>
      <c r="E8" s="9">
        <v>1</v>
      </c>
      <c r="F8" s="9">
        <v>1</v>
      </c>
      <c r="G8" s="9">
        <v>1</v>
      </c>
      <c r="H8" s="9">
        <v>1</v>
      </c>
      <c r="I8" s="9"/>
      <c r="J8" s="9">
        <v>1</v>
      </c>
      <c r="K8" s="9">
        <v>1</v>
      </c>
      <c r="L8" s="9"/>
      <c r="M8" s="9"/>
      <c r="N8" s="9"/>
      <c r="O8" s="9">
        <v>3</v>
      </c>
      <c r="P8" s="9"/>
    </row>
    <row r="9" spans="1:16" x14ac:dyDescent="0.3">
      <c r="A9" s="9">
        <v>7</v>
      </c>
      <c r="B9" s="10" t="s">
        <v>33</v>
      </c>
      <c r="C9" s="37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3">
      <c r="A10" s="9">
        <v>8</v>
      </c>
      <c r="B10" s="10" t="s">
        <v>33</v>
      </c>
      <c r="C10" s="37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3">
      <c r="A11" s="9">
        <v>9</v>
      </c>
      <c r="B11" s="10" t="s">
        <v>33</v>
      </c>
      <c r="C11" s="37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3">
      <c r="A12" s="9">
        <v>10</v>
      </c>
      <c r="B12" s="10" t="s">
        <v>33</v>
      </c>
      <c r="C12" s="37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3">
      <c r="A13" s="9" t="s">
        <v>59</v>
      </c>
      <c r="B13" s="10"/>
      <c r="C13" s="9">
        <v>1</v>
      </c>
      <c r="D13" s="9">
        <f t="shared" ref="D13:P13" si="0">SUM(D3:D12)</f>
        <v>5</v>
      </c>
      <c r="E13" s="9">
        <f t="shared" si="0"/>
        <v>5</v>
      </c>
      <c r="F13" s="9">
        <f t="shared" si="0"/>
        <v>4</v>
      </c>
      <c r="G13" s="9">
        <f t="shared" si="0"/>
        <v>4</v>
      </c>
      <c r="H13" s="9">
        <f t="shared" si="0"/>
        <v>4</v>
      </c>
      <c r="I13" s="9">
        <f t="shared" si="0"/>
        <v>0</v>
      </c>
      <c r="J13" s="9">
        <f t="shared" si="0"/>
        <v>4</v>
      </c>
      <c r="K13" s="9">
        <f t="shared" si="0"/>
        <v>6</v>
      </c>
      <c r="L13" s="9">
        <f t="shared" si="0"/>
        <v>1</v>
      </c>
      <c r="M13" s="9">
        <f t="shared" si="0"/>
        <v>7</v>
      </c>
      <c r="N13" s="9">
        <f t="shared" si="0"/>
        <v>8</v>
      </c>
      <c r="O13" s="9">
        <f t="shared" si="0"/>
        <v>3</v>
      </c>
      <c r="P13" s="9">
        <f t="shared" si="0"/>
        <v>3</v>
      </c>
    </row>
  </sheetData>
  <mergeCells count="6">
    <mergeCell ref="D1:G1"/>
    <mergeCell ref="H1:J1"/>
    <mergeCell ref="K1:O1"/>
    <mergeCell ref="B1:B2"/>
    <mergeCell ref="A1:A2"/>
    <mergeCell ref="C1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7"/>
  <sheetViews>
    <sheetView topLeftCell="A37" workbookViewId="0">
      <selection activeCell="J45" sqref="J45"/>
    </sheetView>
  </sheetViews>
  <sheetFormatPr baseColWidth="10" defaultColWidth="8.88671875" defaultRowHeight="14.4" x14ac:dyDescent="0.3"/>
  <cols>
    <col min="1" max="1" width="13.88671875" style="24" customWidth="1"/>
    <col min="2" max="2" width="25.5546875" style="3" customWidth="1"/>
    <col min="3" max="3" width="41" style="3" customWidth="1"/>
    <col min="4" max="4" width="17.109375" style="4" customWidth="1"/>
    <col min="5" max="5" width="23.6640625" style="4" customWidth="1"/>
    <col min="6" max="6" width="8" style="5" customWidth="1"/>
    <col min="7" max="7" width="13.21875" style="5" customWidth="1"/>
    <col min="8" max="8" width="12.6640625" style="5" customWidth="1"/>
    <col min="9" max="9" width="7.88671875" style="5" customWidth="1"/>
    <col min="10" max="10" width="7" style="16" bestFit="1" customWidth="1"/>
    <col min="11" max="11" width="5.33203125" style="16" customWidth="1"/>
    <col min="12" max="14" width="4.21875" style="16" customWidth="1"/>
    <col min="15" max="15" width="5.21875" style="16" customWidth="1"/>
    <col min="16" max="16" width="8.77734375" style="16" customWidth="1"/>
    <col min="17" max="17" width="7.77734375" style="16" bestFit="1" customWidth="1"/>
    <col min="18" max="18" width="5.21875" style="16" customWidth="1"/>
    <col min="19" max="19" width="8.44140625" style="16" bestFit="1" customWidth="1"/>
    <col min="20" max="20" width="7.33203125" style="16" bestFit="1" customWidth="1"/>
    <col min="21" max="21" width="6.88671875" style="16" bestFit="1" customWidth="1"/>
    <col min="22" max="22" width="5.44140625" style="16" bestFit="1" customWidth="1"/>
    <col min="23" max="23" width="11" style="16" customWidth="1"/>
    <col min="24" max="16384" width="8.88671875" style="1"/>
  </cols>
  <sheetData>
    <row r="1" spans="1:23" x14ac:dyDescent="0.3">
      <c r="A1" s="23"/>
      <c r="B1" s="93" t="s">
        <v>40</v>
      </c>
      <c r="C1" s="93"/>
      <c r="D1" s="93"/>
      <c r="E1" s="93"/>
      <c r="F1" s="93"/>
      <c r="G1" s="93"/>
      <c r="H1" s="93"/>
      <c r="I1" s="93"/>
      <c r="J1" s="102" t="s">
        <v>39</v>
      </c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s="2" customFormat="1" x14ac:dyDescent="0.3">
      <c r="A2" s="93" t="s">
        <v>34</v>
      </c>
      <c r="B2" s="93"/>
      <c r="C2" s="93"/>
      <c r="D2" s="93"/>
      <c r="E2" s="93"/>
      <c r="F2" s="93"/>
      <c r="G2" s="93"/>
      <c r="H2" s="93"/>
      <c r="I2" s="93"/>
      <c r="J2" s="11" t="s">
        <v>24</v>
      </c>
      <c r="K2" s="102" t="s">
        <v>8</v>
      </c>
      <c r="L2" s="102"/>
      <c r="M2" s="102"/>
      <c r="N2" s="102"/>
      <c r="O2" s="102" t="s">
        <v>9</v>
      </c>
      <c r="P2" s="102"/>
      <c r="Q2" s="102"/>
      <c r="R2" s="102" t="s">
        <v>10</v>
      </c>
      <c r="S2" s="102"/>
      <c r="T2" s="102"/>
      <c r="U2" s="102"/>
      <c r="V2" s="102"/>
      <c r="W2" s="12" t="s">
        <v>11</v>
      </c>
    </row>
    <row r="3" spans="1:23" s="6" customFormat="1" x14ac:dyDescent="0.3">
      <c r="A3" s="93"/>
      <c r="B3" s="17" t="s">
        <v>0</v>
      </c>
      <c r="C3" s="18" t="s">
        <v>1</v>
      </c>
      <c r="D3" s="11" t="s">
        <v>2</v>
      </c>
      <c r="E3" s="11" t="s">
        <v>3</v>
      </c>
      <c r="F3" s="17" t="s">
        <v>4</v>
      </c>
      <c r="G3" s="17" t="s">
        <v>5</v>
      </c>
      <c r="H3" s="17" t="s">
        <v>100</v>
      </c>
      <c r="I3" s="17" t="s">
        <v>7</v>
      </c>
      <c r="J3" s="11"/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12</v>
      </c>
      <c r="P3" s="11" t="s">
        <v>16</v>
      </c>
      <c r="Q3" s="11" t="s">
        <v>21</v>
      </c>
      <c r="R3" s="11" t="s">
        <v>12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12</v>
      </c>
    </row>
    <row r="4" spans="1:23" x14ac:dyDescent="0.3">
      <c r="A4" s="93"/>
      <c r="B4" s="19" t="str">
        <f>'[1]BOM Report'!$D14</f>
        <v>C1, C23, C29, C30, C31, C35, C36, C37, C41, C42</v>
      </c>
      <c r="C4" s="19" t="str">
        <f>'[1]BOM Report'!$E14</f>
        <v>CAP CER 1uF 50V X7R 0805</v>
      </c>
      <c r="D4" s="9" t="str">
        <f>'[1]BOM Report'!$F14</f>
        <v>Wurth Elektronik</v>
      </c>
      <c r="E4" s="20">
        <f>'[1]BOM Report'!$G14</f>
        <v>885012207103</v>
      </c>
      <c r="F4" s="21" t="s">
        <v>36</v>
      </c>
      <c r="G4" s="21">
        <v>2495200</v>
      </c>
      <c r="H4" s="21">
        <f>G4</f>
        <v>2495200</v>
      </c>
      <c r="I4" s="22">
        <f>'[1]BOM Report'!$H14</f>
        <v>10</v>
      </c>
      <c r="J4" s="86"/>
      <c r="K4" s="9">
        <v>1</v>
      </c>
      <c r="L4" s="9"/>
      <c r="M4" s="9"/>
      <c r="N4" s="9"/>
      <c r="O4" s="9">
        <v>1</v>
      </c>
      <c r="P4" s="9"/>
      <c r="Q4" s="9"/>
      <c r="R4" s="9"/>
      <c r="S4" s="9"/>
      <c r="T4" s="9">
        <v>2</v>
      </c>
      <c r="U4" s="9">
        <v>2</v>
      </c>
      <c r="V4" s="9">
        <v>2</v>
      </c>
      <c r="W4" s="9">
        <v>2</v>
      </c>
    </row>
    <row r="5" spans="1:23" x14ac:dyDescent="0.3">
      <c r="A5" s="93"/>
      <c r="B5" s="19" t="str">
        <f>'[1]BOM Report'!$D15</f>
        <v>C2, C8, C12, C16</v>
      </c>
      <c r="C5" s="19" t="str">
        <f>'[1]BOM Report'!$E15</f>
        <v>CAP Alu 220 UF 20% 35 V</v>
      </c>
      <c r="D5" s="9" t="str">
        <f>'[1]BOM Report'!$F15</f>
        <v>Wurth Elektronik</v>
      </c>
      <c r="E5" s="20">
        <f>'[1]BOM Report'!$G15</f>
        <v>860010574011</v>
      </c>
      <c r="F5" s="21" t="s">
        <v>36</v>
      </c>
      <c r="G5" s="21">
        <v>2465708</v>
      </c>
      <c r="H5" s="21">
        <f t="shared" ref="H5:H42" si="0">G5</f>
        <v>2465708</v>
      </c>
      <c r="I5" s="22">
        <f>'[1]BOM Report'!$H15</f>
        <v>4</v>
      </c>
      <c r="J5" s="86"/>
      <c r="K5" s="9">
        <v>1</v>
      </c>
      <c r="L5" s="9">
        <v>1</v>
      </c>
      <c r="M5" s="9">
        <v>1</v>
      </c>
      <c r="N5" s="9">
        <v>1</v>
      </c>
      <c r="O5" s="9"/>
      <c r="P5" s="9"/>
      <c r="Q5" s="9"/>
      <c r="R5" s="9"/>
      <c r="S5" s="9"/>
      <c r="T5" s="9"/>
      <c r="U5" s="9"/>
      <c r="V5" s="9"/>
      <c r="W5" s="9"/>
    </row>
    <row r="6" spans="1:23" x14ac:dyDescent="0.3">
      <c r="A6" s="93"/>
      <c r="B6" s="19" t="str">
        <f>'[1]BOM Report'!$D16</f>
        <v>C3, C26, C27, C28</v>
      </c>
      <c r="C6" s="19" t="str">
        <f>'[1]BOM Report'!$E16</f>
        <v>CAP Alu 10 UF 20% 50 V</v>
      </c>
      <c r="D6" s="9" t="str">
        <f>'[1]BOM Report'!$F16</f>
        <v>Wurth Elektronik</v>
      </c>
      <c r="E6" s="20">
        <f>'[1]BOM Report'!$G16</f>
        <v>860010672009</v>
      </c>
      <c r="F6" s="21" t="s">
        <v>36</v>
      </c>
      <c r="G6" s="21">
        <v>2465733</v>
      </c>
      <c r="H6" s="21">
        <f t="shared" si="0"/>
        <v>2465733</v>
      </c>
      <c r="I6" s="22">
        <f>'[1]BOM Report'!$H16</f>
        <v>4</v>
      </c>
      <c r="J6" s="86"/>
      <c r="K6" s="9">
        <v>1</v>
      </c>
      <c r="L6" s="9"/>
      <c r="M6" s="9"/>
      <c r="N6" s="9"/>
      <c r="O6" s="9"/>
      <c r="P6" s="9"/>
      <c r="Q6" s="9"/>
      <c r="R6" s="9">
        <v>4</v>
      </c>
      <c r="S6" s="9"/>
      <c r="T6" s="9"/>
      <c r="U6" s="9"/>
      <c r="V6" s="9"/>
      <c r="W6" s="9"/>
    </row>
    <row r="7" spans="1:23" x14ac:dyDescent="0.3">
      <c r="A7" s="93"/>
      <c r="B7" s="19" t="str">
        <f>'[1]BOM Report'!$D17</f>
        <v>C4, C11, C15, C19, C21, C22, C32, C33, C34, C38, C39, C40, C43, C44, C45, C46, C47, C48, C49, C50</v>
      </c>
      <c r="C7" s="19" t="str">
        <f>'[1]BOM Report'!$E17</f>
        <v>CAP CER 100nF 50V X7R 0603</v>
      </c>
      <c r="D7" s="9" t="str">
        <f>'[1]BOM Report'!$F17</f>
        <v>Wurth Elektronik</v>
      </c>
      <c r="E7" s="20">
        <f>'[1]BOM Report'!$G17</f>
        <v>885012206095</v>
      </c>
      <c r="F7" s="21" t="s">
        <v>36</v>
      </c>
      <c r="G7" s="21">
        <v>2495187</v>
      </c>
      <c r="H7" s="21">
        <f t="shared" si="0"/>
        <v>2495187</v>
      </c>
      <c r="I7" s="22">
        <f>'[1]BOM Report'!$H17</f>
        <v>20</v>
      </c>
      <c r="J7" s="86"/>
      <c r="K7" s="9">
        <v>2</v>
      </c>
      <c r="L7" s="9">
        <v>1</v>
      </c>
      <c r="M7" s="9">
        <v>1</v>
      </c>
      <c r="N7" s="9">
        <v>1</v>
      </c>
      <c r="O7" s="9">
        <v>2</v>
      </c>
      <c r="P7" s="9"/>
      <c r="Q7" s="9"/>
      <c r="R7" s="9"/>
      <c r="S7" s="9"/>
      <c r="T7" s="9">
        <v>2</v>
      </c>
      <c r="U7" s="9">
        <v>2</v>
      </c>
      <c r="V7" s="9">
        <v>2</v>
      </c>
      <c r="W7" s="9">
        <v>7</v>
      </c>
    </row>
    <row r="8" spans="1:23" x14ac:dyDescent="0.3">
      <c r="A8" s="93"/>
      <c r="B8" s="19" t="str">
        <f>'[1]BOM Report'!$D18</f>
        <v>C5</v>
      </c>
      <c r="C8" s="19" t="str">
        <f>'[1]BOM Report'!$E18</f>
        <v>CAP Alu 10'000 UF 25 V</v>
      </c>
      <c r="D8" s="9" t="str">
        <f>'[1]BOM Report'!$F18</f>
        <v>Wurth Elektronik</v>
      </c>
      <c r="E8" s="20">
        <f>'[1]BOM Report'!$G18</f>
        <v>860010483029</v>
      </c>
      <c r="F8" s="21" t="s">
        <v>36</v>
      </c>
      <c r="G8" s="21">
        <v>2465697</v>
      </c>
      <c r="H8" s="21">
        <f t="shared" si="0"/>
        <v>2465697</v>
      </c>
      <c r="I8" s="22">
        <f>'[1]BOM Report'!$H18</f>
        <v>1</v>
      </c>
      <c r="J8" s="86"/>
      <c r="K8" s="9">
        <v>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3">
      <c r="A9" s="93"/>
      <c r="B9" s="19" t="str">
        <f>'[1]BOM Report'!$D19</f>
        <v>C6, C7, C20</v>
      </c>
      <c r="C9" s="19" t="str">
        <f>'[1]BOM Report'!$E19</f>
        <v>CAP Alu 330 UF 20% 35 V</v>
      </c>
      <c r="D9" s="9" t="str">
        <f>'[1]BOM Report'!$F19</f>
        <v>Wurth Elektronik</v>
      </c>
      <c r="E9" s="20">
        <f>'[1]BOM Report'!$G19</f>
        <v>860010575012</v>
      </c>
      <c r="F9" s="21" t="s">
        <v>36</v>
      </c>
      <c r="G9" s="21">
        <v>2465709</v>
      </c>
      <c r="H9" s="21">
        <f t="shared" si="0"/>
        <v>2465709</v>
      </c>
      <c r="I9" s="22">
        <f>'[1]BOM Report'!$H19</f>
        <v>3</v>
      </c>
      <c r="J9" s="86"/>
      <c r="K9" s="9">
        <v>2</v>
      </c>
      <c r="L9" s="9"/>
      <c r="M9" s="9"/>
      <c r="N9" s="9"/>
      <c r="O9" s="9">
        <v>1</v>
      </c>
      <c r="P9" s="9"/>
      <c r="Q9" s="9"/>
      <c r="R9" s="9"/>
      <c r="S9" s="9"/>
      <c r="T9" s="9"/>
      <c r="U9" s="9"/>
      <c r="V9" s="9"/>
      <c r="W9" s="9"/>
    </row>
    <row r="10" spans="1:23" x14ac:dyDescent="0.3">
      <c r="A10" s="93"/>
      <c r="B10" s="19" t="str">
        <f>'[1]BOM Report'!$D20</f>
        <v>C9, C10, C13, C14, C17, C18</v>
      </c>
      <c r="C10" s="19" t="str">
        <f>'[1]BOM Report'!$E20</f>
        <v>CAP Alu 470 UF 20% 16 V</v>
      </c>
      <c r="D10" s="9" t="str">
        <f>'[1]BOM Report'!$F20</f>
        <v>Wurth Elektronik</v>
      </c>
      <c r="E10" s="20">
        <f>'[1]BOM Report'!$G20</f>
        <v>860010374012</v>
      </c>
      <c r="F10" s="21" t="s">
        <v>36</v>
      </c>
      <c r="G10" s="21">
        <v>2465649</v>
      </c>
      <c r="H10" s="33">
        <v>2533610</v>
      </c>
      <c r="I10" s="22">
        <f>'[1]BOM Report'!$H20</f>
        <v>6</v>
      </c>
      <c r="J10" s="86"/>
      <c r="K10" s="9"/>
      <c r="L10" s="9">
        <v>2</v>
      </c>
      <c r="M10" s="9">
        <v>2</v>
      </c>
      <c r="N10" s="9">
        <v>2</v>
      </c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3">
      <c r="A11" s="93"/>
      <c r="B11" s="19" t="str">
        <f>'[1]BOM Report'!$D21</f>
        <v>C24, C25</v>
      </c>
      <c r="C11" s="19" t="str">
        <f>'[1]BOM Report'!$E21</f>
        <v>CAP CER 10nF 50V X7R 0402</v>
      </c>
      <c r="D11" s="9" t="str">
        <f>'[1]BOM Report'!$F21</f>
        <v>Wurth Elektronik</v>
      </c>
      <c r="E11" s="20">
        <f>'[1]BOM Report'!$G21</f>
        <v>885012205067</v>
      </c>
      <c r="F11" s="21" t="s">
        <v>36</v>
      </c>
      <c r="G11" s="21">
        <v>2495167</v>
      </c>
      <c r="H11" s="21">
        <f t="shared" si="0"/>
        <v>2495167</v>
      </c>
      <c r="I11" s="22">
        <f>'[1]BOM Report'!$H21</f>
        <v>2</v>
      </c>
      <c r="J11" s="86"/>
      <c r="K11" s="9"/>
      <c r="L11" s="9"/>
      <c r="M11" s="9"/>
      <c r="N11" s="9"/>
      <c r="O11" s="9"/>
      <c r="P11" s="9"/>
      <c r="Q11" s="9">
        <v>2</v>
      </c>
      <c r="R11" s="9"/>
      <c r="S11" s="9"/>
      <c r="T11" s="9"/>
      <c r="U11" s="9"/>
      <c r="V11" s="9"/>
      <c r="W11" s="9"/>
    </row>
    <row r="12" spans="1:23" x14ac:dyDescent="0.3">
      <c r="A12" s="93"/>
      <c r="B12" s="19" t="str">
        <f>'[1]BOM Report'!$D22</f>
        <v>D1, D3, D5, D7, D10, D11</v>
      </c>
      <c r="C12" s="19" t="str">
        <f>'[1]BOM Report'!$E22</f>
        <v>SMD mono-color Chip LED, WL-SMCW, Green</v>
      </c>
      <c r="D12" s="36" t="s">
        <v>38</v>
      </c>
      <c r="E12" s="20" t="str">
        <f>'[1]BOM Report'!$G22</f>
        <v>150060GS75000</v>
      </c>
      <c r="F12" s="21" t="str">
        <f>'[1]BOM Report'!$I22</f>
        <v>Farnell</v>
      </c>
      <c r="G12" s="21">
        <f>'[1]BOM Report'!$J22</f>
        <v>2322070</v>
      </c>
      <c r="H12" s="21">
        <f t="shared" si="0"/>
        <v>2322070</v>
      </c>
      <c r="I12" s="22">
        <f>'[1]BOM Report'!$H22</f>
        <v>6</v>
      </c>
      <c r="J12" s="86"/>
      <c r="K12" s="9">
        <v>1</v>
      </c>
      <c r="L12" s="9">
        <v>1</v>
      </c>
      <c r="M12" s="9">
        <v>1</v>
      </c>
      <c r="N12" s="9">
        <v>1</v>
      </c>
      <c r="O12" s="9"/>
      <c r="P12" s="9"/>
      <c r="Q12" s="9"/>
      <c r="R12" s="9"/>
      <c r="S12" s="9"/>
      <c r="T12" s="9"/>
      <c r="U12" s="9"/>
      <c r="V12" s="9"/>
      <c r="W12" s="9">
        <v>2</v>
      </c>
    </row>
    <row r="13" spans="1:23" x14ac:dyDescent="0.3">
      <c r="A13" s="93"/>
      <c r="B13" s="19" t="str">
        <f>'[1]BOM Report'!$D23</f>
        <v>D2, D4, D6</v>
      </c>
      <c r="C13" s="19" t="str">
        <f>'[1]BOM Report'!$E23</f>
        <v>DIODE SCHOTTKY 40V 3A SOD123-FL</v>
      </c>
      <c r="D13" s="9" t="str">
        <f>'[1]BOM Report'!$F23</f>
        <v>ROHM</v>
      </c>
      <c r="E13" s="20" t="str">
        <f>'[1]BOM Report'!$G23</f>
        <v>RBR3MM40ATFTR</v>
      </c>
      <c r="F13" s="21" t="str">
        <f>'[1]BOM Report'!$I23</f>
        <v>Farnell</v>
      </c>
      <c r="G13" s="21">
        <f>'[1]BOM Report'!$J23</f>
        <v>2581593</v>
      </c>
      <c r="H13" s="21">
        <f t="shared" si="0"/>
        <v>2581593</v>
      </c>
      <c r="I13" s="22">
        <f>'[1]BOM Report'!$H23</f>
        <v>3</v>
      </c>
      <c r="J13" s="86"/>
      <c r="K13" s="9"/>
      <c r="L13" s="9">
        <v>1</v>
      </c>
      <c r="M13" s="9">
        <v>1</v>
      </c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3">
      <c r="A14" s="93"/>
      <c r="B14" s="19" t="str">
        <f>'[1]BOM Report'!$D24</f>
        <v>D8, D9</v>
      </c>
      <c r="C14" s="19" t="str">
        <f>'[1]BOM Report'!$E24</f>
        <v>DIODE ARRAY SCHOTTKY 30V SOT23-3</v>
      </c>
      <c r="D14" s="9" t="str">
        <f>'[1]BOM Report'!$F24</f>
        <v>Diodes Incorporated</v>
      </c>
      <c r="E14" s="20" t="str">
        <f>'[1]BOM Report'!$G24</f>
        <v>BAT54S-7-F</v>
      </c>
      <c r="F14" s="21" t="str">
        <f>'[1]BOM Report'!$I24</f>
        <v>Farnell</v>
      </c>
      <c r="G14" s="21">
        <f>'[1]BOM Report'!$J24</f>
        <v>9526510</v>
      </c>
      <c r="H14" s="21">
        <f t="shared" si="0"/>
        <v>9526510</v>
      </c>
      <c r="I14" s="22">
        <f>'[1]BOM Report'!$H24</f>
        <v>2</v>
      </c>
      <c r="J14" s="86"/>
      <c r="K14" s="9"/>
      <c r="L14" s="9"/>
      <c r="M14" s="9"/>
      <c r="N14" s="9"/>
      <c r="O14" s="9"/>
      <c r="P14" s="9"/>
      <c r="Q14" s="9">
        <v>2</v>
      </c>
      <c r="R14" s="9"/>
      <c r="S14" s="9"/>
      <c r="T14" s="9"/>
      <c r="U14" s="9"/>
      <c r="V14" s="9"/>
      <c r="W14" s="9"/>
    </row>
    <row r="15" spans="1:23" x14ac:dyDescent="0.3">
      <c r="A15" s="93"/>
      <c r="B15" s="19" t="str">
        <f>'[1]BOM Report'!$D25</f>
        <v>D12</v>
      </c>
      <c r="C15" s="19" t="str">
        <f>'[1]BOM Report'!$E25</f>
        <v>DIODE SCHOTTKY 100V 5A SMA (DO-214AC)</v>
      </c>
      <c r="D15" s="9" t="str">
        <f>'[1]BOM Report'!$F25</f>
        <v>MULTICOMP</v>
      </c>
      <c r="E15" s="20" t="str">
        <f>'[1]BOM Report'!$G25</f>
        <v>HTA5U100</v>
      </c>
      <c r="F15" s="21" t="str">
        <f>'[1]BOM Report'!$I25</f>
        <v>Farnell</v>
      </c>
      <c r="G15" s="21">
        <f>'[1]BOM Report'!$J25</f>
        <v>2750942</v>
      </c>
      <c r="H15" s="21">
        <f t="shared" si="0"/>
        <v>2750942</v>
      </c>
      <c r="I15" s="22">
        <f>'[1]BOM Report'!$H25</f>
        <v>1</v>
      </c>
      <c r="J15" s="86"/>
      <c r="K15" s="9">
        <v>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3">
      <c r="A16" s="93"/>
      <c r="B16" s="19" t="str">
        <f>'[1]BOM Report'!$D26</f>
        <v>DC1</v>
      </c>
      <c r="C16" s="19" t="str">
        <f>'[1]BOM Report'!$E26</f>
        <v>Traco 12.0V 60W 5A</v>
      </c>
      <c r="D16" s="9" t="str">
        <f>'[1]BOM Report'!$F26</f>
        <v>TRACOPOWER</v>
      </c>
      <c r="E16" s="20" t="str">
        <f>'[1]BOM Report'!$G26</f>
        <v>TEN 60-2412WIN</v>
      </c>
      <c r="F16" s="21" t="str">
        <f>'[1]BOM Report'!$I26</f>
        <v>Farnell</v>
      </c>
      <c r="G16" s="21">
        <f>'[1]BOM Report'!$J26</f>
        <v>2451635</v>
      </c>
      <c r="H16" s="21">
        <f t="shared" si="0"/>
        <v>2451635</v>
      </c>
      <c r="I16" s="22">
        <f>'[1]BOM Report'!$H26</f>
        <v>1</v>
      </c>
      <c r="J16" s="86"/>
      <c r="K16" s="9"/>
      <c r="L16" s="9"/>
      <c r="M16" s="9"/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</row>
    <row r="17" spans="1:24" x14ac:dyDescent="0.3">
      <c r="A17" s="93"/>
      <c r="B17" s="19" t="str">
        <f>'[1]BOM Report'!$D27</f>
        <v>DC2</v>
      </c>
      <c r="C17" s="19" t="str">
        <f>'[1]BOM Report'!$E27</f>
        <v>Traco 5V-6V 30W 6A</v>
      </c>
      <c r="D17" s="9" t="str">
        <f>'[1]BOM Report'!$F27</f>
        <v>TRACOPOWER</v>
      </c>
      <c r="E17" s="20" t="str">
        <f>'[1]BOM Report'!$G27</f>
        <v>THN30-2411WI-A1</v>
      </c>
      <c r="F17" s="21" t="str">
        <f>'[1]BOM Report'!$I27</f>
        <v>Digikey</v>
      </c>
      <c r="G17" s="21" t="str">
        <f>'[1]BOM Report'!$J27</f>
        <v>1951-3302-ND</v>
      </c>
      <c r="H17" s="21" t="str">
        <f t="shared" si="0"/>
        <v>1951-3302-ND</v>
      </c>
      <c r="I17" s="22">
        <f>'[1]BOM Report'!$H27</f>
        <v>1</v>
      </c>
      <c r="J17" s="86"/>
      <c r="K17" s="9"/>
      <c r="L17" s="9">
        <v>1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4" x14ac:dyDescent="0.3">
      <c r="A18" s="93"/>
      <c r="B18" s="19" t="str">
        <f>'[1]BOM Report'!$D28</f>
        <v>DC3</v>
      </c>
      <c r="C18" s="19" t="str">
        <f>'[1]BOM Report'!$E28</f>
        <v>Traco 5V 15W 3A</v>
      </c>
      <c r="D18" s="9" t="str">
        <f>'[1]BOM Report'!$F28</f>
        <v>TRACOPOWER</v>
      </c>
      <c r="E18" s="20" t="str">
        <f>'[1]BOM Report'!$G28</f>
        <v>THN15-2411WI</v>
      </c>
      <c r="F18" s="21" t="str">
        <f>'[1]BOM Report'!$I28</f>
        <v>Farnell</v>
      </c>
      <c r="G18" s="21">
        <f>'[1]BOM Report'!$J28</f>
        <v>1441226</v>
      </c>
      <c r="H18" s="21">
        <f t="shared" si="0"/>
        <v>1441226</v>
      </c>
      <c r="I18" s="22">
        <f>'[1]BOM Report'!$H28</f>
        <v>1</v>
      </c>
      <c r="J18" s="86"/>
      <c r="K18" s="9"/>
      <c r="L18" s="9"/>
      <c r="M18" s="9">
        <v>1</v>
      </c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4" x14ac:dyDescent="0.3">
      <c r="A19" s="93"/>
      <c r="B19" s="19" t="str">
        <f>'[1]BOM Report'!$D29</f>
        <v>DT2</v>
      </c>
      <c r="C19" s="19" t="str">
        <f>'[1]BOM Report'!$E29</f>
        <v>WE-TVSP Power TVS Diode, Unidirectional, 1500 W, 24 VDC</v>
      </c>
      <c r="D19" s="9" t="str">
        <f>'[1]BOM Report'!$F29</f>
        <v>Wurth Electronics Inc.</v>
      </c>
      <c r="E19" s="20">
        <f>'[1]BOM Report'!$G29</f>
        <v>824540241</v>
      </c>
      <c r="F19" s="21" t="str">
        <f>'[1]BOM Report'!$I29</f>
        <v>Farnell</v>
      </c>
      <c r="G19" s="21">
        <f>'[1]BOM Report'!$J29</f>
        <v>2536699</v>
      </c>
      <c r="H19" s="33">
        <v>2839627</v>
      </c>
      <c r="I19" s="22">
        <f>'[1]BOM Report'!$H29</f>
        <v>1</v>
      </c>
      <c r="J19" s="86"/>
      <c r="K19" s="9">
        <v>1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4" x14ac:dyDescent="0.3">
      <c r="A20" s="93"/>
      <c r="B20" s="19" t="str">
        <f>'[1]BOM Report'!$D30</f>
        <v>F1</v>
      </c>
      <c r="C20" s="19" t="str">
        <f>'[1]BOM Report'!$E30</f>
        <v>FUSE Holder 500V 30A PCB</v>
      </c>
      <c r="D20" s="9" t="str">
        <f>'[1]BOM Report'!$F30</f>
        <v>Keystone Electronics</v>
      </c>
      <c r="E20" s="20" t="str">
        <f>'[1]BOM Report'!$G30</f>
        <v>3557-2</v>
      </c>
      <c r="F20" s="21" t="str">
        <f>'[1]BOM Report'!$I30</f>
        <v>Farnell</v>
      </c>
      <c r="G20" s="21">
        <f>'[1]BOM Report'!$J30</f>
        <v>2292904</v>
      </c>
      <c r="H20" s="21">
        <f t="shared" si="0"/>
        <v>2292904</v>
      </c>
      <c r="I20" s="22">
        <f>'[1]BOM Report'!$H30</f>
        <v>1</v>
      </c>
      <c r="J20" s="86"/>
      <c r="K20" s="9">
        <v>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4" x14ac:dyDescent="0.3">
      <c r="A21" s="93"/>
      <c r="B21" s="19" t="str">
        <f>'[1]BOM Report'!$D31</f>
        <v>F2</v>
      </c>
      <c r="C21" s="19" t="str">
        <f>'[1]BOM Report'!$E31</f>
        <v>FUSE AUTO 30A 58VDC BLADE MINI</v>
      </c>
      <c r="D21" s="9" t="str">
        <f>'[1]BOM Report'!$F31</f>
        <v>Littelfuse Inc.</v>
      </c>
      <c r="E21" s="20" t="str">
        <f>'[1]BOM Report'!$G31</f>
        <v>0891030.NXS</v>
      </c>
      <c r="F21" s="21" t="str">
        <f>'[1]BOM Report'!$I31</f>
        <v>Digi-Key</v>
      </c>
      <c r="G21" s="21" t="str">
        <f>'[1]BOM Report'!$J31</f>
        <v>F4993-ND</v>
      </c>
      <c r="H21" s="21" t="str">
        <f t="shared" si="0"/>
        <v>F4993-ND</v>
      </c>
      <c r="I21" s="22">
        <f>'[1]BOM Report'!$H31</f>
        <v>1</v>
      </c>
      <c r="J21" s="86"/>
      <c r="K21" s="9">
        <v>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4" x14ac:dyDescent="0.3">
      <c r="A22" s="93"/>
      <c r="B22" s="19" t="str">
        <f>'[1]BOM Report'!$D32</f>
        <v>FB1, FB2, FB3, FB4, FB5, FB6, FB7, FB8, FB9, FB10</v>
      </c>
      <c r="C22" s="19" t="str">
        <f>'[1]BOM Report'!$E32</f>
        <v>Ferrite Bead 180ohm 0603 max1.5A</v>
      </c>
      <c r="D22" s="9" t="str">
        <f>'[1]BOM Report'!$F32</f>
        <v>Wurth Elektronik</v>
      </c>
      <c r="E22" s="20">
        <f>'[1]BOM Report'!$G32</f>
        <v>742792624</v>
      </c>
      <c r="F22" s="21" t="s">
        <v>36</v>
      </c>
      <c r="G22" s="21">
        <f>'[1]BOM Report'!$J32</f>
        <v>0</v>
      </c>
      <c r="H22" s="33">
        <v>1800355</v>
      </c>
      <c r="I22" s="22">
        <f>'[1]BOM Report'!$H32</f>
        <v>10</v>
      </c>
      <c r="J22" s="86"/>
      <c r="K22" s="9"/>
      <c r="L22" s="9"/>
      <c r="M22" s="9"/>
      <c r="N22" s="9"/>
      <c r="O22" s="9"/>
      <c r="P22" s="9"/>
      <c r="Q22" s="9"/>
      <c r="R22" s="9">
        <v>2</v>
      </c>
      <c r="S22" s="9">
        <v>-2</v>
      </c>
      <c r="T22" s="9">
        <v>1</v>
      </c>
      <c r="U22" s="9">
        <v>1</v>
      </c>
      <c r="V22" s="9">
        <v>1</v>
      </c>
      <c r="W22" s="9">
        <v>2</v>
      </c>
    </row>
    <row r="23" spans="1:24" s="30" customFormat="1" x14ac:dyDescent="0.3">
      <c r="A23" s="93"/>
      <c r="B23" s="25" t="str">
        <f>'[1]BOM Report'!$D33</f>
        <v>J1, J2</v>
      </c>
      <c r="C23" s="25" t="str">
        <f>'[1]BOM Report'!$E33</f>
        <v>WR-TBL 2p Series 311 - 5.08 mm Closed Vertical PCB Header</v>
      </c>
      <c r="D23" s="26" t="str">
        <f>'[1]BOM Report'!$F33</f>
        <v>Wurth Electronics Inc.</v>
      </c>
      <c r="E23" s="27">
        <f>'[1]BOM Report'!$G33</f>
        <v>691311500102</v>
      </c>
      <c r="F23" s="28" t="str">
        <f>'[1]BOM Report'!$I33</f>
        <v>Farnell</v>
      </c>
      <c r="G23" s="28">
        <f>'[1]BOM Report'!$J33</f>
        <v>1641978</v>
      </c>
      <c r="H23" s="28">
        <f t="shared" si="0"/>
        <v>1641978</v>
      </c>
      <c r="I23" s="29">
        <f>'[1]BOM Report'!$H33</f>
        <v>2</v>
      </c>
      <c r="J23" s="87"/>
      <c r="K23" s="26">
        <v>2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4" s="30" customFormat="1" x14ac:dyDescent="0.3">
      <c r="A24" s="93"/>
      <c r="B24" s="25" t="str">
        <f>'[1]BOM Report'!$D34</f>
        <v>J3, J26</v>
      </c>
      <c r="C24" s="25" t="str">
        <f>'[1]BOM Report'!$E34</f>
        <v>WR-MM 6p Female SMT Connector with Polarization</v>
      </c>
      <c r="D24" s="26" t="str">
        <f>'[1]BOM Report'!$F34</f>
        <v>Wurth Electronics Inc.</v>
      </c>
      <c r="E24" s="27">
        <f>'[1]BOM Report'!$G34</f>
        <v>690367280676</v>
      </c>
      <c r="F24" s="28" t="str">
        <f>'[1]BOM Report'!$I34</f>
        <v>Farnell</v>
      </c>
      <c r="G24" s="28">
        <f>'[1]BOM Report'!$J34</f>
        <v>1641849</v>
      </c>
      <c r="H24" s="28">
        <f t="shared" si="0"/>
        <v>1641849</v>
      </c>
      <c r="I24" s="29">
        <f>'[1]BOM Report'!$H34</f>
        <v>2</v>
      </c>
      <c r="J24" s="87"/>
      <c r="K24" s="26">
        <v>1</v>
      </c>
      <c r="L24" s="26"/>
      <c r="M24" s="26"/>
      <c r="N24" s="26"/>
      <c r="O24" s="26">
        <v>1</v>
      </c>
      <c r="P24" s="26"/>
      <c r="Q24" s="26">
        <v>-1</v>
      </c>
      <c r="R24" s="26"/>
      <c r="S24" s="26"/>
      <c r="T24" s="26"/>
      <c r="U24" s="26"/>
      <c r="V24" s="26"/>
      <c r="W24" s="26">
        <v>1</v>
      </c>
    </row>
    <row r="25" spans="1:24" s="30" customFormat="1" x14ac:dyDescent="0.3">
      <c r="A25" s="93"/>
      <c r="B25" s="25" t="str">
        <f>'[1]BOM Report'!$D35</f>
        <v>J4, J9, J11, J17, J18, J25, J28</v>
      </c>
      <c r="C25" s="38" t="s">
        <v>74</v>
      </c>
      <c r="D25" s="26">
        <f>'[1]BOM Report'!$F35</f>
        <v>0</v>
      </c>
      <c r="E25" s="27" t="str">
        <f>'[1]BOM Report'!$G35</f>
        <v>22-03-2021</v>
      </c>
      <c r="F25" s="28" t="str">
        <f>'[1]BOM Report'!$I35</f>
        <v>Farnell</v>
      </c>
      <c r="G25" s="28">
        <f>'[1]BOM Report'!$J35</f>
        <v>9731075</v>
      </c>
      <c r="H25" s="28">
        <f t="shared" si="0"/>
        <v>9731075</v>
      </c>
      <c r="I25" s="29">
        <f>'[1]BOM Report'!$H35</f>
        <v>7</v>
      </c>
      <c r="J25" s="87"/>
      <c r="K25" s="26"/>
      <c r="L25" s="26">
        <v>1</v>
      </c>
      <c r="M25" s="26">
        <v>1</v>
      </c>
      <c r="N25" s="26">
        <v>1</v>
      </c>
      <c r="O25" s="26"/>
      <c r="P25" s="26"/>
      <c r="Q25" s="26"/>
      <c r="R25" s="26"/>
      <c r="S25" s="26">
        <v>2</v>
      </c>
      <c r="T25" s="26"/>
      <c r="U25" s="26"/>
      <c r="V25" s="26"/>
      <c r="W25" s="26">
        <v>2</v>
      </c>
    </row>
    <row r="26" spans="1:24" s="30" customFormat="1" x14ac:dyDescent="0.3">
      <c r="A26" s="93"/>
      <c r="B26" s="25" t="str">
        <f>'[1]BOM Report'!$D36</f>
        <v>J5, J6, J7</v>
      </c>
      <c r="C26" s="38" t="s">
        <v>76</v>
      </c>
      <c r="D26" s="26">
        <f>'[1]BOM Report'!$F36</f>
        <v>0</v>
      </c>
      <c r="E26" s="27" t="str">
        <f>'[1]BOM Report'!$G36</f>
        <v>22-03-5035</v>
      </c>
      <c r="F26" s="28" t="str">
        <f>'[1]BOM Report'!$I36</f>
        <v>Farnell</v>
      </c>
      <c r="G26" s="28">
        <f>'[1]BOM Report'!$J36</f>
        <v>9979620</v>
      </c>
      <c r="H26" s="28">
        <f t="shared" si="0"/>
        <v>9979620</v>
      </c>
      <c r="I26" s="29">
        <f>'[1]BOM Report'!$H36</f>
        <v>3</v>
      </c>
      <c r="J26" s="87"/>
      <c r="K26" s="26"/>
      <c r="L26" s="26"/>
      <c r="M26" s="26"/>
      <c r="N26" s="26">
        <v>3</v>
      </c>
      <c r="O26" s="26"/>
      <c r="P26" s="26"/>
      <c r="Q26" s="26"/>
      <c r="R26" s="26"/>
      <c r="S26" s="26"/>
      <c r="T26" s="26"/>
      <c r="U26" s="26"/>
      <c r="V26" s="26"/>
      <c r="W26" s="26"/>
    </row>
    <row r="27" spans="1:24" s="30" customFormat="1" x14ac:dyDescent="0.3">
      <c r="A27" s="93"/>
      <c r="B27" s="25" t="str">
        <f>'[1]BOM Report'!$D37</f>
        <v>J8, J10, J12, J13, J14</v>
      </c>
      <c r="C27" s="25" t="str">
        <f>'[1]BOM Report'!$E37</f>
        <v>WR-TBL 2p Series 3221 - 3.50 mm Horizontal PCB Header</v>
      </c>
      <c r="D27" s="26" t="str">
        <f>'[1]BOM Report'!$F37</f>
        <v>Wurth Electronics Inc.</v>
      </c>
      <c r="E27" s="27">
        <f>'[1]BOM Report'!$G37</f>
        <v>691322110002</v>
      </c>
      <c r="F27" s="28" t="str">
        <f>'[1]BOM Report'!$I37</f>
        <v>Farnell</v>
      </c>
      <c r="G27" s="28">
        <f>'[1]BOM Report'!$J37</f>
        <v>1841315</v>
      </c>
      <c r="H27" s="28">
        <f t="shared" si="0"/>
        <v>1841315</v>
      </c>
      <c r="I27" s="29">
        <f>'[1]BOM Report'!$H37</f>
        <v>5</v>
      </c>
      <c r="J27" s="8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30" t="s">
        <v>22</v>
      </c>
    </row>
    <row r="28" spans="1:24" s="30" customFormat="1" x14ac:dyDescent="0.3">
      <c r="A28" s="93"/>
      <c r="B28" s="25" t="str">
        <f>'[1]BOM Report'!$D38</f>
        <v>J15, J16, J27</v>
      </c>
      <c r="C28" s="25" t="str">
        <f>'[1]BOM Report'!$E38</f>
        <v>WR-MM 8p Female SMT Connector with Polarization</v>
      </c>
      <c r="D28" s="26" t="str">
        <f>'[1]BOM Report'!$F38</f>
        <v>Wurth Electronics Inc.</v>
      </c>
      <c r="E28" s="27">
        <f>'[1]BOM Report'!$G38</f>
        <v>690367280876</v>
      </c>
      <c r="F28" s="28" t="str">
        <f>'[1]BOM Report'!$I38</f>
        <v>Farnell</v>
      </c>
      <c r="G28" s="28">
        <f>'[1]BOM Report'!$J38</f>
        <v>1641850</v>
      </c>
      <c r="H28" s="28">
        <f t="shared" si="0"/>
        <v>1641850</v>
      </c>
      <c r="I28" s="29">
        <f>'[1]BOM Report'!$H38</f>
        <v>3</v>
      </c>
      <c r="J28" s="87"/>
      <c r="K28" s="26"/>
      <c r="L28" s="26"/>
      <c r="M28" s="26"/>
      <c r="N28" s="26"/>
      <c r="O28" s="26"/>
      <c r="P28" s="26"/>
      <c r="Q28" s="26">
        <v>1</v>
      </c>
      <c r="R28" s="26">
        <v>1</v>
      </c>
      <c r="S28" s="26"/>
      <c r="T28" s="26"/>
      <c r="U28" s="26"/>
      <c r="V28" s="26"/>
      <c r="W28" s="26">
        <v>1</v>
      </c>
    </row>
    <row r="29" spans="1:24" s="30" customFormat="1" x14ac:dyDescent="0.3">
      <c r="A29" s="93"/>
      <c r="B29" s="25" t="str">
        <f>'[1]BOM Report'!$D39</f>
        <v>J19, J20, J21, J22, J23, J24, J29, J30</v>
      </c>
      <c r="C29" s="38" t="s">
        <v>75</v>
      </c>
      <c r="D29" s="26">
        <f>'[1]BOM Report'!$F39</f>
        <v>0</v>
      </c>
      <c r="E29" s="27" t="str">
        <f>'[1]BOM Report'!$G39</f>
        <v>22-03-2031</v>
      </c>
      <c r="F29" s="28" t="str">
        <f>'[1]BOM Report'!$I39</f>
        <v>Farnell</v>
      </c>
      <c r="G29" s="28">
        <f>'[1]BOM Report'!$J39</f>
        <v>9731083</v>
      </c>
      <c r="H29" s="28">
        <f t="shared" si="0"/>
        <v>9731083</v>
      </c>
      <c r="I29" s="29">
        <f>'[1]BOM Report'!$H39</f>
        <v>8</v>
      </c>
      <c r="J29" s="87"/>
      <c r="K29" s="26"/>
      <c r="L29" s="26"/>
      <c r="M29" s="26"/>
      <c r="N29" s="26"/>
      <c r="O29" s="26"/>
      <c r="P29" s="26"/>
      <c r="Q29" s="26"/>
      <c r="R29" s="26"/>
      <c r="S29" s="26"/>
      <c r="T29" s="26">
        <v>2</v>
      </c>
      <c r="U29" s="26">
        <v>2</v>
      </c>
      <c r="V29" s="26">
        <v>2</v>
      </c>
      <c r="W29" s="26">
        <v>1</v>
      </c>
    </row>
    <row r="30" spans="1:24" s="30" customFormat="1" x14ac:dyDescent="0.3">
      <c r="A30" s="93"/>
      <c r="B30" s="25" t="str">
        <f>'[1]BOM Report'!$D40</f>
        <v>J31, J32, J33, J34, J35</v>
      </c>
      <c r="C30" s="25" t="str">
        <f>'[1]BOM Report'!$E40</f>
        <v>WR-TBL 2p Series 3211 - 3.50 mm Vertical PCB Header</v>
      </c>
      <c r="D30" s="26" t="str">
        <f>'[1]BOM Report'!$F40</f>
        <v>Wurth Electronics Inc.</v>
      </c>
      <c r="E30" s="27">
        <f>'[1]BOM Report'!$G40</f>
        <v>691321100002</v>
      </c>
      <c r="F30" s="28" t="str">
        <f>'[1]BOM Report'!$I40</f>
        <v>Farnell</v>
      </c>
      <c r="G30" s="28">
        <f>'[1]BOM Report'!$J40</f>
        <v>1841308</v>
      </c>
      <c r="H30" s="28">
        <f t="shared" si="0"/>
        <v>1841308</v>
      </c>
      <c r="I30" s="29">
        <f>'[1]BOM Report'!$H40</f>
        <v>5</v>
      </c>
      <c r="J30" s="87"/>
      <c r="K30" s="26"/>
      <c r="L30" s="26">
        <v>1</v>
      </c>
      <c r="M30" s="26">
        <v>1</v>
      </c>
      <c r="N30" s="26"/>
      <c r="O30" s="26">
        <v>2</v>
      </c>
      <c r="P30" s="26">
        <v>1</v>
      </c>
      <c r="Q30" s="26"/>
      <c r="R30" s="26"/>
      <c r="S30" s="26"/>
      <c r="T30" s="26"/>
      <c r="U30" s="26"/>
      <c r="V30" s="26"/>
      <c r="W30" s="26"/>
      <c r="X30" s="30" t="s">
        <v>23</v>
      </c>
    </row>
    <row r="31" spans="1:24" x14ac:dyDescent="0.3">
      <c r="A31" s="93"/>
      <c r="B31" s="19" t="str">
        <f>'[1]BOM Report'!$D41</f>
        <v>Q1</v>
      </c>
      <c r="C31" s="19" t="str">
        <f>'[1]BOM Report'!$E41</f>
        <v>MOSFET P 40V 50A DPAK</v>
      </c>
      <c r="D31" s="9" t="str">
        <f>'[1]BOM Report'!$F41</f>
        <v>INFINEON</v>
      </c>
      <c r="E31" s="20" t="str">
        <f>'[1]BOM Report'!$G41</f>
        <v>IPD50P04P4L11ATMA1</v>
      </c>
      <c r="F31" s="21" t="str">
        <f>'[1]BOM Report'!$I41</f>
        <v>Farnell</v>
      </c>
      <c r="G31" s="21">
        <f>'[1]BOM Report'!$J41</f>
        <v>2443434</v>
      </c>
      <c r="H31" s="21">
        <f t="shared" si="0"/>
        <v>2443434</v>
      </c>
      <c r="I31" s="22">
        <f>'[1]BOM Report'!$H41</f>
        <v>1</v>
      </c>
      <c r="J31" s="86"/>
      <c r="K31" s="9">
        <v>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4" x14ac:dyDescent="0.3">
      <c r="A32" s="93"/>
      <c r="B32" s="19" t="str">
        <f>'[1]BOM Report'!$D42</f>
        <v>Q2, Q3, Q4, Q5, Q6, Q9, Q10, Q11, Q12, Q13, Q14, Q15, Q16, Q17</v>
      </c>
      <c r="C32" s="19" t="str">
        <f>'[1]BOM Report'!$E42</f>
        <v>MOSFET N 40V 3.6A SOT23</v>
      </c>
      <c r="D32" s="9" t="str">
        <f>'[1]BOM Report'!$F42</f>
        <v>INTERNATIONAL RECTIFIER</v>
      </c>
      <c r="E32" s="20" t="str">
        <f>'[1]BOM Report'!$G42</f>
        <v>IRLML0040TRPBF</v>
      </c>
      <c r="F32" s="21" t="str">
        <f>'[1]BOM Report'!$I42</f>
        <v>Farnell</v>
      </c>
      <c r="G32" s="21">
        <f>'[1]BOM Report'!$J42</f>
        <v>1831088</v>
      </c>
      <c r="H32" s="21">
        <f t="shared" si="0"/>
        <v>1831088</v>
      </c>
      <c r="I32" s="22">
        <f>'[1]BOM Report'!$H42</f>
        <v>14</v>
      </c>
      <c r="J32" s="86"/>
      <c r="K32" s="9">
        <v>5</v>
      </c>
      <c r="L32" s="9"/>
      <c r="M32" s="9"/>
      <c r="N32" s="9"/>
      <c r="O32" s="9">
        <v>2</v>
      </c>
      <c r="P32" s="9"/>
      <c r="Q32" s="9"/>
      <c r="R32" s="9"/>
      <c r="S32" s="9"/>
      <c r="T32" s="9">
        <v>2</v>
      </c>
      <c r="U32" s="9">
        <v>2</v>
      </c>
      <c r="V32" s="9">
        <v>2</v>
      </c>
      <c r="W32" s="9">
        <v>1</v>
      </c>
    </row>
    <row r="33" spans="1:24" x14ac:dyDescent="0.3">
      <c r="A33" s="93"/>
      <c r="B33" s="19" t="str">
        <f>'[1]BOM Report'!$D43</f>
        <v>Q7, Q8</v>
      </c>
      <c r="C33" s="19" t="str">
        <f>'[1]BOM Report'!$E43</f>
        <v>IC MOTOR DRIVER PAR 36POWERSSO</v>
      </c>
      <c r="D33" s="9" t="str">
        <f>'[1]BOM Report'!$F43</f>
        <v>STMicroelectronics</v>
      </c>
      <c r="E33" s="20" t="str">
        <f>'[1]BOM Report'!$G43</f>
        <v>VNH5180ATR-E</v>
      </c>
      <c r="F33" s="21" t="str">
        <f>'[1]BOM Report'!$I43</f>
        <v>Digi-Key</v>
      </c>
      <c r="G33" s="21" t="str">
        <f>'[1]BOM Report'!$J43</f>
        <v>497-13075-6-ND</v>
      </c>
      <c r="H33" s="33">
        <v>2762691</v>
      </c>
      <c r="I33" s="22">
        <f>'[1]BOM Report'!$H43</f>
        <v>2</v>
      </c>
      <c r="J33" s="86"/>
      <c r="K33" s="9"/>
      <c r="L33" s="9"/>
      <c r="M33" s="9"/>
      <c r="N33" s="9"/>
      <c r="O33" s="9">
        <v>2</v>
      </c>
      <c r="P33" s="9"/>
      <c r="Q33" s="9"/>
      <c r="R33" s="9"/>
      <c r="S33" s="9"/>
      <c r="T33" s="9"/>
      <c r="U33" s="9"/>
      <c r="V33" s="9"/>
      <c r="W33" s="9"/>
    </row>
    <row r="34" spans="1:24" x14ac:dyDescent="0.3">
      <c r="A34" s="93"/>
      <c r="B34" s="19" t="str">
        <f>'[1]BOM Report'!$D44</f>
        <v>R1, R3, R4, R5, R8, R13, R14, R15, R16, R20, R22, R23, R25, R26, R27, R28, R37, R38, R39, R40, R45, R47, R48, R51, R53, R54, R55, R56, R57, R58, R59, R60, R61, R62, R63, R64, R65, R66, R67, R68, R69, R70, R71, R72, R73, R74, R75, R76, R77, R78, R79, R80, R81, R88, R89</v>
      </c>
      <c r="C34" s="19" t="str">
        <f>'[1]BOM Report'!$E44</f>
        <v>RES SMD 10K OHM 1% 1/10W 0603</v>
      </c>
      <c r="D34" s="9" t="str">
        <f>'[1]BOM Report'!$F44</f>
        <v>Yageo</v>
      </c>
      <c r="E34" s="20" t="str">
        <f>'[1]BOM Report'!$G44</f>
        <v>RC0603FR-0710KL</v>
      </c>
      <c r="F34" s="21" t="str">
        <f>'[1]BOM Report'!$I44</f>
        <v>Farnell</v>
      </c>
      <c r="G34" s="21">
        <f>'[1]BOM Report'!$J44</f>
        <v>9238603</v>
      </c>
      <c r="H34" s="21">
        <f t="shared" si="0"/>
        <v>9238603</v>
      </c>
      <c r="I34" s="22">
        <f>'[1]BOM Report'!$H44</f>
        <v>55</v>
      </c>
      <c r="J34" s="86"/>
      <c r="K34" s="9">
        <v>9</v>
      </c>
      <c r="L34" s="9">
        <v>2</v>
      </c>
      <c r="M34" s="9">
        <v>1</v>
      </c>
      <c r="N34" s="9">
        <v>1</v>
      </c>
      <c r="O34" s="9">
        <v>10</v>
      </c>
      <c r="P34" s="9"/>
      <c r="Q34" s="9">
        <v>2</v>
      </c>
      <c r="R34" s="9"/>
      <c r="S34" s="9"/>
      <c r="T34" s="26">
        <v>8</v>
      </c>
      <c r="U34" s="26">
        <v>6</v>
      </c>
      <c r="V34" s="26">
        <v>4</v>
      </c>
      <c r="W34" s="9">
        <v>5</v>
      </c>
      <c r="X34" s="7"/>
    </row>
    <row r="35" spans="1:24" x14ac:dyDescent="0.3">
      <c r="A35" s="93"/>
      <c r="B35" s="19" t="str">
        <f>'[1]BOM Report'!$D45</f>
        <v>R2</v>
      </c>
      <c r="C35" s="19" t="str">
        <f>'[1]BOM Report'!$E45</f>
        <v>resistance traversante verticale générique</v>
      </c>
      <c r="D35" s="9" t="str">
        <f>'[1]BOM Report'!$F45</f>
        <v>MULTICOMP</v>
      </c>
      <c r="E35" s="20" t="str">
        <f>'[1]BOM Report'!$G45</f>
        <v>MCKNP02WJ0102A19</v>
      </c>
      <c r="F35" s="21" t="str">
        <f>'[1]BOM Report'!$I45</f>
        <v>Farnell</v>
      </c>
      <c r="G35" s="21">
        <f>'[1]BOM Report'!$J45</f>
        <v>1903754</v>
      </c>
      <c r="H35" s="21">
        <f t="shared" si="0"/>
        <v>1903754</v>
      </c>
      <c r="I35" s="22">
        <f>'[1]BOM Report'!$H45</f>
        <v>1</v>
      </c>
      <c r="J35" s="86"/>
      <c r="K35" s="9">
        <v>1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4" x14ac:dyDescent="0.3">
      <c r="A36" s="93"/>
      <c r="B36" s="19" t="str">
        <f>'[1]BOM Report'!$D46</f>
        <v>R6, R18, R19</v>
      </c>
      <c r="C36" s="19" t="str">
        <f>'[1]BOM Report'!$E46</f>
        <v>RES SMD 2K7 OHM 1% 1/8W 0805</v>
      </c>
      <c r="D36" s="9" t="str">
        <f>'[1]BOM Report'!$F46</f>
        <v>Yageo</v>
      </c>
      <c r="E36" s="20" t="str">
        <f>'[1]BOM Report'!$G46</f>
        <v>RC0805FR-072K7L</v>
      </c>
      <c r="F36" s="21" t="str">
        <f>'[1]BOM Report'!$I46</f>
        <v>Farnell</v>
      </c>
      <c r="G36" s="21">
        <f>'[1]BOM Report'!$J46</f>
        <v>9237666</v>
      </c>
      <c r="H36" s="21">
        <f t="shared" si="0"/>
        <v>9237666</v>
      </c>
      <c r="I36" s="22">
        <f>'[1]BOM Report'!$H46</f>
        <v>3</v>
      </c>
      <c r="J36" s="86"/>
      <c r="K36" s="9">
        <v>1</v>
      </c>
      <c r="L36" s="9"/>
      <c r="M36" s="9"/>
      <c r="N36" s="9">
        <v>2</v>
      </c>
      <c r="O36" s="9"/>
      <c r="P36" s="9"/>
      <c r="Q36" s="9"/>
      <c r="R36" s="9"/>
      <c r="S36" s="9"/>
      <c r="T36" s="9"/>
      <c r="U36" s="9"/>
      <c r="V36" s="9"/>
      <c r="W36" s="9"/>
    </row>
    <row r="37" spans="1:24" x14ac:dyDescent="0.3">
      <c r="A37" s="93"/>
      <c r="B37" s="19" t="str">
        <f>'[1]BOM Report'!$D47</f>
        <v>R7, R9, R10, R11, R12, R29, R31, R33, R34, R35, R36, R41, R42, R43, R44, R46, R52, R21, R24, R85, R86</v>
      </c>
      <c r="C37" s="19" t="str">
        <f>'[1]BOM Report'!$E47</f>
        <v>RES SMD 1K OHM 1% 1/10W 0603</v>
      </c>
      <c r="D37" s="9" t="str">
        <f>'[1]BOM Report'!$F47</f>
        <v>Yageo</v>
      </c>
      <c r="E37" s="20" t="str">
        <f>'[1]BOM Report'!$G47</f>
        <v>RC0603FR-071KL</v>
      </c>
      <c r="F37" s="21" t="str">
        <f>'[1]BOM Report'!$I47</f>
        <v>Farnell</v>
      </c>
      <c r="G37" s="21">
        <f>'[1]BOM Report'!$J47</f>
        <v>9238484</v>
      </c>
      <c r="H37" s="21">
        <f t="shared" si="0"/>
        <v>9238484</v>
      </c>
      <c r="I37" s="22">
        <f>'[1]BOM Report'!$H47</f>
        <v>21</v>
      </c>
      <c r="J37" s="86"/>
      <c r="K37" s="9">
        <v>5</v>
      </c>
      <c r="L37" s="9">
        <v>1</v>
      </c>
      <c r="M37" s="9">
        <v>1</v>
      </c>
      <c r="N37" s="9"/>
      <c r="O37" s="9">
        <v>10</v>
      </c>
      <c r="P37" s="9"/>
      <c r="Q37" s="9">
        <v>2</v>
      </c>
      <c r="R37" s="9"/>
      <c r="S37" s="9"/>
      <c r="T37" s="9"/>
      <c r="U37" s="9"/>
      <c r="V37" s="9"/>
      <c r="W37" s="9">
        <v>2</v>
      </c>
    </row>
    <row r="38" spans="1:24" x14ac:dyDescent="0.3">
      <c r="A38" s="93"/>
      <c r="B38" s="19" t="str">
        <f>'[1]BOM Report'!$D48</f>
        <v>R17, R49, R50</v>
      </c>
      <c r="C38" s="19" t="str">
        <f>'[1]BOM Report'!$E48</f>
        <v>RES SMD 1.8K OHM 1% 1/10W 0603</v>
      </c>
      <c r="D38" s="9" t="str">
        <f>'[1]BOM Report'!$F48</f>
        <v>Yageo</v>
      </c>
      <c r="E38" s="20" t="str">
        <f>'[1]BOM Report'!$G48</f>
        <v>RC0603FR-071K8L</v>
      </c>
      <c r="F38" s="21" t="str">
        <f>'[1]BOM Report'!$I48</f>
        <v>Farnell</v>
      </c>
      <c r="G38" s="21">
        <f>'[1]BOM Report'!$J48</f>
        <v>9238514</v>
      </c>
      <c r="H38" s="21">
        <f t="shared" si="0"/>
        <v>9238514</v>
      </c>
      <c r="I38" s="22">
        <f>'[1]BOM Report'!$H48</f>
        <v>3</v>
      </c>
      <c r="J38" s="86"/>
      <c r="K38" s="9"/>
      <c r="L38" s="9"/>
      <c r="M38" s="9"/>
      <c r="N38" s="9">
        <v>1</v>
      </c>
      <c r="O38" s="9">
        <v>2</v>
      </c>
      <c r="P38" s="9"/>
      <c r="Q38" s="9"/>
      <c r="R38" s="9"/>
      <c r="S38" s="9"/>
      <c r="T38" s="9"/>
      <c r="U38" s="9"/>
      <c r="V38" s="9"/>
      <c r="W38" s="9"/>
    </row>
    <row r="39" spans="1:24" x14ac:dyDescent="0.3">
      <c r="A39" s="93"/>
      <c r="B39" s="19" t="str">
        <f>'[1]BOM Report'!$D49</f>
        <v>R30, R32</v>
      </c>
      <c r="C39" s="19" t="str">
        <f>'[1]BOM Report'!$E49</f>
        <v>RES SMD 620 OHM 1% 1/16W 0402</v>
      </c>
      <c r="D39" s="9" t="str">
        <f>'[1]BOM Report'!$F49</f>
        <v>Yageo</v>
      </c>
      <c r="E39" s="20" t="str">
        <f>'[1]BOM Report'!$G49</f>
        <v>RC0402FR-07620RL</v>
      </c>
      <c r="F39" s="21" t="str">
        <f>'[1]BOM Report'!$I49</f>
        <v>Farnell</v>
      </c>
      <c r="G39" s="21">
        <f>'[1]BOM Report'!$J49</f>
        <v>1458815</v>
      </c>
      <c r="H39" s="21">
        <f t="shared" si="0"/>
        <v>1458815</v>
      </c>
      <c r="I39" s="22">
        <f>'[1]BOM Report'!$H49</f>
        <v>2</v>
      </c>
      <c r="J39" s="86"/>
      <c r="K39" s="9"/>
      <c r="L39" s="9"/>
      <c r="M39" s="9"/>
      <c r="N39" s="9"/>
      <c r="O39" s="9">
        <v>2</v>
      </c>
      <c r="P39" s="9"/>
      <c r="Q39" s="9"/>
      <c r="R39" s="9"/>
      <c r="S39" s="9"/>
      <c r="T39" s="9"/>
      <c r="U39" s="9"/>
      <c r="V39" s="9"/>
      <c r="W39" s="9"/>
    </row>
    <row r="40" spans="1:24" x14ac:dyDescent="0.3">
      <c r="A40" s="93"/>
      <c r="B40" s="19" t="str">
        <f>'[1]BOM Report'!$D50</f>
        <v>R82, R83, R84, R87, R90</v>
      </c>
      <c r="C40" s="19" t="str">
        <f>'[1]BOM Report'!$E50</f>
        <v>RES SMD 68 OHM 1% 1/10W 0603</v>
      </c>
      <c r="D40" s="9" t="str">
        <f>'[1]BOM Report'!$F50</f>
        <v>Yageo</v>
      </c>
      <c r="E40" s="20" t="str">
        <f>'[1]BOM Report'!$G50</f>
        <v>RC0603FR-0768RL</v>
      </c>
      <c r="F40" s="21" t="str">
        <f>'[1]BOM Report'!$I50</f>
        <v>Farnell</v>
      </c>
      <c r="G40" s="21">
        <f>'[1]BOM Report'!$J50</f>
        <v>9238344</v>
      </c>
      <c r="H40" s="21">
        <f t="shared" si="0"/>
        <v>9238344</v>
      </c>
      <c r="I40" s="22">
        <f>'[1]BOM Report'!$H50</f>
        <v>5</v>
      </c>
      <c r="J40" s="86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2</v>
      </c>
      <c r="W40" s="9">
        <v>5</v>
      </c>
    </row>
    <row r="41" spans="1:24" x14ac:dyDescent="0.3">
      <c r="A41" s="93"/>
      <c r="B41" s="19" t="str">
        <f>'[1]BOM Report'!$D51</f>
        <v>S1, S2, S3, S5</v>
      </c>
      <c r="C41" s="19" t="str">
        <f>'[1]BOM Report'!$E51</f>
        <v>SWITCH SLIDE SPDT 0.1A 12V (500VDC max)</v>
      </c>
      <c r="D41" s="9" t="str">
        <f>'[1]BOM Report'!$F51</f>
        <v>C &amp; K COMPONENTS</v>
      </c>
      <c r="E41" s="20" t="str">
        <f>'[1]BOM Report'!$G51</f>
        <v>OS102011MS2QN1</v>
      </c>
      <c r="F41" s="21" t="str">
        <f>'[1]BOM Report'!$I51</f>
        <v>Farnell</v>
      </c>
      <c r="G41" s="21">
        <f>'[1]BOM Report'!$J51</f>
        <v>1201430</v>
      </c>
      <c r="H41" s="21">
        <f t="shared" si="0"/>
        <v>1201430</v>
      </c>
      <c r="I41" s="22">
        <f>'[1]BOM Report'!$H51</f>
        <v>4</v>
      </c>
      <c r="J41" s="86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>
        <v>4</v>
      </c>
    </row>
    <row r="42" spans="1:24" x14ac:dyDescent="0.3">
      <c r="A42" s="93"/>
      <c r="B42" s="19" t="str">
        <f>'[1]BOM Report'!$D52</f>
        <v>S4</v>
      </c>
      <c r="C42" s="19" t="str">
        <f>'[1]BOM Report'!$E52</f>
        <v>WS-TATV 12x12mm washable Tact Switch, THT version</v>
      </c>
      <c r="D42" s="9" t="str">
        <f>'[1]BOM Report'!$F52</f>
        <v>Wurth Elektronik</v>
      </c>
      <c r="E42" s="20">
        <f>'[1]BOM Report'!$G52</f>
        <v>430456085736</v>
      </c>
      <c r="F42" s="21" t="s">
        <v>36</v>
      </c>
      <c r="G42" s="21">
        <v>2065140</v>
      </c>
      <c r="H42" s="21">
        <f t="shared" si="0"/>
        <v>2065140</v>
      </c>
      <c r="I42" s="22">
        <f>'[1]BOM Report'!$H52</f>
        <v>1</v>
      </c>
      <c r="J42" s="86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</v>
      </c>
    </row>
    <row r="43" spans="1:24" x14ac:dyDescent="0.3">
      <c r="A43" s="94" t="s">
        <v>35</v>
      </c>
      <c r="B43" s="99"/>
      <c r="C43" s="19" t="s">
        <v>45</v>
      </c>
      <c r="D43" s="9" t="s">
        <v>46</v>
      </c>
      <c r="E43" s="9" t="s">
        <v>44</v>
      </c>
      <c r="F43" s="21" t="s">
        <v>36</v>
      </c>
      <c r="G43" s="21">
        <v>1022263</v>
      </c>
      <c r="H43" s="21">
        <f>G43</f>
        <v>1022263</v>
      </c>
      <c r="I43" s="21"/>
      <c r="J43" s="9">
        <v>6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4" x14ac:dyDescent="0.3">
      <c r="A44" s="98"/>
      <c r="B44" s="100"/>
      <c r="C44" s="19" t="s">
        <v>102</v>
      </c>
      <c r="D44" s="9" t="s">
        <v>103</v>
      </c>
      <c r="E44" s="9" t="s">
        <v>104</v>
      </c>
      <c r="F44" s="21" t="s">
        <v>36</v>
      </c>
      <c r="G44" s="21">
        <v>672907</v>
      </c>
      <c r="H44" s="21">
        <f>G44</f>
        <v>672907</v>
      </c>
      <c r="I44" s="21"/>
      <c r="J44" s="9">
        <v>4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4" x14ac:dyDescent="0.3">
      <c r="A45" s="98"/>
      <c r="B45" s="100"/>
      <c r="C45" s="19" t="s">
        <v>107</v>
      </c>
      <c r="D45" s="9" t="s">
        <v>103</v>
      </c>
      <c r="E45" s="9" t="s">
        <v>108</v>
      </c>
      <c r="F45" s="21" t="s">
        <v>36</v>
      </c>
      <c r="G45" s="21">
        <v>2063718</v>
      </c>
      <c r="H45" s="21">
        <f>G45</f>
        <v>2063718</v>
      </c>
      <c r="I45" s="21"/>
      <c r="J45" s="9">
        <f>6*J44</f>
        <v>24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4" x14ac:dyDescent="0.3">
      <c r="A46" s="98"/>
      <c r="B46" s="100"/>
      <c r="C46" s="19" t="s">
        <v>106</v>
      </c>
      <c r="D46" s="9" t="s">
        <v>103</v>
      </c>
      <c r="E46" s="9" t="s">
        <v>105</v>
      </c>
      <c r="F46" s="21" t="s">
        <v>36</v>
      </c>
      <c r="G46" s="21">
        <v>151867</v>
      </c>
      <c r="H46" s="21">
        <f>G46</f>
        <v>151867</v>
      </c>
      <c r="I46" s="21"/>
      <c r="J46" s="9">
        <v>4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4" x14ac:dyDescent="0.3">
      <c r="A47" s="98"/>
      <c r="B47" s="100"/>
      <c r="C47" s="19" t="s">
        <v>109</v>
      </c>
      <c r="D47" s="9" t="s">
        <v>103</v>
      </c>
      <c r="E47" s="9" t="s">
        <v>110</v>
      </c>
      <c r="F47" s="21" t="s">
        <v>36</v>
      </c>
      <c r="G47" s="21">
        <v>1462545</v>
      </c>
      <c r="H47" s="21">
        <f>G47</f>
        <v>1462545</v>
      </c>
      <c r="I47" s="21"/>
      <c r="J47" s="9">
        <f>4*J46</f>
        <v>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4" x14ac:dyDescent="0.3">
      <c r="A48" s="98"/>
      <c r="B48" s="100"/>
      <c r="C48" s="19" t="s">
        <v>37</v>
      </c>
      <c r="D48" s="9" t="s">
        <v>38</v>
      </c>
      <c r="E48" s="20">
        <v>690157000672</v>
      </c>
      <c r="F48" s="21" t="s">
        <v>36</v>
      </c>
      <c r="G48" s="21">
        <v>1641882</v>
      </c>
      <c r="H48" s="21">
        <f>G48</f>
        <v>1641882</v>
      </c>
      <c r="I48" s="21"/>
      <c r="J48" s="9"/>
      <c r="K48" s="9">
        <f>K24</f>
        <v>1</v>
      </c>
      <c r="L48" s="9"/>
      <c r="M48" s="9"/>
      <c r="N48" s="9"/>
      <c r="O48" s="9">
        <f>O24</f>
        <v>1</v>
      </c>
      <c r="P48" s="9"/>
      <c r="Q48" s="9">
        <f>Q24</f>
        <v>-1</v>
      </c>
      <c r="R48" s="9"/>
      <c r="S48" s="9"/>
      <c r="T48" s="9"/>
      <c r="U48" s="9"/>
      <c r="V48" s="9"/>
      <c r="W48" s="9">
        <f>W24</f>
        <v>1</v>
      </c>
    </row>
    <row r="49" spans="1:23" x14ac:dyDescent="0.3">
      <c r="A49" s="98"/>
      <c r="B49" s="100"/>
      <c r="C49" s="19" t="s">
        <v>41</v>
      </c>
      <c r="D49" s="9" t="s">
        <v>38</v>
      </c>
      <c r="E49" s="20">
        <v>690157000872</v>
      </c>
      <c r="F49" s="21" t="s">
        <v>36</v>
      </c>
      <c r="G49" s="21">
        <v>1641883</v>
      </c>
      <c r="H49" s="21">
        <f>G49</f>
        <v>1641883</v>
      </c>
      <c r="I49" s="21"/>
      <c r="J49" s="9"/>
      <c r="K49" s="9"/>
      <c r="L49" s="9"/>
      <c r="M49" s="9"/>
      <c r="N49" s="9"/>
      <c r="O49" s="9"/>
      <c r="P49" s="9"/>
      <c r="Q49" s="9">
        <f>Q28</f>
        <v>1</v>
      </c>
      <c r="R49" s="9">
        <f>R28</f>
        <v>1</v>
      </c>
      <c r="S49" s="9"/>
      <c r="T49" s="9"/>
      <c r="U49" s="9"/>
      <c r="V49" s="9"/>
      <c r="W49" s="9">
        <f>W28</f>
        <v>1</v>
      </c>
    </row>
    <row r="50" spans="1:23" x14ac:dyDescent="0.3">
      <c r="A50" s="98"/>
      <c r="B50" s="100"/>
      <c r="C50" s="19" t="s">
        <v>42</v>
      </c>
      <c r="D50" s="9" t="s">
        <v>38</v>
      </c>
      <c r="E50" s="20">
        <v>691351500002</v>
      </c>
      <c r="F50" s="21" t="s">
        <v>36</v>
      </c>
      <c r="G50" s="21">
        <v>1641952</v>
      </c>
      <c r="H50" s="21">
        <f t="shared" ref="H50:H55" si="1">G50</f>
        <v>1641952</v>
      </c>
      <c r="I50" s="21"/>
      <c r="J50" s="9"/>
      <c r="K50" s="9">
        <f>K23</f>
        <v>2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">
      <c r="A51" s="95"/>
      <c r="B51" s="101"/>
      <c r="C51" s="19" t="s">
        <v>43</v>
      </c>
      <c r="D51" s="9" t="s">
        <v>38</v>
      </c>
      <c r="E51" s="20">
        <v>691361100002</v>
      </c>
      <c r="F51" s="21" t="s">
        <v>36</v>
      </c>
      <c r="G51" s="21">
        <v>1841347</v>
      </c>
      <c r="H51" s="21">
        <f t="shared" si="1"/>
        <v>1841347</v>
      </c>
      <c r="I51" s="21"/>
      <c r="J51" s="9"/>
      <c r="K51" s="9"/>
      <c r="L51" s="9">
        <f t="shared" ref="L51:P51" si="2">L30</f>
        <v>1</v>
      </c>
      <c r="M51" s="9">
        <f t="shared" si="2"/>
        <v>1</v>
      </c>
      <c r="N51" s="9"/>
      <c r="O51" s="9">
        <f t="shared" si="2"/>
        <v>2</v>
      </c>
      <c r="P51" s="9">
        <f t="shared" si="2"/>
        <v>1</v>
      </c>
      <c r="Q51" s="9"/>
      <c r="R51" s="9"/>
      <c r="S51" s="9"/>
      <c r="T51" s="9"/>
      <c r="U51" s="9"/>
      <c r="V51" s="9"/>
      <c r="W51" s="9"/>
    </row>
    <row r="52" spans="1:23" x14ac:dyDescent="0.3">
      <c r="A52" s="94" t="s">
        <v>70</v>
      </c>
      <c r="B52" s="99"/>
      <c r="C52" s="19" t="s">
        <v>47</v>
      </c>
      <c r="D52" s="9" t="s">
        <v>48</v>
      </c>
      <c r="E52" s="20" t="s">
        <v>49</v>
      </c>
      <c r="F52" s="21" t="s">
        <v>36</v>
      </c>
      <c r="G52" s="21">
        <v>2137132</v>
      </c>
      <c r="H52" s="21">
        <f t="shared" si="1"/>
        <v>2137132</v>
      </c>
      <c r="I52" s="21"/>
      <c r="J52" s="9"/>
      <c r="K52" s="9">
        <f>K21</f>
        <v>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3">
      <c r="A53" s="98"/>
      <c r="B53" s="100"/>
      <c r="C53" s="19" t="s">
        <v>50</v>
      </c>
      <c r="D53" s="9" t="s">
        <v>48</v>
      </c>
      <c r="E53" s="20" t="s">
        <v>51</v>
      </c>
      <c r="F53" s="21" t="s">
        <v>36</v>
      </c>
      <c r="G53" s="21">
        <v>2137134</v>
      </c>
      <c r="H53" s="21">
        <f t="shared" si="1"/>
        <v>2137134</v>
      </c>
      <c r="I53" s="21"/>
      <c r="J53" s="9"/>
      <c r="K53" s="9">
        <f>K21</f>
        <v>1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3">
      <c r="A54" s="95"/>
      <c r="B54" s="101"/>
      <c r="C54" s="19" t="s">
        <v>52</v>
      </c>
      <c r="D54" s="9" t="s">
        <v>54</v>
      </c>
      <c r="E54" s="20" t="s">
        <v>53</v>
      </c>
      <c r="F54" s="21" t="s">
        <v>36</v>
      </c>
      <c r="G54" s="21">
        <v>1850223</v>
      </c>
      <c r="H54" s="21">
        <f t="shared" si="1"/>
        <v>1850223</v>
      </c>
      <c r="I54" s="21"/>
      <c r="J54" s="9">
        <v>1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3">
      <c r="A55" s="14" t="s">
        <v>71</v>
      </c>
      <c r="B55" s="19"/>
      <c r="C55" s="19" t="s">
        <v>69</v>
      </c>
      <c r="D55" s="9" t="s">
        <v>38</v>
      </c>
      <c r="E55" s="20">
        <v>430456043736</v>
      </c>
      <c r="F55" s="21" t="s">
        <v>36</v>
      </c>
      <c r="G55" s="21">
        <v>2065138</v>
      </c>
      <c r="H55" s="21">
        <f t="shared" si="1"/>
        <v>2065138</v>
      </c>
      <c r="I55" s="2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>
        <f>W42</f>
        <v>1</v>
      </c>
    </row>
    <row r="56" spans="1:23" x14ac:dyDescent="0.3">
      <c r="A56" s="23"/>
      <c r="B56" s="19"/>
      <c r="C56" s="19"/>
      <c r="D56" s="9"/>
      <c r="E56" s="20"/>
      <c r="F56" s="21"/>
      <c r="G56" s="21"/>
      <c r="H56" s="21"/>
      <c r="I56" s="2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3">
      <c r="A57" s="23"/>
      <c r="B57" s="19"/>
      <c r="C57" s="19"/>
      <c r="D57" s="9"/>
      <c r="E57" s="20"/>
      <c r="F57" s="21"/>
      <c r="G57" s="21"/>
      <c r="H57" s="21"/>
      <c r="I57" s="2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</sheetData>
  <mergeCells count="10">
    <mergeCell ref="O2:Q2"/>
    <mergeCell ref="R2:V2"/>
    <mergeCell ref="J1:W1"/>
    <mergeCell ref="A2:A42"/>
    <mergeCell ref="B1:I2"/>
    <mergeCell ref="A43:A51"/>
    <mergeCell ref="B43:B51"/>
    <mergeCell ref="A52:A54"/>
    <mergeCell ref="B52:B54"/>
    <mergeCell ref="K2:N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6" sqref="B46"/>
    </sheetView>
  </sheetViews>
  <sheetFormatPr baseColWidth="10" defaultRowHeight="14.4" x14ac:dyDescent="0.3"/>
  <cols>
    <col min="1" max="1" width="4.109375" style="8" customWidth="1"/>
    <col min="2" max="2" width="16.33203125" style="72" bestFit="1" customWidth="1"/>
    <col min="3" max="3" width="11.5546875" style="15"/>
  </cols>
  <sheetData>
    <row r="1" spans="1:4" x14ac:dyDescent="0.3">
      <c r="B1" s="70" t="s">
        <v>89</v>
      </c>
    </row>
    <row r="2" spans="1:4" s="2" customFormat="1" x14ac:dyDescent="0.3">
      <c r="A2" s="2" t="s">
        <v>91</v>
      </c>
      <c r="B2" s="69" t="s">
        <v>86</v>
      </c>
      <c r="C2" s="69" t="s">
        <v>87</v>
      </c>
      <c r="D2" s="2" t="s">
        <v>88</v>
      </c>
    </row>
    <row r="3" spans="1:4" x14ac:dyDescent="0.3">
      <c r="A3" s="8">
        <v>1</v>
      </c>
      <c r="B3" s="71">
        <f>'BOM de commande'!B21</f>
        <v>691311500102</v>
      </c>
      <c r="C3" s="15">
        <f>VLOOKUP(B3,'BOM de commande'!B:AL,36,FALSE)</f>
        <v>10</v>
      </c>
      <c r="D3" s="15">
        <f>VLOOKUP(B3,'BOM de commande'!B:AL,37,FALSE)</f>
        <v>25.8</v>
      </c>
    </row>
    <row r="4" spans="1:4" x14ac:dyDescent="0.3">
      <c r="A4" s="8">
        <v>2</v>
      </c>
      <c r="B4" s="71">
        <f>'BOM de commande'!B49</f>
        <v>691361100002</v>
      </c>
      <c r="C4" s="15">
        <f>VLOOKUP(B4,'BOM de commande'!B:AL,36,FALSE)</f>
        <v>10</v>
      </c>
      <c r="D4" s="15">
        <f>VLOOKUP(B4,'BOM de commande'!B:AL,37,FALSE)</f>
        <v>13.320000000000002</v>
      </c>
    </row>
    <row r="5" spans="1:4" x14ac:dyDescent="0.3">
      <c r="A5" s="8">
        <v>3</v>
      </c>
      <c r="B5" s="71">
        <f>'BOM de commande'!B26</f>
        <v>690367280876</v>
      </c>
      <c r="C5" s="15">
        <f>VLOOKUP(B5,'BOM de commande'!B:AL,36,FALSE)</f>
        <v>10</v>
      </c>
      <c r="D5" s="15">
        <f>VLOOKUP(B5,'BOM de commande'!B:AL,37,FALSE)</f>
        <v>11.351999999999999</v>
      </c>
    </row>
    <row r="6" spans="1:4" x14ac:dyDescent="0.3">
      <c r="A6" s="8">
        <v>4</v>
      </c>
      <c r="B6" s="71">
        <f>'BOM de commande'!B47</f>
        <v>690157000872</v>
      </c>
      <c r="C6" s="15">
        <f>VLOOKUP(B6,'BOM de commande'!B:AL,36,FALSE)</f>
        <v>10</v>
      </c>
      <c r="D6" s="15">
        <f>VLOOKUP(B6,'BOM de commande'!B:AL,37,FALSE)</f>
        <v>9.7200000000000006</v>
      </c>
    </row>
    <row r="7" spans="1:4" x14ac:dyDescent="0.3">
      <c r="A7" s="8">
        <v>5</v>
      </c>
      <c r="B7" s="71">
        <f>'BOM de commande'!B22</f>
        <v>690367280676</v>
      </c>
      <c r="C7" s="15">
        <f>VLOOKUP(B7,'BOM de commande'!B:AL,36,FALSE)</f>
        <v>10</v>
      </c>
      <c r="D7" s="15">
        <f>VLOOKUP(B7,'BOM de commande'!B:AL,37,FALSE)</f>
        <v>9.7200000000000006</v>
      </c>
    </row>
    <row r="8" spans="1:4" x14ac:dyDescent="0.3">
      <c r="A8" s="8">
        <v>6</v>
      </c>
      <c r="B8" s="71">
        <f>'BOM de commande'!B48</f>
        <v>691351500002</v>
      </c>
      <c r="C8" s="15">
        <f>VLOOKUP(B8,'BOM de commande'!B:AL,36,FALSE)</f>
        <v>10</v>
      </c>
      <c r="D8" s="15">
        <f>VLOOKUP(B8,'BOM de commande'!B:AL,37,FALSE)</f>
        <v>9.3600000000000012</v>
      </c>
    </row>
    <row r="9" spans="1:4" x14ac:dyDescent="0.3">
      <c r="A9" s="8">
        <v>7</v>
      </c>
      <c r="B9" s="71">
        <f>'BOM de commande'!B46</f>
        <v>690157000672</v>
      </c>
      <c r="C9" s="15">
        <f>VLOOKUP(B9,'BOM de commande'!B:AL,36,FALSE)</f>
        <v>10</v>
      </c>
      <c r="D9" s="15">
        <f>VLOOKUP(B9,'BOM de commande'!B:AL,37,FALSE)</f>
        <v>5.0279999999999996</v>
      </c>
    </row>
    <row r="10" spans="1:4" x14ac:dyDescent="0.3">
      <c r="A10" s="8">
        <v>8</v>
      </c>
      <c r="B10" s="71">
        <f>'BOM de commande'!B28</f>
        <v>691321100002</v>
      </c>
      <c r="C10" s="15">
        <f>VLOOKUP(B10,'BOM de commande'!B:AL,36,FALSE)</f>
        <v>10</v>
      </c>
      <c r="D10" s="15">
        <f>VLOOKUP(B10,'BOM de commande'!B:AL,37,FALSE)</f>
        <v>3.24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8" sqref="D18"/>
    </sheetView>
  </sheetViews>
  <sheetFormatPr baseColWidth="10" defaultRowHeight="14.4" x14ac:dyDescent="0.3"/>
  <cols>
    <col min="1" max="1" width="3.5546875" style="8" customWidth="1"/>
    <col min="2" max="2" width="16.33203125" style="72" bestFit="1" customWidth="1"/>
    <col min="3" max="3" width="11.5546875" style="15"/>
  </cols>
  <sheetData>
    <row r="1" spans="1:4" x14ac:dyDescent="0.3">
      <c r="B1" s="70" t="s">
        <v>90</v>
      </c>
    </row>
    <row r="2" spans="1:4" s="2" customFormat="1" x14ac:dyDescent="0.3">
      <c r="A2" s="2" t="s">
        <v>91</v>
      </c>
      <c r="B2" s="69" t="s">
        <v>86</v>
      </c>
      <c r="C2" s="69" t="s">
        <v>87</v>
      </c>
      <c r="D2" s="2" t="s">
        <v>88</v>
      </c>
    </row>
    <row r="3" spans="1:4" x14ac:dyDescent="0.3">
      <c r="A3" s="8">
        <v>1</v>
      </c>
      <c r="B3" s="71">
        <f>'BOM de commande'!B6</f>
        <v>860010483029</v>
      </c>
      <c r="C3" s="15">
        <f>VLOOKUP(B3,'BOM de commande'!B:AL,36,FALSE)</f>
        <v>5</v>
      </c>
      <c r="D3" s="15">
        <f>VLOOKUP(B3,'BOM de commande'!B:AL,37,FALSE)</f>
        <v>21.9</v>
      </c>
    </row>
    <row r="4" spans="1:4" x14ac:dyDescent="0.3">
      <c r="A4" s="8">
        <v>2</v>
      </c>
      <c r="B4" s="71">
        <f>'BOM de commande'!B53</f>
        <v>430456043736</v>
      </c>
      <c r="C4" s="15">
        <f>VLOOKUP(B4,'BOM de commande'!B:AL,36,FALSE)</f>
        <v>5</v>
      </c>
      <c r="D4" s="15">
        <f>VLOOKUP(B4,'BOM de commande'!B:AL,37,FALSE)</f>
        <v>4.5599999999999996</v>
      </c>
    </row>
    <row r="5" spans="1:4" x14ac:dyDescent="0.3">
      <c r="A5" s="8">
        <v>3</v>
      </c>
      <c r="B5" s="71">
        <f>'BOM de commande'!B7</f>
        <v>860010575012</v>
      </c>
      <c r="C5" s="15">
        <f>VLOOKUP(B5,'BOM de commande'!B:AL,36,FALSE)</f>
        <v>10</v>
      </c>
      <c r="D5" s="15">
        <f>VLOOKUP(B5,'BOM de commande'!B:AL,37,FALSE)</f>
        <v>4.0919999999999996</v>
      </c>
    </row>
    <row r="6" spans="1:4" x14ac:dyDescent="0.3">
      <c r="A6" s="8">
        <v>4</v>
      </c>
      <c r="B6" s="71">
        <f>'BOM de commande'!B17</f>
        <v>824540241</v>
      </c>
      <c r="C6" s="15">
        <f>VLOOKUP(B6,'BOM de commande'!B:AL,36,FALSE)</f>
        <v>5</v>
      </c>
      <c r="D6" s="15">
        <f>VLOOKUP(B6,'BOM de commande'!B:AL,37,FALSE)</f>
        <v>3.294</v>
      </c>
    </row>
    <row r="7" spans="1:4" x14ac:dyDescent="0.3">
      <c r="A7" s="8">
        <v>5</v>
      </c>
      <c r="B7" s="71">
        <f>'BOM de commande'!B3</f>
        <v>860010574011</v>
      </c>
      <c r="C7" s="15">
        <f>VLOOKUP(B7,'BOM de commande'!B:AL,36,FALSE)</f>
        <v>10</v>
      </c>
      <c r="D7" s="15">
        <f>VLOOKUP(B7,'BOM de commande'!B:AL,37,FALSE)</f>
        <v>2.7840000000000003</v>
      </c>
    </row>
    <row r="8" spans="1:4" x14ac:dyDescent="0.3">
      <c r="A8" s="8">
        <v>6</v>
      </c>
      <c r="B8" s="71">
        <f>'BOM de commande'!B40</f>
        <v>430456085736</v>
      </c>
      <c r="C8" s="15">
        <f>VLOOKUP(B8,'BOM de commande'!B:AL,36,FALSE)</f>
        <v>5</v>
      </c>
      <c r="D8" s="15">
        <f>VLOOKUP(B8,'BOM de commande'!B:AL,37,FALSE)</f>
        <v>2.6999999999999997</v>
      </c>
    </row>
    <row r="9" spans="1:4" x14ac:dyDescent="0.3">
      <c r="A9" s="8">
        <v>7</v>
      </c>
      <c r="B9" s="71">
        <f>'BOM de commande'!B20</f>
        <v>742792624</v>
      </c>
      <c r="C9" s="15">
        <f>VLOOKUP(B9,'BOM de commande'!B:AL,36,FALSE)</f>
        <v>10</v>
      </c>
      <c r="D9" s="15">
        <f>VLOOKUP(B9,'BOM de commande'!B:AL,37,FALSE)</f>
        <v>2.2440000000000002</v>
      </c>
    </row>
    <row r="10" spans="1:4" x14ac:dyDescent="0.3">
      <c r="A10" s="8">
        <v>8</v>
      </c>
      <c r="B10" s="71" t="str">
        <f>'BOM de commande'!B10</f>
        <v>150060GS75000</v>
      </c>
      <c r="C10" s="15">
        <f>VLOOKUP(B10,'BOM de commande'!B:AL,36,FALSE)</f>
        <v>10</v>
      </c>
      <c r="D10" s="15">
        <f>VLOOKUP(B10,'BOM de commande'!B:AL,37,FALSE)</f>
        <v>1.5960000000000001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BOM de commande</vt:lpstr>
      <vt:lpstr>liste des cartes</vt:lpstr>
      <vt:lpstr>données d'entrée</vt:lpstr>
      <vt:lpstr>Sponsor Wurth Chenal</vt:lpstr>
      <vt:lpstr>Sponsor Wurth Ventimiglia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2019-03-31T20:33:41Z</dcterms:modified>
</cp:coreProperties>
</file>