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comments/comment1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29040" windowHeight="15840" tabRatio="600" firstSheet="0" activeTab="0" autoFilterDateGrouping="1"/>
  </bookViews>
  <sheets>
    <sheet name="Setup" sheetId="1" state="visible" r:id="rId1"/>
    <sheet name="Reflected" sheetId="2" state="visible" r:id="rId2"/>
    <sheet name="Jeon" sheetId="3" state="hidden" r:id="rId3"/>
    <sheet name="02_193" sheetId="4" state="hidden" r:id="rId4"/>
    <sheet name="02_194" sheetId="5" state="hidden" r:id="rId5"/>
    <sheet name="Side-on" sheetId="6" state="visible" r:id="rId6"/>
    <sheet name="tdSide" sheetId="7" state="hidden" r:id="rId7"/>
    <sheet name="toSide" sheetId="8" state="hidden" r:id="rId8"/>
    <sheet name="Rear-on" sheetId="9" state="visible" r:id="rId9"/>
    <sheet name="Plot Mgmt" sheetId="10" state="hidden" r:id="rId10"/>
    <sheet name="EmulationLab outputs" sheetId="11" state="visible" r:id="rId11"/>
  </sheets>
  <definedNames/>
  <calcPr calcId="191028" fullCalcOnLoad="1" calcOnSave="0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1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</font>
  </fonts>
  <fills count="1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EA00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101">
    <xf numFmtId="0" fontId="0" fillId="0" borderId="0" pivotButton="0" quotePrefix="0" xfId="0"/>
    <xf numFmtId="11" fontId="0" fillId="0" borderId="0" pivotButton="0" quotePrefix="0" xfId="0"/>
    <xf numFmtId="0" fontId="0" fillId="4" borderId="0" pivotButton="0" quotePrefix="0" xfId="0"/>
    <xf numFmtId="0" fontId="0" fillId="4" borderId="10" pivotButton="0" quotePrefix="0" xfId="0"/>
    <xf numFmtId="0" fontId="0" fillId="4" borderId="11" pivotButton="0" quotePrefix="0" xfId="0"/>
    <xf numFmtId="0" fontId="0" fillId="4" borderId="12" pivotButton="0" quotePrefix="0" xfId="0"/>
    <xf numFmtId="0" fontId="0" fillId="4" borderId="1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2" fontId="0" fillId="4" borderId="0" pivotButton="0" quotePrefix="0" xfId="0"/>
    <xf numFmtId="2" fontId="0" fillId="0" borderId="0" pivotButton="0" quotePrefix="0" xfId="0"/>
    <xf numFmtId="14" fontId="0" fillId="4" borderId="1" applyAlignment="1" pivotButton="0" quotePrefix="0" xfId="0">
      <alignment horizontal="left"/>
    </xf>
    <xf numFmtId="14" fontId="0" fillId="4" borderId="1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1" fillId="4" borderId="7" pivotButton="0" quotePrefix="0" xfId="0"/>
    <xf numFmtId="0" fontId="1" fillId="4" borderId="9" pivotButton="0" quotePrefix="0" xfId="0"/>
    <xf numFmtId="164" fontId="0" fillId="4" borderId="0" pivotButton="0" quotePrefix="0" xfId="0"/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3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1" fillId="3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0" fillId="2" borderId="20" applyAlignment="1" pivotButton="0" quotePrefix="0" xfId="0">
      <alignment horizontal="center" vertical="center"/>
    </xf>
    <xf numFmtId="2" fontId="0" fillId="0" borderId="20" applyAlignment="1" pivotButton="0" quotePrefix="0" xfId="0">
      <alignment horizontal="center" vertical="center"/>
    </xf>
    <xf numFmtId="2" fontId="0" fillId="3" borderId="20" applyAlignment="1" pivotButton="0" quotePrefix="0" xfId="0">
      <alignment horizontal="center" vertical="center"/>
    </xf>
    <xf numFmtId="2" fontId="0" fillId="3" borderId="2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3" fillId="4" borderId="0" pivotButton="0" quotePrefix="0" xfId="0"/>
    <xf numFmtId="0" fontId="7" fillId="4" borderId="0" pivotButton="0" quotePrefix="0" xfId="1"/>
    <xf numFmtId="0" fontId="3" fillId="6" borderId="0" pivotButton="0" quotePrefix="0" xfId="0"/>
    <xf numFmtId="0" fontId="0" fillId="6" borderId="0" pivotButton="0" quotePrefix="0" xfId="0"/>
    <xf numFmtId="0" fontId="1" fillId="4" borderId="0" applyAlignment="1" pivotButton="0" quotePrefix="0" xfId="0">
      <alignment wrapText="1"/>
    </xf>
    <xf numFmtId="165" fontId="0" fillId="4" borderId="0" pivotButton="0" quotePrefix="0" xfId="0"/>
    <xf numFmtId="2" fontId="1" fillId="7" borderId="8" pivotButton="0" quotePrefix="0" xfId="0"/>
    <xf numFmtId="2" fontId="1" fillId="8" borderId="8" pivotButton="0" quotePrefix="0" xfId="0"/>
    <xf numFmtId="11" fontId="0" fillId="0" borderId="0" applyAlignment="1" pivotButton="0" quotePrefix="0" xfId="0">
      <alignment horizontal="center" vertical="center"/>
    </xf>
    <xf numFmtId="11" fontId="0" fillId="10" borderId="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1" fontId="0" fillId="0" borderId="22" applyAlignment="1" pivotButton="0" quotePrefix="0" xfId="0">
      <alignment horizontal="center" vertical="center"/>
    </xf>
    <xf numFmtId="11" fontId="0" fillId="0" borderId="23" applyAlignment="1" pivotButton="0" quotePrefix="0" xfId="0">
      <alignment horizontal="center" vertical="center"/>
    </xf>
    <xf numFmtId="11" fontId="0" fillId="9" borderId="22" applyAlignment="1" pivotButton="0" quotePrefix="0" xfId="0">
      <alignment horizontal="center" vertical="center"/>
    </xf>
    <xf numFmtId="11" fontId="0" fillId="9" borderId="19" applyAlignment="1" pivotButton="0" quotePrefix="0" xfId="0">
      <alignment horizontal="center" vertical="center"/>
    </xf>
    <xf numFmtId="11" fontId="0" fillId="9" borderId="20" applyAlignment="1" pivotButton="0" quotePrefix="0" xfId="0">
      <alignment horizontal="center" vertical="center"/>
    </xf>
    <xf numFmtId="11" fontId="0" fillId="0" borderId="20" applyAlignment="1" pivotButton="0" quotePrefix="0" xfId="0">
      <alignment horizontal="center" vertical="center"/>
    </xf>
    <xf numFmtId="11" fontId="0" fillId="0" borderId="21" applyAlignment="1" pivotButton="0" quotePrefix="0" xfId="0">
      <alignment horizontal="center" vertical="center"/>
    </xf>
    <xf numFmtId="11" fontId="0" fillId="9" borderId="23" applyAlignment="1" pivotButton="0" quotePrefix="0" xfId="0">
      <alignment horizontal="center" vertical="center"/>
    </xf>
    <xf numFmtId="11" fontId="0" fillId="9" borderId="21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11" borderId="24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11" borderId="25" applyAlignment="1" pivotButton="0" quotePrefix="0" xfId="0">
      <alignment horizontal="center" vertical="center"/>
    </xf>
    <xf numFmtId="11" fontId="0" fillId="9" borderId="0" applyAlignment="1" pivotButton="0" quotePrefix="0" xfId="0">
      <alignment horizontal="center" vertical="center"/>
    </xf>
    <xf numFmtId="0" fontId="1" fillId="11" borderId="26" applyAlignment="1" pivotButton="0" quotePrefix="0" xfId="0">
      <alignment horizontal="center" vertical="center"/>
    </xf>
    <xf numFmtId="164" fontId="0" fillId="6" borderId="0" pivotButton="0" quotePrefix="0" xfId="0"/>
    <xf numFmtId="0" fontId="1" fillId="12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/>
    </xf>
    <xf numFmtId="0" fontId="8" fillId="4" borderId="0" applyAlignment="1" pivotButton="0" quotePrefix="0" xfId="2">
      <alignment horizontal="center"/>
    </xf>
    <xf numFmtId="0" fontId="1" fillId="4" borderId="0" applyAlignment="1" pivotButton="0" quotePrefix="0" xfId="0">
      <alignment horizontal="center" wrapText="1"/>
    </xf>
    <xf numFmtId="14" fontId="1" fillId="6" borderId="2" applyAlignment="1" pivotButton="0" quotePrefix="0" xfId="0">
      <alignment horizontal="left"/>
    </xf>
    <xf numFmtId="14" fontId="1" fillId="6" borderId="3" applyAlignment="1" pivotButton="0" quotePrefix="0" xfId="0">
      <alignment horizontal="left"/>
    </xf>
    <xf numFmtId="0" fontId="0" fillId="6" borderId="0" applyAlignment="1" pivotButton="0" quotePrefix="0" xfId="0">
      <alignment horizontal="left"/>
    </xf>
    <xf numFmtId="0" fontId="0" fillId="6" borderId="10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6" borderId="6" applyAlignment="1" pivotButton="0" quotePrefix="0" xfId="0">
      <alignment horizontal="left"/>
    </xf>
    <xf numFmtId="0" fontId="1" fillId="4" borderId="1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1" fillId="4" borderId="5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11" borderId="24" applyAlignment="1" pivotButton="0" quotePrefix="0" xfId="0">
      <alignment horizontal="center" vertical="center"/>
    </xf>
    <xf numFmtId="0" fontId="9" fillId="11" borderId="25" applyAlignment="1" pivotButton="0" quotePrefix="0" xfId="0">
      <alignment horizontal="center" vertical="center"/>
    </xf>
    <xf numFmtId="0" fontId="9" fillId="11" borderId="26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0" pivotButton="0" quotePrefix="0" xfId="0"/>
    <xf numFmtId="0" fontId="0" fillId="0" borderId="6" pivotButton="0" quotePrefix="0" xfId="0"/>
    <xf numFmtId="0" fontId="1" fillId="4" borderId="27" applyAlignment="1" pivotButton="0" quotePrefix="0" xfId="0">
      <alignment horizontal="center"/>
    </xf>
    <xf numFmtId="0" fontId="0" fillId="0" borderId="2" pivotButton="0" quotePrefix="0" xfId="0"/>
    <xf numFmtId="0" fontId="1" fillId="4" borderId="28" applyAlignment="1" pivotButton="0" quotePrefix="0" xfId="0">
      <alignment horizontal="center"/>
    </xf>
    <xf numFmtId="0" fontId="0" fillId="0" borderId="5" pivotButton="0" quotePrefix="0" xfId="0"/>
    <xf numFmtId="0" fontId="9" fillId="0" borderId="29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3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30" pivotButton="0" quotePrefix="0" xfId="0"/>
    <xf numFmtId="0" fontId="0" fillId="0" borderId="31" pivotButton="0" quotePrefix="0" xfId="0"/>
  </cellXfs>
  <cellStyles count="3">
    <cellStyle name="Normal" xfId="0" builtinId="0"/>
    <cellStyle name="Hyperlink" xfId="1" builtinId="8"/>
    <cellStyle name="Followed Hyperlink" xfId="2" builtinId="9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rgbClr val="EA002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'Plot Mgmt'!$A$2:$A$3</f>
              <numCache>
                <formatCode>0.00</formatCode>
                <ptCount val="2"/>
                <pt idx="0">
                  <formatCode>General</formatCode>
                  <v>0</v>
                </pt>
                <pt idx="1">
                  <v>9.308808673583437</v>
                </pt>
              </numCache>
            </numRef>
          </xVal>
          <yVal>
            <numRef>
              <f>'Plot Mgmt'!$B$2:$B$3</f>
              <numCache>
                <formatCode>General</formatCode>
                <ptCount val="2"/>
                <pt idx="0">
                  <formatCode>0.00</formatCode>
                  <v>12.55131837930629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23956048"/>
        <axId val="423956704"/>
      </scatterChart>
      <valAx>
        <axId val="42395604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704"/>
        <crosses val="autoZero"/>
        <crossBetween val="midCat"/>
      </valAx>
      <valAx>
        <axId val="4239567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04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Recreated Fig 2-15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Jeon!$D$21</f>
              <strCache>
                <ptCount val="1"/>
                <pt idx="0">
                  <v>Ps (psi)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Jeon!$C$22:$C$251</f>
              <numCache>
                <formatCode>General</formatCode>
                <ptCount val="230"/>
                <pt idx="0">
                  <formatCode>0.00</formatCode>
                  <v>0.2</v>
                </pt>
                <pt idx="1">
                  <v>0.4</v>
                </pt>
                <pt idx="2">
                  <formatCode>0.00</formatCode>
                  <v>0.6</v>
                </pt>
                <pt idx="3">
                  <v>0.8</v>
                </pt>
                <pt idx="4">
                  <formatCode>0.00</formatCode>
                  <v>1</v>
                </pt>
                <pt idx="5">
                  <formatCode>0.00</formatCode>
                  <v>1.2</v>
                </pt>
                <pt idx="6">
                  <v>1.4</v>
                </pt>
                <pt idx="7">
                  <formatCode>0.00</formatCode>
                  <v>1.6</v>
                </pt>
                <pt idx="8">
                  <v>1.8</v>
                </pt>
                <pt idx="9">
                  <formatCode>0.00</formatCode>
                  <v>2</v>
                </pt>
                <pt idx="10">
                  <formatCode>0.00</formatCode>
                  <v>2.2</v>
                </pt>
                <pt idx="11">
                  <v>2.4</v>
                </pt>
                <pt idx="12">
                  <formatCode>0.00</formatCode>
                  <v>2.6</v>
                </pt>
                <pt idx="13">
                  <v>2.8</v>
                </pt>
                <pt idx="14">
                  <formatCode>0.00</formatCode>
                  <v>3</v>
                </pt>
                <pt idx="15">
                  <formatCode>0.00</formatCode>
                  <v>3.2</v>
                </pt>
                <pt idx="16">
                  <v>3.4</v>
                </pt>
                <pt idx="17">
                  <formatCode>0.00</formatCode>
                  <v>3.6</v>
                </pt>
                <pt idx="18">
                  <v>3.8</v>
                </pt>
                <pt idx="19">
                  <formatCode>0.00</formatCode>
                  <v>4</v>
                </pt>
                <pt idx="20">
                  <formatCode>0.00</formatCode>
                  <v>4.2</v>
                </pt>
                <pt idx="21">
                  <v>4.4</v>
                </pt>
                <pt idx="22">
                  <formatCode>0.00</formatCode>
                  <v>4.6</v>
                </pt>
                <pt idx="23">
                  <v>4.8</v>
                </pt>
                <pt idx="24">
                  <formatCode>0.00</formatCode>
                  <v>5</v>
                </pt>
                <pt idx="25">
                  <formatCode>0.00</formatCode>
                  <v>5.2</v>
                </pt>
                <pt idx="26">
                  <v>5.4</v>
                </pt>
                <pt idx="27">
                  <formatCode>0.00</formatCode>
                  <v>5.6</v>
                </pt>
                <pt idx="28">
                  <v>5.8</v>
                </pt>
                <pt idx="29">
                  <formatCode>0.00</formatCode>
                  <v>6</v>
                </pt>
                <pt idx="30">
                  <formatCode>0.00</formatCode>
                  <v>6.2</v>
                </pt>
                <pt idx="31">
                  <v>6.4</v>
                </pt>
                <pt idx="32">
                  <formatCode>0.00</formatCode>
                  <v>6.6</v>
                </pt>
                <pt idx="33">
                  <v>6.8</v>
                </pt>
                <pt idx="34">
                  <formatCode>0.00</formatCode>
                  <v>7</v>
                </pt>
                <pt idx="35">
                  <formatCode>0.00</formatCode>
                  <v>7.2</v>
                </pt>
                <pt idx="36">
                  <v>7.4</v>
                </pt>
                <pt idx="37">
                  <formatCode>0.00</formatCode>
                  <v>7.6</v>
                </pt>
                <pt idx="38">
                  <v>7.8</v>
                </pt>
                <pt idx="39">
                  <formatCode>0.00</formatCode>
                  <v>8</v>
                </pt>
                <pt idx="40">
                  <formatCode>0.00</formatCode>
                  <v>8.199999999999999</v>
                </pt>
                <pt idx="41">
                  <v>8.4</v>
                </pt>
                <pt idx="42">
                  <formatCode>0.00</formatCode>
                  <v>8.6</v>
                </pt>
                <pt idx="43">
                  <v>8.800000000000001</v>
                </pt>
                <pt idx="44">
                  <formatCode>0.00</formatCode>
                  <v>9</v>
                </pt>
                <pt idx="45">
                  <formatCode>0.00</formatCode>
                  <v>9.199999999999999</v>
                </pt>
                <pt idx="46">
                  <v>9.4</v>
                </pt>
                <pt idx="47">
                  <formatCode>0.00</formatCode>
                  <v>9.6</v>
                </pt>
                <pt idx="48">
                  <v>9.800000000000001</v>
                </pt>
                <pt idx="49">
                  <formatCode>0.00</formatCode>
                  <v>10</v>
                </pt>
                <pt idx="50">
                  <v>10.5</v>
                </pt>
                <pt idx="51">
                  <v>11</v>
                </pt>
                <pt idx="52">
                  <formatCode>0.00</formatCode>
                  <v>11.5</v>
                </pt>
                <pt idx="53">
                  <v>12</v>
                </pt>
                <pt idx="54">
                  <v>12.5</v>
                </pt>
                <pt idx="55">
                  <formatCode>0.00</formatCode>
                  <v>13</v>
                </pt>
                <pt idx="56">
                  <v>13.5</v>
                </pt>
                <pt idx="57">
                  <v>14</v>
                </pt>
                <pt idx="58">
                  <formatCode>0.00</formatCode>
                  <v>14.5</v>
                </pt>
                <pt idx="59">
                  <v>15</v>
                </pt>
                <pt idx="60">
                  <v>15.5</v>
                </pt>
                <pt idx="61">
                  <formatCode>0.00</formatCode>
                  <v>16</v>
                </pt>
                <pt idx="62">
                  <v>16.5</v>
                </pt>
                <pt idx="63">
                  <v>17</v>
                </pt>
                <pt idx="64">
                  <formatCode>0.00</formatCode>
                  <v>17.5</v>
                </pt>
                <pt idx="65">
                  <v>18</v>
                </pt>
                <pt idx="66">
                  <v>18.5</v>
                </pt>
                <pt idx="67">
                  <formatCode>0.00</formatCode>
                  <v>19</v>
                </pt>
                <pt idx="68">
                  <v>19.5</v>
                </pt>
                <pt idx="69">
                  <v>20</v>
                </pt>
                <pt idx="70">
                  <formatCode>0.00</formatCode>
                  <v>20.5</v>
                </pt>
                <pt idx="71">
                  <v>21</v>
                </pt>
                <pt idx="72">
                  <v>21.5</v>
                </pt>
                <pt idx="73">
                  <formatCode>0.00</formatCode>
                  <v>22</v>
                </pt>
                <pt idx="74">
                  <v>22.5</v>
                </pt>
                <pt idx="75">
                  <v>23</v>
                </pt>
                <pt idx="76">
                  <formatCode>0.00</formatCode>
                  <v>23.5</v>
                </pt>
                <pt idx="77">
                  <v>24</v>
                </pt>
                <pt idx="78">
                  <v>24.5</v>
                </pt>
                <pt idx="79">
                  <formatCode>0.00</formatCode>
                  <v>25</v>
                </pt>
                <pt idx="80">
                  <v>25.5</v>
                </pt>
                <pt idx="81">
                  <v>26</v>
                </pt>
                <pt idx="82">
                  <formatCode>0.00</formatCode>
                  <v>26.5</v>
                </pt>
                <pt idx="83">
                  <v>27</v>
                </pt>
                <pt idx="84">
                  <v>27.5</v>
                </pt>
                <pt idx="85">
                  <formatCode>0.00</formatCode>
                  <v>28</v>
                </pt>
                <pt idx="86">
                  <v>28.5</v>
                </pt>
                <pt idx="87">
                  <v>29</v>
                </pt>
                <pt idx="88">
                  <formatCode>0.00</formatCode>
                  <v>29.5</v>
                </pt>
                <pt idx="89">
                  <v>30</v>
                </pt>
                <pt idx="90">
                  <v>30.5</v>
                </pt>
                <pt idx="91">
                  <formatCode>0.00</formatCode>
                  <v>31</v>
                </pt>
                <pt idx="92">
                  <v>31.5</v>
                </pt>
                <pt idx="93">
                  <v>32</v>
                </pt>
                <pt idx="94">
                  <formatCode>0.00</formatCode>
                  <v>32.5</v>
                </pt>
                <pt idx="95">
                  <v>33</v>
                </pt>
                <pt idx="96">
                  <v>33.5</v>
                </pt>
                <pt idx="97">
                  <formatCode>0.00</formatCode>
                  <v>34</v>
                </pt>
                <pt idx="98">
                  <v>34.5</v>
                </pt>
                <pt idx="99">
                  <v>35</v>
                </pt>
                <pt idx="100">
                  <formatCode>0.00</formatCode>
                  <v>35.5</v>
                </pt>
                <pt idx="101">
                  <v>36</v>
                </pt>
                <pt idx="102">
                  <v>36.5</v>
                </pt>
                <pt idx="103">
                  <formatCode>0.00</formatCode>
                  <v>37</v>
                </pt>
                <pt idx="104">
                  <v>37.5</v>
                </pt>
                <pt idx="105">
                  <v>38</v>
                </pt>
                <pt idx="106">
                  <formatCode>0.00</formatCode>
                  <v>38.5</v>
                </pt>
                <pt idx="107">
                  <v>39</v>
                </pt>
                <pt idx="108">
                  <v>39.5</v>
                </pt>
                <pt idx="109">
                  <formatCode>0.00</formatCode>
                  <v>40</v>
                </pt>
                <pt idx="110">
                  <v>40.5</v>
                </pt>
                <pt idx="111">
                  <v>41</v>
                </pt>
                <pt idx="112">
                  <formatCode>0.00</formatCode>
                  <v>41.5</v>
                </pt>
                <pt idx="113">
                  <v>42</v>
                </pt>
                <pt idx="114">
                  <v>42.5</v>
                </pt>
                <pt idx="115">
                  <formatCode>0.00</formatCode>
                  <v>43</v>
                </pt>
                <pt idx="116">
                  <v>43.5</v>
                </pt>
                <pt idx="117">
                  <v>44</v>
                </pt>
                <pt idx="118">
                  <formatCode>0.00</formatCode>
                  <v>44.5</v>
                </pt>
                <pt idx="119">
                  <v>45</v>
                </pt>
                <pt idx="120">
                  <v>45.5</v>
                </pt>
                <pt idx="121">
                  <formatCode>0.00</formatCode>
                  <v>46</v>
                </pt>
                <pt idx="122">
                  <v>46.5</v>
                </pt>
                <pt idx="123">
                  <v>47</v>
                </pt>
                <pt idx="124">
                  <formatCode>0.00</formatCode>
                  <v>47.5</v>
                </pt>
                <pt idx="125">
                  <v>48</v>
                </pt>
                <pt idx="126">
                  <v>48.5</v>
                </pt>
                <pt idx="127">
                  <formatCode>0.00</formatCode>
                  <v>49</v>
                </pt>
                <pt idx="128">
                  <v>49.5</v>
                </pt>
                <pt idx="129">
                  <v>50</v>
                </pt>
                <pt idx="130">
                  <formatCode>0.00</formatCode>
                  <v>50.5</v>
                </pt>
                <pt idx="131">
                  <v>51</v>
                </pt>
                <pt idx="132">
                  <v>51.5</v>
                </pt>
                <pt idx="133">
                  <formatCode>0.00</formatCode>
                  <v>52</v>
                </pt>
                <pt idx="134">
                  <v>52.5</v>
                </pt>
                <pt idx="135">
                  <v>53</v>
                </pt>
                <pt idx="136">
                  <formatCode>0.00</formatCode>
                  <v>53.5</v>
                </pt>
                <pt idx="137">
                  <v>54</v>
                </pt>
                <pt idx="138">
                  <v>54.5</v>
                </pt>
                <pt idx="139">
                  <formatCode>0.00</formatCode>
                  <v>55</v>
                </pt>
                <pt idx="140">
                  <v>55.5</v>
                </pt>
                <pt idx="141">
                  <v>56</v>
                </pt>
                <pt idx="142">
                  <formatCode>0.00</formatCode>
                  <v>56.5</v>
                </pt>
                <pt idx="143">
                  <v>57</v>
                </pt>
                <pt idx="144">
                  <v>57.5</v>
                </pt>
                <pt idx="145">
                  <formatCode>0.00</formatCode>
                  <v>58</v>
                </pt>
                <pt idx="146">
                  <v>58.5</v>
                </pt>
                <pt idx="147">
                  <v>59</v>
                </pt>
                <pt idx="148">
                  <formatCode>0.00</formatCode>
                  <v>59.5</v>
                </pt>
                <pt idx="149">
                  <v>60</v>
                </pt>
                <pt idx="150">
                  <v>60.5</v>
                </pt>
                <pt idx="151">
                  <formatCode>0.00</formatCode>
                  <v>61</v>
                </pt>
                <pt idx="152">
                  <v>61.5</v>
                </pt>
                <pt idx="153">
                  <v>62</v>
                </pt>
                <pt idx="154">
                  <formatCode>0.00</formatCode>
                  <v>62.5</v>
                </pt>
                <pt idx="155">
                  <v>63</v>
                </pt>
                <pt idx="156">
                  <v>63.5</v>
                </pt>
                <pt idx="157">
                  <formatCode>0.00</formatCode>
                  <v>64</v>
                </pt>
                <pt idx="158">
                  <v>64.5</v>
                </pt>
                <pt idx="159">
                  <v>65</v>
                </pt>
                <pt idx="160">
                  <formatCode>0.00</formatCode>
                  <v>65.5</v>
                </pt>
                <pt idx="161">
                  <v>66</v>
                </pt>
                <pt idx="162">
                  <v>66.5</v>
                </pt>
                <pt idx="163">
                  <formatCode>0.00</formatCode>
                  <v>67</v>
                </pt>
                <pt idx="164">
                  <v>67.5</v>
                </pt>
                <pt idx="165">
                  <v>68</v>
                </pt>
                <pt idx="166">
                  <formatCode>0.00</formatCode>
                  <v>68.5</v>
                </pt>
                <pt idx="167">
                  <v>69</v>
                </pt>
                <pt idx="168">
                  <v>69.5</v>
                </pt>
                <pt idx="169">
                  <formatCode>0.00</formatCode>
                  <v>70</v>
                </pt>
                <pt idx="170">
                  <v>70.5</v>
                </pt>
                <pt idx="171">
                  <v>71</v>
                </pt>
                <pt idx="172">
                  <formatCode>0.00</formatCode>
                  <v>71.5</v>
                </pt>
                <pt idx="173">
                  <v>72</v>
                </pt>
                <pt idx="174">
                  <v>72.5</v>
                </pt>
                <pt idx="175">
                  <formatCode>0.00</formatCode>
                  <v>73</v>
                </pt>
                <pt idx="176">
                  <v>73.5</v>
                </pt>
                <pt idx="177">
                  <v>74</v>
                </pt>
                <pt idx="178">
                  <formatCode>0.00</formatCode>
                  <v>74.5</v>
                </pt>
                <pt idx="179">
                  <v>75</v>
                </pt>
                <pt idx="180">
                  <v>75.5</v>
                </pt>
                <pt idx="181">
                  <formatCode>0.00</formatCode>
                  <v>76</v>
                </pt>
                <pt idx="182">
                  <v>76.5</v>
                </pt>
                <pt idx="183">
                  <v>77</v>
                </pt>
                <pt idx="184">
                  <formatCode>0.00</formatCode>
                  <v>77.5</v>
                </pt>
                <pt idx="185">
                  <v>78</v>
                </pt>
                <pt idx="186">
                  <v>78.5</v>
                </pt>
                <pt idx="187">
                  <formatCode>0.00</formatCode>
                  <v>79</v>
                </pt>
                <pt idx="188">
                  <v>79.5</v>
                </pt>
                <pt idx="189">
                  <v>80</v>
                </pt>
                <pt idx="190">
                  <formatCode>0.00</formatCode>
                  <v>80.5</v>
                </pt>
                <pt idx="191">
                  <v>81</v>
                </pt>
                <pt idx="192">
                  <v>81.5</v>
                </pt>
                <pt idx="193">
                  <formatCode>0.00</formatCode>
                  <v>82</v>
                </pt>
                <pt idx="194">
                  <v>82.5</v>
                </pt>
                <pt idx="195">
                  <v>83</v>
                </pt>
                <pt idx="196">
                  <formatCode>0.00</formatCode>
                  <v>83.5</v>
                </pt>
                <pt idx="197">
                  <v>84</v>
                </pt>
                <pt idx="198">
                  <v>84.5</v>
                </pt>
                <pt idx="199">
                  <formatCode>0.00</formatCode>
                  <v>85</v>
                </pt>
                <pt idx="200">
                  <v>85.5</v>
                </pt>
                <pt idx="201">
                  <v>86</v>
                </pt>
                <pt idx="202">
                  <formatCode>0.00</formatCode>
                  <v>86.5</v>
                </pt>
                <pt idx="203">
                  <v>87</v>
                </pt>
                <pt idx="204">
                  <v>87.5</v>
                </pt>
                <pt idx="205">
                  <formatCode>0.00</formatCode>
                  <v>88</v>
                </pt>
                <pt idx="206">
                  <v>88.5</v>
                </pt>
                <pt idx="207">
                  <v>89</v>
                </pt>
                <pt idx="208">
                  <formatCode>0.00</formatCode>
                  <v>89.5</v>
                </pt>
                <pt idx="209">
                  <v>90</v>
                </pt>
                <pt idx="210">
                  <v>90.5</v>
                </pt>
                <pt idx="211">
                  <formatCode>0.00</formatCode>
                  <v>91</v>
                </pt>
                <pt idx="212">
                  <v>91.5</v>
                </pt>
                <pt idx="213">
                  <v>92</v>
                </pt>
                <pt idx="214">
                  <formatCode>0.00</formatCode>
                  <v>92.5</v>
                </pt>
                <pt idx="215">
                  <v>93</v>
                </pt>
                <pt idx="216">
                  <v>93.5</v>
                </pt>
                <pt idx="217">
                  <formatCode>0.00</formatCode>
                  <v>94</v>
                </pt>
                <pt idx="218">
                  <v>94.5</v>
                </pt>
                <pt idx="219">
                  <v>95</v>
                </pt>
                <pt idx="220">
                  <formatCode>0.00</formatCode>
                  <v>95.5</v>
                </pt>
                <pt idx="221">
                  <v>96</v>
                </pt>
                <pt idx="222">
                  <v>96.5</v>
                </pt>
                <pt idx="223">
                  <formatCode>0.00</formatCode>
                  <v>97</v>
                </pt>
                <pt idx="224">
                  <v>97.5</v>
                </pt>
                <pt idx="225">
                  <v>98</v>
                </pt>
                <pt idx="226">
                  <formatCode>0.00</formatCode>
                  <v>98.5</v>
                </pt>
                <pt idx="227">
                  <v>99</v>
                </pt>
                <pt idx="228">
                  <v>99.5</v>
                </pt>
                <pt idx="229">
                  <formatCode>0.00</formatCode>
                  <v>100</v>
                </pt>
              </numCache>
            </numRef>
          </xVal>
          <yVal>
            <numRef>
              <f>Jeon!$D$22:$D$251</f>
              <numCache>
                <formatCode>0.00</formatCode>
                <ptCount val="230"/>
                <pt idx="0">
                  <v>6990.315441023239</v>
                </pt>
                <pt idx="1">
                  <v>3334.136164659243</v>
                </pt>
                <pt idx="2">
                  <v>2016.106503085006</v>
                </pt>
                <pt idx="3">
                  <v>1373.30299695626</v>
                </pt>
                <pt idx="4">
                  <v>1000.460623072841</v>
                </pt>
                <pt idx="5">
                  <v>760.2854334454107</v>
                </pt>
                <pt idx="6">
                  <v>594.5926918149556</v>
                </pt>
                <pt idx="7">
                  <v>474.7226834774461</v>
                </pt>
                <pt idx="8">
                  <v>384.9643214421324</v>
                </pt>
                <pt idx="9">
                  <v>315.9910594663303</v>
                </pt>
                <pt idx="10">
                  <v>261.9169157153044</v>
                </pt>
                <pt idx="11">
                  <v>218.8437622560141</v>
                </pt>
                <pt idx="12">
                  <v>184.0881033380126</v>
                </pt>
                <pt idx="13">
                  <v>155.7434029850121</v>
                </pt>
                <pt idx="14">
                  <v>134.9338655035825</v>
                </pt>
                <pt idx="15">
                  <v>116.8556681286842</v>
                </pt>
                <pt idx="16">
                  <v>101.8930502340597</v>
                </pt>
                <pt idx="17">
                  <v>89.43047856030033</v>
                </pt>
                <pt idx="18">
                  <v>78.9829177738571</v>
                </pt>
                <pt idx="19">
                  <v>70.16812807588485</v>
                </pt>
                <pt idx="20">
                  <v>62.68410513482415</v>
                </pt>
                <pt idx="21">
                  <v>56.29126991969273</v>
                </pt>
                <pt idx="22">
                  <v>50.798626939038</v>
                </pt>
                <pt idx="23">
                  <v>46.05308493962399</v>
                </pt>
                <pt idx="24">
                  <v>41.93123744640609</v>
                </pt>
                <pt idx="25">
                  <v>38.33303299433044</v>
                </pt>
                <pt idx="26">
                  <v>35.17688874276005</v>
                </pt>
                <pt idx="27">
                  <v>32.39590468816467</v>
                </pt>
                <pt idx="28">
                  <v>29.9349177807498</v>
                </pt>
                <pt idx="29">
                  <v>27.74819856098235</v>
                </pt>
                <pt idx="30">
                  <v>25.79764103121312</v>
                </pt>
                <pt idx="31">
                  <v>24.05133273751481</v>
                </pt>
                <pt idx="32">
                  <v>22.48241927960344</v>
                </pt>
                <pt idx="33">
                  <v>21.06819792292283</v>
                </pt>
                <pt idx="34">
                  <v>19.78939036656737</v>
                </pt>
                <pt idx="35">
                  <v>18.62955631223411</v>
                </pt>
                <pt idx="36">
                  <v>17.57461824467275</v>
                </pt>
                <pt idx="37">
                  <v>16.61247448773505</v>
                </pt>
                <pt idx="38">
                  <v>15.73268267207229</v>
                </pt>
                <pt idx="39">
                  <v>14.92619963391079</v>
                </pt>
                <pt idx="40">
                  <v>14.18516675125177</v>
                </pt>
                <pt idx="41">
                  <v>13.50273203184652</v>
                </pt>
                <pt idx="42">
                  <v>12.87290205898158</v>
                </pt>
                <pt idx="43">
                  <v>12.29041829837895</v>
                </pt>
                <pt idx="44">
                  <v>11.75065336417144</v>
                </pt>
                <pt idx="45">
                  <v>11.24952370334043</v>
                </pt>
                <pt idx="46">
                  <v>10.78341583888315</v>
                </pt>
                <pt idx="47">
                  <v>10.34912385247102</v>
                </pt>
                <pt idx="48">
                  <v>9.943796218225753</v>
                </pt>
                <pt idx="49">
                  <v>9.564890444123511</v>
                </pt>
                <pt idx="50">
                  <v>8.718885688598858</v>
                </pt>
                <pt idx="51">
                  <v>7.994875809297103</v>
                </pt>
                <pt idx="52">
                  <v>7.370110628938892</v>
                </pt>
                <pt idx="53">
                  <v>6.826881790152902</v>
                </pt>
                <pt idx="54">
                  <v>6.351248971421424</v>
                </pt>
                <pt idx="55">
                  <v>5.932123442632451</v>
                </pt>
                <pt idx="56">
                  <v>5.560599664507686</v>
                </pt>
                <pt idx="57">
                  <v>5.22946159793825</v>
                </pt>
                <pt idx="58">
                  <v>4.932813751555321</v>
                </pt>
                <pt idx="59">
                  <v>4.665802421424283</v>
                </pt>
                <pt idx="60">
                  <v>4.424402917442455</v>
                </pt>
                <pt idx="61">
                  <v>4.205255601969234</v>
                </pt>
                <pt idx="62">
                  <v>4.005538410653847</v>
                </pt>
                <pt idx="63">
                  <v>3.822866905141606</v>
                </pt>
                <pt idx="64">
                  <v>3.655215292940031</v>
                </pt>
                <pt idx="65">
                  <v>3.500853552257036</v>
                </pt>
                <pt idx="66">
                  <v>3.358297027338062</v>
                </pt>
                <pt idx="67">
                  <v>3.226265753856174</v>
                </pt>
                <pt idx="68">
                  <v>3.103651430992405</v>
                </pt>
                <pt idx="69">
                  <v>2.989490444028911</v>
                </pt>
                <pt idx="70">
                  <v>2.88294170550014</v>
                </pt>
                <pt idx="71">
                  <v>2.783268357395032</v>
                </pt>
                <pt idx="72">
                  <v>2.689822585255868</v>
                </pt>
                <pt idx="73">
                  <v>2.602032954321804</v>
                </pt>
                <pt idx="74">
                  <v>2.519393800493392</v>
                </pt>
                <pt idx="75">
                  <v>2.441456303900921</v>
                </pt>
                <pt idx="76">
                  <v>2.367820946921232</v>
                </pt>
                <pt idx="77">
                  <v>2.298131116562252</v>
                </pt>
                <pt idx="78">
                  <v>2.232067656928761</v>
                </pt>
                <pt idx="79">
                  <v>2.169344213789917</v>
                </pt>
                <pt idx="80">
                  <v>2.111915133685036</v>
                </pt>
                <pt idx="81">
                  <v>2.056592104496103</v>
                </pt>
                <pt idx="82">
                  <v>2.004040537735805</v>
                </pt>
                <pt idx="83">
                  <v>1.954056560431531</v>
                </pt>
                <pt idx="84">
                  <v>1.906455476212861</v>
                </pt>
                <pt idx="85">
                  <v>1.861069602875067</v>
                </pt>
                <pt idx="86">
                  <v>1.817746391732381</v>
                </pt>
                <pt idx="87">
                  <v>1.7763467873521</v>
                </pt>
                <pt idx="88">
                  <v>1.736743793002065</v>
                </pt>
                <pt idx="89">
                  <v>1.698821212686172</v>
                </pt>
                <pt idx="90">
                  <v>1.662472545215338</v>
                </pt>
                <pt idx="91">
                  <v>1.627600009549103</v>
                </pt>
                <pt idx="92">
                  <v>1.594113683790777</v>
                </pt>
                <pt idx="93">
                  <v>1.561930742844702</v>
                </pt>
                <pt idx="94">
                  <v>1.530974781940923</v>
                </pt>
                <pt idx="95">
                  <v>1.501175215076544</v>
                </pt>
                <pt idx="96">
                  <v>1.472466738975982</v>
                </pt>
                <pt idx="97">
                  <v>1.444788854483458</v>
                </pt>
                <pt idx="98">
                  <v>1.418085438411577</v>
                </pt>
                <pt idx="99">
                  <v>1.392304359813265</v>
                </pt>
                <pt idx="100">
                  <v>1.367397135447258</v>
                </pt>
                <pt idx="101">
                  <v>1.343318619893404</v>
                </pt>
                <pt idx="102">
                  <v>1.320026726360729</v>
                </pt>
                <pt idx="103">
                  <v>1.297482174735218</v>
                </pt>
                <pt idx="104">
                  <v>1.275648263847112</v>
                </pt>
                <pt idx="105">
                  <v>1.254490665311359</v>
                </pt>
                <pt idx="106">
                  <v>1.23397723661713</v>
                </pt>
                <pt idx="107">
                  <v>1.214077851422038</v>
                </pt>
                <pt idx="108">
                  <v>1.194764245248945</v>
                </pt>
                <pt idx="109">
                  <v>1.176009874994007</v>
                </pt>
                <pt idx="110">
                  <v>1.157789790838362</v>
                </pt>
                <pt idx="111">
                  <v>1.140080519316194</v>
                </pt>
                <pt idx="112">
                  <v>1.122859956431791</v>
                </pt>
                <pt idx="113">
                  <v>1.106107269841549</v>
                </pt>
                <pt idx="114">
                  <v>1.089802809224282</v>
                </pt>
                <pt idx="115">
                  <v>1.073928024058089</v>
                </pt>
                <pt idx="116">
                  <v>1.058465388105717</v>
                </pt>
                <pt idx="117">
                  <v>1.043398329983698</v>
                </pt>
                <pt idx="118">
                  <v>1.028711169255935</v>
                </pt>
                <pt idx="119">
                  <v>1.014389057549781</v>
                </pt>
                <pt idx="120">
                  <v>1.00041792424384</v>
                </pt>
                <pt idx="121">
                  <v>0.9867844263220082</v>
                </pt>
                <pt idx="122">
                  <v>0.9734759020285619</v>
                </pt>
                <pt idx="123">
                  <v>0.9604803279949676</v>
                </pt>
                <pt idx="124">
                  <v>0.9477862795410988</v>
                </pt>
                <pt idx="125">
                  <v>0.9353828938820725</v>
                </pt>
                <pt idx="126">
                  <v>0.9232598359973984</v>
                </pt>
                <pt idx="127">
                  <v>0.9114072669421071</v>
                </pt>
                <pt idx="128">
                  <v>0.8998158143997952</v>
                </pt>
                <pt idx="129">
                  <v>0.8884765452961101</v>
                </pt>
                <pt idx="130">
                  <v>0.8773809403075586</v>
                </pt>
                <pt idx="131">
                  <v>0.8665208701153914</v>
                </pt>
                <pt idx="132">
                  <v>0.8558885732677206</v>
                </pt>
                <pt idx="133">
                  <v>0.8454766355250952</v>
                </pt>
                <pt idx="134">
                  <v>0.835277970575572</v>
                </pt>
                <pt idx="135">
                  <v>0.8252858020151442</v>
                </pt>
                <pt idx="136">
                  <v>0.8154936464984091</v>
                </pt>
                <pt idx="137">
                  <v>0.8058952979722718</v>
                </pt>
                <pt idx="138">
                  <v>0.796484812912752</v>
                </pt>
                <pt idx="139">
                  <v>0.7872564964918022</v>
                </pt>
                <pt idx="140">
                  <v>0.7782048896067792</v>
                </pt>
                <pt idx="141">
                  <v>0.7693247567108449</v>
                </pt>
                <pt idx="142">
                  <v>0.7606110743875079</v>
                </pt>
                <pt idx="143">
                  <v>0.7520590206170935</v>
                </pt>
                <pt idx="144">
                  <v>0.7436639646868948</v>
                </pt>
                <pt idx="145">
                  <v>0.7354214577007415</v>
                </pt>
                <pt idx="146">
                  <v>0.7273272236470757</v>
                </pt>
                <pt idx="147">
                  <v>0.7193771509876085</v>
                </pt>
                <pt idx="148">
                  <v>0.7115672847318711</v>
                </pt>
                <pt idx="149">
                  <v>0.7038938189652199</v>
                </pt>
                <pt idx="150">
                  <v>0.696353089800523</v>
                </pt>
                <pt idx="151">
                  <v>0.6889415687258791</v>
                </pt>
                <pt idx="152">
                  <v>0.681655856322763</v>
                </pt>
                <pt idx="153">
                  <v>0.6744926763308169</v>
                </pt>
                <pt idx="154">
                  <v>0.6674488700372982</v>
                </pt>
                <pt idx="155">
                  <v>0.6605213909707734</v>
                </pt>
                <pt idx="156">
                  <v>0.6537072998799377</v>
                </pt>
                <pt idx="157">
                  <v>0.6470037599800355</v>
                </pt>
                <pt idx="158">
                  <v>0.6404080324503439</v>
                </pt>
                <pt idx="159">
                  <v>0.63391747216754</v>
                </pt>
                <pt idx="160">
                  <v>0.6275295236605806</v>
                </pt>
                <pt idx="161">
                  <v>0.6212417172739499</v>
                </pt>
                <pt idx="162">
                  <v>0.6150516655268271</v>
                </pt>
                <pt idx="163">
                  <v>0.6089570596566531</v>
                </pt>
                <pt idx="164">
                  <v>0.602955666336303</v>
                </pt>
                <pt idx="165">
                  <v>0.5970453245548469</v>
                </pt>
                <pt idx="166">
                  <v>0.591223942652423</v>
                </pt>
                <pt idx="167">
                  <v>0.58548949550048</v>
                </pt>
                <pt idx="168">
                  <v>0.5798400218191522</v>
                </pt>
                <pt idx="169">
                  <v>0.5742736216240276</v>
                </pt>
                <pt idx="170">
                  <v>0.5687884537951421</v>
                </pt>
                <pt idx="171">
                  <v>0.5633827337614243</v>
                </pt>
                <pt idx="172">
                  <v>0.5580547312942182</v>
                </pt>
                <pt idx="173">
                  <v>0.5528027684040179</v>
                </pt>
                <pt idx="174">
                  <v>0.5476252173347359</v>
                </pt>
                <pt idx="175">
                  <v>0.5425204986503626</v>
                </pt>
                <pt idx="176">
                  <v>0.537487079409033</v>
                </pt>
                <pt idx="177">
                  <v>0.5325234714199</v>
                </pt>
                <pt idx="178">
                  <v>0.5276282295784801</v>
                </pt>
                <pt idx="179">
                  <v>0.5227999502763477</v>
                </pt>
                <pt idx="180">
                  <v>0.5180372698813764</v>
                </pt>
                <pt idx="181">
                  <v>0.513338863284876</v>
                </pt>
                <pt idx="182">
                  <v>0.5087034425121753</v>
                </pt>
                <pt idx="183">
                  <v>0.5041297553935553</v>
                </pt>
                <pt idx="184">
                  <v>0.4996165842923632</v>
                </pt>
                <pt idx="185">
                  <v>0.495162744887532</v>
                </pt>
                <pt idx="186">
                  <v>0.4907670850077832</v>
                </pt>
                <pt idx="187">
                  <v>0.4864284835149763</v>
                </pt>
                <pt idx="188">
                  <v>0.4821458492342085</v>
                </pt>
                <pt idx="189">
                  <v>0.4779181199283485</v>
                </pt>
                <pt idx="190">
                  <v>0.4737442613149289</v>
                </pt>
                <pt idx="191">
                  <v>0.469623266123307</v>
                </pt>
                <pt idx="192">
                  <v>0.4655541531902447</v>
                </pt>
                <pt idx="193">
                  <v>0.4615359665919841</v>
                </pt>
                <pt idx="194">
                  <v>0.4575677748112413</v>
                </pt>
                <pt idx="195">
                  <v>0.4536486699373505</v>
                </pt>
                <pt idx="196">
                  <v>0.4497777668981686</v>
                </pt>
                <pt idx="197">
                  <v>0.4459542027221134</v>
                </pt>
                <pt idx="198">
                  <v>0.4421771358290973</v>
                </pt>
                <pt idx="199">
                  <v>0.4384457453489908</v>
                </pt>
                <pt idx="200">
                  <v>0.4347592304663166</v>
                </pt>
                <pt idx="201">
                  <v>0.4311168097901237</v>
                </pt>
                <pt idx="202">
                  <v>0.4275177207477758</v>
                </pt>
                <pt idx="203">
                  <v>0.423961219001706</v>
                </pt>
                <pt idx="204">
                  <v>0.4204465778880687</v>
                </pt>
                <pt idx="205">
                  <v>0.4169730878763501</v>
                </pt>
                <pt idx="206">
                  <v>0.4135400560490102</v>
                </pt>
                <pt idx="207">
                  <v>0.4101468056003129</v>
                </pt>
                <pt idx="208">
                  <v>0.4067926753535112</v>
                </pt>
                <pt idx="209">
                  <v>0.403477019295568</v>
                </pt>
                <pt idx="210">
                  <v>0.4001992061287649</v>
                </pt>
                <pt idx="211">
                  <v>0.3969586188383458</v>
                </pt>
                <pt idx="212">
                  <v>0.3937546542756613</v>
                </pt>
                <pt idx="213">
                  <v>0.3905867227560749</v>
                </pt>
                <pt idx="214">
                  <v>0.3874542476710641</v>
                </pt>
                <pt idx="215">
                  <v>0.3843566651139025</v>
                </pt>
                <pt idx="216">
                  <v>0.3812934235184062</v>
                </pt>
                <pt idx="217">
                  <v>0.378263983310173</v>
                </pt>
                <pt idx="218">
                  <v>0.3752678165698287</v>
                </pt>
                <pt idx="219">
                  <v>0.3723044067078018</v>
                </pt>
                <pt idx="220">
                  <v>0.369373248150141</v>
                </pt>
                <pt idx="221">
                  <v>0.3664738460349797</v>
                </pt>
                <pt idx="222">
                  <v>0.3636057159191626</v>
                </pt>
                <pt idx="223">
                  <v>0.3607683834947188</v>
                </pt>
                <pt idx="224">
                  <v>0.3579613843147027</v>
                </pt>
                <pt idx="225">
                  <v>0.3551842635281283</v>
                </pt>
                <pt idx="226">
                  <v>0.3524365756235701</v>
                </pt>
                <pt idx="227">
                  <v>0.3497178841811494</v>
                </pt>
                <pt idx="228">
                  <v>0.3470277616325594</v>
                </pt>
                <pt idx="229">
                  <v>0.3443657890288321</v>
                </pt>
              </numCache>
            </numRef>
          </yVal>
          <smooth val="0"/>
        </ser>
        <ser>
          <idx val="1"/>
          <order val="1"/>
          <tx>
            <strRef>
              <f>Jeon!$E$21</f>
              <strCache>
                <ptCount val="1"/>
                <pt idx="0">
                  <v>Pr (psi)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Jeon!$C$22:$C$251</f>
              <numCache>
                <formatCode>General</formatCode>
                <ptCount val="230"/>
                <pt idx="0">
                  <formatCode>0.00</formatCode>
                  <v>0.2</v>
                </pt>
                <pt idx="1">
                  <v>0.4</v>
                </pt>
                <pt idx="2">
                  <formatCode>0.00</formatCode>
                  <v>0.6</v>
                </pt>
                <pt idx="3">
                  <v>0.8</v>
                </pt>
                <pt idx="4">
                  <formatCode>0.00</formatCode>
                  <v>1</v>
                </pt>
                <pt idx="5">
                  <formatCode>0.00</formatCode>
                  <v>1.2</v>
                </pt>
                <pt idx="6">
                  <v>1.4</v>
                </pt>
                <pt idx="7">
                  <formatCode>0.00</formatCode>
                  <v>1.6</v>
                </pt>
                <pt idx="8">
                  <v>1.8</v>
                </pt>
                <pt idx="9">
                  <formatCode>0.00</formatCode>
                  <v>2</v>
                </pt>
                <pt idx="10">
                  <formatCode>0.00</formatCode>
                  <v>2.2</v>
                </pt>
                <pt idx="11">
                  <v>2.4</v>
                </pt>
                <pt idx="12">
                  <formatCode>0.00</formatCode>
                  <v>2.6</v>
                </pt>
                <pt idx="13">
                  <v>2.8</v>
                </pt>
                <pt idx="14">
                  <formatCode>0.00</formatCode>
                  <v>3</v>
                </pt>
                <pt idx="15">
                  <formatCode>0.00</formatCode>
                  <v>3.2</v>
                </pt>
                <pt idx="16">
                  <v>3.4</v>
                </pt>
                <pt idx="17">
                  <formatCode>0.00</formatCode>
                  <v>3.6</v>
                </pt>
                <pt idx="18">
                  <v>3.8</v>
                </pt>
                <pt idx="19">
                  <formatCode>0.00</formatCode>
                  <v>4</v>
                </pt>
                <pt idx="20">
                  <formatCode>0.00</formatCode>
                  <v>4.2</v>
                </pt>
                <pt idx="21">
                  <v>4.4</v>
                </pt>
                <pt idx="22">
                  <formatCode>0.00</formatCode>
                  <v>4.6</v>
                </pt>
                <pt idx="23">
                  <v>4.8</v>
                </pt>
                <pt idx="24">
                  <formatCode>0.00</formatCode>
                  <v>5</v>
                </pt>
                <pt idx="25">
                  <formatCode>0.00</formatCode>
                  <v>5.2</v>
                </pt>
                <pt idx="26">
                  <v>5.4</v>
                </pt>
                <pt idx="27">
                  <formatCode>0.00</formatCode>
                  <v>5.6</v>
                </pt>
                <pt idx="28">
                  <v>5.8</v>
                </pt>
                <pt idx="29">
                  <formatCode>0.00</formatCode>
                  <v>6</v>
                </pt>
                <pt idx="30">
                  <formatCode>0.00</formatCode>
                  <v>6.2</v>
                </pt>
                <pt idx="31">
                  <v>6.4</v>
                </pt>
                <pt idx="32">
                  <formatCode>0.00</formatCode>
                  <v>6.6</v>
                </pt>
                <pt idx="33">
                  <v>6.8</v>
                </pt>
                <pt idx="34">
                  <formatCode>0.00</formatCode>
                  <v>7</v>
                </pt>
                <pt idx="35">
                  <formatCode>0.00</formatCode>
                  <v>7.2</v>
                </pt>
                <pt idx="36">
                  <v>7.4</v>
                </pt>
                <pt idx="37">
                  <formatCode>0.00</formatCode>
                  <v>7.6</v>
                </pt>
                <pt idx="38">
                  <v>7.8</v>
                </pt>
                <pt idx="39">
                  <formatCode>0.00</formatCode>
                  <v>8</v>
                </pt>
                <pt idx="40">
                  <formatCode>0.00</formatCode>
                  <v>8.199999999999999</v>
                </pt>
                <pt idx="41">
                  <v>8.4</v>
                </pt>
                <pt idx="42">
                  <formatCode>0.00</formatCode>
                  <v>8.6</v>
                </pt>
                <pt idx="43">
                  <v>8.800000000000001</v>
                </pt>
                <pt idx="44">
                  <formatCode>0.00</formatCode>
                  <v>9</v>
                </pt>
                <pt idx="45">
                  <formatCode>0.00</formatCode>
                  <v>9.199999999999999</v>
                </pt>
                <pt idx="46">
                  <v>9.4</v>
                </pt>
                <pt idx="47">
                  <formatCode>0.00</formatCode>
                  <v>9.6</v>
                </pt>
                <pt idx="48">
                  <v>9.800000000000001</v>
                </pt>
                <pt idx="49">
                  <formatCode>0.00</formatCode>
                  <v>10</v>
                </pt>
                <pt idx="50">
                  <v>10.5</v>
                </pt>
                <pt idx="51">
                  <v>11</v>
                </pt>
                <pt idx="52">
                  <formatCode>0.00</formatCode>
                  <v>11.5</v>
                </pt>
                <pt idx="53">
                  <v>12</v>
                </pt>
                <pt idx="54">
                  <v>12.5</v>
                </pt>
                <pt idx="55">
                  <formatCode>0.00</formatCode>
                  <v>13</v>
                </pt>
                <pt idx="56">
                  <v>13.5</v>
                </pt>
                <pt idx="57">
                  <v>14</v>
                </pt>
                <pt idx="58">
                  <formatCode>0.00</formatCode>
                  <v>14.5</v>
                </pt>
                <pt idx="59">
                  <v>15</v>
                </pt>
                <pt idx="60">
                  <v>15.5</v>
                </pt>
                <pt idx="61">
                  <formatCode>0.00</formatCode>
                  <v>16</v>
                </pt>
                <pt idx="62">
                  <v>16.5</v>
                </pt>
                <pt idx="63">
                  <v>17</v>
                </pt>
                <pt idx="64">
                  <formatCode>0.00</formatCode>
                  <v>17.5</v>
                </pt>
                <pt idx="65">
                  <v>18</v>
                </pt>
                <pt idx="66">
                  <v>18.5</v>
                </pt>
                <pt idx="67">
                  <formatCode>0.00</formatCode>
                  <v>19</v>
                </pt>
                <pt idx="68">
                  <v>19.5</v>
                </pt>
                <pt idx="69">
                  <v>20</v>
                </pt>
                <pt idx="70">
                  <formatCode>0.00</formatCode>
                  <v>20.5</v>
                </pt>
                <pt idx="71">
                  <v>21</v>
                </pt>
                <pt idx="72">
                  <v>21.5</v>
                </pt>
                <pt idx="73">
                  <formatCode>0.00</formatCode>
                  <v>22</v>
                </pt>
                <pt idx="74">
                  <v>22.5</v>
                </pt>
                <pt idx="75">
                  <v>23</v>
                </pt>
                <pt idx="76">
                  <formatCode>0.00</formatCode>
                  <v>23.5</v>
                </pt>
                <pt idx="77">
                  <v>24</v>
                </pt>
                <pt idx="78">
                  <v>24.5</v>
                </pt>
                <pt idx="79">
                  <formatCode>0.00</formatCode>
                  <v>25</v>
                </pt>
                <pt idx="80">
                  <v>25.5</v>
                </pt>
                <pt idx="81">
                  <v>26</v>
                </pt>
                <pt idx="82">
                  <formatCode>0.00</formatCode>
                  <v>26.5</v>
                </pt>
                <pt idx="83">
                  <v>27</v>
                </pt>
                <pt idx="84">
                  <v>27.5</v>
                </pt>
                <pt idx="85">
                  <formatCode>0.00</formatCode>
                  <v>28</v>
                </pt>
                <pt idx="86">
                  <v>28.5</v>
                </pt>
                <pt idx="87">
                  <v>29</v>
                </pt>
                <pt idx="88">
                  <formatCode>0.00</formatCode>
                  <v>29.5</v>
                </pt>
                <pt idx="89">
                  <v>30</v>
                </pt>
                <pt idx="90">
                  <v>30.5</v>
                </pt>
                <pt idx="91">
                  <formatCode>0.00</formatCode>
                  <v>31</v>
                </pt>
                <pt idx="92">
                  <v>31.5</v>
                </pt>
                <pt idx="93">
                  <v>32</v>
                </pt>
                <pt idx="94">
                  <formatCode>0.00</formatCode>
                  <v>32.5</v>
                </pt>
                <pt idx="95">
                  <v>33</v>
                </pt>
                <pt idx="96">
                  <v>33.5</v>
                </pt>
                <pt idx="97">
                  <formatCode>0.00</formatCode>
                  <v>34</v>
                </pt>
                <pt idx="98">
                  <v>34.5</v>
                </pt>
                <pt idx="99">
                  <v>35</v>
                </pt>
                <pt idx="100">
                  <formatCode>0.00</formatCode>
                  <v>35.5</v>
                </pt>
                <pt idx="101">
                  <v>36</v>
                </pt>
                <pt idx="102">
                  <v>36.5</v>
                </pt>
                <pt idx="103">
                  <formatCode>0.00</formatCode>
                  <v>37</v>
                </pt>
                <pt idx="104">
                  <v>37.5</v>
                </pt>
                <pt idx="105">
                  <v>38</v>
                </pt>
                <pt idx="106">
                  <formatCode>0.00</formatCode>
                  <v>38.5</v>
                </pt>
                <pt idx="107">
                  <v>39</v>
                </pt>
                <pt idx="108">
                  <v>39.5</v>
                </pt>
                <pt idx="109">
                  <formatCode>0.00</formatCode>
                  <v>40</v>
                </pt>
                <pt idx="110">
                  <v>40.5</v>
                </pt>
                <pt idx="111">
                  <v>41</v>
                </pt>
                <pt idx="112">
                  <formatCode>0.00</formatCode>
                  <v>41.5</v>
                </pt>
                <pt idx="113">
                  <v>42</v>
                </pt>
                <pt idx="114">
                  <v>42.5</v>
                </pt>
                <pt idx="115">
                  <formatCode>0.00</formatCode>
                  <v>43</v>
                </pt>
                <pt idx="116">
                  <v>43.5</v>
                </pt>
                <pt idx="117">
                  <v>44</v>
                </pt>
                <pt idx="118">
                  <formatCode>0.00</formatCode>
                  <v>44.5</v>
                </pt>
                <pt idx="119">
                  <v>45</v>
                </pt>
                <pt idx="120">
                  <v>45.5</v>
                </pt>
                <pt idx="121">
                  <formatCode>0.00</formatCode>
                  <v>46</v>
                </pt>
                <pt idx="122">
                  <v>46.5</v>
                </pt>
                <pt idx="123">
                  <v>47</v>
                </pt>
                <pt idx="124">
                  <formatCode>0.00</formatCode>
                  <v>47.5</v>
                </pt>
                <pt idx="125">
                  <v>48</v>
                </pt>
                <pt idx="126">
                  <v>48.5</v>
                </pt>
                <pt idx="127">
                  <formatCode>0.00</formatCode>
                  <v>49</v>
                </pt>
                <pt idx="128">
                  <v>49.5</v>
                </pt>
                <pt idx="129">
                  <v>50</v>
                </pt>
                <pt idx="130">
                  <formatCode>0.00</formatCode>
                  <v>50.5</v>
                </pt>
                <pt idx="131">
                  <v>51</v>
                </pt>
                <pt idx="132">
                  <v>51.5</v>
                </pt>
                <pt idx="133">
                  <formatCode>0.00</formatCode>
                  <v>52</v>
                </pt>
                <pt idx="134">
                  <v>52.5</v>
                </pt>
                <pt idx="135">
                  <v>53</v>
                </pt>
                <pt idx="136">
                  <formatCode>0.00</formatCode>
                  <v>53.5</v>
                </pt>
                <pt idx="137">
                  <v>54</v>
                </pt>
                <pt idx="138">
                  <v>54.5</v>
                </pt>
                <pt idx="139">
                  <formatCode>0.00</formatCode>
                  <v>55</v>
                </pt>
                <pt idx="140">
                  <v>55.5</v>
                </pt>
                <pt idx="141">
                  <v>56</v>
                </pt>
                <pt idx="142">
                  <formatCode>0.00</formatCode>
                  <v>56.5</v>
                </pt>
                <pt idx="143">
                  <v>57</v>
                </pt>
                <pt idx="144">
                  <v>57.5</v>
                </pt>
                <pt idx="145">
                  <formatCode>0.00</formatCode>
                  <v>58</v>
                </pt>
                <pt idx="146">
                  <v>58.5</v>
                </pt>
                <pt idx="147">
                  <v>59</v>
                </pt>
                <pt idx="148">
                  <formatCode>0.00</formatCode>
                  <v>59.5</v>
                </pt>
                <pt idx="149">
                  <v>60</v>
                </pt>
                <pt idx="150">
                  <v>60.5</v>
                </pt>
                <pt idx="151">
                  <formatCode>0.00</formatCode>
                  <v>61</v>
                </pt>
                <pt idx="152">
                  <v>61.5</v>
                </pt>
                <pt idx="153">
                  <v>62</v>
                </pt>
                <pt idx="154">
                  <formatCode>0.00</formatCode>
                  <v>62.5</v>
                </pt>
                <pt idx="155">
                  <v>63</v>
                </pt>
                <pt idx="156">
                  <v>63.5</v>
                </pt>
                <pt idx="157">
                  <formatCode>0.00</formatCode>
                  <v>64</v>
                </pt>
                <pt idx="158">
                  <v>64.5</v>
                </pt>
                <pt idx="159">
                  <v>65</v>
                </pt>
                <pt idx="160">
                  <formatCode>0.00</formatCode>
                  <v>65.5</v>
                </pt>
                <pt idx="161">
                  <v>66</v>
                </pt>
                <pt idx="162">
                  <v>66.5</v>
                </pt>
                <pt idx="163">
                  <formatCode>0.00</formatCode>
                  <v>67</v>
                </pt>
                <pt idx="164">
                  <v>67.5</v>
                </pt>
                <pt idx="165">
                  <v>68</v>
                </pt>
                <pt idx="166">
                  <formatCode>0.00</formatCode>
                  <v>68.5</v>
                </pt>
                <pt idx="167">
                  <v>69</v>
                </pt>
                <pt idx="168">
                  <v>69.5</v>
                </pt>
                <pt idx="169">
                  <formatCode>0.00</formatCode>
                  <v>70</v>
                </pt>
                <pt idx="170">
                  <v>70.5</v>
                </pt>
                <pt idx="171">
                  <v>71</v>
                </pt>
                <pt idx="172">
                  <formatCode>0.00</formatCode>
                  <v>71.5</v>
                </pt>
                <pt idx="173">
                  <v>72</v>
                </pt>
                <pt idx="174">
                  <v>72.5</v>
                </pt>
                <pt idx="175">
                  <formatCode>0.00</formatCode>
                  <v>73</v>
                </pt>
                <pt idx="176">
                  <v>73.5</v>
                </pt>
                <pt idx="177">
                  <v>74</v>
                </pt>
                <pt idx="178">
                  <formatCode>0.00</formatCode>
                  <v>74.5</v>
                </pt>
                <pt idx="179">
                  <v>75</v>
                </pt>
                <pt idx="180">
                  <v>75.5</v>
                </pt>
                <pt idx="181">
                  <formatCode>0.00</formatCode>
                  <v>76</v>
                </pt>
                <pt idx="182">
                  <v>76.5</v>
                </pt>
                <pt idx="183">
                  <v>77</v>
                </pt>
                <pt idx="184">
                  <formatCode>0.00</formatCode>
                  <v>77.5</v>
                </pt>
                <pt idx="185">
                  <v>78</v>
                </pt>
                <pt idx="186">
                  <v>78.5</v>
                </pt>
                <pt idx="187">
                  <formatCode>0.00</formatCode>
                  <v>79</v>
                </pt>
                <pt idx="188">
                  <v>79.5</v>
                </pt>
                <pt idx="189">
                  <v>80</v>
                </pt>
                <pt idx="190">
                  <formatCode>0.00</formatCode>
                  <v>80.5</v>
                </pt>
                <pt idx="191">
                  <v>81</v>
                </pt>
                <pt idx="192">
                  <v>81.5</v>
                </pt>
                <pt idx="193">
                  <formatCode>0.00</formatCode>
                  <v>82</v>
                </pt>
                <pt idx="194">
                  <v>82.5</v>
                </pt>
                <pt idx="195">
                  <v>83</v>
                </pt>
                <pt idx="196">
                  <formatCode>0.00</formatCode>
                  <v>83.5</v>
                </pt>
                <pt idx="197">
                  <v>84</v>
                </pt>
                <pt idx="198">
                  <v>84.5</v>
                </pt>
                <pt idx="199">
                  <formatCode>0.00</formatCode>
                  <v>85</v>
                </pt>
                <pt idx="200">
                  <v>85.5</v>
                </pt>
                <pt idx="201">
                  <v>86</v>
                </pt>
                <pt idx="202">
                  <formatCode>0.00</formatCode>
                  <v>86.5</v>
                </pt>
                <pt idx="203">
                  <v>87</v>
                </pt>
                <pt idx="204">
                  <v>87.5</v>
                </pt>
                <pt idx="205">
                  <formatCode>0.00</formatCode>
                  <v>88</v>
                </pt>
                <pt idx="206">
                  <v>88.5</v>
                </pt>
                <pt idx="207">
                  <v>89</v>
                </pt>
                <pt idx="208">
                  <formatCode>0.00</formatCode>
                  <v>89.5</v>
                </pt>
                <pt idx="209">
                  <v>90</v>
                </pt>
                <pt idx="210">
                  <v>90.5</v>
                </pt>
                <pt idx="211">
                  <formatCode>0.00</formatCode>
                  <v>91</v>
                </pt>
                <pt idx="212">
                  <v>91.5</v>
                </pt>
                <pt idx="213">
                  <v>92</v>
                </pt>
                <pt idx="214">
                  <formatCode>0.00</formatCode>
                  <v>92.5</v>
                </pt>
                <pt idx="215">
                  <v>93</v>
                </pt>
                <pt idx="216">
                  <v>93.5</v>
                </pt>
                <pt idx="217">
                  <formatCode>0.00</formatCode>
                  <v>94</v>
                </pt>
                <pt idx="218">
                  <v>94.5</v>
                </pt>
                <pt idx="219">
                  <v>95</v>
                </pt>
                <pt idx="220">
                  <formatCode>0.00</formatCode>
                  <v>95.5</v>
                </pt>
                <pt idx="221">
                  <v>96</v>
                </pt>
                <pt idx="222">
                  <v>96.5</v>
                </pt>
                <pt idx="223">
                  <formatCode>0.00</formatCode>
                  <v>97</v>
                </pt>
                <pt idx="224">
                  <v>97.5</v>
                </pt>
                <pt idx="225">
                  <v>98</v>
                </pt>
                <pt idx="226">
                  <formatCode>0.00</formatCode>
                  <v>98.5</v>
                </pt>
                <pt idx="227">
                  <v>99</v>
                </pt>
                <pt idx="228">
                  <v>99.5</v>
                </pt>
                <pt idx="229">
                  <formatCode>0.00</formatCode>
                  <v>100</v>
                </pt>
              </numCache>
            </numRef>
          </xVal>
          <yVal>
            <numRef>
              <f>Jeon!$E$22:$E$251</f>
              <numCache>
                <formatCode>0.00</formatCode>
                <ptCount val="230"/>
                <pt idx="0">
                  <v>87742.17293052992</v>
                </pt>
                <pt idx="1">
                  <v>37907.39905371174</v>
                </pt>
                <pt idx="2">
                  <v>20601.02131371316</v>
                </pt>
                <pt idx="3">
                  <v>12751.04261454041</v>
                </pt>
                <pt idx="4">
                  <v>8759.917176331184</v>
                </pt>
                <pt idx="5">
                  <v>6287.584487999713</v>
                </pt>
                <pt idx="6">
                  <v>4681.399618742218</v>
                </pt>
                <pt idx="7">
                  <v>3549.047743303933</v>
                </pt>
                <pt idx="8">
                  <v>2731.232881083167</v>
                </pt>
                <pt idx="9">
                  <v>2129.99335150031</v>
                </pt>
                <pt idx="10">
                  <v>1681.456566930527</v>
                </pt>
                <pt idx="11">
                  <v>1342.499935862919</v>
                </pt>
                <pt idx="12">
                  <v>1083.324775831533</v>
                </pt>
                <pt idx="13">
                  <v>882.9775490204839</v>
                </pt>
                <pt idx="14">
                  <v>726.5119053715703</v>
                </pt>
                <pt idx="15">
                  <v>603.1321496966744</v>
                </pt>
                <pt idx="16">
                  <v>504.9513707652997</v>
                </pt>
                <pt idx="17">
                  <v>426.1464912406748</v>
                </pt>
                <pt idx="18">
                  <v>362.3752737904132</v>
                </pt>
                <pt idx="19">
                  <v>310.3691310025391</v>
                </pt>
                <pt idx="20">
                  <v>267.6455631177431</v>
                </pt>
                <pt idx="21">
                  <v>232.3029846083747</v>
                </pt>
                <pt idx="22">
                  <v>202.8729147175647</v>
                </pt>
                <pt idx="23">
                  <v>178.2125138560606</v>
                </pt>
                <pt idx="24">
                  <v>157.4257676624247</v>
                </pt>
                <pt idx="25">
                  <v>139.8051969398802</v>
                </pt>
                <pt idx="26">
                  <v>124.788401614769</v>
                </pt>
                <pt idx="27">
                  <v>111.9254141222434</v>
                </pt>
                <pt idx="28">
                  <v>100.8539922006359</v>
                </pt>
                <pt idx="29">
                  <v>91.280787663257</v>
                </pt>
                <pt idx="30">
                  <v>82.96689594552923</v>
                </pt>
                <pt idx="31">
                  <v>75.71669477112957</v>
                </pt>
                <pt idx="32">
                  <v>69.36916910072321</v>
                </pt>
                <pt idx="33">
                  <v>63.7911277859795</v>
                </pt>
                <pt idx="34">
                  <v>58.87186860606731</v>
                </pt>
                <pt idx="35">
                  <v>54.51895898308793</v>
                </pt>
                <pt idx="36">
                  <v>50.65488111839062</v>
                </pt>
                <pt idx="37">
                  <v>47.21435064726536</v>
                </pt>
                <pt idx="38">
                  <v>44.14216291708537</v>
                </pt>
                <pt idx="39">
                  <v>41.39145476002084</v>
                </pt>
                <pt idx="40">
                  <v>38.92229511224075</v>
                </pt>
                <pt idx="41">
                  <v>36.70053716896125</v>
                </pt>
                <pt idx="42">
                  <v>34.69687952030415</v>
                </pt>
                <pt idx="43">
                  <v>32.33542221812016</v>
                </pt>
                <pt idx="44">
                  <v>30.6270682736595</v>
                </pt>
                <pt idx="45">
                  <v>29.06282107986506</v>
                </pt>
                <pt idx="46">
                  <v>27.62683270534701</v>
                </pt>
                <pt idx="47">
                  <v>26.30535979507051</v>
                </pt>
                <pt idx="48">
                  <v>25.08643993129265</v>
                </pt>
                <pt idx="49">
                  <v>23.95962409058367</v>
                </pt>
                <pt idx="50">
                  <v>21.48812397400685</v>
                </pt>
                <pt idx="51">
                  <v>19.42219251595613</v>
                </pt>
                <pt idx="52">
                  <v>17.67637724625012</v>
                </pt>
                <pt idx="53">
                  <v>16.18658843857004</v>
                </pt>
                <pt idx="54">
                  <v>14.90402171733143</v>
                </pt>
                <pt idx="55">
                  <v>13.79099692434533</v>
                </pt>
                <pt idx="56">
                  <v>12.81805563949876</v>
                </pt>
                <pt idx="57">
                  <v>11.96190211938255</v>
                </pt>
                <pt idx="58">
                  <v>11.20391981409772</v>
                </pt>
                <pt idx="59">
                  <v>10.52908730030744</v>
                </pt>
                <pt idx="60">
                  <v>9.925175677338164</v>
                </pt>
                <pt idx="61">
                  <v>9.38214713778263</v>
                </pt>
                <pt idx="62">
                  <v>8.891699224633063</v>
                </pt>
                <pt idx="63">
                  <v>8.446915882959946</v>
                </pt>
                <pt idx="64">
                  <v>8.041997687448102</v>
                </pt>
                <pt idx="65">
                  <v>7.672051392260931</v>
                </pt>
                <pt idx="66">
                  <v>7.332924368380512</v>
                </pt>
                <pt idx="67">
                  <v>7.021073321021102</v>
                </pt>
                <pt idx="68">
                  <v>6.733459414140595</v>
                </pt>
                <pt idx="69">
                  <v>6.46746390357883</v>
                </pt>
                <pt idx="70">
                  <v>6.220819820507915</v>
                </pt>
                <pt idx="71">
                  <v>5.991556307274703</v>
                </pt>
                <pt idx="72">
                  <v>5.777952995483605</v>
                </pt>
                <pt idx="73">
                  <v>5.57850240635972</v>
                </pt>
                <pt idx="74">
                  <v>5.391878799140795</v>
                </pt>
                <pt idx="75">
                  <v>5.216912232398982</v>
                </pt>
                <pt idx="76">
                  <v>5.052566863123632</v>
                </pt>
                <pt idx="77">
                  <v>4.897922708972076</v>
                </pt>
                <pt idx="78">
                  <v>4.752160254880328</v>
                </pt>
                <pt idx="79">
                  <v>4.614547406969669</v>
                </pt>
                <pt idx="80">
                  <v>4.484428392392123</v>
                </pt>
                <pt idx="81">
                  <v>4.361214279418361</v>
                </pt>
                <pt idx="82">
                  <v>4.244374852210041</v>
                </pt>
                <pt idx="83">
                  <v>4.133431622762513</v>
                </pt>
                <pt idx="84">
                  <v>4.027951801079113</v>
                </pt>
                <pt idx="85">
                  <v>3.927543075753592</v>
                </pt>
                <pt idx="86">
                  <v>3.831849082353079</v>
                </pt>
                <pt idx="87">
                  <v>3.740545457514162</v>
                </pt>
                <pt idx="88">
                  <v>3.65333639343688</v>
                </pt>
                <pt idx="89">
                  <v>3.569951621222859</v>
                </pt>
                <pt idx="90">
                  <v>3.490143762840043</v>
                </pt>
                <pt idx="91">
                  <v>3.413686000868942</v>
                </pt>
                <pt idx="92">
                  <v>3.340370022963045</v>
                </pt>
                <pt idx="93">
                  <v>3.270004204431016</v>
                </pt>
                <pt idx="94">
                  <v>3.202411997758446</v>
                </pt>
                <pt idx="95">
                  <v>3.137430502421171</v>
                </pt>
                <pt idx="96">
                  <v>3.074909192153634</v>
                </pt>
                <pt idx="97">
                  <v>3.014708780050543</v>
                </pt>
                <pt idx="98">
                  <v>2.956700204598255</v>
                </pt>
                <pt idx="99">
                  <v>2.900763722037652</v>
                </pt>
                <pt idx="100">
                  <v>2.846788092421268</v>
                </pt>
                <pt idx="101">
                  <v>2.794669848398219</v>
                </pt>
                <pt idx="102">
                  <v>2.74431263719024</v>
                </pt>
                <pt idx="103">
                  <v>2.695626627445812</v>
                </pt>
                <pt idx="104">
                  <v>2.648527973711906</v>
                </pt>
                <pt idx="105">
                  <v>2.602938332167601</v>
                </pt>
                <pt idx="106">
                  <v>2.558784422046113</v>
                </pt>
                <pt idx="107">
                  <v>2.515997627847112</v>
                </pt>
                <pt idx="108">
                  <v>2.474513638026764</v>
                </pt>
                <pt idx="109">
                  <v>2.434272116362321</v>
                </pt>
                <pt idx="110">
                  <v>2.39521640262985</v>
                </pt>
                <pt idx="111">
                  <v>2.357293239620462</v>
                </pt>
                <pt idx="112">
                  <v>2.320452523856834</v>
                </pt>
                <pt idx="113">
                  <v>2.284647077667642</v>
                </pt>
                <pt idx="114">
                  <v>2.249832440535739</v>
                </pt>
                <pt idx="115">
                  <v>2.215966677863374</v>
                </pt>
                <pt idx="116">
                  <v>2.183010205497632</v>
                </pt>
                <pt idx="117">
                  <v>2.15092562853573</v>
                </pt>
                <pt idx="118">
                  <v>2.119677593084958</v>
                </pt>
                <pt idx="119">
                  <v>2.089232649789937</v>
                </pt>
                <pt idx="120">
                  <v>2.059559128061534</v>
                </pt>
                <pt idx="121">
                  <v>2.030627020049818</v>
                </pt>
                <pt idx="122">
                  <v>2.002407873499248</v>
                </pt>
                <pt idx="123">
                  <v>1.974874692709837</v>
                </pt>
                <pt idx="124">
                  <v>1.948001846903842</v>
                </pt>
                <pt idx="125">
                  <v>1.921764985365529</v>
                </pt>
                <pt idx="126">
                  <v>1.896140958781722</v>
                </pt>
                <pt idx="127">
                  <v>1.871107746265588</v>
                </pt>
                <pt idx="128">
                  <v>1.846644387593913</v>
                </pt>
                <pt idx="129">
                  <v>1.822730920232261</v>
                </pt>
                <pt idx="130">
                  <v>1.79934832076078</v>
                </pt>
                <pt idx="131">
                  <v>1.776478450349098</v>
                </pt>
                <pt idx="132">
                  <v>1.754104003959819</v>
                </pt>
                <pt idx="133">
                  <v>1.732208462988853</v>
                </pt>
                <pt idx="134">
                  <v>1.710776051076446</v>
                </pt>
                <pt idx="135">
                  <v>1.689791692845544</v>
                </pt>
                <pt idx="136">
                  <v>1.669240975345712</v>
                </pt>
                <pt idx="137">
                  <v>1.649110111999191</v>
                </pt>
                <pt idx="138">
                  <v>1.629385908862881</v>
                </pt>
                <pt idx="139">
                  <v>1.610055733036098</v>
                </pt>
                <pt idx="140">
                  <v>1.591107483057252</v>
                </pt>
                <pt idx="141">
                  <v>1.572529561146184</v>
                </pt>
                <pt idx="142">
                  <v>1.554310847159915</v>
                </pt>
                <pt idx="143">
                  <v>1.536440674140733</v>
                </pt>
                <pt idx="144">
                  <v>1.518908805344695</v>
                </pt>
                <pt idx="145">
                  <v>1.501705412647742</v>
                </pt>
                <pt idx="146">
                  <v>1.484821056234697</v>
                </pt>
                <pt idx="147">
                  <v>1.46824666548347</v>
                </pt>
                <pt idx="148">
                  <v>1.451973520963741</v>
                </pt>
                <pt idx="149">
                  <v>1.435993237475631</v>
                </pt>
                <pt idx="150">
                  <v>1.420297748059076</v>
                </pt>
                <pt idx="151">
                  <v>1.40487928891032</v>
                </pt>
                <pt idx="152">
                  <v>1.389730385146159</v>
                </pt>
                <pt idx="153">
                  <v>1.374843837361341</v>
                </pt>
                <pt idx="154">
                  <v>1.360212708928151</v>
                </pt>
                <pt idx="155">
                  <v>1.345830313991214</v>
                </pt>
                <pt idx="156">
                  <v>1.33169020611355</v>
                </pt>
                <pt idx="157">
                  <v>1.317786167533398</v>
                </pt>
                <pt idx="158">
                  <v>1.304112198993912</v>
                </pt>
                <pt idx="159">
                  <v>1.290662510110605</v>
                </pt>
                <pt idx="160">
                  <v>1.277431510243681</v>
                </pt>
                <pt idx="161">
                  <v>1.264413799845064</v>
                </pt>
                <pt idx="162">
                  <v>1.251604162251327</v>
                </pt>
                <pt idx="163">
                  <v>1.238997555896335</v>
                </pt>
                <pt idx="164">
                  <v>1.226589106918751</v>
                </pt>
                <pt idx="165">
                  <v>1.214374102141311</v>
                </pt>
                <pt idx="166">
                  <v>1.20234798240037</v>
                </pt>
                <pt idx="167">
                  <v>1.190506336205539</v>
                </pt>
                <pt idx="168">
                  <v>1.178844893710614</v>
                </pt>
                <pt idx="169">
                  <v>1.167359520978076</v>
                </pt>
                <pt idx="170">
                  <v>1.15604621452079</v>
                </pt>
                <pt idx="171">
                  <v>1.144901096105372</v>
                </pt>
                <pt idx="172">
                  <v>1.133920407802738</v>
                </pt>
                <pt idx="173">
                  <v>1.123100507272301</v>
                </pt>
                <pt idx="174">
                  <v>1.112437863267051</v>
                </pt>
                <pt idx="175">
                  <v>1.101929051347612</v>
                </pt>
                <pt idx="176">
                  <v>1.091570749793986</v>
                </pt>
                <pt idx="177">
                  <v>1.081359735704484</v>
                </pt>
                <pt idx="178">
                  <v>1.071292881271985</v>
                </pt>
                <pt idx="179">
                  <v>1.061367150228113</v>
                </pt>
                <pt idx="180">
                  <v>1.051579594446638</v>
                </pt>
                <pt idx="181">
                  <v>1.041927350697891</v>
                </pt>
                <pt idx="182">
                  <v>1.032407637546298</v>
                </pt>
                <pt idx="183">
                  <v>1.023017752383889</v>
                </pt>
                <pt idx="184">
                  <v>1.013755068592804</v>
                </pt>
                <pt idx="185">
                  <v>1.004617032830249</v>
                </pt>
                <pt idx="186">
                  <v>0.9956011624299315</v>
                </pt>
                <pt idx="187">
                  <v>0.9867050429140806</v>
                </pt>
                <pt idx="188">
                  <v>0.977926325610593</v>
                </pt>
                <pt idx="189">
                  <v>0.969262725370263</v>
                </pt>
                <pt idx="190">
                  <v>0.9607120183791017</v>
                </pt>
                <pt idx="191">
                  <v>0.9522720400612374</v>
                </pt>
                <pt idx="192">
                  <v>0.9439406830680407</v>
                </pt>
                <pt idx="193">
                  <v>0.9357158953493265</v>
                </pt>
                <pt idx="194">
                  <v>0.9275956783027675</v>
                </pt>
                <pt idx="195">
                  <v>0.9195780849978704</v>
                </pt>
                <pt idx="196">
                  <v>0.911661218471033</v>
                </pt>
                <pt idx="197">
                  <v>0.9038432300882303</v>
                </pt>
                <pt idx="198">
                  <v>0.8961223179724973</v>
                </pt>
                <pt idx="199">
                  <v>0.888496725492989</v>
                </pt>
                <pt idx="200">
                  <v>0.8809647398128985</v>
                </pt>
                <pt idx="201">
                  <v>0.8735246904935885</v>
                </pt>
                <pt idx="202">
                  <v>0.866174948152436</v>
                </pt>
                <pt idx="203">
                  <v>0.8589139231718866</v>
                </pt>
                <pt idx="204">
                  <v>0.851740064457551</v>
                </pt>
                <pt idx="205">
                  <v>0.8446518582431163</v>
                </pt>
                <pt idx="206">
                  <v>0.8376478269400565</v>
                </pt>
                <pt idx="207">
                  <v>0.8307265280301739</v>
                </pt>
                <pt idx="208">
                  <v>0.8238865529991066</v>
                </pt>
                <pt idx="209">
                  <v>0.8171265263090407</v>
                </pt>
                <pt idx="210">
                  <v>0.8104451044090311</v>
                </pt>
                <pt idx="211">
                  <v>0.8038409747811249</v>
                </pt>
                <pt idx="212">
                  <v>0.7973128550210397</v>
                </pt>
                <pt idx="213">
                  <v>0.7908594919517636</v>
                </pt>
                <pt idx="214">
                  <v>0.7844796607687294</v>
                </pt>
                <pt idx="215">
                  <v>0.7781721642152984</v>
                </pt>
                <pt idx="216">
                  <v>0.771935831787291</v>
                </pt>
                <pt idx="217">
                  <v>0.7657695189653417</v>
                </pt>
                <pt idx="218">
                  <v>0.7596721064739663</v>
                </pt>
                <pt idx="219">
                  <v>0.7536424995662498</v>
                </pt>
                <pt idx="220">
                  <v>0.7476796273331431</v>
                </pt>
                <pt idx="221">
                  <v>0.7417824420363316</v>
                </pt>
                <pt idx="222">
                  <v>0.7359499184638111</v>
                </pt>
                <pt idx="223">
                  <v>0.730181053307193</v>
                </pt>
                <pt idx="224">
                  <v>0.7244748645599163</v>
                </pt>
                <pt idx="225">
                  <v>0.7188303909356009</v>
                </pt>
                <pt idx="226">
                  <v>0.7132466913056317</v>
                </pt>
                <pt idx="227">
                  <v>0.7077228441553426</v>
                </pt>
                <pt idx="228">
                  <v>0.7022579470580281</v>
                </pt>
                <pt idx="229">
                  <v>0.6968511161661436</v>
                </pt>
              </numCache>
            </numRef>
          </yVal>
          <smooth val="0"/>
        </ser>
        <ser>
          <idx val="2"/>
          <order val="2"/>
          <tx>
            <strRef>
              <f>Jeon!$F$21</f>
              <strCache>
                <ptCount val="1"/>
                <pt idx="0">
                  <v>Is (psi-ms/lb1/3)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Jeon!$C$22:$C$251</f>
              <numCache>
                <formatCode>General</formatCode>
                <ptCount val="230"/>
                <pt idx="0">
                  <formatCode>0.00</formatCode>
                  <v>0.2</v>
                </pt>
                <pt idx="1">
                  <v>0.4</v>
                </pt>
                <pt idx="2">
                  <formatCode>0.00</formatCode>
                  <v>0.6</v>
                </pt>
                <pt idx="3">
                  <v>0.8</v>
                </pt>
                <pt idx="4">
                  <formatCode>0.00</formatCode>
                  <v>1</v>
                </pt>
                <pt idx="5">
                  <formatCode>0.00</formatCode>
                  <v>1.2</v>
                </pt>
                <pt idx="6">
                  <v>1.4</v>
                </pt>
                <pt idx="7">
                  <formatCode>0.00</formatCode>
                  <v>1.6</v>
                </pt>
                <pt idx="8">
                  <v>1.8</v>
                </pt>
                <pt idx="9">
                  <formatCode>0.00</formatCode>
                  <v>2</v>
                </pt>
                <pt idx="10">
                  <formatCode>0.00</formatCode>
                  <v>2.2</v>
                </pt>
                <pt idx="11">
                  <v>2.4</v>
                </pt>
                <pt idx="12">
                  <formatCode>0.00</formatCode>
                  <v>2.6</v>
                </pt>
                <pt idx="13">
                  <v>2.8</v>
                </pt>
                <pt idx="14">
                  <formatCode>0.00</formatCode>
                  <v>3</v>
                </pt>
                <pt idx="15">
                  <formatCode>0.00</formatCode>
                  <v>3.2</v>
                </pt>
                <pt idx="16">
                  <v>3.4</v>
                </pt>
                <pt idx="17">
                  <formatCode>0.00</formatCode>
                  <v>3.6</v>
                </pt>
                <pt idx="18">
                  <v>3.8</v>
                </pt>
                <pt idx="19">
                  <formatCode>0.00</formatCode>
                  <v>4</v>
                </pt>
                <pt idx="20">
                  <formatCode>0.00</formatCode>
                  <v>4.2</v>
                </pt>
                <pt idx="21">
                  <v>4.4</v>
                </pt>
                <pt idx="22">
                  <formatCode>0.00</formatCode>
                  <v>4.6</v>
                </pt>
                <pt idx="23">
                  <v>4.8</v>
                </pt>
                <pt idx="24">
                  <formatCode>0.00</formatCode>
                  <v>5</v>
                </pt>
                <pt idx="25">
                  <formatCode>0.00</formatCode>
                  <v>5.2</v>
                </pt>
                <pt idx="26">
                  <v>5.4</v>
                </pt>
                <pt idx="27">
                  <formatCode>0.00</formatCode>
                  <v>5.6</v>
                </pt>
                <pt idx="28">
                  <v>5.8</v>
                </pt>
                <pt idx="29">
                  <formatCode>0.00</formatCode>
                  <v>6</v>
                </pt>
                <pt idx="30">
                  <formatCode>0.00</formatCode>
                  <v>6.2</v>
                </pt>
                <pt idx="31">
                  <v>6.4</v>
                </pt>
                <pt idx="32">
                  <formatCode>0.00</formatCode>
                  <v>6.6</v>
                </pt>
                <pt idx="33">
                  <v>6.8</v>
                </pt>
                <pt idx="34">
                  <formatCode>0.00</formatCode>
                  <v>7</v>
                </pt>
                <pt idx="35">
                  <formatCode>0.00</formatCode>
                  <v>7.2</v>
                </pt>
                <pt idx="36">
                  <v>7.4</v>
                </pt>
                <pt idx="37">
                  <formatCode>0.00</formatCode>
                  <v>7.6</v>
                </pt>
                <pt idx="38">
                  <v>7.8</v>
                </pt>
                <pt idx="39">
                  <formatCode>0.00</formatCode>
                  <v>8</v>
                </pt>
                <pt idx="40">
                  <formatCode>0.00</formatCode>
                  <v>8.199999999999999</v>
                </pt>
                <pt idx="41">
                  <v>8.4</v>
                </pt>
                <pt idx="42">
                  <formatCode>0.00</formatCode>
                  <v>8.6</v>
                </pt>
                <pt idx="43">
                  <v>8.800000000000001</v>
                </pt>
                <pt idx="44">
                  <formatCode>0.00</formatCode>
                  <v>9</v>
                </pt>
                <pt idx="45">
                  <formatCode>0.00</formatCode>
                  <v>9.199999999999999</v>
                </pt>
                <pt idx="46">
                  <v>9.4</v>
                </pt>
                <pt idx="47">
                  <formatCode>0.00</formatCode>
                  <v>9.6</v>
                </pt>
                <pt idx="48">
                  <v>9.800000000000001</v>
                </pt>
                <pt idx="49">
                  <formatCode>0.00</formatCode>
                  <v>10</v>
                </pt>
                <pt idx="50">
                  <v>10.5</v>
                </pt>
                <pt idx="51">
                  <v>11</v>
                </pt>
                <pt idx="52">
                  <formatCode>0.00</formatCode>
                  <v>11.5</v>
                </pt>
                <pt idx="53">
                  <v>12</v>
                </pt>
                <pt idx="54">
                  <v>12.5</v>
                </pt>
                <pt idx="55">
                  <formatCode>0.00</formatCode>
                  <v>13</v>
                </pt>
                <pt idx="56">
                  <v>13.5</v>
                </pt>
                <pt idx="57">
                  <v>14</v>
                </pt>
                <pt idx="58">
                  <formatCode>0.00</formatCode>
                  <v>14.5</v>
                </pt>
                <pt idx="59">
                  <v>15</v>
                </pt>
                <pt idx="60">
                  <v>15.5</v>
                </pt>
                <pt idx="61">
                  <formatCode>0.00</formatCode>
                  <v>16</v>
                </pt>
                <pt idx="62">
                  <v>16.5</v>
                </pt>
                <pt idx="63">
                  <v>17</v>
                </pt>
                <pt idx="64">
                  <formatCode>0.00</formatCode>
                  <v>17.5</v>
                </pt>
                <pt idx="65">
                  <v>18</v>
                </pt>
                <pt idx="66">
                  <v>18.5</v>
                </pt>
                <pt idx="67">
                  <formatCode>0.00</formatCode>
                  <v>19</v>
                </pt>
                <pt idx="68">
                  <v>19.5</v>
                </pt>
                <pt idx="69">
                  <v>20</v>
                </pt>
                <pt idx="70">
                  <formatCode>0.00</formatCode>
                  <v>20.5</v>
                </pt>
                <pt idx="71">
                  <v>21</v>
                </pt>
                <pt idx="72">
                  <v>21.5</v>
                </pt>
                <pt idx="73">
                  <formatCode>0.00</formatCode>
                  <v>22</v>
                </pt>
                <pt idx="74">
                  <v>22.5</v>
                </pt>
                <pt idx="75">
                  <v>23</v>
                </pt>
                <pt idx="76">
                  <formatCode>0.00</formatCode>
                  <v>23.5</v>
                </pt>
                <pt idx="77">
                  <v>24</v>
                </pt>
                <pt idx="78">
                  <v>24.5</v>
                </pt>
                <pt idx="79">
                  <formatCode>0.00</formatCode>
                  <v>25</v>
                </pt>
                <pt idx="80">
                  <v>25.5</v>
                </pt>
                <pt idx="81">
                  <v>26</v>
                </pt>
                <pt idx="82">
                  <formatCode>0.00</formatCode>
                  <v>26.5</v>
                </pt>
                <pt idx="83">
                  <v>27</v>
                </pt>
                <pt idx="84">
                  <v>27.5</v>
                </pt>
                <pt idx="85">
                  <formatCode>0.00</formatCode>
                  <v>28</v>
                </pt>
                <pt idx="86">
                  <v>28.5</v>
                </pt>
                <pt idx="87">
                  <v>29</v>
                </pt>
                <pt idx="88">
                  <formatCode>0.00</formatCode>
                  <v>29.5</v>
                </pt>
                <pt idx="89">
                  <v>30</v>
                </pt>
                <pt idx="90">
                  <v>30.5</v>
                </pt>
                <pt idx="91">
                  <formatCode>0.00</formatCode>
                  <v>31</v>
                </pt>
                <pt idx="92">
                  <v>31.5</v>
                </pt>
                <pt idx="93">
                  <v>32</v>
                </pt>
                <pt idx="94">
                  <formatCode>0.00</formatCode>
                  <v>32.5</v>
                </pt>
                <pt idx="95">
                  <v>33</v>
                </pt>
                <pt idx="96">
                  <v>33.5</v>
                </pt>
                <pt idx="97">
                  <formatCode>0.00</formatCode>
                  <v>34</v>
                </pt>
                <pt idx="98">
                  <v>34.5</v>
                </pt>
                <pt idx="99">
                  <v>35</v>
                </pt>
                <pt idx="100">
                  <formatCode>0.00</formatCode>
                  <v>35.5</v>
                </pt>
                <pt idx="101">
                  <v>36</v>
                </pt>
                <pt idx="102">
                  <v>36.5</v>
                </pt>
                <pt idx="103">
                  <formatCode>0.00</formatCode>
                  <v>37</v>
                </pt>
                <pt idx="104">
                  <v>37.5</v>
                </pt>
                <pt idx="105">
                  <v>38</v>
                </pt>
                <pt idx="106">
                  <formatCode>0.00</formatCode>
                  <v>38.5</v>
                </pt>
                <pt idx="107">
                  <v>39</v>
                </pt>
                <pt idx="108">
                  <v>39.5</v>
                </pt>
                <pt idx="109">
                  <formatCode>0.00</formatCode>
                  <v>40</v>
                </pt>
                <pt idx="110">
                  <v>40.5</v>
                </pt>
                <pt idx="111">
                  <v>41</v>
                </pt>
                <pt idx="112">
                  <formatCode>0.00</formatCode>
                  <v>41.5</v>
                </pt>
                <pt idx="113">
                  <v>42</v>
                </pt>
                <pt idx="114">
                  <v>42.5</v>
                </pt>
                <pt idx="115">
                  <formatCode>0.00</formatCode>
                  <v>43</v>
                </pt>
                <pt idx="116">
                  <v>43.5</v>
                </pt>
                <pt idx="117">
                  <v>44</v>
                </pt>
                <pt idx="118">
                  <formatCode>0.00</formatCode>
                  <v>44.5</v>
                </pt>
                <pt idx="119">
                  <v>45</v>
                </pt>
                <pt idx="120">
                  <v>45.5</v>
                </pt>
                <pt idx="121">
                  <formatCode>0.00</formatCode>
                  <v>46</v>
                </pt>
                <pt idx="122">
                  <v>46.5</v>
                </pt>
                <pt idx="123">
                  <v>47</v>
                </pt>
                <pt idx="124">
                  <formatCode>0.00</formatCode>
                  <v>47.5</v>
                </pt>
                <pt idx="125">
                  <v>48</v>
                </pt>
                <pt idx="126">
                  <v>48.5</v>
                </pt>
                <pt idx="127">
                  <formatCode>0.00</formatCode>
                  <v>49</v>
                </pt>
                <pt idx="128">
                  <v>49.5</v>
                </pt>
                <pt idx="129">
                  <v>50</v>
                </pt>
                <pt idx="130">
                  <formatCode>0.00</formatCode>
                  <v>50.5</v>
                </pt>
                <pt idx="131">
                  <v>51</v>
                </pt>
                <pt idx="132">
                  <v>51.5</v>
                </pt>
                <pt idx="133">
                  <formatCode>0.00</formatCode>
                  <v>52</v>
                </pt>
                <pt idx="134">
                  <v>52.5</v>
                </pt>
                <pt idx="135">
                  <v>53</v>
                </pt>
                <pt idx="136">
                  <formatCode>0.00</formatCode>
                  <v>53.5</v>
                </pt>
                <pt idx="137">
                  <v>54</v>
                </pt>
                <pt idx="138">
                  <v>54.5</v>
                </pt>
                <pt idx="139">
                  <formatCode>0.00</formatCode>
                  <v>55</v>
                </pt>
                <pt idx="140">
                  <v>55.5</v>
                </pt>
                <pt idx="141">
                  <v>56</v>
                </pt>
                <pt idx="142">
                  <formatCode>0.00</formatCode>
                  <v>56.5</v>
                </pt>
                <pt idx="143">
                  <v>57</v>
                </pt>
                <pt idx="144">
                  <v>57.5</v>
                </pt>
                <pt idx="145">
                  <formatCode>0.00</formatCode>
                  <v>58</v>
                </pt>
                <pt idx="146">
                  <v>58.5</v>
                </pt>
                <pt idx="147">
                  <v>59</v>
                </pt>
                <pt idx="148">
                  <formatCode>0.00</formatCode>
                  <v>59.5</v>
                </pt>
                <pt idx="149">
                  <v>60</v>
                </pt>
                <pt idx="150">
                  <v>60.5</v>
                </pt>
                <pt idx="151">
                  <formatCode>0.00</formatCode>
                  <v>61</v>
                </pt>
                <pt idx="152">
                  <v>61.5</v>
                </pt>
                <pt idx="153">
                  <v>62</v>
                </pt>
                <pt idx="154">
                  <formatCode>0.00</formatCode>
                  <v>62.5</v>
                </pt>
                <pt idx="155">
                  <v>63</v>
                </pt>
                <pt idx="156">
                  <v>63.5</v>
                </pt>
                <pt idx="157">
                  <formatCode>0.00</formatCode>
                  <v>64</v>
                </pt>
                <pt idx="158">
                  <v>64.5</v>
                </pt>
                <pt idx="159">
                  <v>65</v>
                </pt>
                <pt idx="160">
                  <formatCode>0.00</formatCode>
                  <v>65.5</v>
                </pt>
                <pt idx="161">
                  <v>66</v>
                </pt>
                <pt idx="162">
                  <v>66.5</v>
                </pt>
                <pt idx="163">
                  <formatCode>0.00</formatCode>
                  <v>67</v>
                </pt>
                <pt idx="164">
                  <v>67.5</v>
                </pt>
                <pt idx="165">
                  <v>68</v>
                </pt>
                <pt idx="166">
                  <formatCode>0.00</formatCode>
                  <v>68.5</v>
                </pt>
                <pt idx="167">
                  <v>69</v>
                </pt>
                <pt idx="168">
                  <v>69.5</v>
                </pt>
                <pt idx="169">
                  <formatCode>0.00</formatCode>
                  <v>70</v>
                </pt>
                <pt idx="170">
                  <v>70.5</v>
                </pt>
                <pt idx="171">
                  <v>71</v>
                </pt>
                <pt idx="172">
                  <formatCode>0.00</formatCode>
                  <v>71.5</v>
                </pt>
                <pt idx="173">
                  <v>72</v>
                </pt>
                <pt idx="174">
                  <v>72.5</v>
                </pt>
                <pt idx="175">
                  <formatCode>0.00</formatCode>
                  <v>73</v>
                </pt>
                <pt idx="176">
                  <v>73.5</v>
                </pt>
                <pt idx="177">
                  <v>74</v>
                </pt>
                <pt idx="178">
                  <formatCode>0.00</formatCode>
                  <v>74.5</v>
                </pt>
                <pt idx="179">
                  <v>75</v>
                </pt>
                <pt idx="180">
                  <v>75.5</v>
                </pt>
                <pt idx="181">
                  <formatCode>0.00</formatCode>
                  <v>76</v>
                </pt>
                <pt idx="182">
                  <v>76.5</v>
                </pt>
                <pt idx="183">
                  <v>77</v>
                </pt>
                <pt idx="184">
                  <formatCode>0.00</formatCode>
                  <v>77.5</v>
                </pt>
                <pt idx="185">
                  <v>78</v>
                </pt>
                <pt idx="186">
                  <v>78.5</v>
                </pt>
                <pt idx="187">
                  <formatCode>0.00</formatCode>
                  <v>79</v>
                </pt>
                <pt idx="188">
                  <v>79.5</v>
                </pt>
                <pt idx="189">
                  <v>80</v>
                </pt>
                <pt idx="190">
                  <formatCode>0.00</formatCode>
                  <v>80.5</v>
                </pt>
                <pt idx="191">
                  <v>81</v>
                </pt>
                <pt idx="192">
                  <v>81.5</v>
                </pt>
                <pt idx="193">
                  <formatCode>0.00</formatCode>
                  <v>82</v>
                </pt>
                <pt idx="194">
                  <v>82.5</v>
                </pt>
                <pt idx="195">
                  <v>83</v>
                </pt>
                <pt idx="196">
                  <formatCode>0.00</formatCode>
                  <v>83.5</v>
                </pt>
                <pt idx="197">
                  <v>84</v>
                </pt>
                <pt idx="198">
                  <v>84.5</v>
                </pt>
                <pt idx="199">
                  <formatCode>0.00</formatCode>
                  <v>85</v>
                </pt>
                <pt idx="200">
                  <v>85.5</v>
                </pt>
                <pt idx="201">
                  <v>86</v>
                </pt>
                <pt idx="202">
                  <formatCode>0.00</formatCode>
                  <v>86.5</v>
                </pt>
                <pt idx="203">
                  <v>87</v>
                </pt>
                <pt idx="204">
                  <v>87.5</v>
                </pt>
                <pt idx="205">
                  <formatCode>0.00</formatCode>
                  <v>88</v>
                </pt>
                <pt idx="206">
                  <v>88.5</v>
                </pt>
                <pt idx="207">
                  <v>89</v>
                </pt>
                <pt idx="208">
                  <formatCode>0.00</formatCode>
                  <v>89.5</v>
                </pt>
                <pt idx="209">
                  <v>90</v>
                </pt>
                <pt idx="210">
                  <v>90.5</v>
                </pt>
                <pt idx="211">
                  <formatCode>0.00</formatCode>
                  <v>91</v>
                </pt>
                <pt idx="212">
                  <v>91.5</v>
                </pt>
                <pt idx="213">
                  <v>92</v>
                </pt>
                <pt idx="214">
                  <formatCode>0.00</formatCode>
                  <v>92.5</v>
                </pt>
                <pt idx="215">
                  <v>93</v>
                </pt>
                <pt idx="216">
                  <v>93.5</v>
                </pt>
                <pt idx="217">
                  <formatCode>0.00</formatCode>
                  <v>94</v>
                </pt>
                <pt idx="218">
                  <v>94.5</v>
                </pt>
                <pt idx="219">
                  <v>95</v>
                </pt>
                <pt idx="220">
                  <formatCode>0.00</formatCode>
                  <v>95.5</v>
                </pt>
                <pt idx="221">
                  <v>96</v>
                </pt>
                <pt idx="222">
                  <v>96.5</v>
                </pt>
                <pt idx="223">
                  <formatCode>0.00</formatCode>
                  <v>97</v>
                </pt>
                <pt idx="224">
                  <v>97.5</v>
                </pt>
                <pt idx="225">
                  <v>98</v>
                </pt>
                <pt idx="226">
                  <formatCode>0.00</formatCode>
                  <v>98.5</v>
                </pt>
                <pt idx="227">
                  <v>99</v>
                </pt>
                <pt idx="228">
                  <v>99.5</v>
                </pt>
                <pt idx="229">
                  <formatCode>0.00</formatCode>
                  <v>100</v>
                </pt>
              </numCache>
            </numRef>
          </xVal>
          <yVal>
            <numRef>
              <f>Jeon!$F$22:$F$251</f>
              <numCache>
                <formatCode>0.00</formatCode>
                <ptCount val="230"/>
                <pt idx="0">
                  <v>247.1561302815009</v>
                </pt>
                <pt idx="1">
                  <v>61.92913603585167</v>
                </pt>
                <pt idx="2">
                  <v>31.63424271568939</v>
                </pt>
                <pt idx="3">
                  <v>22.78616350218382</v>
                </pt>
                <pt idx="4">
                  <v>19.58393684775509</v>
                </pt>
                <pt idx="5">
                  <v>18.57436690140455</v>
                </pt>
                <pt idx="6">
                  <v>18.66832836423686</v>
                </pt>
                <pt idx="7">
                  <v>19.43464401043328</v>
                </pt>
                <pt idx="8">
                  <v>20.67400739699267</v>
                </pt>
                <pt idx="9">
                  <v>22.28282043604036</v>
                </pt>
                <pt idx="10">
                  <v>24.20148539669363</v>
                </pt>
                <pt idx="11">
                  <v>28.92140775416373</v>
                </pt>
                <pt idx="12">
                  <v>25.63483189271264</v>
                </pt>
                <pt idx="13">
                  <v>24.63651089926688</v>
                </pt>
                <pt idx="14">
                  <v>23.56412868782512</v>
                </pt>
                <pt idx="15">
                  <v>22.48071617063513</v>
                </pt>
                <pt idx="16">
                  <v>21.42408280667061</v>
                </pt>
                <pt idx="17">
                  <v>20.41559646286269</v>
                </pt>
                <pt idx="18">
                  <v>19.46612258691892</v>
                </pt>
                <pt idx="19">
                  <v>18.57995433415725</v>
                </pt>
                <pt idx="20">
                  <v>17.75737609031399</v>
                </pt>
                <pt idx="21">
                  <v>16.99631720768775</v>
                </pt>
                <pt idx="22">
                  <v>16.29340761802879</v>
                </pt>
                <pt idx="23">
                  <v>15.64464328256196</v>
                </pt>
                <pt idx="24">
                  <v>15.04579855878971</v>
                </pt>
                <pt idx="25">
                  <v>14.49267523911003</v>
                </pt>
                <pt idx="26">
                  <v>13.98124681398756</v>
                </pt>
                <pt idx="27">
                  <v>13.50773607265008</v>
                </pt>
                <pt idx="28">
                  <v>13.06865080429952</v>
                </pt>
                <pt idx="29">
                  <v>12.66079365201816</v>
                </pt>
                <pt idx="30">
                  <v>12.28125648786019</v>
                </pt>
                <pt idx="31">
                  <v>11.92740596815298</v>
                </pt>
                <pt idx="32">
                  <v>11.59686450716013</v>
                </pt>
                <pt idx="33">
                  <v>11.28748932868904</v>
                </pt>
                <pt idx="34">
                  <v>10.99735122812596</v>
                </pt>
                <pt idx="35">
                  <v>10.72471401184692</v>
                </pt>
                <pt idx="36">
                  <v>10.46801515267043</v>
                </pt>
                <pt idx="37">
                  <v>10.22584792741204</v>
                </pt>
                <pt idx="38">
                  <v>9.996945132010591</v>
                </pt>
                <pt idx="39">
                  <v>9.780164365750991</v>
                </pt>
                <pt idx="40">
                  <v>9.574474815476902</v>
                </pt>
                <pt idx="41">
                  <v>9.378945437950094</v>
                </pt>
                <pt idx="42">
                  <v>9.192734423517114</v>
                </pt>
                <pt idx="43">
                  <v>9.015079820286713</v>
                </pt>
                <pt idx="44">
                  <v>8.845291200725498</v>
                </pt>
                <pt idx="45">
                  <v>8.68274225908514</v>
                </pt>
                <pt idx="46">
                  <v>8.526864236545379</v>
                </pt>
                <pt idx="47">
                  <v>8.377140080228209</v>
                </pt>
                <pt idx="48">
                  <v>8.233099251589689</v>
                </pt>
                <pt idx="49">
                  <v>8.09431310869963</v>
                </pt>
                <pt idx="50">
                  <v>7.767855168786345</v>
                </pt>
                <pt idx="51">
                  <v>7.46665075903179</v>
                </pt>
                <pt idx="52">
                  <v>7.186509832121646</v>
                </pt>
                <pt idx="53">
                  <v>6.924065645171998</v>
                </pt>
                <pt idx="54">
                  <v>6.676602630298156</v>
                </pt>
                <pt idx="55">
                  <v>6.441923825452546</v>
                </pt>
                <pt idx="56">
                  <v>6.218247884358512</v>
                </pt>
                <pt idx="57">
                  <v>6.004128382758937</v>
                </pt>
                <pt idx="58">
                  <v>5.798390073531016</v>
                </pt>
                <pt idx="59">
                  <v>5.600078136327385</v>
                </pt>
                <pt idx="60">
                  <v>5.478291111722581</v>
                </pt>
                <pt idx="61">
                  <v>5.317631652083268</v>
                </pt>
                <pt idx="62">
                  <v>5.166175192780185</v>
                </pt>
                <pt idx="63">
                  <v>5.023145720669762</v>
                </pt>
                <pt idx="64">
                  <v>4.887852639989134</v>
                </pt>
                <pt idx="65">
                  <v>4.759679282201224</v>
                </pt>
                <pt idx="66">
                  <v>4.638073228010571</v>
                </pt>
                <pt idx="67">
                  <v>4.522538115833604</v>
                </pt>
                <pt idx="68">
                  <v>4.412626676366513</v>
                </pt>
                <pt idx="69">
                  <v>4.307934783837279</v>
                </pt>
                <pt idx="70">
                  <v>4.208096354508587</v>
                </pt>
                <pt idx="71">
                  <v>4.112778954578854</v>
                </pt>
                <pt idx="72">
                  <v>4.021680004727819</v>
                </pt>
                <pt idx="73">
                  <v>3.934523488617949</v>
                </pt>
                <pt idx="74">
                  <v>3.851057088792324</v>
                </pt>
                <pt idx="75">
                  <v>3.77104968644387</v>
                </pt>
                <pt idx="76">
                  <v>3.694289172116922</v>
                </pt>
                <pt idx="77">
                  <v>3.620580523041206</v>
                </pt>
                <pt idx="78">
                  <v>3.549744109880678</v>
                </pt>
                <pt idx="79">
                  <v>3.481614201511452</v>
                </pt>
                <pt idx="80">
                  <v>3.416037641264844</v>
                </pt>
                <pt idx="81">
                  <v>3.352872672074739</v>
                </pt>
                <pt idx="82">
                  <v>3.291987891304337</v>
                </pt>
                <pt idx="83">
                  <v>3.233261318817685</v>
                </pt>
                <pt idx="84">
                  <v>3.176579564203561</v>
                </pt>
                <pt idx="85">
                  <v>3.12183708103198</v>
                </pt>
                <pt idx="86">
                  <v>3.068935497690501</v>
                </pt>
                <pt idx="87">
                  <v>3.017783015760556</v>
                </pt>
                <pt idx="88">
                  <v>2.968293868095368</v>
                </pt>
                <pt idx="89">
                  <v>2.920387829785549</v>
                </pt>
                <pt idx="90">
                  <v>2.873989776074412</v>
                </pt>
                <pt idx="91">
                  <v>2.829029282036297</v>
                </pt>
                <pt idx="92">
                  <v>2.785440259476886</v>
                </pt>
                <pt idx="93">
                  <v>2.743160627071169</v>
                </pt>
                <pt idx="94">
                  <v>2.702132010235532</v>
                </pt>
                <pt idx="95">
                  <v>2.662299467646954</v>
                </pt>
                <pt idx="96">
                  <v>2.623611241683863</v>
                </pt>
                <pt idx="97">
                  <v>2.586018530377604</v>
                </pt>
                <pt idx="98">
                  <v>2.549475278737839</v>
                </pt>
                <pt idx="99">
                  <v>2.513937987554603</v>
                </pt>
                <pt idx="100">
                  <v>2.479365537989624</v>
                </pt>
                <pt idx="101">
                  <v>2.445719030453367</v>
                </pt>
                <pt idx="102">
                  <v>2.412961636426015</v>
                </pt>
                <pt idx="103">
                  <v>2.381058462022908</v>
                </pt>
                <pt idx="104">
                  <v>2.349976422230575</v>
                </pt>
                <pt idx="105">
                  <v>2.319684124850372</v>
                </pt>
                <pt idx="106">
                  <v>2.290151763285017</v>
                </pt>
                <pt idx="107">
                  <v>2.26135101739033</v>
                </pt>
                <pt idx="108">
                  <v>2.233254961691787</v>
                </pt>
                <pt idx="109">
                  <v>2.205837980334318</v>
                </pt>
                <pt idx="110">
                  <v>2.179075688194947</v>
                </pt>
                <pt idx="111">
                  <v>2.152944857642575</v>
                </pt>
                <pt idx="112">
                  <v>2.127423350477993</v>
                </pt>
                <pt idx="113">
                  <v>2.10249005463087</v>
                </pt>
                <pt idx="114">
                  <v>2.078124825229622</v>
                </pt>
                <pt idx="115">
                  <v>2.054308429695097</v>
                </pt>
                <pt idx="116">
                  <v>2.031022496540631</v>
                </pt>
                <pt idx="117">
                  <v>2.008249467589279</v>
                </pt>
                <pt idx="118">
                  <v>1.985972553344627</v>
                </pt>
                <pt idx="119">
                  <v>1.964175691274603</v>
                </pt>
                <pt idx="120">
                  <v>1.942843506788451</v>
                </pt>
                <pt idx="121">
                  <v>1.921961276705855</v>
                </pt>
                <pt idx="122">
                  <v>1.901514895034162</v>
                </pt>
                <pt idx="123">
                  <v>1.881490840885067</v>
                </pt>
                <pt idx="124">
                  <v>1.861876148376066</v>
                </pt>
                <pt idx="125">
                  <v>1.842658378374646</v>
                </pt>
                <pt idx="126">
                  <v>1.823825591954726</v>
                </pt>
                <pt idx="127">
                  <v>1.805366325445286</v>
                </pt>
                <pt idx="128">
                  <v>1.7872695669607</v>
                </pt>
                <pt idx="129">
                  <v>1.769524734310963</v>
                </pt>
                <pt idx="130">
                  <v>1.752121654197907</v>
                </pt>
                <pt idx="131">
                  <v>1.735050542610793</v>
                </pt>
                <pt idx="132">
                  <v>1.718301986341223</v>
                </pt>
                <pt idx="133">
                  <v>1.701866925543422</v>
                </pt>
                <pt idx="134">
                  <v>1.685736637271438</v>
                </pt>
                <pt idx="135">
                  <v>1.669902719929912</v>
                </pt>
                <pt idx="136">
                  <v>1.65435707857974</v>
                </pt>
                <pt idx="137">
                  <v>1.639091911044184</v>
                </pt>
                <pt idx="138">
                  <v>1.624099694764953</v>
                </pt>
                <pt idx="139">
                  <v>1.609373174361371</v>
                </pt>
                <pt idx="140">
                  <v>1.594905349849095</v>
                </pt>
                <pt idx="141">
                  <v>1.580689465477851</v>
                </pt>
                <pt idx="142">
                  <v>1.566718999150554</v>
                </pt>
                <pt idx="143">
                  <v>1.552987652388708</v>
                </pt>
                <pt idx="144">
                  <v>1.539489340811438</v>
                </pt>
                <pt idx="145">
                  <v>1.526218185097667</v>
                </pt>
                <pt idx="146">
                  <v>1.513168502403071</v>
                </pt>
                <pt idx="147">
                  <v>1.500334798205263</v>
                </pt>
                <pt idx="148">
                  <v>1.487711758552468</v>
                </pt>
                <pt idx="149">
                  <v>1.475294242692564</v>
                </pt>
                <pt idx="150">
                  <v>1.463077276060828</v>
                </pt>
                <pt idx="151">
                  <v>1.451056043606192</v>
                </pt>
                <pt idx="152">
                  <v>1.439225883437055</v>
                </pt>
                <pt idx="153">
                  <v>1.427582280768904</v>
                </pt>
                <pt idx="154">
                  <v>1.416120862157154</v>
                </pt>
                <pt idx="155">
                  <v>1.404837389999609</v>
                </pt>
                <pt idx="156">
                  <v>1.393727757293936</v>
                </pt>
                <pt idx="157">
                  <v>1.382787982636444</v>
                </pt>
                <pt idx="158">
                  <v>1.372014205449279</v>
                </pt>
                <pt idx="159">
                  <v>1.36140268142396</v>
                </pt>
                <pt idx="160">
                  <v>1.350949778169865</v>
                </pt>
                <pt idx="161">
                  <v>1.340651971056992</v>
                </pt>
                <pt idx="162">
                  <v>1.330505839242935</v>
                </pt>
                <pt idx="163">
                  <v>1.320508061874599</v>
                </pt>
                <pt idx="164">
                  <v>1.310655414455765</v>
                </pt>
                <pt idx="165">
                  <v>1.300944765372073</v>
                </pt>
                <pt idx="166">
                  <v>1.291373072565552</v>
                </pt>
                <pt idx="167">
                  <v>1.281937380351192</v>
                </pt>
                <pt idx="168">
                  <v>1.272634816368548</v>
                </pt>
                <pt idx="169">
                  <v>1.263462588661727</v>
                </pt>
                <pt idx="170">
                  <v>1.254417982881479</v>
                </pt>
                <pt idx="171">
                  <v>1.245498359603473</v>
                </pt>
                <pt idx="172">
                  <v>1.236701151757167</v>
                </pt>
                <pt idx="173">
                  <v>1.228023862159972</v>
                </pt>
                <pt idx="174">
                  <v>1.219464061151711</v>
                </pt>
                <pt idx="175">
                  <v>1.211019384324644</v>
                </pt>
                <pt idx="176">
                  <v>1.202687530344569</v>
                </pt>
                <pt idx="177">
                  <v>1.194466258858778</v>
                </pt>
                <pt idx="178">
                  <v>1.186353388486822</v>
                </pt>
                <pt idx="179">
                  <v>1.178346794890317</v>
                </pt>
                <pt idx="180">
                  <v>1.170444408918151</v>
                </pt>
                <pt idx="181">
                  <v>1.16264421482369</v>
                </pt>
                <pt idx="182">
                  <v>1.154944248550744</v>
                </pt>
                <pt idx="183">
                  <v>1.147342596085198</v>
                </pt>
                <pt idx="184">
                  <v>1.139837391869405</v>
                </pt>
                <pt idx="185">
                  <v>1.132426817276563</v>
                </pt>
                <pt idx="186">
                  <v>1.125109099142434</v>
                </pt>
                <pt idx="187">
                  <v>1.117882508351912</v>
                </pt>
                <pt idx="188">
                  <v>1.110745358478069</v>
                </pt>
                <pt idx="189">
                  <v>1.103696004471392</v>
                </pt>
                <pt idx="190">
                  <v>1.09673284139709</v>
                </pt>
                <pt idx="191">
                  <v>1.089854303218414</v>
                </pt>
                <pt idx="192">
                  <v>1.083058861624032</v>
                </pt>
                <pt idx="193">
                  <v>1.076345024897631</v>
                </pt>
                <pt idx="194">
                  <v>1.06971133682796</v>
                </pt>
                <pt idx="195">
                  <v>1.063156375657639</v>
                </pt>
                <pt idx="196">
                  <v>1.056678753069149</v>
                </pt>
                <pt idx="197">
                  <v>1.050277113206446</v>
                </pt>
                <pt idx="198">
                  <v>1.043950131730778</v>
                </pt>
                <pt idx="199">
                  <v>1.037696514909296</v>
                </pt>
                <pt idx="200">
                  <v>1.031514998735137</v>
                </pt>
                <pt idx="201">
                  <v>1.025404348077734</v>
                </pt>
                <pt idx="202">
                  <v>1.019363355862126</v>
                </pt>
                <pt idx="203">
                  <v>1.013390842276137</v>
                </pt>
                <pt idx="204">
                  <v>1.007485654004303</v>
                </pt>
                <pt idx="205">
                  <v>1.001646663487529</v>
                </pt>
                <pt idx="206">
                  <v>0.9958727682074451</v>
                </pt>
                <pt idx="207">
                  <v>0.9901628899945173</v>
                </pt>
                <pt idx="208">
                  <v>0.984515974358998</v>
                </pt>
                <pt idx="209">
                  <v>0.9789309898438393</v>
                </pt>
                <pt idx="210">
                  <v>0.9734069273987241</v>
                </pt>
                <pt idx="211">
                  <v>0.9679427997744268</v>
                </pt>
                <pt idx="212">
                  <v>0.962537640936731</v>
                </pt>
                <pt idx="213">
                  <v>0.9571905054991684</v>
                </pt>
                <pt idx="214">
                  <v>0.9519004681738802</v>
                </pt>
                <pt idx="215">
                  <v>0.9466666232399265</v>
                </pt>
                <pt idx="216">
                  <v>0.9414880840284026</v>
                </pt>
                <pt idx="217">
                  <v>0.9363639824237421</v>
                </pt>
                <pt idx="218">
                  <v>0.9312934683806169</v>
                </pt>
                <pt idx="219">
                  <v>0.9262757094558685</v>
                </pt>
                <pt idx="220">
                  <v>0.9213098903549228</v>
                </pt>
                <pt idx="221">
                  <v>0.9163952124921767</v>
                </pt>
                <pt idx="222">
                  <v>0.911530893564846</v>
                </pt>
                <pt idx="223">
                  <v>0.9067161671398026</v>
                </pt>
                <pt idx="224">
                  <v>0.9019502822529391</v>
                </pt>
                <pt idx="225">
                  <v>0.8972325030206207</v>
                </pt>
                <pt idx="226">
                  <v>0.8925621082627996</v>
                </pt>
                <pt idx="227">
                  <v>0.8879383911373794</v>
                </pt>
                <pt idx="228">
                  <v>0.8833606587854558</v>
                </pt>
                <pt idx="229">
                  <v>0.8788282319870386</v>
                </pt>
              </numCache>
            </numRef>
          </yVal>
          <smooth val="0"/>
        </ser>
        <ser>
          <idx val="3"/>
          <order val="3"/>
          <tx>
            <strRef>
              <f>Jeon!$G$21</f>
              <strCache>
                <ptCount val="1"/>
                <pt idx="0">
                  <v>Ir (psi-ms/lb1/3)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Jeon!$C$22:$C$251</f>
              <numCache>
                <formatCode>General</formatCode>
                <ptCount val="230"/>
                <pt idx="0">
                  <formatCode>0.00</formatCode>
                  <v>0.2</v>
                </pt>
                <pt idx="1">
                  <v>0.4</v>
                </pt>
                <pt idx="2">
                  <formatCode>0.00</formatCode>
                  <v>0.6</v>
                </pt>
                <pt idx="3">
                  <v>0.8</v>
                </pt>
                <pt idx="4">
                  <formatCode>0.00</formatCode>
                  <v>1</v>
                </pt>
                <pt idx="5">
                  <formatCode>0.00</formatCode>
                  <v>1.2</v>
                </pt>
                <pt idx="6">
                  <v>1.4</v>
                </pt>
                <pt idx="7">
                  <formatCode>0.00</formatCode>
                  <v>1.6</v>
                </pt>
                <pt idx="8">
                  <v>1.8</v>
                </pt>
                <pt idx="9">
                  <formatCode>0.00</formatCode>
                  <v>2</v>
                </pt>
                <pt idx="10">
                  <formatCode>0.00</formatCode>
                  <v>2.2</v>
                </pt>
                <pt idx="11">
                  <v>2.4</v>
                </pt>
                <pt idx="12">
                  <formatCode>0.00</formatCode>
                  <v>2.6</v>
                </pt>
                <pt idx="13">
                  <v>2.8</v>
                </pt>
                <pt idx="14">
                  <formatCode>0.00</formatCode>
                  <v>3</v>
                </pt>
                <pt idx="15">
                  <formatCode>0.00</formatCode>
                  <v>3.2</v>
                </pt>
                <pt idx="16">
                  <v>3.4</v>
                </pt>
                <pt idx="17">
                  <formatCode>0.00</formatCode>
                  <v>3.6</v>
                </pt>
                <pt idx="18">
                  <v>3.8</v>
                </pt>
                <pt idx="19">
                  <formatCode>0.00</formatCode>
                  <v>4</v>
                </pt>
                <pt idx="20">
                  <formatCode>0.00</formatCode>
                  <v>4.2</v>
                </pt>
                <pt idx="21">
                  <v>4.4</v>
                </pt>
                <pt idx="22">
                  <formatCode>0.00</formatCode>
                  <v>4.6</v>
                </pt>
                <pt idx="23">
                  <v>4.8</v>
                </pt>
                <pt idx="24">
                  <formatCode>0.00</formatCode>
                  <v>5</v>
                </pt>
                <pt idx="25">
                  <formatCode>0.00</formatCode>
                  <v>5.2</v>
                </pt>
                <pt idx="26">
                  <v>5.4</v>
                </pt>
                <pt idx="27">
                  <formatCode>0.00</formatCode>
                  <v>5.6</v>
                </pt>
                <pt idx="28">
                  <v>5.8</v>
                </pt>
                <pt idx="29">
                  <formatCode>0.00</formatCode>
                  <v>6</v>
                </pt>
                <pt idx="30">
                  <formatCode>0.00</formatCode>
                  <v>6.2</v>
                </pt>
                <pt idx="31">
                  <v>6.4</v>
                </pt>
                <pt idx="32">
                  <formatCode>0.00</formatCode>
                  <v>6.6</v>
                </pt>
                <pt idx="33">
                  <v>6.8</v>
                </pt>
                <pt idx="34">
                  <formatCode>0.00</formatCode>
                  <v>7</v>
                </pt>
                <pt idx="35">
                  <formatCode>0.00</formatCode>
                  <v>7.2</v>
                </pt>
                <pt idx="36">
                  <v>7.4</v>
                </pt>
                <pt idx="37">
                  <formatCode>0.00</formatCode>
                  <v>7.6</v>
                </pt>
                <pt idx="38">
                  <v>7.8</v>
                </pt>
                <pt idx="39">
                  <formatCode>0.00</formatCode>
                  <v>8</v>
                </pt>
                <pt idx="40">
                  <formatCode>0.00</formatCode>
                  <v>8.199999999999999</v>
                </pt>
                <pt idx="41">
                  <v>8.4</v>
                </pt>
                <pt idx="42">
                  <formatCode>0.00</formatCode>
                  <v>8.6</v>
                </pt>
                <pt idx="43">
                  <v>8.800000000000001</v>
                </pt>
                <pt idx="44">
                  <formatCode>0.00</formatCode>
                  <v>9</v>
                </pt>
                <pt idx="45">
                  <formatCode>0.00</formatCode>
                  <v>9.199999999999999</v>
                </pt>
                <pt idx="46">
                  <v>9.4</v>
                </pt>
                <pt idx="47">
                  <formatCode>0.00</formatCode>
                  <v>9.6</v>
                </pt>
                <pt idx="48">
                  <v>9.800000000000001</v>
                </pt>
                <pt idx="49">
                  <formatCode>0.00</formatCode>
                  <v>10</v>
                </pt>
                <pt idx="50">
                  <v>10.5</v>
                </pt>
                <pt idx="51">
                  <v>11</v>
                </pt>
                <pt idx="52">
                  <formatCode>0.00</formatCode>
                  <v>11.5</v>
                </pt>
                <pt idx="53">
                  <v>12</v>
                </pt>
                <pt idx="54">
                  <v>12.5</v>
                </pt>
                <pt idx="55">
                  <formatCode>0.00</formatCode>
                  <v>13</v>
                </pt>
                <pt idx="56">
                  <v>13.5</v>
                </pt>
                <pt idx="57">
                  <v>14</v>
                </pt>
                <pt idx="58">
                  <formatCode>0.00</formatCode>
                  <v>14.5</v>
                </pt>
                <pt idx="59">
                  <v>15</v>
                </pt>
                <pt idx="60">
                  <v>15.5</v>
                </pt>
                <pt idx="61">
                  <formatCode>0.00</formatCode>
                  <v>16</v>
                </pt>
                <pt idx="62">
                  <v>16.5</v>
                </pt>
                <pt idx="63">
                  <v>17</v>
                </pt>
                <pt idx="64">
                  <formatCode>0.00</formatCode>
                  <v>17.5</v>
                </pt>
                <pt idx="65">
                  <v>18</v>
                </pt>
                <pt idx="66">
                  <v>18.5</v>
                </pt>
                <pt idx="67">
                  <formatCode>0.00</formatCode>
                  <v>19</v>
                </pt>
                <pt idx="68">
                  <v>19.5</v>
                </pt>
                <pt idx="69">
                  <v>20</v>
                </pt>
                <pt idx="70">
                  <formatCode>0.00</formatCode>
                  <v>20.5</v>
                </pt>
                <pt idx="71">
                  <v>21</v>
                </pt>
                <pt idx="72">
                  <v>21.5</v>
                </pt>
                <pt idx="73">
                  <formatCode>0.00</formatCode>
                  <v>22</v>
                </pt>
                <pt idx="74">
                  <v>22.5</v>
                </pt>
                <pt idx="75">
                  <v>23</v>
                </pt>
                <pt idx="76">
                  <formatCode>0.00</formatCode>
                  <v>23.5</v>
                </pt>
                <pt idx="77">
                  <v>24</v>
                </pt>
                <pt idx="78">
                  <v>24.5</v>
                </pt>
                <pt idx="79">
                  <formatCode>0.00</formatCode>
                  <v>25</v>
                </pt>
                <pt idx="80">
                  <v>25.5</v>
                </pt>
                <pt idx="81">
                  <v>26</v>
                </pt>
                <pt idx="82">
                  <formatCode>0.00</formatCode>
                  <v>26.5</v>
                </pt>
                <pt idx="83">
                  <v>27</v>
                </pt>
                <pt idx="84">
                  <v>27.5</v>
                </pt>
                <pt idx="85">
                  <formatCode>0.00</formatCode>
                  <v>28</v>
                </pt>
                <pt idx="86">
                  <v>28.5</v>
                </pt>
                <pt idx="87">
                  <v>29</v>
                </pt>
                <pt idx="88">
                  <formatCode>0.00</formatCode>
                  <v>29.5</v>
                </pt>
                <pt idx="89">
                  <v>30</v>
                </pt>
                <pt idx="90">
                  <v>30.5</v>
                </pt>
                <pt idx="91">
                  <formatCode>0.00</formatCode>
                  <v>31</v>
                </pt>
                <pt idx="92">
                  <v>31.5</v>
                </pt>
                <pt idx="93">
                  <v>32</v>
                </pt>
                <pt idx="94">
                  <formatCode>0.00</formatCode>
                  <v>32.5</v>
                </pt>
                <pt idx="95">
                  <v>33</v>
                </pt>
                <pt idx="96">
                  <v>33.5</v>
                </pt>
                <pt idx="97">
                  <formatCode>0.00</formatCode>
                  <v>34</v>
                </pt>
                <pt idx="98">
                  <v>34.5</v>
                </pt>
                <pt idx="99">
                  <v>35</v>
                </pt>
                <pt idx="100">
                  <formatCode>0.00</formatCode>
                  <v>35.5</v>
                </pt>
                <pt idx="101">
                  <v>36</v>
                </pt>
                <pt idx="102">
                  <v>36.5</v>
                </pt>
                <pt idx="103">
                  <formatCode>0.00</formatCode>
                  <v>37</v>
                </pt>
                <pt idx="104">
                  <v>37.5</v>
                </pt>
                <pt idx="105">
                  <v>38</v>
                </pt>
                <pt idx="106">
                  <formatCode>0.00</formatCode>
                  <v>38.5</v>
                </pt>
                <pt idx="107">
                  <v>39</v>
                </pt>
                <pt idx="108">
                  <v>39.5</v>
                </pt>
                <pt idx="109">
                  <formatCode>0.00</formatCode>
                  <v>40</v>
                </pt>
                <pt idx="110">
                  <v>40.5</v>
                </pt>
                <pt idx="111">
                  <v>41</v>
                </pt>
                <pt idx="112">
                  <formatCode>0.00</formatCode>
                  <v>41.5</v>
                </pt>
                <pt idx="113">
                  <v>42</v>
                </pt>
                <pt idx="114">
                  <v>42.5</v>
                </pt>
                <pt idx="115">
                  <formatCode>0.00</formatCode>
                  <v>43</v>
                </pt>
                <pt idx="116">
                  <v>43.5</v>
                </pt>
                <pt idx="117">
                  <v>44</v>
                </pt>
                <pt idx="118">
                  <formatCode>0.00</formatCode>
                  <v>44.5</v>
                </pt>
                <pt idx="119">
                  <v>45</v>
                </pt>
                <pt idx="120">
                  <v>45.5</v>
                </pt>
                <pt idx="121">
                  <formatCode>0.00</formatCode>
                  <v>46</v>
                </pt>
                <pt idx="122">
                  <v>46.5</v>
                </pt>
                <pt idx="123">
                  <v>47</v>
                </pt>
                <pt idx="124">
                  <formatCode>0.00</formatCode>
                  <v>47.5</v>
                </pt>
                <pt idx="125">
                  <v>48</v>
                </pt>
                <pt idx="126">
                  <v>48.5</v>
                </pt>
                <pt idx="127">
                  <formatCode>0.00</formatCode>
                  <v>49</v>
                </pt>
                <pt idx="128">
                  <v>49.5</v>
                </pt>
                <pt idx="129">
                  <v>50</v>
                </pt>
                <pt idx="130">
                  <formatCode>0.00</formatCode>
                  <v>50.5</v>
                </pt>
                <pt idx="131">
                  <v>51</v>
                </pt>
                <pt idx="132">
                  <v>51.5</v>
                </pt>
                <pt idx="133">
                  <formatCode>0.00</formatCode>
                  <v>52</v>
                </pt>
                <pt idx="134">
                  <v>52.5</v>
                </pt>
                <pt idx="135">
                  <v>53</v>
                </pt>
                <pt idx="136">
                  <formatCode>0.00</formatCode>
                  <v>53.5</v>
                </pt>
                <pt idx="137">
                  <v>54</v>
                </pt>
                <pt idx="138">
                  <v>54.5</v>
                </pt>
                <pt idx="139">
                  <formatCode>0.00</formatCode>
                  <v>55</v>
                </pt>
                <pt idx="140">
                  <v>55.5</v>
                </pt>
                <pt idx="141">
                  <v>56</v>
                </pt>
                <pt idx="142">
                  <formatCode>0.00</formatCode>
                  <v>56.5</v>
                </pt>
                <pt idx="143">
                  <v>57</v>
                </pt>
                <pt idx="144">
                  <v>57.5</v>
                </pt>
                <pt idx="145">
                  <formatCode>0.00</formatCode>
                  <v>58</v>
                </pt>
                <pt idx="146">
                  <v>58.5</v>
                </pt>
                <pt idx="147">
                  <v>59</v>
                </pt>
                <pt idx="148">
                  <formatCode>0.00</formatCode>
                  <v>59.5</v>
                </pt>
                <pt idx="149">
                  <v>60</v>
                </pt>
                <pt idx="150">
                  <v>60.5</v>
                </pt>
                <pt idx="151">
                  <formatCode>0.00</formatCode>
                  <v>61</v>
                </pt>
                <pt idx="152">
                  <v>61.5</v>
                </pt>
                <pt idx="153">
                  <v>62</v>
                </pt>
                <pt idx="154">
                  <formatCode>0.00</formatCode>
                  <v>62.5</v>
                </pt>
                <pt idx="155">
                  <v>63</v>
                </pt>
                <pt idx="156">
                  <v>63.5</v>
                </pt>
                <pt idx="157">
                  <formatCode>0.00</formatCode>
                  <v>64</v>
                </pt>
                <pt idx="158">
                  <v>64.5</v>
                </pt>
                <pt idx="159">
                  <v>65</v>
                </pt>
                <pt idx="160">
                  <formatCode>0.00</formatCode>
                  <v>65.5</v>
                </pt>
                <pt idx="161">
                  <v>66</v>
                </pt>
                <pt idx="162">
                  <v>66.5</v>
                </pt>
                <pt idx="163">
                  <formatCode>0.00</formatCode>
                  <v>67</v>
                </pt>
                <pt idx="164">
                  <v>67.5</v>
                </pt>
                <pt idx="165">
                  <v>68</v>
                </pt>
                <pt idx="166">
                  <formatCode>0.00</formatCode>
                  <v>68.5</v>
                </pt>
                <pt idx="167">
                  <v>69</v>
                </pt>
                <pt idx="168">
                  <v>69.5</v>
                </pt>
                <pt idx="169">
                  <formatCode>0.00</formatCode>
                  <v>70</v>
                </pt>
                <pt idx="170">
                  <v>70.5</v>
                </pt>
                <pt idx="171">
                  <v>71</v>
                </pt>
                <pt idx="172">
                  <formatCode>0.00</formatCode>
                  <v>71.5</v>
                </pt>
                <pt idx="173">
                  <v>72</v>
                </pt>
                <pt idx="174">
                  <v>72.5</v>
                </pt>
                <pt idx="175">
                  <formatCode>0.00</formatCode>
                  <v>73</v>
                </pt>
                <pt idx="176">
                  <v>73.5</v>
                </pt>
                <pt idx="177">
                  <v>74</v>
                </pt>
                <pt idx="178">
                  <formatCode>0.00</formatCode>
                  <v>74.5</v>
                </pt>
                <pt idx="179">
                  <v>75</v>
                </pt>
                <pt idx="180">
                  <v>75.5</v>
                </pt>
                <pt idx="181">
                  <formatCode>0.00</formatCode>
                  <v>76</v>
                </pt>
                <pt idx="182">
                  <v>76.5</v>
                </pt>
                <pt idx="183">
                  <v>77</v>
                </pt>
                <pt idx="184">
                  <formatCode>0.00</formatCode>
                  <v>77.5</v>
                </pt>
                <pt idx="185">
                  <v>78</v>
                </pt>
                <pt idx="186">
                  <v>78.5</v>
                </pt>
                <pt idx="187">
                  <formatCode>0.00</formatCode>
                  <v>79</v>
                </pt>
                <pt idx="188">
                  <v>79.5</v>
                </pt>
                <pt idx="189">
                  <v>80</v>
                </pt>
                <pt idx="190">
                  <formatCode>0.00</formatCode>
                  <v>80.5</v>
                </pt>
                <pt idx="191">
                  <v>81</v>
                </pt>
                <pt idx="192">
                  <v>81.5</v>
                </pt>
                <pt idx="193">
                  <formatCode>0.00</formatCode>
                  <v>82</v>
                </pt>
                <pt idx="194">
                  <v>82.5</v>
                </pt>
                <pt idx="195">
                  <v>83</v>
                </pt>
                <pt idx="196">
                  <formatCode>0.00</formatCode>
                  <v>83.5</v>
                </pt>
                <pt idx="197">
                  <v>84</v>
                </pt>
                <pt idx="198">
                  <v>84.5</v>
                </pt>
                <pt idx="199">
                  <formatCode>0.00</formatCode>
                  <v>85</v>
                </pt>
                <pt idx="200">
                  <v>85.5</v>
                </pt>
                <pt idx="201">
                  <v>86</v>
                </pt>
                <pt idx="202">
                  <formatCode>0.00</formatCode>
                  <v>86.5</v>
                </pt>
                <pt idx="203">
                  <v>87</v>
                </pt>
                <pt idx="204">
                  <v>87.5</v>
                </pt>
                <pt idx="205">
                  <formatCode>0.00</formatCode>
                  <v>88</v>
                </pt>
                <pt idx="206">
                  <v>88.5</v>
                </pt>
                <pt idx="207">
                  <v>89</v>
                </pt>
                <pt idx="208">
                  <formatCode>0.00</formatCode>
                  <v>89.5</v>
                </pt>
                <pt idx="209">
                  <v>90</v>
                </pt>
                <pt idx="210">
                  <v>90.5</v>
                </pt>
                <pt idx="211">
                  <formatCode>0.00</formatCode>
                  <v>91</v>
                </pt>
                <pt idx="212">
                  <v>91.5</v>
                </pt>
                <pt idx="213">
                  <v>92</v>
                </pt>
                <pt idx="214">
                  <formatCode>0.00</formatCode>
                  <v>92.5</v>
                </pt>
                <pt idx="215">
                  <v>93</v>
                </pt>
                <pt idx="216">
                  <v>93.5</v>
                </pt>
                <pt idx="217">
                  <formatCode>0.00</formatCode>
                  <v>94</v>
                </pt>
                <pt idx="218">
                  <v>94.5</v>
                </pt>
                <pt idx="219">
                  <v>95</v>
                </pt>
                <pt idx="220">
                  <formatCode>0.00</formatCode>
                  <v>95.5</v>
                </pt>
                <pt idx="221">
                  <v>96</v>
                </pt>
                <pt idx="222">
                  <v>96.5</v>
                </pt>
                <pt idx="223">
                  <formatCode>0.00</formatCode>
                  <v>97</v>
                </pt>
                <pt idx="224">
                  <v>97.5</v>
                </pt>
                <pt idx="225">
                  <v>98</v>
                </pt>
                <pt idx="226">
                  <formatCode>0.00</formatCode>
                  <v>98.5</v>
                </pt>
                <pt idx="227">
                  <v>99</v>
                </pt>
                <pt idx="228">
                  <v>99.5</v>
                </pt>
                <pt idx="229">
                  <formatCode>0.00</formatCode>
                  <v>100</v>
                </pt>
              </numCache>
            </numRef>
          </xVal>
          <yVal>
            <numRef>
              <f>Jeon!$G$22:$G$251</f>
              <numCache>
                <formatCode>0.00</formatCode>
                <ptCount val="230"/>
                <pt idx="0">
                  <v>6867.912189142648</v>
                </pt>
                <pt idx="1">
                  <v>1776.232109548723</v>
                </pt>
                <pt idx="2">
                  <v>867.15823200564</v>
                </pt>
                <pt idx="3">
                  <v>537.2850559340091</v>
                </pt>
                <pt idx="4">
                  <v>376.6170697141668</v>
                </pt>
                <pt idx="5">
                  <v>284.4993641876171</v>
                </pt>
                <pt idx="6">
                  <v>225.907497056894</v>
                </pt>
                <pt idx="7">
                  <v>185.8641714479409</v>
                </pt>
                <pt idx="8">
                  <v>157.0188304268398</v>
                </pt>
                <pt idx="9">
                  <v>135.3883772222373</v>
                </pt>
                <pt idx="10">
                  <v>118.6467895346769</v>
                </pt>
                <pt idx="11">
                  <v>105.353784043293</v>
                </pt>
                <pt idx="12">
                  <v>94.57448256430531</v>
                </pt>
                <pt idx="13">
                  <v>85.67807562168056</v>
                </pt>
                <pt idx="14">
                  <v>78.22488728509904</v>
                </pt>
                <pt idx="15">
                  <v>71.8998998632382</v>
                </pt>
                <pt idx="16">
                  <v>66.47199853684165</v>
                </pt>
                <pt idx="17">
                  <v>61.76809679294304</v>
                </pt>
                <pt idx="18">
                  <v>57.65620451437081</v>
                </pt>
                <pt idx="19">
                  <v>54.03405053049605</v>
                </pt>
                <pt idx="20">
                  <v>50.82125659191102</v>
                </pt>
                <pt idx="21">
                  <v>47.95384105985481</v>
                </pt>
                <pt idx="22">
                  <v>45.38028622709991</v>
                </pt>
                <pt idx="23">
                  <v>43.05867685434421</v>
                </pt>
                <pt idx="24">
                  <v>40.95458629043742</v>
                </pt>
                <pt idx="25">
                  <v>39.03949315372867</v>
                </pt>
                <pt idx="26">
                  <v>37.28958035841507</v>
                </pt>
                <pt idx="27">
                  <v>35.68481355917746</v>
                </pt>
                <pt idx="28">
                  <v>34.20822643742417</v>
                </pt>
                <pt idx="29">
                  <v>32.84536092886231</v>
                </pt>
                <pt idx="30">
                  <v>31.58382479349912</v>
                </pt>
                <pt idx="31">
                  <v>30.41293896071638</v>
                </pt>
                <pt idx="32">
                  <v>29.32345421055927</v>
                </pt>
                <pt idx="33">
                  <v>28.30732187947543</v>
                </pt>
                <pt idx="34">
                  <v>27.35750700806457</v>
                </pt>
                <pt idx="35">
                  <v>26.46783508967292</v>
                </pt>
                <pt idx="36">
                  <v>25.63286561358924</v>
                </pt>
                <pt idx="37">
                  <v>24.84778712118487</v>
                </pt>
                <pt idx="38">
                  <v>24.10832964553287</v>
                </pt>
                <pt idx="39">
                  <v>23.41069128294461</v>
                </pt>
                <pt idx="40">
                  <v>22.7514763189557</v>
                </pt>
                <pt idx="41">
                  <v>22.12764285267276</v>
                </pt>
                <pt idx="42">
                  <v>21.53645826945318</v>
                </pt>
                <pt idx="43">
                  <v>20.97546123020601</v>
                </pt>
                <pt idx="44">
                  <v>20.44242909669449</v>
                </pt>
                <pt idx="45">
                  <v>19.93534991145123</v>
                </pt>
                <pt idx="46">
                  <v>19.45239820989547</v>
                </pt>
                <pt idx="47">
                  <v>18.99191406977306</v>
                </pt>
                <pt idx="48">
                  <v>18.55238490587502</v>
                </pt>
                <pt idx="49">
                  <v>18.13242960131257</v>
                </pt>
                <pt idx="50">
                  <v>17.1601419182666</v>
                </pt>
                <pt idx="51">
                  <v>16.28551200919252</v>
                </pt>
                <pt idx="52">
                  <v>15.49466959081287</v>
                </pt>
                <pt idx="53">
                  <v>14.77623258233425</v>
                </pt>
                <pt idx="54">
                  <v>14.12077628189657</v>
                </pt>
                <pt idx="55">
                  <v>13.52043228022831</v>
                </pt>
                <pt idx="56">
                  <v>12.96858169284044</v>
                </pt>
                <pt idx="57">
                  <v>12.45961789768583</v>
                </pt>
                <pt idx="58">
                  <v>11.98876113505485</v>
                </pt>
                <pt idx="59">
                  <v>11.5519122520103</v>
                </pt>
                <pt idx="60">
                  <v>11.14553630778935</v>
                </pt>
                <pt idx="61">
                  <v>10.76656918382918</v>
                </pt>
                <pt idx="62">
                  <v>10.41234207949267</v>
                </pt>
                <pt idx="63">
                  <v>10.08052003294475</v>
                </pt>
                <pt idx="64">
                  <v>9.76905152809681</v>
                </pt>
                <pt idx="65">
                  <v>9.476126930247117</v>
                </pt>
                <pt idx="66">
                  <v>9.20014400224489</v>
                </pt>
                <pt idx="67">
                  <v>8.939679136790884</v>
                </pt>
                <pt idx="68">
                  <v>8.693463232205719</v>
                </pt>
                <pt idx="69">
                  <v>8.46036136251143</v>
                </pt>
                <pt idx="70">
                  <v>8.239355565221043</v>
                </pt>
                <pt idx="71">
                  <v>8.029530204387942</v>
                </pt>
                <pt idx="72">
                  <v>7.830059471477669</v>
                </pt>
                <pt idx="73">
                  <v>7.640196669348926</v>
                </pt>
                <pt idx="74">
                  <v>7.4592649901932</v>
                </pt>
                <pt idx="75">
                  <v>7.286649550545465</v>
                </pt>
                <pt idx="76">
                  <v>7.121790488366827</v>
                </pt>
                <pt idx="77">
                  <v>6.964176960951157</v>
                </pt>
                <pt idx="78">
                  <v>6.813341909736842</v>
                </pt>
                <pt idx="79">
                  <v>6.668857480340389</v>
                </pt>
                <pt idx="80">
                  <v>6.530331004301827</v>
                </pt>
                <pt idx="81">
                  <v>6.397401463950151</v>
                </pt>
                <pt idx="82">
                  <v>6.269736374094927</v>
                </pt>
                <pt idx="83">
                  <v>6.147029024427294</v>
                </pt>
                <pt idx="84">
                  <v>6.028996034970043</v>
                </pt>
                <pt idx="85">
                  <v>5.915375183966883</v>
                </pt>
                <pt idx="86">
                  <v>5.805923473502224</v>
                </pt>
                <pt idx="87">
                  <v>5.700415403097094</v>
                </pt>
                <pt idx="88">
                  <v>5.598641425701239</v>
                </pt>
                <pt idx="89">
                  <v>5.500406564029102</v>
                </pt>
                <pt idx="90">
                  <v>5.405529168177773</v>
                </pt>
                <pt idx="91">
                  <v>5.313839798007524</v>
                </pt>
                <pt idx="92">
                  <v>5.225180215933356</v>
                </pt>
                <pt idx="93">
                  <v>5.139402477629217</v>
                </pt>
                <pt idx="94">
                  <v>5.056368109735424</v>
                </pt>
                <pt idx="95">
                  <v>4.975947365025084</v>
                </pt>
                <pt idx="96">
                  <v>4.89801854666174</v>
                </pt>
                <pt idx="97">
                  <v>4.822467394196468</v>
                </pt>
                <pt idx="98">
                  <v>4.749186524831795</v>
                </pt>
                <pt idx="99">
                  <v>4.67807492424318</v>
                </pt>
                <pt idx="100">
                  <v>4.609037481911828</v>
                </pt>
                <pt idx="101">
                  <v>4.541984566500746</v>
                </pt>
                <pt idx="102">
                  <v>4.476831637310807</v>
                </pt>
                <pt idx="103">
                  <v>4.413498888294665</v>
                </pt>
                <pt idx="104">
                  <v>4.351910921493852</v>
                </pt>
                <pt idx="105">
                  <v>4.291996447103885</v>
                </pt>
                <pt idx="106">
                  <v>4.233688007671446</v>
                </pt>
                <pt idx="107">
                  <v>4.176921724191121</v>
                </pt>
                <pt idx="108">
                  <v>4.121637062101924</v>
                </pt>
                <pt idx="109">
                  <v>4.067776615389556</v>
                </pt>
                <pt idx="110">
                  <v>4.015285907182718</v>
                </pt>
                <pt idx="111">
                  <v>3.964113205393422</v>
                </pt>
                <pt idx="112">
                  <v>3.914209352095033</v>
                </pt>
                <pt idx="113">
                  <v>3.865527605459686</v>
                </pt>
                <pt idx="114">
                  <v>3.818023493190636</v>
                </pt>
                <pt idx="115">
                  <v>3.771654676486978</v>
                </pt>
                <pt idx="116">
                  <v>3.726380823669001</v>
                </pt>
                <pt idx="117">
                  <v>3.682163492673952</v>
                </pt>
                <pt idx="118">
                  <v>3.638966021704841</v>
                </pt>
                <pt idx="119">
                  <v>3.596753427380487</v>
                </pt>
                <pt idx="120">
                  <v>3.555492309793764</v>
                </pt>
                <pt idx="121">
                  <v>3.51515076393799</v>
                </pt>
                <pt idx="122">
                  <v>3.475698297009037</v>
                </pt>
                <pt idx="123">
                  <v>3.437105751133803</v>
                </pt>
                <pt idx="124">
                  <v>3.399345231114405</v>
                </pt>
                <pt idx="125">
                  <v>3.362390036812667</v>
                </pt>
                <pt idx="126">
                  <v>3.326214599831167</v>
                </pt>
                <pt idx="127">
                  <v>3.290794424175875</v>
                </pt>
                <pt idx="128">
                  <v>3.256106030611514</v>
                </pt>
                <pt idx="129">
                  <v>3.222126904444528</v>
                </pt>
                <pt idx="130">
                  <v>3.188835446489899</v>
                </pt>
                <pt idx="131">
                  <v>3.156210926997873</v>
                </pt>
                <pt idx="132">
                  <v>3.124233442334234</v>
                </pt>
                <pt idx="133">
                  <v>3.092883874224233</v>
                </pt>
                <pt idx="134">
                  <v>3.062143851384944</v>
                </pt>
                <pt idx="135">
                  <v>3.031995713384445</v>
                </pt>
                <pt idx="136">
                  <v>3.002422476578571</v>
                </pt>
                <pt idx="137">
                  <v>2.973407801987293</v>
                </pt>
                <pt idx="138">
                  <v>2.944935964983142</v>
                </pt>
                <pt idx="139">
                  <v>2.916991826673602</v>
                </pt>
                <pt idx="140">
                  <v>2.889560806868111</v>
                </pt>
                <pt idx="141">
                  <v>2.862628858528268</v>
                </pt>
                <pt idx="142">
                  <v>2.836182443607206</v>
                </pt>
                <pt idx="143">
                  <v>2.810208510190848</v>
                </pt>
                <pt idx="144">
                  <v>2.784694470859991</v>
                </pt>
                <pt idx="145">
                  <v>2.759628182197785</v>
                </pt>
                <pt idx="146">
                  <v>2.734997925372593</v>
                </pt>
                <pt idx="147">
                  <v>2.710792387730915</v>
                </pt>
                <pt idx="148">
                  <v>2.687000645339696</v>
                </pt>
                <pt idx="149">
                  <v>2.663612146421323</v>
                </pt>
                <pt idx="150">
                  <v>2.6406166956286</v>
                </pt>
                <pt idx="151">
                  <v>2.618004439110356</v>
                </pt>
                <pt idx="152">
                  <v>2.595765850321785</v>
                </pt>
                <pt idx="153">
                  <v>2.573891716536507</v>
                </pt>
                <pt idx="154">
                  <v>2.552373126020222</v>
                </pt>
                <pt idx="155">
                  <v>2.531201455828422</v>
                </pt>
                <pt idx="156">
                  <v>2.510368360193014</v>
                </pt>
                <pt idx="157">
                  <v>2.489865759464976</v>
                </pt>
                <pt idx="158">
                  <v>2.469685829582239</v>
                </pt>
                <pt idx="159">
                  <v>2.449820992033917</v>
                </pt>
                <pt idx="160">
                  <v>2.43026390429381</v>
                </pt>
                <pt idx="161">
                  <v>2.411007450697794</v>
                </pt>
                <pt idx="162">
                  <v>2.392044733741247</v>
                </pt>
                <pt idx="163">
                  <v>2.37336906577412</v>
                </pt>
                <pt idx="164">
                  <v>2.354973961072627</v>
                </pt>
                <pt idx="165">
                  <v>2.336853128267765</v>
                </pt>
                <pt idx="166">
                  <v>2.3190004631121</v>
                </pt>
                <pt idx="167">
                  <v>2.30141004156726</v>
                </pt>
                <pt idx="168">
                  <v>2.284076113195746</v>
                </pt>
                <pt idx="169">
                  <v>2.266993094841481</v>
                </pt>
                <pt idx="170">
                  <v>2.25015556458452</v>
                </pt>
                <pt idx="171">
                  <v>2.233558255956111</v>
                </pt>
                <pt idx="172">
                  <v>2.217196052401177</v>
                </pt>
                <pt idx="173">
                  <v>2.201063981975907</v>
                </pt>
                <pt idx="174">
                  <v>2.185157212268897</v>
                </pt>
                <pt idx="175">
                  <v>2.169471045534956</v>
                </pt>
                <pt idx="176">
                  <v>2.154000914031233</v>
                </pt>
                <pt idx="177">
                  <v>2.138742375545915</v>
                </pt>
                <pt idx="178">
                  <v>2.123691109110306</v>
                </pt>
                <pt idx="179">
                  <v>2.108842910885533</v>
                </pt>
                <pt idx="180">
                  <v>2.094193690215694</v>
                </pt>
                <pt idx="181">
                  <v>2.079739465839576</v>
                </pt>
                <pt idx="182">
                  <v>2.065476362253614</v>
                </pt>
                <pt idx="183">
                  <v>2.051400606219067</v>
                </pt>
                <pt idx="184">
                  <v>2.037508523406772</v>
                </pt>
                <pt idx="185">
                  <v>2.023796535173236</v>
                </pt>
                <pt idx="186">
                  <v>2.010261155462047</v>
                </pt>
                <pt idx="187">
                  <v>1.996898987825014</v>
                </pt>
                <pt idx="188">
                  <v>1.983706722557627</v>
                </pt>
                <pt idx="189">
                  <v>1.970681133943783</v>
                </pt>
                <pt idx="190">
                  <v>1.957819077604921</v>
                </pt>
                <pt idx="191">
                  <v>1.945117487949005</v>
                </pt>
                <pt idx="192">
                  <v>1.932573375714951</v>
                </pt>
                <pt idx="193">
                  <v>1.920183825608414</v>
                </pt>
                <pt idx="194">
                  <v>1.907945994024936</v>
                </pt>
                <pt idx="195">
                  <v>1.895857106856756</v>
                </pt>
                <pt idx="196">
                  <v>1.883914457379695</v>
                </pt>
                <pt idx="197">
                  <v>1.872115404216708</v>
                </pt>
                <pt idx="198">
                  <v>1.86045736937493</v>
                </pt>
                <pt idx="199">
                  <v>1.848937836353082</v>
                </pt>
                <pt idx="200">
                  <v>1.837554348316335</v>
                </pt>
                <pt idx="201">
                  <v>1.826304506335864</v>
                </pt>
                <pt idx="202">
                  <v>1.815185967690379</v>
                </pt>
                <pt idx="203">
                  <v>1.80419644422716</v>
                </pt>
                <pt idx="204">
                  <v>1.793333700780139</v>
                </pt>
                <pt idx="205">
                  <v>1.782595553642738</v>
                </pt>
                <pt idx="206">
                  <v>1.771979869093256</v>
                </pt>
                <pt idx="207">
                  <v>1.761484561970726</v>
                </pt>
                <pt idx="208">
                  <v>1.751107594299222</v>
                </pt>
                <pt idx="209">
                  <v>1.740846973958687</v>
                </pt>
                <pt idx="210">
                  <v>1.730700753400505</v>
                </pt>
                <pt idx="211">
                  <v>1.720667028406008</v>
                </pt>
                <pt idx="212">
                  <v>1.710743936886316</v>
                </pt>
                <pt idx="213">
                  <v>1.700929657721847</v>
                </pt>
                <pt idx="214">
                  <v>1.691222409640032</v>
                </pt>
                <pt idx="215">
                  <v>1.681620450129743</v>
                </pt>
                <pt idx="216">
                  <v>1.672122074391041</v>
                </pt>
                <pt idx="217">
                  <v>1.662725614318927</v>
                </pt>
                <pt idx="218">
                  <v>1.653429437519808</v>
                </pt>
                <pt idx="219">
                  <v>1.64423194635945</v>
                </pt>
                <pt idx="220">
                  <v>1.635131577041246</v>
                </pt>
                <pt idx="221">
                  <v>1.626126798713705</v>
                </pt>
                <pt idx="222">
                  <v>1.617216112606051</v>
                </pt>
                <pt idx="223">
                  <v>1.608398051190927</v>
                </pt>
                <pt idx="224">
                  <v>1.599671177373197</v>
                </pt>
                <pt idx="225">
                  <v>1.591034083703941</v>
                </pt>
                <pt idx="226">
                  <v>1.582485391618677</v>
                </pt>
                <pt idx="227">
                  <v>1.574023750698999</v>
                </pt>
                <pt idx="228">
                  <v>1.565647837956748</v>
                </pt>
                <pt idx="229">
                  <v>1.55735635713996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3430760"/>
        <axId val="593437816"/>
      </scatterChart>
      <valAx>
        <axId val="593430760"/>
        <scaling>
          <logBase val="10"/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cross"/>
        <minorTickMark val="in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b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3437816"/>
        <crossesAt val="0.1"/>
        <crossBetween val="midCat"/>
      </valAx>
      <valAx>
        <axId val="593437816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0"/>
        <majorTickMark val="cross"/>
        <minorTickMark val="in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3430760"/>
        <crossesAt val="0.1"/>
        <crossBetween val="midCat"/>
      </valAx>
    </plotArea>
    <legend>
      <legendPos val="tr"/>
      <layout>
        <manualLayout>
          <xMode val="edge"/>
          <yMode val="edge"/>
          <wMode val="factor"/>
          <hMode val="factor"/>
          <x val="0.6644640089280177"/>
          <y val="0.0835800184521297"/>
          <w val="0.2794000454667576"/>
          <h val="0.146317259486002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'02_193'!$B$1</f>
              <strCache>
                <ptCount val="1"/>
                <pt idx="0">
                  <v>0.2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'02_193'!$B$2:$B$40</f>
              <numCache>
                <formatCode>General</formatCode>
                <ptCount val="39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2</v>
                </pt>
                <pt idx="8">
                  <v>2</v>
                </pt>
                <pt idx="9">
                  <v>2</v>
                </pt>
                <pt idx="10">
                  <v>2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2</v>
                </pt>
                <pt idx="17">
                  <v>2</v>
                </pt>
                <pt idx="18">
                  <v>2</v>
                </pt>
                <pt idx="19">
                  <v>2</v>
                </pt>
                <pt idx="20">
                  <v>2</v>
                </pt>
                <pt idx="21">
                  <v>2</v>
                </pt>
                <pt idx="22">
                  <v>2</v>
                </pt>
                <pt idx="23">
                  <v>2</v>
                </pt>
                <pt idx="24">
                  <v>2</v>
                </pt>
                <pt idx="25">
                  <v>2</v>
                </pt>
                <pt idx="26">
                  <v>2</v>
                </pt>
                <pt idx="27">
                  <v>2</v>
                </pt>
                <pt idx="28">
                  <v>2</v>
                </pt>
                <pt idx="29">
                  <v>2</v>
                </pt>
                <pt idx="30">
                  <v>2.05</v>
                </pt>
                <pt idx="31">
                  <v>2.1</v>
                </pt>
                <pt idx="32">
                  <v>2.15</v>
                </pt>
                <pt idx="33">
                  <v>2.2</v>
                </pt>
                <pt idx="34">
                  <v>3.05</v>
                </pt>
                <pt idx="35">
                  <v>3.05</v>
                </pt>
                <pt idx="36">
                  <v>2.95</v>
                </pt>
                <pt idx="37">
                  <v>1.7</v>
                </pt>
                <pt idx="38">
                  <v>1</v>
                </pt>
              </numCache>
            </numRef>
          </yVal>
          <smooth val="0"/>
        </ser>
        <ser>
          <idx val="1"/>
          <order val="1"/>
          <tx>
            <strRef>
              <f>'02_193'!$C$1</f>
              <strCache>
                <ptCount val="1"/>
                <pt idx="0">
                  <v>0.5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'02_193'!$C$2:$C$40</f>
              <numCache>
                <formatCode>General</formatCode>
                <ptCount val="39"/>
                <pt idx="0">
                  <v>2.05</v>
                </pt>
                <pt idx="1">
                  <v>2.05</v>
                </pt>
                <pt idx="2">
                  <v>2.05</v>
                </pt>
                <pt idx="3">
                  <v>2.05</v>
                </pt>
                <pt idx="4">
                  <v>2.05</v>
                </pt>
                <pt idx="5">
                  <v>2.05</v>
                </pt>
                <pt idx="6">
                  <v>2.05</v>
                </pt>
                <pt idx="7">
                  <v>2.05</v>
                </pt>
                <pt idx="8">
                  <v>2.05</v>
                </pt>
                <pt idx="9">
                  <v>2.05</v>
                </pt>
                <pt idx="10">
                  <v>2.05</v>
                </pt>
                <pt idx="11">
                  <v>2.05</v>
                </pt>
                <pt idx="12">
                  <v>2.05</v>
                </pt>
                <pt idx="13">
                  <v>2.05</v>
                </pt>
                <pt idx="14">
                  <v>2.05</v>
                </pt>
                <pt idx="15">
                  <v>2.05</v>
                </pt>
                <pt idx="16">
                  <v>2.05</v>
                </pt>
                <pt idx="17">
                  <v>2.05</v>
                </pt>
                <pt idx="18">
                  <v>2.05</v>
                </pt>
                <pt idx="19">
                  <v>2.05</v>
                </pt>
                <pt idx="20">
                  <v>2.05</v>
                </pt>
                <pt idx="21">
                  <v>2.05</v>
                </pt>
                <pt idx="22">
                  <v>2.05</v>
                </pt>
                <pt idx="23">
                  <v>2.05</v>
                </pt>
                <pt idx="24">
                  <v>2.05</v>
                </pt>
                <pt idx="25">
                  <v>2.05</v>
                </pt>
                <pt idx="26">
                  <v>2.05</v>
                </pt>
                <pt idx="27">
                  <v>2.1</v>
                </pt>
                <pt idx="28">
                  <v>2.25</v>
                </pt>
                <pt idx="29">
                  <v>2.3</v>
                </pt>
                <pt idx="30">
                  <v>2.4</v>
                </pt>
                <pt idx="31">
                  <v>3.05</v>
                </pt>
                <pt idx="32">
                  <v>3.1</v>
                </pt>
                <pt idx="33">
                  <v>3.05</v>
                </pt>
                <pt idx="34">
                  <v>2.3</v>
                </pt>
                <pt idx="35">
                  <v>2.15</v>
                </pt>
                <pt idx="36">
                  <v>2</v>
                </pt>
                <pt idx="37">
                  <v>1.45</v>
                </pt>
                <pt idx="38">
                  <v>1</v>
                </pt>
              </numCache>
            </numRef>
          </yVal>
          <smooth val="0"/>
        </ser>
        <ser>
          <idx val="2"/>
          <order val="2"/>
          <tx>
            <strRef>
              <f>'02_193'!$D$1</f>
              <strCache>
                <ptCount val="1"/>
                <pt idx="0">
                  <v>1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'02_193'!$D$2:$D$40</f>
              <numCache>
                <formatCode>General</formatCode>
                <ptCount val="39"/>
                <pt idx="0">
                  <v>2.05</v>
                </pt>
                <pt idx="1">
                  <v>2.05</v>
                </pt>
                <pt idx="2">
                  <v>2.05</v>
                </pt>
                <pt idx="3">
                  <v>2.05</v>
                </pt>
                <pt idx="4">
                  <v>2.05</v>
                </pt>
                <pt idx="5">
                  <v>2.05</v>
                </pt>
                <pt idx="6">
                  <v>2.05</v>
                </pt>
                <pt idx="7">
                  <v>2.05</v>
                </pt>
                <pt idx="8">
                  <v>2.05</v>
                </pt>
                <pt idx="9">
                  <v>2.05</v>
                </pt>
                <pt idx="10">
                  <v>2.05</v>
                </pt>
                <pt idx="11">
                  <v>2.05</v>
                </pt>
                <pt idx="12">
                  <v>2.05</v>
                </pt>
                <pt idx="13">
                  <v>2.05</v>
                </pt>
                <pt idx="14">
                  <v>2.05</v>
                </pt>
                <pt idx="15">
                  <v>2.05</v>
                </pt>
                <pt idx="16">
                  <v>2.05</v>
                </pt>
                <pt idx="17">
                  <v>2.05</v>
                </pt>
                <pt idx="18">
                  <v>2.05</v>
                </pt>
                <pt idx="19">
                  <v>2.05</v>
                </pt>
                <pt idx="20">
                  <v>2.05</v>
                </pt>
                <pt idx="21">
                  <v>2.05</v>
                </pt>
                <pt idx="22">
                  <v>2.05</v>
                </pt>
                <pt idx="23">
                  <v>2.05</v>
                </pt>
                <pt idx="24">
                  <v>2.1</v>
                </pt>
                <pt idx="25">
                  <v>2.25</v>
                </pt>
                <pt idx="26">
                  <v>2.3</v>
                </pt>
                <pt idx="27">
                  <v>2.35</v>
                </pt>
                <pt idx="28">
                  <v>3.1</v>
                </pt>
                <pt idx="29">
                  <v>3.15</v>
                </pt>
                <pt idx="30">
                  <v>3.1</v>
                </pt>
                <pt idx="31">
                  <v>2.65</v>
                </pt>
                <pt idx="32">
                  <v>2.5</v>
                </pt>
                <pt idx="33">
                  <v>2.35</v>
                </pt>
                <pt idx="34">
                  <v>1.9</v>
                </pt>
                <pt idx="35">
                  <v>1.75</v>
                </pt>
                <pt idx="36">
                  <v>1.65</v>
                </pt>
                <pt idx="37">
                  <v>1.3</v>
                </pt>
                <pt idx="38">
                  <v>1</v>
                </pt>
              </numCache>
            </numRef>
          </yVal>
          <smooth val="0"/>
        </ser>
        <ser>
          <idx val="3"/>
          <order val="3"/>
          <tx>
            <strRef>
              <f>'02_193'!$E$1</f>
              <strCache>
                <ptCount val="1"/>
                <pt idx="0">
                  <v>2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'02_193'!$E$2:$E$40</f>
              <numCache>
                <formatCode>General</formatCode>
                <ptCount val="39"/>
                <pt idx="0">
                  <v>2.1</v>
                </pt>
                <pt idx="1">
                  <v>2.1</v>
                </pt>
                <pt idx="2">
                  <v>2.1</v>
                </pt>
                <pt idx="3">
                  <v>2.1</v>
                </pt>
                <pt idx="4">
                  <v>2.1</v>
                </pt>
                <pt idx="5">
                  <v>2.1</v>
                </pt>
                <pt idx="6">
                  <v>2.1</v>
                </pt>
                <pt idx="7">
                  <v>2.1</v>
                </pt>
                <pt idx="8">
                  <v>2.1</v>
                </pt>
                <pt idx="9">
                  <v>2.1</v>
                </pt>
                <pt idx="10">
                  <v>2.1</v>
                </pt>
                <pt idx="11">
                  <v>2.1</v>
                </pt>
                <pt idx="12">
                  <v>2.1</v>
                </pt>
                <pt idx="13">
                  <v>2.1</v>
                </pt>
                <pt idx="14">
                  <v>2.1</v>
                </pt>
                <pt idx="15">
                  <v>2.1</v>
                </pt>
                <pt idx="16">
                  <v>2.1</v>
                </pt>
                <pt idx="17">
                  <v>2.1</v>
                </pt>
                <pt idx="18">
                  <v>2.1</v>
                </pt>
                <pt idx="19">
                  <v>2.1</v>
                </pt>
                <pt idx="20">
                  <v>2.1</v>
                </pt>
                <pt idx="21">
                  <v>2.1</v>
                </pt>
                <pt idx="22">
                  <v>2.15</v>
                </pt>
                <pt idx="23">
                  <v>2.2</v>
                </pt>
                <pt idx="24">
                  <v>2.4</v>
                </pt>
                <pt idx="25">
                  <v>3.1</v>
                </pt>
                <pt idx="26">
                  <v>3.1</v>
                </pt>
                <pt idx="27">
                  <v>3.05</v>
                </pt>
                <pt idx="28">
                  <v>2.6</v>
                </pt>
                <pt idx="29">
                  <v>2.5</v>
                </pt>
                <pt idx="30">
                  <v>2.4</v>
                </pt>
                <pt idx="31">
                  <v>2.1</v>
                </pt>
                <pt idx="32">
                  <v>2</v>
                </pt>
                <pt idx="33">
                  <v>1.9</v>
                </pt>
                <pt idx="34">
                  <v>1.6</v>
                </pt>
                <pt idx="35">
                  <v>1.52</v>
                </pt>
                <pt idx="36">
                  <v>1.47</v>
                </pt>
                <pt idx="37">
                  <v>1.2</v>
                </pt>
                <pt idx="38">
                  <v>1</v>
                </pt>
              </numCache>
            </numRef>
          </yVal>
          <smooth val="0"/>
        </ser>
        <ser>
          <idx val="4"/>
          <order val="4"/>
          <tx>
            <strRef>
              <f>'02_193'!$F$1</f>
              <strCache>
                <ptCount val="1"/>
                <pt idx="0">
                  <v>5</v>
                </pt>
              </strCache>
            </strRef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'02_193'!$F$2:$F$40</f>
              <numCache>
                <formatCode>General</formatCode>
                <ptCount val="39"/>
                <pt idx="0">
                  <v>2.2</v>
                </pt>
                <pt idx="1">
                  <v>2.2</v>
                </pt>
                <pt idx="2">
                  <v>2.2</v>
                </pt>
                <pt idx="3">
                  <v>2.2</v>
                </pt>
                <pt idx="4">
                  <v>2.2</v>
                </pt>
                <pt idx="5">
                  <v>2.2</v>
                </pt>
                <pt idx="6">
                  <v>2.2</v>
                </pt>
                <pt idx="7">
                  <v>2.2</v>
                </pt>
                <pt idx="8">
                  <v>2.2</v>
                </pt>
                <pt idx="9">
                  <v>2.2</v>
                </pt>
                <pt idx="10">
                  <v>2.2</v>
                </pt>
                <pt idx="11">
                  <v>2.2</v>
                </pt>
                <pt idx="12">
                  <v>2.2</v>
                </pt>
                <pt idx="13">
                  <v>2.25</v>
                </pt>
                <pt idx="14">
                  <v>2.3</v>
                </pt>
                <pt idx="15">
                  <v>2.35</v>
                </pt>
                <pt idx="16">
                  <v>2.35</v>
                </pt>
                <pt idx="17">
                  <v>2.37</v>
                </pt>
                <pt idx="18">
                  <v>2.4</v>
                </pt>
                <pt idx="19">
                  <v>2.45</v>
                </pt>
                <pt idx="20">
                  <v>2.47</v>
                </pt>
                <pt idx="21">
                  <v>2.52</v>
                </pt>
                <pt idx="22">
                  <v>2.75</v>
                </pt>
                <pt idx="23">
                  <v>3.25</v>
                </pt>
                <pt idx="24">
                  <v>2.85</v>
                </pt>
                <pt idx="25">
                  <v>2.45</v>
                </pt>
                <pt idx="26">
                  <v>2.35</v>
                </pt>
                <pt idx="27">
                  <v>2.3</v>
                </pt>
                <pt idx="28">
                  <v>2</v>
                </pt>
                <pt idx="29">
                  <v>1.95</v>
                </pt>
                <pt idx="30">
                  <v>1.9</v>
                </pt>
                <pt idx="31">
                  <v>1.7</v>
                </pt>
                <pt idx="32">
                  <v>1.65</v>
                </pt>
                <pt idx="33">
                  <v>1.6</v>
                </pt>
                <pt idx="34">
                  <v>1.4</v>
                </pt>
                <pt idx="35">
                  <v>1.35</v>
                </pt>
                <pt idx="36">
                  <v>1.3</v>
                </pt>
                <pt idx="37">
                  <v>1.2</v>
                </pt>
                <pt idx="38">
                  <v>1</v>
                </pt>
              </numCache>
            </numRef>
          </yVal>
          <smooth val="0"/>
        </ser>
        <ser>
          <idx val="5"/>
          <order val="5"/>
          <tx>
            <strRef>
              <f>'02_193'!$G$1</f>
              <strCache>
                <ptCount val="1"/>
                <pt idx="0">
                  <v>10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'02_193'!$G$2:$G$40</f>
              <numCache>
                <formatCode>General</formatCode>
                <ptCount val="39"/>
                <pt idx="0">
                  <v>2.5</v>
                </pt>
                <pt idx="1">
                  <v>2.5</v>
                </pt>
                <pt idx="2">
                  <v>2.5</v>
                </pt>
                <pt idx="3">
                  <v>2.5</v>
                </pt>
                <pt idx="4">
                  <v>2.5</v>
                </pt>
                <pt idx="5">
                  <v>2.5</v>
                </pt>
                <pt idx="6">
                  <v>2.5</v>
                </pt>
                <pt idx="7">
                  <v>2.5</v>
                </pt>
                <pt idx="8">
                  <v>2.5</v>
                </pt>
                <pt idx="9">
                  <v>2.5</v>
                </pt>
                <pt idx="10">
                  <v>2.5</v>
                </pt>
                <pt idx="11">
                  <v>2.55</v>
                </pt>
                <pt idx="12">
                  <v>2.6</v>
                </pt>
                <pt idx="13">
                  <v>2.65</v>
                </pt>
                <pt idx="14">
                  <v>2.7</v>
                </pt>
                <pt idx="15">
                  <v>2.75</v>
                </pt>
                <pt idx="16">
                  <v>3</v>
                </pt>
                <pt idx="17">
                  <v>3.2</v>
                </pt>
                <pt idx="18">
                  <v>3.25</v>
                </pt>
                <pt idx="19">
                  <v>3.25</v>
                </pt>
                <pt idx="20">
                  <v>3.2</v>
                </pt>
                <pt idx="21">
                  <v>3.15</v>
                </pt>
                <pt idx="22">
                  <v>2.9</v>
                </pt>
                <pt idx="23">
                  <v>2.6</v>
                </pt>
                <pt idx="24">
                  <v>2.2</v>
                </pt>
                <pt idx="25">
                  <v>1.9</v>
                </pt>
                <pt idx="26">
                  <v>1.85</v>
                </pt>
                <pt idx="27">
                  <v>1.8</v>
                </pt>
                <pt idx="28">
                  <v>1.65</v>
                </pt>
                <pt idx="29">
                  <v>1.6</v>
                </pt>
                <pt idx="30">
                  <v>1.55</v>
                </pt>
                <pt idx="31">
                  <v>1.5</v>
                </pt>
                <pt idx="32">
                  <v>1.45</v>
                </pt>
                <pt idx="33">
                  <v>1.4</v>
                </pt>
                <pt idx="34">
                  <v>1.3</v>
                </pt>
                <pt idx="35">
                  <v>1.25</v>
                </pt>
                <pt idx="36">
                  <v>1.2</v>
                </pt>
                <pt idx="37">
                  <v>1.15</v>
                </pt>
                <pt idx="38">
                  <v>1</v>
                </pt>
              </numCache>
            </numRef>
          </yVal>
          <smooth val="0"/>
        </ser>
        <ser>
          <idx val="6"/>
          <order val="6"/>
          <tx>
            <strRef>
              <f>'02_193'!$H$1</f>
              <strCache>
                <ptCount val="1"/>
                <pt idx="0">
                  <v>20</v>
                </pt>
              </strCache>
            </strRef>
          </tx>
          <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'02_193'!$H$2:$H$40</f>
              <numCache>
                <formatCode>General</formatCode>
                <ptCount val="39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2.95</v>
                </pt>
                <pt idx="4">
                  <v>2.9</v>
                </pt>
                <pt idx="5">
                  <v>2.85</v>
                </pt>
                <pt idx="6">
                  <v>2.85</v>
                </pt>
                <pt idx="7">
                  <v>2.9</v>
                </pt>
                <pt idx="8">
                  <v>2.9</v>
                </pt>
                <pt idx="9">
                  <v>2.95</v>
                </pt>
                <pt idx="10">
                  <v>3.05</v>
                </pt>
                <pt idx="11">
                  <v>3.1</v>
                </pt>
                <pt idx="12">
                  <v>3.2</v>
                </pt>
                <pt idx="13">
                  <v>3.25</v>
                </pt>
                <pt idx="14">
                  <v>3.4</v>
                </pt>
                <pt idx="15">
                  <v>3.25</v>
                </pt>
                <pt idx="16">
                  <v>3</v>
                </pt>
                <pt idx="17">
                  <v>2.9</v>
                </pt>
                <pt idx="18">
                  <v>2.85</v>
                </pt>
                <pt idx="19">
                  <v>2.75</v>
                </pt>
                <pt idx="20">
                  <v>2.7</v>
                </pt>
                <pt idx="21">
                  <v>2.65</v>
                </pt>
                <pt idx="22">
                  <v>2.45</v>
                </pt>
                <pt idx="23">
                  <v>2.2</v>
                </pt>
                <pt idx="24">
                  <v>1.9</v>
                </pt>
                <pt idx="25">
                  <v>1.7</v>
                </pt>
                <pt idx="26">
                  <v>1.65</v>
                </pt>
                <pt idx="27">
                  <v>1.6</v>
                </pt>
                <pt idx="28">
                  <v>1.5</v>
                </pt>
                <pt idx="29">
                  <v>1.45</v>
                </pt>
                <pt idx="30">
                  <v>1.4</v>
                </pt>
                <pt idx="31">
                  <v>1.3</v>
                </pt>
                <pt idx="32">
                  <v>1.27</v>
                </pt>
                <pt idx="33">
                  <v>1.25</v>
                </pt>
                <pt idx="34">
                  <v>1.22</v>
                </pt>
                <pt idx="35">
                  <v>1.2</v>
                </pt>
                <pt idx="36">
                  <v>1.2</v>
                </pt>
                <pt idx="37">
                  <v>1.1</v>
                </pt>
                <pt idx="38">
                  <v>1</v>
                </pt>
              </numCache>
            </numRef>
          </yVal>
          <smooth val="0"/>
        </ser>
        <ser>
          <idx val="7"/>
          <order val="7"/>
          <tx>
            <strRef>
              <f>'02_193'!$I$1</f>
              <strCache>
                <ptCount val="1"/>
                <pt idx="0">
                  <v>30</v>
                </pt>
              </strCache>
            </strRef>
          </tx>
          <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'02_193'!$I$2:$I$40</f>
              <numCache>
                <formatCode>General</formatCode>
                <ptCount val="39"/>
                <pt idx="0">
                  <v>3.35</v>
                </pt>
                <pt idx="1">
                  <v>3.3</v>
                </pt>
                <pt idx="2">
                  <v>3.25</v>
                </pt>
                <pt idx="3">
                  <v>3.2</v>
                </pt>
                <pt idx="4">
                  <v>3.15</v>
                </pt>
                <pt idx="5">
                  <v>3.1</v>
                </pt>
                <pt idx="6">
                  <v>3.1</v>
                </pt>
                <pt idx="7">
                  <v>3.1</v>
                </pt>
                <pt idx="8">
                  <v>3.15</v>
                </pt>
                <pt idx="9">
                  <v>3.2</v>
                </pt>
                <pt idx="10">
                  <v>3.5</v>
                </pt>
                <pt idx="11">
                  <v>3.6</v>
                </pt>
                <pt idx="12">
                  <v>3.55</v>
                </pt>
                <pt idx="13">
                  <v>3.4</v>
                </pt>
                <pt idx="14">
                  <v>3.2</v>
                </pt>
                <pt idx="15">
                  <v>2.95</v>
                </pt>
                <pt idx="16">
                  <v>2.75</v>
                </pt>
                <pt idx="17">
                  <v>2.6</v>
                </pt>
                <pt idx="18">
                  <v>2.55</v>
                </pt>
                <pt idx="19">
                  <v>2.5</v>
                </pt>
                <pt idx="20">
                  <v>2.45</v>
                </pt>
                <pt idx="21">
                  <v>2.4</v>
                </pt>
                <pt idx="22">
                  <v>2.2</v>
                </pt>
                <pt idx="23">
                  <v>2</v>
                </pt>
                <pt idx="24">
                  <v>1.7</v>
                </pt>
                <pt idx="25">
                  <v>1.55</v>
                </pt>
                <pt idx="26">
                  <v>1.5</v>
                </pt>
                <pt idx="27">
                  <v>1.45</v>
                </pt>
                <pt idx="28">
                  <v>1.35</v>
                </pt>
                <pt idx="29">
                  <v>1.32</v>
                </pt>
                <pt idx="30">
                  <v>1.3</v>
                </pt>
                <pt idx="31">
                  <v>1.25</v>
                </pt>
                <pt idx="32">
                  <v>1.22</v>
                </pt>
                <pt idx="33">
                  <v>1.2</v>
                </pt>
                <pt idx="34">
                  <v>1.15</v>
                </pt>
                <pt idx="35">
                  <v>1.12</v>
                </pt>
                <pt idx="36">
                  <v>1.1</v>
                </pt>
                <pt idx="37">
                  <v>1.05</v>
                </pt>
                <pt idx="38">
                  <v>1</v>
                </pt>
              </numCache>
            </numRef>
          </yVal>
          <smooth val="0"/>
        </ser>
        <ser>
          <idx val="8"/>
          <order val="8"/>
          <tx>
            <strRef>
              <f>'02_193'!$J$1</f>
              <strCache>
                <ptCount val="1"/>
                <pt idx="0">
                  <v>50</v>
                </pt>
              </strCache>
            </strRef>
          </tx>
          <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'02_193'!$J$2:$J$40</f>
              <numCache>
                <formatCode>General</formatCode>
                <ptCount val="39"/>
                <pt idx="0">
                  <v>4</v>
                </pt>
                <pt idx="1">
                  <v>3.9</v>
                </pt>
                <pt idx="2">
                  <v>3.85</v>
                </pt>
                <pt idx="3">
                  <v>3.8</v>
                </pt>
                <pt idx="4">
                  <v>3.7</v>
                </pt>
                <pt idx="5">
                  <v>3.65</v>
                </pt>
                <pt idx="6">
                  <v>3.55</v>
                </pt>
                <pt idx="7">
                  <v>3.5</v>
                </pt>
                <pt idx="8">
                  <v>3.5</v>
                </pt>
                <pt idx="9">
                  <v>3.6</v>
                </pt>
                <pt idx="10">
                  <v>4.1</v>
                </pt>
                <pt idx="11">
                  <v>4.1</v>
                </pt>
                <pt idx="12">
                  <v>4</v>
                </pt>
                <pt idx="13">
                  <v>3.8</v>
                </pt>
                <pt idx="14">
                  <v>3.5</v>
                </pt>
                <pt idx="15">
                  <v>3.25</v>
                </pt>
                <pt idx="16">
                  <v>2.95</v>
                </pt>
                <pt idx="17">
                  <v>2.8</v>
                </pt>
                <pt idx="18">
                  <v>2.7</v>
                </pt>
                <pt idx="19">
                  <v>2.65</v>
                </pt>
                <pt idx="20">
                  <v>2.6</v>
                </pt>
                <pt idx="21">
                  <v>2.55</v>
                </pt>
                <pt idx="22">
                  <v>2.3</v>
                </pt>
                <pt idx="23">
                  <v>2.05</v>
                </pt>
                <pt idx="24">
                  <v>1.85</v>
                </pt>
                <pt idx="25">
                  <v>1.55</v>
                </pt>
                <pt idx="26">
                  <v>1.5</v>
                </pt>
                <pt idx="27">
                  <v>1.45</v>
                </pt>
                <pt idx="28">
                  <v>1.35</v>
                </pt>
                <pt idx="29">
                  <v>1.32</v>
                </pt>
                <pt idx="30">
                  <v>1.3</v>
                </pt>
                <pt idx="31">
                  <v>1.25</v>
                </pt>
                <pt idx="32">
                  <v>1.22</v>
                </pt>
                <pt idx="33">
                  <v>1.2</v>
                </pt>
                <pt idx="34">
                  <v>1.15</v>
                </pt>
                <pt idx="35">
                  <v>1.12</v>
                </pt>
                <pt idx="36">
                  <v>1.1</v>
                </pt>
                <pt idx="37">
                  <v>1.05</v>
                </pt>
                <pt idx="38">
                  <v>1</v>
                </pt>
              </numCache>
            </numRef>
          </yVal>
          <smooth val="0"/>
        </ser>
        <ser>
          <idx val="9"/>
          <order val="9"/>
          <tx>
            <strRef>
              <f>'02_193'!$K$1</f>
              <strCache>
                <ptCount val="1"/>
                <pt idx="0">
                  <v>70</v>
                </pt>
              </strCache>
            </strRef>
          </tx>
          <spPr>
            <a:ln w="1905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'02_193'!$K$2:$K$40</f>
              <numCache>
                <formatCode>General</formatCode>
                <ptCount val="39"/>
                <pt idx="0">
                  <v>4.45</v>
                </pt>
                <pt idx="1">
                  <v>4.4</v>
                </pt>
                <pt idx="2">
                  <v>4.35</v>
                </pt>
                <pt idx="3">
                  <v>4.25</v>
                </pt>
                <pt idx="4">
                  <v>4.15</v>
                </pt>
                <pt idx="5">
                  <v>4.1</v>
                </pt>
                <pt idx="6">
                  <v>4</v>
                </pt>
                <pt idx="7">
                  <v>3.85</v>
                </pt>
                <pt idx="8">
                  <v>3.85</v>
                </pt>
                <pt idx="9">
                  <v>3.95</v>
                </pt>
                <pt idx="10">
                  <v>4.3</v>
                </pt>
                <pt idx="11">
                  <v>4.35</v>
                </pt>
                <pt idx="12">
                  <v>4.25</v>
                </pt>
                <pt idx="13">
                  <v>4.1</v>
                </pt>
                <pt idx="14">
                  <v>3.85</v>
                </pt>
                <pt idx="15">
                  <v>3.6</v>
                </pt>
                <pt idx="16">
                  <v>3.35</v>
                </pt>
                <pt idx="17">
                  <v>3.2</v>
                </pt>
                <pt idx="18">
                  <v>3.1</v>
                </pt>
                <pt idx="19">
                  <v>3.05</v>
                </pt>
                <pt idx="20">
                  <v>3</v>
                </pt>
                <pt idx="21">
                  <v>2.9</v>
                </pt>
                <pt idx="22">
                  <v>2.7</v>
                </pt>
                <pt idx="23">
                  <v>2.45</v>
                </pt>
                <pt idx="24">
                  <v>2.05</v>
                </pt>
                <pt idx="25">
                  <v>1.8</v>
                </pt>
                <pt idx="26">
                  <v>1.75</v>
                </pt>
                <pt idx="27">
                  <v>1.7</v>
                </pt>
                <pt idx="28">
                  <v>1.55</v>
                </pt>
                <pt idx="29">
                  <v>1.5</v>
                </pt>
                <pt idx="30">
                  <v>1.45</v>
                </pt>
                <pt idx="31">
                  <v>1.35</v>
                </pt>
                <pt idx="32">
                  <v>1.3</v>
                </pt>
                <pt idx="33">
                  <v>1.25</v>
                </pt>
                <pt idx="34">
                  <v>1.22</v>
                </pt>
                <pt idx="35">
                  <v>1.2</v>
                </pt>
                <pt idx="36">
                  <v>1.2</v>
                </pt>
                <pt idx="37">
                  <v>1.1</v>
                </pt>
                <pt idx="38">
                  <v>1</v>
                </pt>
              </numCache>
            </numRef>
          </yVal>
          <smooth val="0"/>
        </ser>
        <ser>
          <idx val="10"/>
          <order val="10"/>
          <tx>
            <strRef>
              <f>'02_193'!$L$1</f>
              <strCache>
                <ptCount val="1"/>
                <pt idx="0">
                  <v>100</v>
                </pt>
              </strCache>
            </strRef>
          </tx>
          <spPr>
            <a:ln w="1905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'02_193'!$L$2:$L$40</f>
              <numCache>
                <formatCode>General</formatCode>
                <ptCount val="39"/>
                <pt idx="0">
                  <v>5</v>
                </pt>
                <pt idx="1">
                  <v>4.95</v>
                </pt>
                <pt idx="2">
                  <v>4.85</v>
                </pt>
                <pt idx="3">
                  <v>4.8</v>
                </pt>
                <pt idx="4">
                  <v>4.65</v>
                </pt>
                <pt idx="5">
                  <v>4.55</v>
                </pt>
                <pt idx="6">
                  <v>4.4</v>
                </pt>
                <pt idx="7">
                  <v>4.3</v>
                </pt>
                <pt idx="8">
                  <v>4.25</v>
                </pt>
                <pt idx="9">
                  <v>4.3</v>
                </pt>
                <pt idx="10">
                  <v>4.65</v>
                </pt>
                <pt idx="11">
                  <v>4.75</v>
                </pt>
                <pt idx="12">
                  <v>4.7</v>
                </pt>
                <pt idx="13">
                  <v>4.6</v>
                </pt>
                <pt idx="14">
                  <v>4.4</v>
                </pt>
                <pt idx="15">
                  <v>4.2</v>
                </pt>
                <pt idx="16">
                  <v>3.95</v>
                </pt>
                <pt idx="17">
                  <v>3.75</v>
                </pt>
                <pt idx="18">
                  <v>3.7</v>
                </pt>
                <pt idx="19">
                  <v>3.6</v>
                </pt>
                <pt idx="20">
                  <v>3.55</v>
                </pt>
                <pt idx="21">
                  <v>3.45</v>
                </pt>
                <pt idx="22">
                  <v>3.25</v>
                </pt>
                <pt idx="23">
                  <v>2.95</v>
                </pt>
                <pt idx="24">
                  <v>2.4</v>
                </pt>
                <pt idx="25">
                  <v>2</v>
                </pt>
                <pt idx="26">
                  <v>1.9</v>
                </pt>
                <pt idx="27">
                  <v>1.85</v>
                </pt>
                <pt idx="28">
                  <v>1.7</v>
                </pt>
                <pt idx="29">
                  <v>1.65</v>
                </pt>
                <pt idx="30">
                  <v>1.6</v>
                </pt>
                <pt idx="31">
                  <v>1.5</v>
                </pt>
                <pt idx="32">
                  <v>1.45</v>
                </pt>
                <pt idx="33">
                  <v>1.4</v>
                </pt>
                <pt idx="34">
                  <v>1.3</v>
                </pt>
                <pt idx="35">
                  <v>1.25</v>
                </pt>
                <pt idx="36">
                  <v>1.22</v>
                </pt>
                <pt idx="37">
                  <v>1.1</v>
                </pt>
                <pt idx="38">
                  <v>1</v>
                </pt>
              </numCache>
            </numRef>
          </yVal>
          <smooth val="0"/>
        </ser>
        <ser>
          <idx val="11"/>
          <order val="11"/>
          <tx>
            <strRef>
              <f>'02_193'!$M$1</f>
              <strCache>
                <ptCount val="1"/>
                <pt idx="0">
                  <v>150</v>
                </pt>
              </strCache>
            </strRef>
          </tx>
          <spPr>
            <a:ln w="19050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'02_193'!$M$2:$M$40</f>
              <numCache>
                <formatCode>General</formatCode>
                <ptCount val="39"/>
                <pt idx="0">
                  <v>5.6</v>
                </pt>
                <pt idx="1">
                  <v>5.5</v>
                </pt>
                <pt idx="2">
                  <v>5.45</v>
                </pt>
                <pt idx="3">
                  <v>5.35</v>
                </pt>
                <pt idx="4">
                  <v>5.2</v>
                </pt>
                <pt idx="5">
                  <v>5.05</v>
                </pt>
                <pt idx="6">
                  <v>4.8</v>
                </pt>
                <pt idx="7">
                  <v>4.6</v>
                </pt>
                <pt idx="8">
                  <v>4.6</v>
                </pt>
                <pt idx="9">
                  <v>4.65</v>
                </pt>
                <pt idx="10">
                  <v>4.9</v>
                </pt>
                <pt idx="11">
                  <v>5.1</v>
                </pt>
                <pt idx="12">
                  <v>5.15</v>
                </pt>
                <pt idx="13">
                  <v>5.1</v>
                </pt>
                <pt idx="14">
                  <v>5.05</v>
                </pt>
                <pt idx="15">
                  <v>4.9</v>
                </pt>
                <pt idx="16">
                  <v>4.75</v>
                </pt>
                <pt idx="17">
                  <v>4.65</v>
                </pt>
                <pt idx="18">
                  <v>4.55</v>
                </pt>
                <pt idx="19">
                  <v>4.45</v>
                </pt>
                <pt idx="20">
                  <v>4.4</v>
                </pt>
                <pt idx="21">
                  <v>4.35</v>
                </pt>
                <pt idx="22">
                  <v>4.05</v>
                </pt>
                <pt idx="23">
                  <v>3.7</v>
                </pt>
                <pt idx="24">
                  <v>3</v>
                </pt>
                <pt idx="25">
                  <v>2.2</v>
                </pt>
                <pt idx="26">
                  <v>2.15</v>
                </pt>
                <pt idx="27">
                  <v>2.1</v>
                </pt>
                <pt idx="28">
                  <v>1.8</v>
                </pt>
                <pt idx="29">
                  <v>1.75</v>
                </pt>
                <pt idx="30">
                  <v>1.7</v>
                </pt>
                <pt idx="31">
                  <v>1.65</v>
                </pt>
                <pt idx="32">
                  <v>1.6</v>
                </pt>
                <pt idx="33">
                  <v>1.3</v>
                </pt>
                <pt idx="34">
                  <v>1.25</v>
                </pt>
                <pt idx="35">
                  <v>1.2</v>
                </pt>
                <pt idx="36">
                  <v>1.15</v>
                </pt>
                <pt idx="37">
                  <v>1.1</v>
                </pt>
                <pt idx="38">
                  <v>1</v>
                </pt>
              </numCache>
            </numRef>
          </yVal>
          <smooth val="0"/>
        </ser>
        <ser>
          <idx val="12"/>
          <order val="12"/>
          <tx>
            <strRef>
              <f>'02_193'!$N$1</f>
              <strCache>
                <ptCount val="1"/>
                <pt idx="0">
                  <v>200</v>
                </pt>
              </strCache>
            </strRef>
          </tx>
          <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'02_193'!$N$2:$N$40</f>
              <numCache>
                <formatCode>General</formatCode>
                <ptCount val="39"/>
                <pt idx="0">
                  <v>6</v>
                </pt>
                <pt idx="1">
                  <v>5.9</v>
                </pt>
                <pt idx="2">
                  <v>5.85</v>
                </pt>
                <pt idx="3">
                  <v>5.75</v>
                </pt>
                <pt idx="4">
                  <v>5.65</v>
                </pt>
                <pt idx="5">
                  <v>5.45</v>
                </pt>
                <pt idx="6">
                  <v>5.2</v>
                </pt>
                <pt idx="7">
                  <v>4.95</v>
                </pt>
                <pt idx="8">
                  <v>4.9</v>
                </pt>
                <pt idx="9">
                  <v>4.95</v>
                </pt>
                <pt idx="10">
                  <v>5.15</v>
                </pt>
                <pt idx="11">
                  <v>5.3</v>
                </pt>
                <pt idx="12">
                  <v>5.4</v>
                </pt>
                <pt idx="13">
                  <v>5.5</v>
                </pt>
                <pt idx="14">
                  <v>5.45</v>
                </pt>
                <pt idx="15">
                  <v>5.4</v>
                </pt>
                <pt idx="16">
                  <v>5.25</v>
                </pt>
                <pt idx="17">
                  <v>5.1</v>
                </pt>
                <pt idx="18">
                  <v>5.05</v>
                </pt>
                <pt idx="19">
                  <v>5</v>
                </pt>
                <pt idx="20">
                  <v>4.95</v>
                </pt>
                <pt idx="21">
                  <v>4.85</v>
                </pt>
                <pt idx="22">
                  <v>4.55</v>
                </pt>
                <pt idx="23">
                  <v>4.1</v>
                </pt>
                <pt idx="24">
                  <v>3.3</v>
                </pt>
                <pt idx="25">
                  <v>2.45</v>
                </pt>
                <pt idx="26">
                  <v>2.35</v>
                </pt>
                <pt idx="27">
                  <v>2.3</v>
                </pt>
                <pt idx="28">
                  <v>1.9</v>
                </pt>
                <pt idx="29">
                  <v>1.85</v>
                </pt>
                <pt idx="30">
                  <v>1.8</v>
                </pt>
                <pt idx="31">
                  <v>1.6</v>
                </pt>
                <pt idx="32">
                  <v>1.55</v>
                </pt>
                <pt idx="33">
                  <v>1.5</v>
                </pt>
                <pt idx="34">
                  <v>1.4</v>
                </pt>
                <pt idx="35">
                  <v>1.35</v>
                </pt>
                <pt idx="36">
                  <v>1.3</v>
                </pt>
                <pt idx="37">
                  <v>1.15</v>
                </pt>
                <pt idx="38">
                  <v>1</v>
                </pt>
              </numCache>
            </numRef>
          </yVal>
          <smooth val="0"/>
        </ser>
        <ser>
          <idx val="13"/>
          <order val="13"/>
          <tx>
            <strRef>
              <f>'02_193'!$O$1</f>
              <strCache>
                <ptCount val="1"/>
                <pt idx="0">
                  <v>300</v>
                </pt>
              </strCache>
            </strRef>
          </tx>
          <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'02_193'!$O$2:$O$40</f>
              <numCache>
                <formatCode>General</formatCode>
                <ptCount val="39"/>
                <pt idx="0">
                  <v>6.65</v>
                </pt>
                <pt idx="1">
                  <v>6.6</v>
                </pt>
                <pt idx="2">
                  <v>6.5</v>
                </pt>
                <pt idx="3">
                  <v>6.35</v>
                </pt>
                <pt idx="4">
                  <v>6.2</v>
                </pt>
                <pt idx="5">
                  <v>5.9</v>
                </pt>
                <pt idx="6">
                  <v>5.65</v>
                </pt>
                <pt idx="7">
                  <v>5.4</v>
                </pt>
                <pt idx="8">
                  <v>5.3</v>
                </pt>
                <pt idx="9">
                  <v>5.25</v>
                </pt>
                <pt idx="10">
                  <v>5.4</v>
                </pt>
                <pt idx="11">
                  <v>5.5</v>
                </pt>
                <pt idx="12">
                  <v>5.6</v>
                </pt>
                <pt idx="13">
                  <v>5.8</v>
                </pt>
                <pt idx="14">
                  <v>6</v>
                </pt>
                <pt idx="15">
                  <v>6.05</v>
                </pt>
                <pt idx="16">
                  <v>5.95</v>
                </pt>
                <pt idx="17">
                  <v>5.85</v>
                </pt>
                <pt idx="18">
                  <v>5.75</v>
                </pt>
                <pt idx="19">
                  <v>5.7</v>
                </pt>
                <pt idx="20">
                  <v>5.6</v>
                </pt>
                <pt idx="21">
                  <v>5.55</v>
                </pt>
                <pt idx="22">
                  <v>5.15</v>
                </pt>
                <pt idx="23">
                  <v>4.6</v>
                </pt>
                <pt idx="24">
                  <v>3.5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4"/>
          <order val="14"/>
          <tx>
            <strRef>
              <f>'02_193'!$P$1</f>
              <strCache>
                <ptCount val="1"/>
                <pt idx="0">
                  <v>400</v>
                </pt>
              </strCache>
            </strRef>
          </tx>
          <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'02_193'!$P$2:$P$40</f>
              <numCache>
                <formatCode>General</formatCode>
                <ptCount val="39"/>
                <pt idx="0">
                  <v>7</v>
                </pt>
                <pt idx="1">
                  <v>6.95</v>
                </pt>
                <pt idx="2">
                  <v>6.85</v>
                </pt>
                <pt idx="3">
                  <v>6.75</v>
                </pt>
                <pt idx="4">
                  <v>6.55</v>
                </pt>
                <pt idx="5">
                  <v>6.3</v>
                </pt>
                <pt idx="6">
                  <v>6</v>
                </pt>
                <pt idx="7">
                  <v>5.75</v>
                </pt>
                <pt idx="8">
                  <v>5.6</v>
                </pt>
                <pt idx="9">
                  <v>5.5</v>
                </pt>
                <pt idx="10">
                  <v>5.5</v>
                </pt>
                <pt idx="11">
                  <v>5.6</v>
                </pt>
                <pt idx="12">
                  <v>5.7</v>
                </pt>
                <pt idx="13">
                  <v>5.8</v>
                </pt>
                <pt idx="14">
                  <v>6.05</v>
                </pt>
                <pt idx="15">
                  <v>6.35</v>
                </pt>
                <pt idx="16">
                  <v>6.6</v>
                </pt>
                <pt idx="17">
                  <v>6.5</v>
                </pt>
                <pt idx="18">
                  <v>6.4</v>
                </pt>
                <pt idx="19">
                  <v>6.3</v>
                </pt>
                <pt idx="20">
                  <v>6.2</v>
                </pt>
                <pt idx="21">
                  <v>6.1</v>
                </pt>
                <pt idx="22">
                  <v>5.6</v>
                </pt>
                <pt idx="23">
                  <v>4.9</v>
                </pt>
                <pt idx="24">
                  <v>3.6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5"/>
          <order val="15"/>
          <tx>
            <strRef>
              <f>'02_193'!$Q$1</f>
              <strCache>
                <ptCount val="1"/>
                <pt idx="0">
                  <v>500</v>
                </pt>
              </strCache>
            </strRef>
          </tx>
          <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'02_193'!$Q$2:$Q$40</f>
              <numCache>
                <formatCode>General</formatCode>
                <ptCount val="39"/>
                <pt idx="0">
                  <v>7.8</v>
                </pt>
                <pt idx="1">
                  <v>7.65</v>
                </pt>
                <pt idx="2">
                  <v>7.45</v>
                </pt>
                <pt idx="3">
                  <v>7.25</v>
                </pt>
                <pt idx="4">
                  <v>6.95</v>
                </pt>
                <pt idx="5">
                  <v>6.7</v>
                </pt>
                <pt idx="6">
                  <v>6.35</v>
                </pt>
                <pt idx="7">
                  <v>6.05</v>
                </pt>
                <pt idx="8">
                  <v>5.85</v>
                </pt>
                <pt idx="9">
                  <v>5.75</v>
                </pt>
                <pt idx="10">
                  <v>5.7</v>
                </pt>
                <pt idx="11">
                  <v>5.75</v>
                </pt>
                <pt idx="12">
                  <v>5.8</v>
                </pt>
                <pt idx="13">
                  <v>5.8</v>
                </pt>
                <pt idx="14">
                  <v>6.05</v>
                </pt>
                <pt idx="15">
                  <v>6.5</v>
                </pt>
                <pt idx="16">
                  <v>7.1</v>
                </pt>
                <pt idx="17">
                  <v>7</v>
                </pt>
                <pt idx="18">
                  <v>6.85</v>
                </pt>
                <pt idx="19">
                  <v>6.75</v>
                </pt>
                <pt idx="20">
                  <v>6.65</v>
                </pt>
                <pt idx="21">
                  <v>6.55</v>
                </pt>
                <pt idx="22">
                  <v>6</v>
                </pt>
                <pt idx="23">
                  <v>5.25</v>
                </pt>
                <pt idx="24">
                  <v>3.75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6"/>
          <order val="16"/>
          <tx>
            <strRef>
              <f>'02_193'!$R$1</f>
              <strCache>
                <ptCount val="1"/>
                <pt idx="0">
                  <v>1000</v>
                </pt>
              </strCache>
            </strRef>
          </tx>
          <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'02_193'!$R$2:$R$40</f>
              <numCache>
                <formatCode>General</formatCode>
                <ptCount val="39"/>
                <pt idx="0">
                  <v>8.6</v>
                </pt>
                <pt idx="1">
                  <v>8.449999999999999</v>
                </pt>
                <pt idx="2">
                  <v>8.25</v>
                </pt>
                <pt idx="3">
                  <v>7.95</v>
                </pt>
                <pt idx="4">
                  <v>7.65</v>
                </pt>
                <pt idx="5">
                  <v>7.3</v>
                </pt>
                <pt idx="6">
                  <v>6.9</v>
                </pt>
                <pt idx="7">
                  <v>6.6</v>
                </pt>
                <pt idx="8">
                  <v>6.4</v>
                </pt>
                <pt idx="9">
                  <v>6.25</v>
                </pt>
                <pt idx="10">
                  <v>6.15</v>
                </pt>
                <pt idx="11">
                  <v>6.1</v>
                </pt>
                <pt idx="12">
                  <v>6.05</v>
                </pt>
                <pt idx="13">
                  <v>6.05</v>
                </pt>
                <pt idx="14">
                  <v>6</v>
                </pt>
                <pt idx="15">
                  <v>6.15</v>
                </pt>
                <pt idx="16">
                  <v>7.1</v>
                </pt>
                <pt idx="17">
                  <v>7.6</v>
                </pt>
                <pt idx="18">
                  <v>7.55</v>
                </pt>
                <pt idx="19">
                  <v>7.45</v>
                </pt>
                <pt idx="20">
                  <v>7.35</v>
                </pt>
                <pt idx="21">
                  <v>7.2</v>
                </pt>
                <pt idx="22">
                  <v>6.55</v>
                </pt>
                <pt idx="23">
                  <v>5.75</v>
                </pt>
                <pt idx="24">
                  <v>3.9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7"/>
          <order val="17"/>
          <tx>
            <strRef>
              <f>'02_193'!$S$1</f>
              <strCache>
                <ptCount val="1"/>
                <pt idx="0">
                  <v>2000</v>
                </pt>
              </strCache>
            </strRef>
          </tx>
          <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'02_193'!$S$2:$S$40</f>
              <numCache>
                <formatCode>General</formatCode>
                <ptCount val="39"/>
                <pt idx="0">
                  <v>10</v>
                </pt>
                <pt idx="1">
                  <v>9.949999999999999</v>
                </pt>
                <pt idx="2">
                  <v>9.800000000000001</v>
                </pt>
                <pt idx="3">
                  <v>9.550000000000001</v>
                </pt>
                <pt idx="4">
                  <v>9.199999999999999</v>
                </pt>
                <pt idx="5">
                  <v>8.75</v>
                </pt>
                <pt idx="6">
                  <v>8.199999999999999</v>
                </pt>
                <pt idx="7">
                  <v>7.75</v>
                </pt>
                <pt idx="8">
                  <v>7.5</v>
                </pt>
                <pt idx="9">
                  <v>7.25</v>
                </pt>
                <pt idx="10">
                  <v>7.05</v>
                </pt>
                <pt idx="11">
                  <v>7</v>
                </pt>
                <pt idx="12">
                  <v>6.95</v>
                </pt>
                <pt idx="13">
                  <v>6.9</v>
                </pt>
                <pt idx="14">
                  <v>6.85</v>
                </pt>
                <pt idx="15">
                  <v>6.85</v>
                </pt>
                <pt idx="16">
                  <v>7.1</v>
                </pt>
                <pt idx="17">
                  <v>8</v>
                </pt>
                <pt idx="18">
                  <v>8.199999999999999</v>
                </pt>
                <pt idx="19">
                  <v>8.25</v>
                </pt>
                <pt idx="20">
                  <v>8.15</v>
                </pt>
                <pt idx="21">
                  <v>8.050000000000001</v>
                </pt>
                <pt idx="22">
                  <v>7.35</v>
                </pt>
                <pt idx="23">
                  <v>6.25</v>
                </pt>
                <pt idx="24">
                  <v>4.3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8"/>
          <order val="18"/>
          <tx>
            <strRef>
              <f>'02_193'!$T$1</f>
              <strCache>
                <ptCount val="1"/>
                <pt idx="0">
                  <v>3000</v>
                </pt>
              </strCache>
            </strRef>
          </tx>
          <spPr>
            <a:ln w="19050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'02_193'!$T$2:$T$40</f>
              <numCache>
                <formatCode>General</formatCode>
                <ptCount val="39"/>
                <pt idx="0">
                  <v>10.8</v>
                </pt>
                <pt idx="1">
                  <v>10.7</v>
                </pt>
                <pt idx="2">
                  <v>10.55</v>
                </pt>
                <pt idx="3">
                  <v>10.3</v>
                </pt>
                <pt idx="4">
                  <v>9.949999999999999</v>
                </pt>
                <pt idx="5">
                  <v>9.4</v>
                </pt>
                <pt idx="6">
                  <v>8.800000000000001</v>
                </pt>
                <pt idx="7">
                  <v>8.25</v>
                </pt>
                <pt idx="8">
                  <v>8</v>
                </pt>
                <pt idx="9">
                  <v>7.75</v>
                </pt>
                <pt idx="10">
                  <v>7.5</v>
                </pt>
                <pt idx="11">
                  <v>7.45</v>
                </pt>
                <pt idx="12">
                  <v>7.4</v>
                </pt>
                <pt idx="13">
                  <v>7.35</v>
                </pt>
                <pt idx="14">
                  <v>7.3</v>
                </pt>
                <pt idx="15">
                  <v>7.25</v>
                </pt>
                <pt idx="16">
                  <v>7.4</v>
                </pt>
                <pt idx="17">
                  <v>8.199999999999999</v>
                </pt>
                <pt idx="18">
                  <v>8.6</v>
                </pt>
                <pt idx="19">
                  <v>8.65</v>
                </pt>
                <pt idx="20">
                  <v>8.6</v>
                </pt>
                <pt idx="21">
                  <v>8.5</v>
                </pt>
                <pt idx="22">
                  <v>7.7</v>
                </pt>
                <pt idx="23">
                  <v>6.4</v>
                </pt>
                <pt idx="24">
                  <v>4.25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ser>
          <idx val="19"/>
          <order val="19"/>
          <tx>
            <strRef>
              <f>'02_193'!$U$1</f>
              <strCache>
                <ptCount val="1"/>
                <pt idx="0">
                  <v>5000</v>
                </pt>
              </strCache>
            </strRef>
          </tx>
          <spPr>
            <a:ln w="19050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'02_193'!$A$2:$A$40</f>
              <numCache>
                <formatCode>General</formatCode>
                <ptCount val="3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34</v>
                </pt>
                <pt idx="8">
                  <v>36</v>
                </pt>
                <pt idx="9">
                  <v>38</v>
                </pt>
                <pt idx="10">
                  <v>40</v>
                </pt>
                <pt idx="11">
                  <v>40.5</v>
                </pt>
                <pt idx="12">
                  <v>41</v>
                </pt>
                <pt idx="13">
                  <v>41.5</v>
                </pt>
                <pt idx="14">
                  <v>42.5</v>
                </pt>
                <pt idx="15">
                  <v>43.5</v>
                </pt>
                <pt idx="16">
                  <v>45</v>
                </pt>
                <pt idx="17">
                  <v>46</v>
                </pt>
                <pt idx="18">
                  <v>46.5</v>
                </pt>
                <pt idx="19">
                  <v>47</v>
                </pt>
                <pt idx="20">
                  <v>47.5</v>
                </pt>
                <pt idx="21">
                  <v>48</v>
                </pt>
                <pt idx="22">
                  <v>50</v>
                </pt>
                <pt idx="23">
                  <v>52.5</v>
                </pt>
                <pt idx="24">
                  <v>57</v>
                </pt>
                <pt idx="25">
                  <v>62</v>
                </pt>
                <pt idx="26">
                  <v>63</v>
                </pt>
                <pt idx="27">
                  <v>64</v>
                </pt>
                <pt idx="28">
                  <v>68</v>
                </pt>
                <pt idx="29">
                  <v>69</v>
                </pt>
                <pt idx="30">
                  <v>70</v>
                </pt>
                <pt idx="31">
                  <v>73</v>
                </pt>
                <pt idx="32">
                  <v>74</v>
                </pt>
                <pt idx="33">
                  <v>75</v>
                </pt>
                <pt idx="34">
                  <v>79</v>
                </pt>
                <pt idx="35">
                  <v>80</v>
                </pt>
                <pt idx="36">
                  <v>81</v>
                </pt>
                <pt idx="37">
                  <v>85</v>
                </pt>
                <pt idx="38">
                  <v>90</v>
                </pt>
              </numCache>
            </numRef>
          </xVal>
          <yVal>
            <numRef>
              <f>'02_193'!$U$2:$U$40</f>
              <numCache>
                <formatCode>General</formatCode>
                <ptCount val="39"/>
                <pt idx="0">
                  <v>12.25</v>
                </pt>
                <pt idx="1">
                  <v>12</v>
                </pt>
                <pt idx="2">
                  <v>11.65</v>
                </pt>
                <pt idx="3">
                  <v>11.2</v>
                </pt>
                <pt idx="4">
                  <v>10.65</v>
                </pt>
                <pt idx="5">
                  <v>10.05</v>
                </pt>
                <pt idx="6">
                  <v>9.4</v>
                </pt>
                <pt idx="7">
                  <v>8.85</v>
                </pt>
                <pt idx="8">
                  <v>8.550000000000001</v>
                </pt>
                <pt idx="9">
                  <v>8.25</v>
                </pt>
                <pt idx="10">
                  <v>7.95</v>
                </pt>
                <pt idx="11">
                  <v>7.9</v>
                </pt>
                <pt idx="12">
                  <v>7.85</v>
                </pt>
                <pt idx="13">
                  <v>7.8</v>
                </pt>
                <pt idx="14">
                  <v>7.6</v>
                </pt>
                <pt idx="15">
                  <v>7.5</v>
                </pt>
                <pt idx="16">
                  <v>7.35</v>
                </pt>
                <pt idx="17">
                  <v>7.35</v>
                </pt>
                <pt idx="18">
                  <v>7.5</v>
                </pt>
                <pt idx="19">
                  <v>9</v>
                </pt>
                <pt idx="20">
                  <v>9.050000000000001</v>
                </pt>
                <pt idx="21">
                  <v>9.050000000000001</v>
                </pt>
                <pt idx="22">
                  <v>8.35</v>
                </pt>
                <pt idx="23">
                  <v>7.2</v>
                </pt>
                <pt idx="24">
                  <v>4.7</v>
                </pt>
                <pt idx="25">
                  <v>2.45</v>
                </pt>
                <pt idx="26">
                  <v>2.2</v>
                </pt>
                <pt idx="27">
                  <v>2.05</v>
                </pt>
                <pt idx="28">
                  <v>1.45</v>
                </pt>
                <pt idx="29">
                  <v>1.35</v>
                </pt>
                <pt idx="30">
                  <v>1.3</v>
                </pt>
                <pt idx="31">
                  <v>1.2</v>
                </pt>
                <pt idx="32">
                  <v>1.15</v>
                </pt>
                <pt idx="33">
                  <v>1.12</v>
                </pt>
                <pt idx="34">
                  <v>1.02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7762928"/>
        <axId val="727760632"/>
      </scatterChart>
      <valAx>
        <axId val="727762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27760632"/>
        <crosses val="autoZero"/>
        <crossBetween val="midCat"/>
      </valAx>
      <valAx>
        <axId val="7277606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2776292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rgbClr val="EA002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'Plot Mgmt'!$A$8:$A$10</f>
              <numCache>
                <formatCode>0.00</formatCode>
                <ptCount val="3"/>
                <pt idx="0">
                  <formatCode>General</formatCode>
                  <v>0</v>
                </pt>
                <pt idx="1">
                  <v>15.77754346518993</v>
                </pt>
                <pt idx="2">
                  <v>36.73189514484336</v>
                </pt>
              </numCache>
            </numRef>
          </xVal>
          <yVal>
            <numRef>
              <f>'Plot Mgmt'!$B$8:$B$10</f>
              <numCache>
                <formatCode>0.00</formatCode>
                <ptCount val="3"/>
                <pt idx="0">
                  <formatCode>General</formatCode>
                  <v>0</v>
                </pt>
                <pt idx="1">
                  <v>2.7503710690124</v>
                </pt>
                <pt idx="2">
                  <formatCode>General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23956048"/>
        <axId val="423956704"/>
      </scatterChart>
      <valAx>
        <axId val="42395604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704"/>
        <crosses val="autoZero"/>
        <crossBetween val="midCat"/>
      </valAx>
      <valAx>
        <axId val="4239567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04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rgbClr val="EA0029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'Plot Mgmt'!$A$8:$A$10</f>
              <numCache>
                <formatCode>0.00</formatCode>
                <ptCount val="3"/>
                <pt idx="0">
                  <formatCode>General</formatCode>
                  <v>0</v>
                </pt>
                <pt idx="1">
                  <v>15.77754346518993</v>
                </pt>
                <pt idx="2">
                  <v>36.73189514484336</v>
                </pt>
              </numCache>
            </numRef>
          </xVal>
          <yVal>
            <numRef>
              <f>'Plot Mgmt'!$B$8:$B$10</f>
              <numCache>
                <formatCode>0.00</formatCode>
                <ptCount val="3"/>
                <pt idx="0">
                  <formatCode>General</formatCode>
                  <v>0</v>
                </pt>
                <pt idx="1">
                  <v>2.7503710690124</v>
                </pt>
                <pt idx="2">
                  <formatCode>General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23956048"/>
        <axId val="423956704"/>
      </scatterChart>
      <valAx>
        <axId val="42395604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(msec)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704"/>
        <crosses val="autoZero"/>
        <crossBetween val="midCat"/>
      </valAx>
      <valAx>
        <axId val="4239567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2395604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tc={DD2D8B23-14A5-4788-A533-CA49BFAAB0AC}</author>
  </authors>
  <commentList>
    <comment ref="C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L=Hs for Rear-On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jpe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7.png" Id="rId2" /><Relationship Type="http://schemas.openxmlformats.org/officeDocument/2006/relationships/image" Target="/xl/media/image8.png" Id="rId3" /><Relationship Type="http://schemas.openxmlformats.org/officeDocument/2006/relationships/image" Target="/xl/media/image9.png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52314</colOff>
      <row>6</row>
      <rowOff>96571</rowOff>
    </from>
    <to>
      <col>16</col>
      <colOff>186983</colOff>
      <row>12</row>
      <rowOff>175071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514910" y="1195609"/>
          <a:ext cx="2655131" cy="11775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14</col>
      <colOff>123825</colOff>
      <row>1</row>
      <rowOff>9525</rowOff>
    </from>
    <to>
      <col>16</col>
      <colOff>325902</colOff>
      <row>3</row>
      <rowOff>169794</rowOff>
    </to>
    <pic>
      <nvPicPr>
        <cNvPr id="6" name="Picture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277350" y="200025"/>
          <a:ext cx="1514476" cy="5431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562268</colOff>
      <row>13</row>
      <rowOff>69226</rowOff>
    </from>
    <to>
      <col>14</col>
      <colOff>475009</colOff>
      <row>29</row>
      <rowOff>133060</rowOff>
    </to>
    <pic>
      <nvPicPr>
        <cNvPr id="10" name="Picture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614056" y="2450476"/>
          <a:ext cx="5587590" cy="303724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47623</colOff>
      <row>30</row>
      <rowOff>47625</rowOff>
    </from>
    <to>
      <col>8</col>
      <colOff>532248</colOff>
      <row>40</row>
      <rowOff>182357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4</col>
      <colOff>313643</colOff>
      <row>5</row>
      <rowOff>15240</rowOff>
    </from>
    <to>
      <col>8</col>
      <colOff>114038</colOff>
      <row>15</row>
      <rowOff>20955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361643" y="958215"/>
          <a:ext cx="2391195" cy="194691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361950</colOff>
      <row>0</row>
      <rowOff>0</rowOff>
    </from>
    <to>
      <col>8</col>
      <colOff>590551</colOff>
      <row>2</row>
      <rowOff>167889</rowOff>
    </to>
    <pic>
      <nvPicPr>
        <cNvPr id="4" name="Picture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4705350" y="0"/>
          <a:ext cx="1514476" cy="543174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133351</colOff>
      <row>26</row>
      <rowOff>92392</rowOff>
    </from>
    <to>
      <col>15</col>
      <colOff>521971</colOff>
      <row>56</row>
      <rowOff>7620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0</colOff>
      <row>1</row>
      <rowOff>0</rowOff>
    </from>
    <to>
      <col>12</col>
      <colOff>454168</colOff>
      <row>9</row>
      <rowOff>133143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82880"/>
          <a:ext cx="9150493" cy="1596183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22</col>
      <colOff>55245</colOff>
      <row>1</row>
      <rowOff>40005</rowOff>
    </from>
    <to>
      <col>37</col>
      <colOff>65372</colOff>
      <row>31</row>
      <rowOff>40005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47623</colOff>
      <row>30</row>
      <rowOff>47625</rowOff>
    </from>
    <to>
      <col>8</col>
      <colOff>532248</colOff>
      <row>40</row>
      <rowOff>182357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4</col>
      <colOff>407669</colOff>
      <row>16</row>
      <rowOff>38100</rowOff>
    </from>
    <to>
      <col>8</col>
      <colOff>19049</colOff>
      <row>25</row>
      <rowOff>98471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255644" y="2962275"/>
          <a:ext cx="2135505" cy="16929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400050</colOff>
      <row>4</row>
      <rowOff>27371</rowOff>
    </from>
    <to>
      <col>8</col>
      <colOff>152400</colOff>
      <row>14</row>
      <rowOff>96947</rowOff>
    </to>
    <pic>
      <nvPicPr>
        <cNvPr id="7" name="Picture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248025" y="751271"/>
          <a:ext cx="2266950" cy="18945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417194</colOff>
      <row>0</row>
      <rowOff>0</rowOff>
    </from>
    <to>
      <col>8</col>
      <colOff>607695</colOff>
      <row>2</row>
      <rowOff>167889</rowOff>
    </to>
    <pic>
      <nvPicPr>
        <cNvPr id="5" name="Pictur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4560569" y="0"/>
          <a:ext cx="1514476" cy="543174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47623</colOff>
      <row>30</row>
      <rowOff>47625</rowOff>
    </from>
    <to>
      <col>8</col>
      <colOff>532248</colOff>
      <row>40</row>
      <rowOff>182357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6</col>
      <colOff>428625</colOff>
      <row>0</row>
      <rowOff>0</rowOff>
    </from>
    <to>
      <col>9</col>
      <colOff>1</colOff>
      <row>2</row>
      <rowOff>171699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572000" y="0"/>
          <a:ext cx="1514476" cy="54317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J45"/>
  <sheetViews>
    <sheetView tabSelected="1" zoomScale="130" zoomScaleNormal="130" workbookViewId="0">
      <selection activeCell="D5" sqref="D5"/>
    </sheetView>
  </sheetViews>
  <sheetFormatPr baseColWidth="10" defaultColWidth="9.1640625" defaultRowHeight="15"/>
  <cols>
    <col width="22.33203125" bestFit="1" customWidth="1" style="2" min="1" max="1"/>
    <col width="9.1640625" customWidth="1" style="2" min="2" max="16384"/>
  </cols>
  <sheetData>
    <row r="1">
      <c r="A1" s="60" t="inlineStr">
        <is>
          <t>Hello from MCP!</t>
        </is>
      </c>
    </row>
    <row r="2"/>
    <row r="4">
      <c r="A4" s="7" t="inlineStr">
        <is>
          <t>Eq Mass TNT (W)</t>
        </is>
      </c>
      <c r="B4" s="33" t="n">
        <v>500</v>
      </c>
      <c r="C4" s="2" t="inlineStr">
        <is>
          <t>lb</t>
        </is>
      </c>
      <c r="E4" s="2" t="inlineStr">
        <is>
          <t xml:space="preserve">This field contains the sensitive Design Basis Threat (DBT) charge weight </t>
        </is>
      </c>
    </row>
    <row r="5">
      <c r="A5" s="7" t="inlineStr">
        <is>
          <t>Perp. Standoff to face (y)</t>
        </is>
      </c>
      <c r="B5" s="33" t="n">
        <v>40</v>
      </c>
      <c r="C5" s="2" t="inlineStr">
        <is>
          <t>ft</t>
        </is>
      </c>
    </row>
    <row r="6">
      <c r="A6" s="7" t="inlineStr">
        <is>
          <t>Addl. Standoff (y')</t>
        </is>
      </c>
      <c r="B6" s="33" t="n">
        <v>0</v>
      </c>
      <c r="C6" s="2" t="inlineStr">
        <is>
          <t>ft</t>
        </is>
      </c>
      <c r="E6" s="2" t="inlineStr">
        <is>
          <t>This distance is zero by default; it may be nonzero for roof or sidewall pressures where the point of interest is beyond the face of the wall</t>
        </is>
      </c>
    </row>
    <row r="7">
      <c r="A7" s="2" t="inlineStr">
        <is>
          <t>Offset to Target (x)</t>
        </is>
      </c>
      <c r="B7" s="34" t="n">
        <v>60</v>
      </c>
      <c r="C7" s="2" t="inlineStr">
        <is>
          <t>ft</t>
        </is>
      </c>
    </row>
    <row r="8">
      <c r="A8" s="2" t="inlineStr">
        <is>
          <t>Planar Standoff (r)</t>
        </is>
      </c>
      <c r="B8" s="10">
        <f>SQRT((B5+B6)^2+B7^2)</f>
        <v/>
      </c>
      <c r="C8" s="2" t="inlineStr">
        <is>
          <t>ft</t>
        </is>
      </c>
      <c r="E8" s="2" t="inlineStr">
        <is>
          <t>This is the standoff distance in the 2D plan view</t>
        </is>
      </c>
    </row>
    <row r="9">
      <c r="A9" s="7" t="inlineStr">
        <is>
          <t>Target Height (z')</t>
        </is>
      </c>
      <c r="B9" s="34" t="n">
        <v>80</v>
      </c>
      <c r="C9" s="2" t="inlineStr">
        <is>
          <t>ft</t>
        </is>
      </c>
      <c r="E9" s="2" t="inlineStr">
        <is>
          <t>This represents the target height</t>
        </is>
      </c>
    </row>
    <row r="10">
      <c r="A10" s="7" t="inlineStr">
        <is>
          <t>Standoff (R)</t>
        </is>
      </c>
      <c r="B10" s="10">
        <f>SQRT(B8^2+B9^2)</f>
        <v/>
      </c>
      <c r="C10" s="2" t="inlineStr">
        <is>
          <t>ft</t>
        </is>
      </c>
      <c r="E10" s="2" t="inlineStr">
        <is>
          <t>This represents the standoff distance from building to threat location in 3D Space</t>
        </is>
      </c>
    </row>
    <row r="11">
      <c r="A11" s="7" t="inlineStr">
        <is>
          <t>tan(AOI)</t>
        </is>
      </c>
      <c r="B11" s="10">
        <f>B9/B8</f>
        <v/>
      </c>
    </row>
    <row r="12">
      <c r="A12" s="7" t="inlineStr">
        <is>
          <t>AOI (α)</t>
        </is>
      </c>
      <c r="B12" s="17">
        <f>ATAN(B9/B5)*180/PI()</f>
        <v/>
      </c>
      <c r="C12" s="2" t="inlineStr">
        <is>
          <t>deg</t>
        </is>
      </c>
      <c r="E12" s="2" t="inlineStr">
        <is>
          <t>The angle of incidence of the shock wave</t>
        </is>
      </c>
    </row>
    <row r="13">
      <c r="A13" s="7" t="inlineStr">
        <is>
          <t>Load Type</t>
        </is>
      </c>
      <c r="B13" s="34" t="inlineStr">
        <is>
          <t>Roof</t>
        </is>
      </c>
      <c r="E13" s="2" t="inlineStr">
        <is>
          <t>Select loading type (ref Figure to right)</t>
        </is>
      </c>
    </row>
    <row r="14">
      <c r="A14" s="2" t="inlineStr">
        <is>
          <t>Building Height (H)</t>
        </is>
      </c>
      <c r="B14" s="58" t="n">
        <v>120</v>
      </c>
      <c r="C14" s="2" t="inlineStr">
        <is>
          <t>ft</t>
        </is>
      </c>
    </row>
    <row r="15">
      <c r="B15" s="61" t="n"/>
      <c r="G15" s="32" t="n"/>
    </row>
    <row r="18" ht="17" customHeight="1">
      <c r="A18" s="7" t="inlineStr">
        <is>
          <t>z=</t>
        </is>
      </c>
      <c r="B18" s="2" t="inlineStr">
        <is>
          <t>scaled distance (standoff / (charge weight)1/3</t>
        </is>
      </c>
    </row>
    <row r="19">
      <c r="A19" s="7" t="inlineStr">
        <is>
          <t>Pso=</t>
        </is>
      </c>
      <c r="B19" s="2" t="inlineStr">
        <is>
          <t>incident pressure</t>
        </is>
      </c>
    </row>
    <row r="20">
      <c r="A20" s="7" t="n"/>
    </row>
    <row r="21">
      <c r="A21" s="7" t="n"/>
    </row>
    <row r="22">
      <c r="A22" s="7" t="inlineStr">
        <is>
          <t>Lw=</t>
        </is>
      </c>
      <c r="B22" s="2" t="inlineStr">
        <is>
          <t>blast wave length</t>
        </is>
      </c>
    </row>
    <row r="23">
      <c r="A23" s="7" t="inlineStr">
        <is>
          <t>L=</t>
        </is>
      </c>
      <c r="B23" s="2" t="inlineStr">
        <is>
          <t>roof component length (generally taken as 20-30 ft)</t>
        </is>
      </c>
    </row>
    <row r="24">
      <c r="A24" s="7" t="inlineStr">
        <is>
          <t>Lw/L</t>
        </is>
      </c>
      <c r="B24" s="2" t="inlineStr">
        <is>
          <t>ratio of wave length to component length</t>
        </is>
      </c>
    </row>
    <row r="25">
      <c r="A25" s="7" t="n"/>
    </row>
    <row r="26">
      <c r="A26" s="7" t="n"/>
    </row>
    <row r="27">
      <c r="A27" s="7" t="inlineStr">
        <is>
          <t>Ce=</t>
        </is>
      </c>
    </row>
    <row r="28">
      <c r="A28" s="7" t="inlineStr">
        <is>
          <t>Ce*Pso</t>
        </is>
      </c>
    </row>
    <row r="29">
      <c r="A29" s="7" t="inlineStr">
        <is>
          <t>qof=</t>
        </is>
      </c>
      <c r="B29" s="2" t="inlineStr">
        <is>
          <t>dynamic pressure</t>
        </is>
      </c>
    </row>
    <row r="30">
      <c r="A30" s="7" t="n"/>
    </row>
    <row r="31">
      <c r="A31" s="7" t="inlineStr">
        <is>
          <t>Cd=</t>
        </is>
      </c>
      <c r="J31" s="2" t="inlineStr">
        <is>
          <t>z=0 for this calculation</t>
        </is>
      </c>
    </row>
    <row r="32" ht="16" customHeight="1" thickBot="1">
      <c r="A32" s="7" t="n"/>
    </row>
    <row r="33" ht="16" customHeight="1" thickBot="1">
      <c r="A33" s="15" t="inlineStr">
        <is>
          <t>Pr=</t>
        </is>
      </c>
      <c r="B33" s="2" t="inlineStr">
        <is>
          <t>reflected pressure</t>
        </is>
      </c>
    </row>
    <row r="34">
      <c r="A34" s="8" t="n"/>
    </row>
    <row r="35">
      <c r="A35" s="7" t="inlineStr">
        <is>
          <t>min LwL</t>
        </is>
      </c>
    </row>
    <row r="36">
      <c r="A36" s="7" t="inlineStr">
        <is>
          <t>max Lwl</t>
        </is>
      </c>
    </row>
    <row r="37">
      <c r="A37" s="7" t="inlineStr">
        <is>
          <t>Lw/L</t>
        </is>
      </c>
    </row>
    <row r="38">
      <c r="A38" s="7" t="inlineStr">
        <is>
          <t>to=</t>
        </is>
      </c>
      <c r="B38" s="2" t="inlineStr">
        <is>
          <t>rise time for side and rear blast pressure</t>
        </is>
      </c>
    </row>
    <row r="39">
      <c r="A39" s="7" t="n"/>
    </row>
    <row r="40">
      <c r="A40" s="7" t="inlineStr">
        <is>
          <t>min LwL</t>
        </is>
      </c>
    </row>
    <row r="41">
      <c r="A41" s="7" t="inlineStr">
        <is>
          <t>max Lwl</t>
        </is>
      </c>
    </row>
    <row r="42">
      <c r="A42" s="7" t="inlineStr">
        <is>
          <t>Lw/L</t>
        </is>
      </c>
    </row>
    <row r="43">
      <c r="A43" s="7" t="inlineStr">
        <is>
          <t>td=</t>
        </is>
      </c>
      <c r="B43" s="2" t="inlineStr">
        <is>
          <t>total duration of blast loading for side/rear blast pressure</t>
        </is>
      </c>
    </row>
    <row r="44" ht="16" customHeight="1" thickBot="1">
      <c r="A44" s="9" t="n"/>
    </row>
    <row r="45" ht="16" customHeight="1" thickBot="1">
      <c r="A45" s="15" t="inlineStr">
        <is>
          <t>Ir=</t>
        </is>
      </c>
      <c r="B45" s="2" t="inlineStr">
        <is>
          <t>reflected impulse</t>
        </is>
      </c>
    </row>
  </sheetData>
  <mergeCells count="2">
    <mergeCell ref="B15:D15"/>
    <mergeCell ref="A1:C2"/>
  </mergeCells>
  <pageMargins left="0.7" right="0.7" top="0.75" bottom="0.75" header="0.3" footer="0.3"/>
  <pageSetup orientation="portrait" paperSize="256" horizontalDpi="1200" verticalDpi="120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3" sqref="A3"/>
    </sheetView>
  </sheetViews>
  <sheetFormatPr baseColWidth="10" defaultColWidth="8.83203125" defaultRowHeight="15"/>
  <sheetData>
    <row r="1">
      <c r="A1" t="inlineStr">
        <is>
          <t>Reflected</t>
        </is>
      </c>
      <c r="F1" t="inlineStr">
        <is>
          <t>Wall</t>
        </is>
      </c>
    </row>
    <row r="2">
      <c r="A2" t="n">
        <v>0</v>
      </c>
      <c r="B2" s="11">
        <f>Reflected!C29</f>
        <v/>
      </c>
      <c r="F2" t="inlineStr">
        <is>
          <t>Roof</t>
        </is>
      </c>
    </row>
    <row r="3">
      <c r="A3" s="11">
        <f>Reflected!C39</f>
        <v/>
      </c>
      <c r="B3" t="n">
        <v>0</v>
      </c>
      <c r="F3" t="inlineStr">
        <is>
          <t>Side Wall</t>
        </is>
      </c>
    </row>
    <row r="4">
      <c r="F4" t="inlineStr">
        <is>
          <t>Rear Wall</t>
        </is>
      </c>
    </row>
    <row r="6">
      <c r="A6" t="inlineStr">
        <is>
          <t>Side On</t>
        </is>
      </c>
    </row>
    <row r="7">
      <c r="A7" t="inlineStr">
        <is>
          <t>time (msec)</t>
        </is>
      </c>
      <c r="B7" t="inlineStr">
        <is>
          <t>pressure (psi)</t>
        </is>
      </c>
    </row>
    <row r="8">
      <c r="A8" t="n">
        <v>0</v>
      </c>
      <c r="B8" t="n">
        <v>0</v>
      </c>
    </row>
    <row r="9">
      <c r="A9" s="11">
        <f>'Side-on'!C34</f>
        <v/>
      </c>
      <c r="B9" s="11">
        <f>'Side-on'!C29</f>
        <v/>
      </c>
    </row>
    <row r="10">
      <c r="A10" s="11">
        <f>'Side-on'!C39</f>
        <v/>
      </c>
      <c r="B10" t="n">
        <v>0</v>
      </c>
    </row>
    <row r="12">
      <c r="A12" t="inlineStr">
        <is>
          <t>Rear On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zoomScaleNormal="100" workbookViewId="0">
      <selection activeCell="B18" sqref="B18"/>
    </sheetView>
  </sheetViews>
  <sheetFormatPr baseColWidth="10" defaultColWidth="9.1640625" defaultRowHeight="15"/>
  <cols>
    <col width="21.33203125" bestFit="1" customWidth="1" style="76" min="1" max="1"/>
    <col width="28" customWidth="1" style="76" min="2" max="2"/>
    <col width="33.1640625" customWidth="1" style="76" min="3" max="3"/>
    <col width="8.33203125" bestFit="1" customWidth="1" style="76" min="4" max="4"/>
    <col width="9.1640625" customWidth="1" style="76" min="5" max="16384"/>
  </cols>
  <sheetData>
    <row r="1">
      <c r="A1" s="59" t="inlineStr">
        <is>
          <t>outputs</t>
        </is>
      </c>
      <c r="B1" s="59" t="inlineStr">
        <is>
          <t>nickname</t>
        </is>
      </c>
      <c r="C1" s="59" t="inlineStr">
        <is>
          <t>actual value</t>
        </is>
      </c>
      <c r="D1" s="59" t="inlineStr">
        <is>
          <t>rounded</t>
        </is>
      </c>
    </row>
    <row r="2">
      <c r="A2" s="76" t="inlineStr">
        <is>
          <t>Standoff Distance</t>
        </is>
      </c>
      <c r="B2" s="76" t="inlineStr">
        <is>
          <t>R</t>
        </is>
      </c>
      <c r="C2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Reflected!C9,
                IF(OR(Setup!B13="Roof",Setup!B13="Side Wall"),
                   'Side-on'!C9,
                   IF(Setup!B13="Rear Wall",'Rear-on'!C9,"")
                )
            )
        )
    )
)</f>
        <v/>
      </c>
      <c r="D2" s="76">
        <f>IF(ISNUMBER(C2), ROUND(C2,3), "none")</f>
        <v/>
      </c>
    </row>
    <row r="3">
      <c r="A3" s="76" t="inlineStr">
        <is>
          <t>Angle of Incidence</t>
        </is>
      </c>
      <c r="B3" s="76" t="inlineStr">
        <is>
          <t>alpha</t>
        </is>
      </c>
      <c r="C3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Reflected!C12,
                IF(OR(Setup!B13="Roof",Setup!B13="Side Wall"),
                   'Side-on'!C12,
                   IF(Setup!B13="Rear Wall",'Rear-on'!C12,"")
                )
            )
        )
    )
)</f>
        <v/>
      </c>
      <c r="D3" s="76">
        <f>IF(ISNUMBER(C3), ROUND(C3,3), "none")</f>
        <v/>
      </c>
    </row>
    <row r="4">
      <c r="A4" s="76" t="inlineStr">
        <is>
          <t>Scaled Distance</t>
        </is>
      </c>
      <c r="B4" s="76" t="inlineStr">
        <is>
          <t>Z</t>
        </is>
      </c>
      <c r="C4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Reflected!C14,
                IF(OR(Setup!B13="Roof",Setup!B13="Side Wall"),
                   'Side-on'!C14,
                   IF(Setup!B13="Rear Wall",'Rear-on'!C14,"")
                )
            )
        )
    )
)</f>
        <v/>
      </c>
      <c r="D4" s="76">
        <f>IF(ISNUMBER(C4), ROUND(C4,3), "none")</f>
        <v/>
      </c>
    </row>
    <row r="5">
      <c r="A5" s="76" t="inlineStr">
        <is>
          <t>Reflected Pressure</t>
        </is>
      </c>
      <c r="B5" s="76" t="inlineStr">
        <is>
          <t>Pr</t>
        </is>
      </c>
      <c r="C5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Reflected!C29,
                IF(OR(Setup!B13="Roof",Setup!B13="Side Wall"),
                   'Side-on'!C29,
                   IF(Setup!B13="Rear Wall",'Rear-on'!C29,"")
                )
            )
        )
    )
)</f>
        <v/>
      </c>
      <c r="D5" s="76">
        <f>IF(ISNUMBER(C5), ROUND(C5,3), "none")</f>
        <v/>
      </c>
    </row>
    <row r="6">
      <c r="A6" s="76" t="inlineStr">
        <is>
          <t>Reflected Impulse</t>
        </is>
      </c>
      <c r="B6" s="76" t="inlineStr">
        <is>
          <t>Ir</t>
        </is>
      </c>
      <c r="C6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Reflected!C41,
                IF(OR(Setup!B13="Roof",Setup!B13="Side Wall"),
                   'Side-on'!C41,
                   IF(Setup!B13="Rear Wall",'Rear-on'!C41,"")
                )
            )
        )
    )
)</f>
        <v/>
      </c>
      <c r="D6" s="76">
        <f>IF(ISNUMBER(C6), ROUND(C6,3), "none")</f>
        <v/>
      </c>
    </row>
    <row r="7">
      <c r="A7" s="76" t="inlineStr">
        <is>
          <t>Total Time</t>
        </is>
      </c>
      <c r="B7" s="76" t="inlineStr">
        <is>
          <t>t</t>
        </is>
      </c>
      <c r="C7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Reflected!C39,
                IF(OR(Setup!B13="Roof",Setup!B13="Side Wall"),
                   'Side-on'!C39,
                   IF(Setup!B13="Rear Wall",'Rear-on'!C39,"")
                )
            )
        )
    )
)</f>
        <v/>
      </c>
      <c r="D7" s="76">
        <f>IF(ISNUMBER(C7), ROUND(C7,3), "none")</f>
        <v/>
      </c>
    </row>
    <row r="8">
      <c r="A8" s="76" t="inlineStr">
        <is>
          <t>Rise Time</t>
        </is>
      </c>
      <c r="B8" s="76" t="inlineStr">
        <is>
          <t>to</t>
        </is>
      </c>
      <c r="C8" s="76">
        <f>IF(Setup!B9&gt;Setup!B14,
    "None",
    IF(AND(Setup!B13="Rear Wall", 'Side-on'!C19&lt;&gt;Setup!B14),
        "None",
        IF(Setup!B13="Wall",
            "none",
            IF(AND(OR(Setup!B13="Roof",Setup!B13="Side Wall"), 'Side-on'!C19&lt;&gt;20),
                "None",
                IF(OR(Setup!B13="Roof",Setup!B13="Side Wall"),
                   'Side-on'!C34,
                   IF(Setup!B13="Rear Wall",'Rear-on'!C34,"")
                )
            )
        )
    )
)</f>
        <v/>
      </c>
      <c r="D8" s="76">
        <f>IF(ISNUMBER(C8), ROUND(C8,3), "none")</f>
        <v/>
      </c>
    </row>
    <row r="9">
      <c r="A9" s="76" t="inlineStr">
        <is>
          <t>Message</t>
        </is>
      </c>
      <c r="B9" s="76" t="inlineStr">
        <is>
          <t>message</t>
        </is>
      </c>
      <c r="C9" s="76">
        <f>IF(Setup!B9&gt;Setup!B14,
"Error: Target Height should not be higher than the building height. Adjust the inputs and do recalculation.",
IF(AND(Setup!B13="Rear Wall", 'Side-on'!C19&lt;&gt;Setup!B14),
"Error: For Rear Wall Load Case, Roof Component Length must be equal to Building Height. Adjust the inputs and do recalculation.",
IF(AND(OR(Setup!B13="Roof",Setup!B13="Side Wall"), 'Side-on'!C19&lt;&gt;20),
"Error: For Roof or Side Wall Load Case, Roof Component Length should be 20ft. Adjust the inputs and do recalculation.",
"Success!"
)
)
)</f>
        <v/>
      </c>
    </row>
    <row r="10">
      <c r="A10" s="76" t="inlineStr">
        <is>
          <t>Planar Standoff Distance</t>
        </is>
      </c>
      <c r="B10" s="76" t="inlineStr">
        <is>
          <t>r</t>
        </is>
      </c>
      <c r="C10" s="76">
        <f>IF(Setup!B9&gt;Setup!B14,
    "None",
    IF(AND(Setup!B13="Rear Wall", 'Side-on'!C19&lt;&gt;Setup!B14),
        "None",
        IF(AND(OR(Setup!B13="Roof",Setup!B13="Side Wall"), 'Side-on'!C19&lt;&gt;20),
            "None",
            IF(Setup!B13="Wall",
                Setup!B8,
                IF(OR(Setup!B13="Roof",Setup!B13="Side Wall"),
                   Setup!B8,
                   IF(Setup!B13="Rear Wall",Setup!B8,"")
                )
            )
        )
    )
)</f>
        <v/>
      </c>
      <c r="D10" s="76">
        <f>IF(ISNUMBER(C10), ROUND(C10,3), "none")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B1:F43"/>
  <sheetViews>
    <sheetView view="pageLayout" zoomScaleNormal="100" workbookViewId="0">
      <selection activeCell="C41" sqref="C41"/>
    </sheetView>
  </sheetViews>
  <sheetFormatPr baseColWidth="10" defaultColWidth="9.1640625" defaultRowHeight="15"/>
  <cols>
    <col width="9.33203125" customWidth="1" style="2" min="1" max="1"/>
    <col width="12.1640625" customWidth="1" style="2" min="2" max="2"/>
    <col width="12" bestFit="1" customWidth="1" style="2" min="3" max="3"/>
    <col width="9.6640625" customWidth="1" style="2" min="4" max="4"/>
    <col width="9.1640625" customWidth="1" style="2" min="5" max="16384"/>
  </cols>
  <sheetData>
    <row r="1" ht="14.5" customHeight="1">
      <c r="D1" s="62" t="inlineStr">
        <is>
          <t>UFC Blast Load Calculator
Reflected Blast Loads (AOI &lt; 90)</t>
        </is>
      </c>
    </row>
    <row r="2">
      <c r="B2" s="35" t="n"/>
      <c r="C2" s="35" t="n"/>
    </row>
    <row r="5">
      <c r="B5" s="12" t="inlineStr">
        <is>
          <t>Date</t>
        </is>
      </c>
      <c r="C5" s="64">
        <f>TODAY()</f>
        <v/>
      </c>
      <c r="D5" s="86" t="n"/>
    </row>
    <row r="6">
      <c r="B6" s="13" t="inlineStr">
        <is>
          <t>Project</t>
        </is>
      </c>
      <c r="C6" s="66" t="inlineStr">
        <is>
          <t>SQ 105 Example</t>
        </is>
      </c>
      <c r="D6" s="87" t="n"/>
    </row>
    <row r="7">
      <c r="B7" s="14" t="inlineStr">
        <is>
          <t>Blast Zone</t>
        </is>
      </c>
      <c r="C7" s="68" t="inlineStr">
        <is>
          <t>1700 K Street</t>
        </is>
      </c>
      <c r="D7" s="88" t="n"/>
    </row>
    <row r="8">
      <c r="B8" s="6" t="inlineStr">
        <is>
          <t>Eq Mass TNT</t>
        </is>
      </c>
      <c r="C8" s="31">
        <f>Setup!B4</f>
        <v/>
      </c>
      <c r="D8" s="3" t="inlineStr">
        <is>
          <t>lb</t>
        </is>
      </c>
    </row>
    <row r="9">
      <c r="B9" s="7" t="inlineStr">
        <is>
          <t>Standoff</t>
        </is>
      </c>
      <c r="C9" s="10">
        <f>Setup!B10</f>
        <v/>
      </c>
      <c r="D9" s="3" t="inlineStr">
        <is>
          <t>ft</t>
        </is>
      </c>
    </row>
    <row r="10">
      <c r="B10" s="7" t="inlineStr">
        <is>
          <t>Target Height</t>
        </is>
      </c>
      <c r="C10" s="2">
        <f>Setup!B9</f>
        <v/>
      </c>
      <c r="D10" s="3" t="inlineStr">
        <is>
          <t>ft</t>
        </is>
      </c>
    </row>
    <row r="11">
      <c r="B11" s="7" t="inlineStr">
        <is>
          <t>tan(AOI)</t>
        </is>
      </c>
      <c r="C11" s="10">
        <f>C10/C9</f>
        <v/>
      </c>
      <c r="D11" s="3" t="n"/>
    </row>
    <row r="12">
      <c r="B12" s="7" t="inlineStr">
        <is>
          <t>AOI</t>
        </is>
      </c>
      <c r="C12" s="17">
        <f>Setup!B12</f>
        <v/>
      </c>
      <c r="D12" s="3" t="inlineStr">
        <is>
          <t>deg</t>
        </is>
      </c>
    </row>
    <row r="13">
      <c r="B13" s="7" t="n"/>
      <c r="D13" s="3" t="n"/>
    </row>
    <row r="14" ht="17" customHeight="1">
      <c r="B14" s="7" t="inlineStr">
        <is>
          <t>z=</t>
        </is>
      </c>
      <c r="C14" s="10">
        <f>C9/(C8^(1/3))</f>
        <v/>
      </c>
      <c r="D14" s="3" t="inlineStr">
        <is>
          <t>ft/lb1/3</t>
        </is>
      </c>
    </row>
    <row r="15">
      <c r="B15" s="7" t="inlineStr">
        <is>
          <t>Ps=</t>
        </is>
      </c>
      <c r="C15" s="10">
        <f>Jeon!D18</f>
        <v/>
      </c>
      <c r="D15" s="3" t="inlineStr">
        <is>
          <t>psi</t>
        </is>
      </c>
    </row>
    <row r="16">
      <c r="B16" s="7" t="n"/>
      <c r="D16" s="3" t="n"/>
    </row>
    <row r="17">
      <c r="B17" s="7" t="n"/>
      <c r="D17" s="3" t="n"/>
    </row>
    <row r="18">
      <c r="B18" s="7" t="n"/>
      <c r="C18" s="10" t="n"/>
      <c r="D18" s="3" t="n"/>
    </row>
    <row r="19">
      <c r="B19" s="7" t="n"/>
      <c r="D19" s="3" t="n"/>
    </row>
    <row r="20">
      <c r="B20" s="7" t="n"/>
      <c r="C20" s="10" t="n"/>
      <c r="D20" s="3" t="n"/>
    </row>
    <row r="21">
      <c r="B21" s="7" t="n"/>
      <c r="D21" s="3" t="n"/>
    </row>
    <row r="22">
      <c r="B22" s="7" t="n"/>
      <c r="D22" s="3" t="n"/>
    </row>
    <row r="23">
      <c r="B23" s="7" t="inlineStr">
        <is>
          <t>Cra=</t>
        </is>
      </c>
      <c r="C23" s="10">
        <f>IF(C12=0,Jeon!K23,IF(C12=90,Jeon!K25,Jeon!K24))</f>
        <v/>
      </c>
      <c r="D23" s="3" t="n"/>
    </row>
    <row r="24">
      <c r="B24" s="7" t="inlineStr">
        <is>
          <t>Cra*Pso</t>
        </is>
      </c>
      <c r="C24" s="10">
        <f>C23*C15</f>
        <v/>
      </c>
      <c r="D24" s="3" t="inlineStr">
        <is>
          <t>psi</t>
        </is>
      </c>
    </row>
    <row r="25">
      <c r="B25" s="7" t="n"/>
      <c r="C25" s="10" t="n"/>
      <c r="D25" s="3" t="n"/>
    </row>
    <row r="26">
      <c r="B26" s="7" t="n"/>
      <c r="D26" s="3" t="n"/>
    </row>
    <row r="27">
      <c r="B27" s="7" t="n"/>
      <c r="D27" s="3" t="n"/>
    </row>
    <row r="28" ht="16" customHeight="1" thickBot="1">
      <c r="B28" s="7" t="n"/>
      <c r="D28" s="3" t="n"/>
    </row>
    <row r="29" ht="16" customHeight="1" thickBot="1">
      <c r="B29" s="15" t="inlineStr">
        <is>
          <t>Pr=</t>
        </is>
      </c>
      <c r="C29" s="37">
        <f>IF(C12&gt;90,"Error",C24)</f>
        <v/>
      </c>
      <c r="D29" s="16" t="inlineStr">
        <is>
          <t>psi</t>
        </is>
      </c>
    </row>
    <row r="30">
      <c r="B30" s="8" t="n"/>
      <c r="D30" s="4" t="n"/>
    </row>
    <row r="31">
      <c r="B31" s="7" t="inlineStr">
        <is>
          <t>Ira/w^1/3</t>
        </is>
      </c>
      <c r="C31" s="10">
        <f>IF(C12=0,Jeon!N23,IF(C15&lt;='02_194'!B13,'02_194'!B14,IF(C15&gt;='02_194'!V13,'02_194'!V14,HLOOKUP(C15,'02_194'!B13:V15,3,TRUE))))</f>
        <v/>
      </c>
      <c r="D31" s="3" t="n"/>
    </row>
    <row r="32">
      <c r="B32" s="7" t="n"/>
      <c r="D32" s="3" t="n"/>
    </row>
    <row r="33">
      <c r="B33" s="7" t="n"/>
      <c r="D33" s="3" t="n"/>
    </row>
    <row r="34">
      <c r="B34" s="7" t="inlineStr">
        <is>
          <t>Ira</t>
        </is>
      </c>
      <c r="C34" s="10">
        <f>C31*(C8^(1/3))</f>
        <v/>
      </c>
      <c r="D34" s="3" t="inlineStr">
        <is>
          <t>psi-msec</t>
        </is>
      </c>
    </row>
    <row r="35">
      <c r="B35" s="7" t="n"/>
      <c r="D35" s="3" t="n"/>
    </row>
    <row r="36">
      <c r="B36" s="7" t="n"/>
      <c r="D36" s="3" t="n"/>
    </row>
    <row r="37">
      <c r="B37" s="7" t="n"/>
      <c r="D37" s="3" t="n"/>
    </row>
    <row r="38">
      <c r="B38" s="7" t="n"/>
      <c r="C38" s="10" t="n"/>
      <c r="D38" s="3" t="n"/>
    </row>
    <row r="39">
      <c r="B39" s="7" t="inlineStr">
        <is>
          <t>td=</t>
        </is>
      </c>
      <c r="C39" s="10">
        <f>2*C34/C29</f>
        <v/>
      </c>
      <c r="D39" s="3" t="inlineStr">
        <is>
          <t>msec</t>
        </is>
      </c>
    </row>
    <row r="40" ht="16" customHeight="1" thickBot="1">
      <c r="B40" s="9" t="n"/>
      <c r="D40" s="5" t="n"/>
    </row>
    <row r="41" ht="16" customHeight="1" thickBot="1">
      <c r="B41" s="15" t="inlineStr">
        <is>
          <t>Ir=</t>
        </is>
      </c>
      <c r="C41" s="38">
        <f>IF(C12&gt;90,"Error",C34)</f>
        <v/>
      </c>
      <c r="D41" s="16" t="inlineStr">
        <is>
          <t>psi-msec</t>
        </is>
      </c>
    </row>
    <row r="43">
      <c r="B43" s="2" t="inlineStr">
        <is>
          <t>** indictates Lw/L out of range of UFC Figures, and min/max Lw/L utilized for calculation</t>
        </is>
      </c>
    </row>
  </sheetData>
  <mergeCells count="4">
    <mergeCell ref="C5:D5"/>
    <mergeCell ref="C6:D6"/>
    <mergeCell ref="C7:D7"/>
    <mergeCell ref="D1:F2"/>
  </mergeCells>
  <pageMargins left="0.7" right="0.7" top="0.75" bottom="0.75" header="0.3" footer="0.3"/>
  <pageSetup orientation="portrait" paperSize="256" horizontalDpi="1200" verticalDpi="1200"/>
  <headerFooter>
    <oddHeader/>
    <oddFooter>&amp;CMasterBlaster v1.2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2:P253"/>
  <sheetViews>
    <sheetView topLeftCell="A29" workbookViewId="0">
      <selection activeCell="Q15" sqref="Q15"/>
    </sheetView>
  </sheetViews>
  <sheetFormatPr baseColWidth="10" defaultColWidth="8.83203125" defaultRowHeight="15"/>
  <cols>
    <col width="9" customWidth="1" min="4" max="4"/>
    <col width="11.1640625" customWidth="1" min="5" max="5"/>
    <col width="15.5" customWidth="1" min="6" max="6"/>
    <col width="14.5" bestFit="1" customWidth="1" min="7" max="7"/>
    <col width="11.6640625" customWidth="1" min="8" max="9"/>
  </cols>
  <sheetData>
    <row r="12">
      <c r="C12" t="inlineStr">
        <is>
          <t>For 0.167 &lt; Z &lt;100</t>
        </is>
      </c>
    </row>
    <row r="13">
      <c r="C13" t="inlineStr">
        <is>
          <t>Assumes 90 degree (fully reflected)</t>
        </is>
      </c>
    </row>
    <row r="14">
      <c r="C14" t="inlineStr">
        <is>
          <t>For Jeon paper and other information, see: \\dca-server\Q01\Technical Resources\Conferences-Papers\190128_KingeryBulmash_Cont</t>
        </is>
      </c>
    </row>
    <row r="15">
      <c r="A15" s="89" t="inlineStr">
        <is>
          <t>UFC  Blast Load Calculator</t>
        </is>
      </c>
      <c r="B15" s="90" t="n"/>
      <c r="C15" s="86" t="n"/>
    </row>
    <row r="16" ht="16" customHeight="1" thickBot="1">
      <c r="A16" s="91" t="inlineStr">
        <is>
          <t>Wall Blast Loads (AOI = 0)</t>
        </is>
      </c>
      <c r="B16" s="92" t="n"/>
      <c r="C16" s="88" t="n"/>
    </row>
    <row r="17" ht="37" customHeight="1">
      <c r="A17" s="18" t="inlineStr">
        <is>
          <t>W (lb)</t>
        </is>
      </c>
      <c r="B17" s="19" t="inlineStr">
        <is>
          <t>R (ft)</t>
        </is>
      </c>
      <c r="C17" s="19" t="inlineStr">
        <is>
          <t>Z (ft/lb1/3)</t>
        </is>
      </c>
      <c r="D17" s="19" t="inlineStr">
        <is>
          <t>Ps (psi)</t>
        </is>
      </c>
      <c r="E17" s="20" t="inlineStr">
        <is>
          <t>Pr (psi)</t>
        </is>
      </c>
      <c r="F17" s="21" t="inlineStr">
        <is>
          <t>Is/W1/3 
(psi-ms/lb1/3)</t>
        </is>
      </c>
      <c r="G17" s="21" t="inlineStr">
        <is>
          <t>Ir/W1/3 
(psi-ms/lb1/3)</t>
        </is>
      </c>
      <c r="H17" s="19" t="inlineStr">
        <is>
          <t>Is (psi-ms)</t>
        </is>
      </c>
      <c r="I17" s="22" t="inlineStr">
        <is>
          <t>Ir (psi-ms)</t>
        </is>
      </c>
      <c r="J17" s="76" t="n"/>
      <c r="K17" s="76" t="inlineStr">
        <is>
          <t>Lower Pso</t>
        </is>
      </c>
      <c r="L17" s="76" t="inlineStr">
        <is>
          <t>Lower AOI</t>
        </is>
      </c>
      <c r="M17" s="76" t="n"/>
      <c r="N17" s="76" t="n"/>
      <c r="O17" s="76" t="n"/>
      <c r="P17" s="76" t="n"/>
    </row>
    <row r="18" ht="16" customHeight="1" thickBot="1">
      <c r="A18" s="24">
        <f>Setup!B4</f>
        <v/>
      </c>
      <c r="B18" s="25">
        <f>Setup!B10</f>
        <v/>
      </c>
      <c r="C18" s="26">
        <f>B18/((A18)^(1/3))</f>
        <v/>
      </c>
      <c r="D18" s="26">
        <f>IF(AND(C18&gt;0.167,C18&lt;2.84),10^(3.0002+(-1.4636*LOG10(C18))+(-0.49427*(LOG10(C18)^2))+(-0.44345*(LOG10(C18)^3))+(-0.37148*(LOG10(C18)^4))),IF(AND(C18&gt;2.84,C18&lt;25.21),10^(2.7741+(0.11608*LOG10(C18))+(-4.5313*(LOG10(C18)^2))+(3.4564*(LOG10(C18)^3))+(-0.8346*(LOG10(C18)^4))),10^(5.2611+(-7.0786*LOG10(C18))+(3.5545*(LOG10(C18)^2))+(-0.72311*(LOG10(C18)^3))+(0*(LOG10(C18)^4)))))</f>
        <v/>
      </c>
      <c r="E18" s="27">
        <f>IF(AND(C18&gt;0.167,C18&lt;1.05),10^(3.9425+(-1.65*LOG10(C18))+(0.54353*(LOG10(C18)^2))+(2.3036*(LOG10(C18)^3))+(1.5439*(LOG10(C18)^4))),IF(AND(C18&gt;1.05,C18&lt;8.7),10^(3.9373+(-1.6802*LOG10(C18))+(-0.80819*(LOG10(C18)^2))+(-1.5461*(LOG10(C18)^3))+(1.4957*(LOG10(C18)^4))),10^(5.8327+(-7.3773*LOG10(C18))+(3.6569*(LOG10(C18)^2))+(-0.73282*(LOG10(C18)^3))+(0*(LOG10(C18)^4)))))</f>
        <v/>
      </c>
      <c r="F18" s="26">
        <f>IF(AND(C18&gt;0.167,C18&lt;2.4),10^(1.2919+(-0.46629*LOG10(C18))+(2.2169*(LOG10(C18)^2))+(0.15728*(LOG10(C18)^3))+(-1.0651*(LOG10(C18)^4))),IF(AND(C18&gt;2.4,C18&lt;15.04),10^(0.91008+(3.8403*LOG10(C18))+(-9.0634*(LOG10(C18)^2))+(7.4402*(LOG10(C18)^3))+(-2.219*(LOG10(C18)^4))),10^(1.7753+(-0.80503*LOG10(C18))+(-0.055334*(LOG10(C18)^2))+(0*(LOG10(C18)^3))+(0*(LOG10(C18)^4)))))</f>
        <v/>
      </c>
      <c r="G18" s="26">
        <f>10^(2.5759+(-1.5622*LOG10(C18))+(0.30429*(LOG10(C18)^2))+(-0.059534*(LOG10(C18)^3))+(0*(LOG10(C18)^4)))</f>
        <v/>
      </c>
      <c r="H18" s="26">
        <f>F18*($A18^(1/3))</f>
        <v/>
      </c>
      <c r="I18" s="28">
        <f>G18*($A18^(1/3))</f>
        <v/>
      </c>
      <c r="J18" s="76" t="n"/>
      <c r="K18" s="76">
        <f>HLOOKUP(D18,'02_193'!B1:U40,1,TRUE)</f>
        <v/>
      </c>
      <c r="L18" s="76">
        <f>VLOOKUP(Reflected!C12,'02_193'!A2:U40,1,TRUE)</f>
        <v/>
      </c>
      <c r="M18" s="76" t="n"/>
      <c r="N18" s="76" t="n"/>
      <c r="O18" s="76" t="n"/>
      <c r="P18" s="76" t="n"/>
    </row>
    <row r="19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</row>
    <row r="20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L20" s="76" t="n"/>
      <c r="M20" s="76" t="n"/>
      <c r="N20" s="76" t="n"/>
      <c r="O20" s="76" t="n"/>
      <c r="P20" s="76" t="n"/>
    </row>
    <row r="21" ht="17" customHeight="1">
      <c r="A21" s="76" t="n"/>
      <c r="B21" s="76" t="n"/>
      <c r="C21" s="29" t="inlineStr">
        <is>
          <t>Z (ft/lb1/3)</t>
        </is>
      </c>
      <c r="D21" s="29" t="inlineStr">
        <is>
          <t>Ps (psi)</t>
        </is>
      </c>
      <c r="E21" s="29" t="inlineStr">
        <is>
          <t>Pr (psi)</t>
        </is>
      </c>
      <c r="F21" s="29" t="inlineStr">
        <is>
          <t>Is (psi-ms/lb1/3)</t>
        </is>
      </c>
      <c r="G21" s="29" t="inlineStr">
        <is>
          <t>Ir (psi-ms/lb1/3)</t>
        </is>
      </c>
      <c r="H21" s="76" t="n"/>
      <c r="I21" s="76" t="n"/>
      <c r="L21" s="76" t="n"/>
      <c r="M21" s="76" t="n"/>
      <c r="N21" s="76" t="n"/>
      <c r="O21" s="76" t="n"/>
      <c r="P21" s="76" t="n"/>
    </row>
    <row r="22">
      <c r="A22" s="76" t="n"/>
      <c r="B22" s="76" t="n"/>
      <c r="C22" s="30" t="n">
        <v>0.2</v>
      </c>
      <c r="D22" s="30">
        <f>IF(AND(C22&gt;0.167,C22&lt;2.84),10^(3.0002+(-1.4636*LOG10(C22))+(-0.49427*(LOG10(C22)^2))+(-0.44345*(LOG10(C22)^3))+(-0.37148*(LOG10(C22)^4))),IF(AND(C22&gt;2.84,C22&lt;25.21),10^(2.7741+(0.11608*LOG10(C22))+(-4.5313*(LOG10(C22)^2))+(3.4564*(LOG10(C22)^3))+(-0.8346*(LOG10(C22)^4))),10^(5.2611+(-7.0786*LOG10(C22))+(3.5545*(LOG10(C22)^2))+(-0.72311*(LOG10(C22)^3))+(0*(LOG10(C22)^4)))))</f>
        <v/>
      </c>
      <c r="E22" s="30">
        <f>IF(AND(C22&gt;0.167,C22&lt;1.05),10^(3.9425+(-1.65*LOG10(C22))+(0.54353*(LOG10(C22)^2))+(2.3036*(LOG10(C22)^3))+(1.5439*(LOG10(C22)^4))),IF(AND(C22&gt;1.05,C22&lt;8.7),10^(3.9373+(-1.6802*LOG10(C22))+(-0.80819*(LOG10(C22)^2))+(-1.5461*(LOG10(C22)^3))+(1.4957*(LOG10(C22)^4))),10^(5.8327+(-7.3773*LOG10(C22))+(3.6569*(LOG10(C22)^2))+(-0.73282*(LOG10(C22)^3))+(0*(LOG10(C22)^4)))))</f>
        <v/>
      </c>
      <c r="F22" s="30">
        <f>IF(AND(C22&gt;0.167,C22&lt;2.4),10^(1.2919+(-0.46629*LOG10(C22))+(2.2169*(LOG10(C22)^2))+(0.15728*(LOG10(C22)^3))+(-1.0651*(LOG10(C22)^4))),IF(AND(C22&gt;2.4,C22&lt;15.04),10^(0.91008+(3.8403*LOG10(C22))+(-9.0634*(LOG10(C22)^2))+(7.4402*(LOG10(C22)^3))+(-2.219*(LOG10(C22)^4))),10^(1.7753+(-0.80503*LOG10(C22))+(-0.055334*(LOG10(C22)^2))+(0*(LOG10(C22)^3))+(0*(LOG10(C22)^4)))))</f>
        <v/>
      </c>
      <c r="G22" s="30">
        <f>10^(2.5759+(-1.5622*LOG10(C22))+(0.30429*(LOG10(C22)^2))+(-0.059534*(LOG10(C22)^3))+(0*(LOG10(C22)^4)))</f>
        <v/>
      </c>
      <c r="H22" s="30" t="n"/>
      <c r="I22" s="30" t="n"/>
      <c r="J22" s="75" t="inlineStr">
        <is>
          <t>Cra</t>
        </is>
      </c>
      <c r="L22" s="76" t="n"/>
      <c r="M22" s="76" t="inlineStr">
        <is>
          <t>Ira</t>
        </is>
      </c>
      <c r="O22" s="76" t="n"/>
      <c r="P22" s="76" t="n"/>
    </row>
    <row r="23">
      <c r="A23" s="76" t="n"/>
      <c r="B23" s="76" t="n"/>
      <c r="C23" s="76" t="n">
        <v>0.4</v>
      </c>
      <c r="D23" s="30">
        <f>IF(AND(C23&gt;0.167,C23&lt;2.84),10^(3.0002+(-1.4636*LOG10(C23))+(-0.49427*(LOG10(C23)^2))+(-0.44345*(LOG10(C23)^3))+(-0.37148*(LOG10(C23)^4))),IF(AND(C23&gt;2.84,C23&lt;25.21),10^(2.7741+(0.11608*LOG10(C23))+(-4.5313*(LOG10(C23)^2))+(3.4564*(LOG10(C23)^3))+(-0.8346*(LOG10(C23)^4))),10^(5.2611+(-7.0786*LOG10(C23))+(3.5545*(LOG10(C23)^2))+(-0.72311*(LOG10(C23)^3))+(0*(LOG10(C23)^4)))))</f>
        <v/>
      </c>
      <c r="E23" s="30">
        <f>IF(AND(C23&gt;0.167,C23&lt;1.05),10^(3.9425+(-1.65*LOG10(C23))+(0.54353*(LOG10(C23)^2))+(2.3036*(LOG10(C23)^3))+(1.5439*(LOG10(C23)^4))),IF(AND(C23&gt;1.05,C23&lt;8.7),10^(3.9373+(-1.6802*LOG10(C23))+(-0.80819*(LOG10(C23)^2))+(-1.5461*(LOG10(C23)^3))+(1.4957*(LOG10(C23)^4))),10^(5.8327+(-7.3773*LOG10(C23))+(3.6569*(LOG10(C23)^2))+(-0.73282*(LOG10(C23)^3))+(0*(LOG10(C23)^4)))))</f>
        <v/>
      </c>
      <c r="F23" s="30">
        <f>IF(AND(C23&gt;0.167,C23&lt;2.4),10^(1.2919+(-0.46629*LOG10(C23))+(2.2169*(LOG10(C23)^2))+(0.15728*(LOG10(C23)^3))+(-1.0651*(LOG10(C23)^4))),IF(AND(C23&gt;2.4,C23&lt;15.04),10^(0.91008+(3.8403*LOG10(C23))+(-9.0634*(LOG10(C23)^2))+(7.4402*(LOG10(C23)^3))+(-2.219*(LOG10(C23)^4))),10^(1.7753+(-0.80503*LOG10(C23))+(-0.055334*(LOG10(C23)^2))+(0*(LOG10(C23)^3))+(0*(LOG10(C23)^4)))))</f>
        <v/>
      </c>
      <c r="G23" s="30">
        <f>10^(2.5759+(-1.5622*LOG10(C23))+(0.30429*(LOG10(C23)^2))+(-0.059534*(LOG10(C23)^3))+(0*(LOG10(C23)^4)))</f>
        <v/>
      </c>
      <c r="H23" s="76" t="n"/>
      <c r="I23" s="76" t="n"/>
      <c r="J23" t="n">
        <v>0</v>
      </c>
      <c r="K23">
        <f>HLOOKUP(Reflected!C15,'02_193'!A90:U91,2,TRUE)</f>
        <v/>
      </c>
      <c r="L23" s="76" t="n"/>
      <c r="M23" s="76" t="n">
        <v>0</v>
      </c>
      <c r="N23">
        <f>HLOOKUP(Reflected!C15,'02_194'!B21:V23,3,TRUE)</f>
        <v/>
      </c>
      <c r="O23" s="76" t="n"/>
      <c r="P23" s="76" t="n"/>
    </row>
    <row r="24">
      <c r="A24" s="76" t="n"/>
      <c r="B24" s="76" t="n"/>
      <c r="C24" s="30" t="n">
        <v>0.6</v>
      </c>
      <c r="D24" s="30">
        <f>IF(AND(C24&gt;0.167,C24&lt;2.84),10^(3.0002+(-1.4636*LOG10(C24))+(-0.49427*(LOG10(C24)^2))+(-0.44345*(LOG10(C24)^3))+(-0.37148*(LOG10(C24)^4))),IF(AND(C24&gt;2.84,C24&lt;25.21),10^(2.7741+(0.11608*LOG10(C24))+(-4.5313*(LOG10(C24)^2))+(3.4564*(LOG10(C24)^3))+(-0.8346*(LOG10(C24)^4))),10^(5.2611+(-7.0786*LOG10(C24))+(3.5545*(LOG10(C24)^2))+(-0.72311*(LOG10(C24)^3))+(0*(LOG10(C24)^4)))))</f>
        <v/>
      </c>
      <c r="E24" s="30">
        <f>IF(AND(C24&gt;0.167,C24&lt;1.05),10^(3.9425+(-1.65*LOG10(C24))+(0.54353*(LOG10(C24)^2))+(2.3036*(LOG10(C24)^3))+(1.5439*(LOG10(C24)^4))),IF(AND(C24&gt;1.05,C24&lt;8.7),10^(3.9373+(-1.6802*LOG10(C24))+(-0.80819*(LOG10(C24)^2))+(-1.5461*(LOG10(C24)^3))+(1.4957*(LOG10(C24)^4))),10^(5.8327+(-7.3773*LOG10(C24))+(3.6569*(LOG10(C24)^2))+(-0.73282*(LOG10(C24)^3))+(0*(LOG10(C24)^4)))))</f>
        <v/>
      </c>
      <c r="F24" s="30">
        <f>IF(AND(C24&gt;0.167,C24&lt;2.4),10^(1.2919+(-0.46629*LOG10(C24))+(2.2169*(LOG10(C24)^2))+(0.15728*(LOG10(C24)^3))+(-1.0651*(LOG10(C24)^4))),IF(AND(C24&gt;2.4,C24&lt;15.04),10^(0.91008+(3.8403*LOG10(C24))+(-9.0634*(LOG10(C24)^2))+(7.4402*(LOG10(C24)^3))+(-2.219*(LOG10(C24)^4))),10^(1.7753+(-0.80503*LOG10(C24))+(-0.055334*(LOG10(C24)^2))+(0*(LOG10(C24)^3))+(0*(LOG10(C24)^4)))))</f>
        <v/>
      </c>
      <c r="G24" s="30">
        <f>10^(2.5759+(-1.5622*LOG10(C24))+(0.30429*(LOG10(C24)^2))+(-0.059534*(LOG10(C24)^3))+(0*(LOG10(C24)^4)))</f>
        <v/>
      </c>
      <c r="H24" s="76" t="n"/>
      <c r="I24" s="76" t="n"/>
      <c r="J24" s="76" t="inlineStr">
        <is>
          <t>interpolated cra</t>
        </is>
      </c>
      <c r="K24" s="76">
        <f>INDEX('02_193'!A44:U83,MATCH(Jeon!L18,'02_193'!A44:A83,0),MATCH(Jeon!K18,'02_193'!A44:U44,0))</f>
        <v/>
      </c>
      <c r="L24" s="76" t="n"/>
      <c r="M24" s="76" t="n"/>
      <c r="N24" s="76" t="n"/>
      <c r="O24" s="76" t="n"/>
      <c r="P24" s="76" t="n"/>
    </row>
    <row r="25">
      <c r="A25" s="76" t="n"/>
      <c r="B25" s="76" t="n"/>
      <c r="C25" s="76" t="n">
        <v>0.8</v>
      </c>
      <c r="D25" s="30">
        <f>IF(AND(C25&gt;0.167,C25&lt;2.84),10^(3.0002+(-1.4636*LOG10(C25))+(-0.49427*(LOG10(C25)^2))+(-0.44345*(LOG10(C25)^3))+(-0.37148*(LOG10(C25)^4))),IF(AND(C25&gt;2.84,C25&lt;25.21),10^(2.7741+(0.11608*LOG10(C25))+(-4.5313*(LOG10(C25)^2))+(3.4564*(LOG10(C25)^3))+(-0.8346*(LOG10(C25)^4))),10^(5.2611+(-7.0786*LOG10(C25))+(3.5545*(LOG10(C25)^2))+(-0.72311*(LOG10(C25)^3))+(0*(LOG10(C25)^4)))))</f>
        <v/>
      </c>
      <c r="E25" s="30">
        <f>IF(AND(C25&gt;0.167,C25&lt;1.05),10^(3.9425+(-1.65*LOG10(C25))+(0.54353*(LOG10(C25)^2))+(2.3036*(LOG10(C25)^3))+(1.5439*(LOG10(C25)^4))),IF(AND(C25&gt;1.05,C25&lt;8.7),10^(3.9373+(-1.6802*LOG10(C25))+(-0.80819*(LOG10(C25)^2))+(-1.5461*(LOG10(C25)^3))+(1.4957*(LOG10(C25)^4))),10^(5.8327+(-7.3773*LOG10(C25))+(3.6569*(LOG10(C25)^2))+(-0.73282*(LOG10(C25)^3))+(0*(LOG10(C25)^4)))))</f>
        <v/>
      </c>
      <c r="F25" s="30">
        <f>IF(AND(C25&gt;0.167,C25&lt;2.4),10^(1.2919+(-0.46629*LOG10(C25))+(2.2169*(LOG10(C25)^2))+(0.15728*(LOG10(C25)^3))+(-1.0651*(LOG10(C25)^4))),IF(AND(C25&gt;2.4,C25&lt;15.04),10^(0.91008+(3.8403*LOG10(C25))+(-9.0634*(LOG10(C25)^2))+(7.4402*(LOG10(C25)^3))+(-2.219*(LOG10(C25)^4))),10^(1.7753+(-0.80503*LOG10(C25))+(-0.055334*(LOG10(C25)^2))+(0*(LOG10(C25)^3))+(0*(LOG10(C25)^4)))))</f>
        <v/>
      </c>
      <c r="G25" s="30">
        <f>10^(2.5759+(-1.5622*LOG10(C25))+(0.30429*(LOG10(C25)^2))+(-0.059534*(LOG10(C25)^3))+(0*(LOG10(C25)^4)))</f>
        <v/>
      </c>
      <c r="H25" s="76" t="n"/>
      <c r="I25" s="76" t="n"/>
      <c r="J25" s="76" t="n">
        <v>90</v>
      </c>
      <c r="K25" s="76" t="n">
        <v>1</v>
      </c>
      <c r="L25" s="76" t="n"/>
      <c r="M25" s="76" t="n"/>
      <c r="N25" s="76" t="n"/>
      <c r="O25" s="76" t="n"/>
      <c r="P25" s="76" t="n"/>
    </row>
    <row r="26">
      <c r="A26" s="76" t="n"/>
      <c r="B26" s="76" t="n"/>
      <c r="C26" s="30" t="n">
        <v>1</v>
      </c>
      <c r="D26" s="30">
        <f>IF(AND(C26&gt;0.167,C26&lt;2.84),10^(3.0002+(-1.4636*LOG10(C26))+(-0.49427*(LOG10(C26)^2))+(-0.44345*(LOG10(C26)^3))+(-0.37148*(LOG10(C26)^4))),IF(AND(C26&gt;2.84,C26&lt;25.21),10^(2.7741+(0.11608*LOG10(C26))+(-4.5313*(LOG10(C26)^2))+(3.4564*(LOG10(C26)^3))+(-0.8346*(LOG10(C26)^4))),10^(5.2611+(-7.0786*LOG10(C26))+(3.5545*(LOG10(C26)^2))+(-0.72311*(LOG10(C26)^3))+(0*(LOG10(C26)^4)))))</f>
        <v/>
      </c>
      <c r="E26" s="30">
        <f>IF(AND(C26&gt;0.167,C26&lt;1.05),10^(3.9425+(-1.65*LOG10(C26))+(0.54353*(LOG10(C26)^2))+(2.3036*(LOG10(C26)^3))+(1.5439*(LOG10(C26)^4))),IF(AND(C26&gt;1.05,C26&lt;8.7),10^(3.9373+(-1.6802*LOG10(C26))+(-0.80819*(LOG10(C26)^2))+(-1.5461*(LOG10(C26)^3))+(1.4957*(LOG10(C26)^4))),10^(5.8327+(-7.3773*LOG10(C26))+(3.6569*(LOG10(C26)^2))+(-0.73282*(LOG10(C26)^3))+(0*(LOG10(C26)^4)))))</f>
        <v/>
      </c>
      <c r="F26" s="30">
        <f>IF(AND(C26&gt;0.167,C26&lt;2.4),10^(1.2919+(-0.46629*LOG10(C26))+(2.2169*(LOG10(C26)^2))+(0.15728*(LOG10(C26)^3))+(-1.0651*(LOG10(C26)^4))),IF(AND(C26&gt;2.4,C26&lt;15.04),10^(0.91008+(3.8403*LOG10(C26))+(-9.0634*(LOG10(C26)^2))+(7.4402*(LOG10(C26)^3))+(-2.219*(LOG10(C26)^4))),10^(1.7753+(-0.80503*LOG10(C26))+(-0.055334*(LOG10(C26)^2))+(0*(LOG10(C26)^3))+(0*(LOG10(C26)^4)))))</f>
        <v/>
      </c>
      <c r="G26" s="30">
        <f>10^(2.5759+(-1.5622*LOG10(C26))+(0.30429*(LOG10(C26)^2))+(-0.059534*(LOG10(C26)^3))+(0*(LOG10(C26)^4)))</f>
        <v/>
      </c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</row>
    <row r="27">
      <c r="A27" s="76" t="n"/>
      <c r="B27" s="76" t="n"/>
      <c r="C27" s="30" t="n">
        <v>1.2</v>
      </c>
      <c r="D27" s="30">
        <f>IF(AND(C27&gt;0.167,C27&lt;2.84),10^(3.0002+(-1.4636*LOG10(C27))+(-0.49427*(LOG10(C27)^2))+(-0.44345*(LOG10(C27)^3))+(-0.37148*(LOG10(C27)^4))),IF(AND(C27&gt;2.84,C27&lt;25.21),10^(2.7741+(0.11608*LOG10(C27))+(-4.5313*(LOG10(C27)^2))+(3.4564*(LOG10(C27)^3))+(-0.8346*(LOG10(C27)^4))),10^(5.2611+(-7.0786*LOG10(C27))+(3.5545*(LOG10(C27)^2))+(-0.72311*(LOG10(C27)^3))+(0*(LOG10(C27)^4)))))</f>
        <v/>
      </c>
      <c r="E27" s="30">
        <f>IF(AND(C27&gt;0.167,C27&lt;1.05),10^(3.9425+(-1.65*LOG10(C27))+(0.54353*(LOG10(C27)^2))+(2.3036*(LOG10(C27)^3))+(1.5439*(LOG10(C27)^4))),IF(AND(C27&gt;1.05,C27&lt;8.7),10^(3.9373+(-1.6802*LOG10(C27))+(-0.80819*(LOG10(C27)^2))+(-1.5461*(LOG10(C27)^3))+(1.4957*(LOG10(C27)^4))),10^(5.8327+(-7.3773*LOG10(C27))+(3.6569*(LOG10(C27)^2))+(-0.73282*(LOG10(C27)^3))+(0*(LOG10(C27)^4)))))</f>
        <v/>
      </c>
      <c r="F27" s="30">
        <f>IF(AND(C27&gt;0.167,C27&lt;2.4),10^(1.2919+(-0.46629*LOG10(C27))+(2.2169*(LOG10(C27)^2))+(0.15728*(LOG10(C27)^3))+(-1.0651*(LOG10(C27)^4))),IF(AND(C27&gt;2.4,C27&lt;15.04),10^(0.91008+(3.8403*LOG10(C27))+(-9.0634*(LOG10(C27)^2))+(7.4402*(LOG10(C27)^3))+(-2.219*(LOG10(C27)^4))),10^(1.7753+(-0.80503*LOG10(C27))+(-0.055334*(LOG10(C27)^2))+(0*(LOG10(C27)^3))+(0*(LOG10(C27)^4)))))</f>
        <v/>
      </c>
      <c r="G27" s="30">
        <f>10^(2.5759+(-1.5622*LOG10(C27))+(0.30429*(LOG10(C27)^2))+(-0.059534*(LOG10(C27)^3))+(0*(LOG10(C27)^4)))</f>
        <v/>
      </c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</row>
    <row r="28">
      <c r="A28" s="76" t="n"/>
      <c r="B28" s="76" t="n"/>
      <c r="C28" s="76" t="n">
        <v>1.4</v>
      </c>
      <c r="D28" s="30">
        <f>IF(AND(C28&gt;0.167,C28&lt;2.84),10^(3.0002+(-1.4636*LOG10(C28))+(-0.49427*(LOG10(C28)^2))+(-0.44345*(LOG10(C28)^3))+(-0.37148*(LOG10(C28)^4))),IF(AND(C28&gt;2.84,C28&lt;25.21),10^(2.7741+(0.11608*LOG10(C28))+(-4.5313*(LOG10(C28)^2))+(3.4564*(LOG10(C28)^3))+(-0.8346*(LOG10(C28)^4))),10^(5.2611+(-7.0786*LOG10(C28))+(3.5545*(LOG10(C28)^2))+(-0.72311*(LOG10(C28)^3))+(0*(LOG10(C28)^4)))))</f>
        <v/>
      </c>
      <c r="E28" s="30">
        <f>IF(AND(C28&gt;0.167,C28&lt;1.05),10^(3.9425+(-1.65*LOG10(C28))+(0.54353*(LOG10(C28)^2))+(2.3036*(LOG10(C28)^3))+(1.5439*(LOG10(C28)^4))),IF(AND(C28&gt;1.05,C28&lt;8.7),10^(3.9373+(-1.6802*LOG10(C28))+(-0.80819*(LOG10(C28)^2))+(-1.5461*(LOG10(C28)^3))+(1.4957*(LOG10(C28)^4))),10^(5.8327+(-7.3773*LOG10(C28))+(3.6569*(LOG10(C28)^2))+(-0.73282*(LOG10(C28)^3))+(0*(LOG10(C28)^4)))))</f>
        <v/>
      </c>
      <c r="F28" s="30">
        <f>IF(AND(C28&gt;0.167,C28&lt;2.4),10^(1.2919+(-0.46629*LOG10(C28))+(2.2169*(LOG10(C28)^2))+(0.15728*(LOG10(C28)^3))+(-1.0651*(LOG10(C28)^4))),IF(AND(C28&gt;2.4,C28&lt;15.04),10^(0.91008+(3.8403*LOG10(C28))+(-9.0634*(LOG10(C28)^2))+(7.4402*(LOG10(C28)^3))+(-2.219*(LOG10(C28)^4))),10^(1.7753+(-0.80503*LOG10(C28))+(-0.055334*(LOG10(C28)^2))+(0*(LOG10(C28)^3))+(0*(LOG10(C28)^4)))))</f>
        <v/>
      </c>
      <c r="G28" s="30">
        <f>10^(2.5759+(-1.5622*LOG10(C28))+(0.30429*(LOG10(C28)^2))+(-0.059534*(LOG10(C28)^3))+(0*(LOG10(C28)^4)))</f>
        <v/>
      </c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</row>
    <row r="29">
      <c r="A29" s="76" t="n"/>
      <c r="B29" s="76" t="n"/>
      <c r="C29" s="30" t="n">
        <v>1.6</v>
      </c>
      <c r="D29" s="30">
        <f>IF(AND(C29&gt;0.167,C29&lt;2.84),10^(3.0002+(-1.4636*LOG10(C29))+(-0.49427*(LOG10(C29)^2))+(-0.44345*(LOG10(C29)^3))+(-0.37148*(LOG10(C29)^4))),IF(AND(C29&gt;2.84,C29&lt;25.21),10^(2.7741+(0.11608*LOG10(C29))+(-4.5313*(LOG10(C29)^2))+(3.4564*(LOG10(C29)^3))+(-0.8346*(LOG10(C29)^4))),10^(5.2611+(-7.0786*LOG10(C29))+(3.5545*(LOG10(C29)^2))+(-0.72311*(LOG10(C29)^3))+(0*(LOG10(C29)^4)))))</f>
        <v/>
      </c>
      <c r="E29" s="30">
        <f>IF(AND(C29&gt;0.167,C29&lt;1.05),10^(3.9425+(-1.65*LOG10(C29))+(0.54353*(LOG10(C29)^2))+(2.3036*(LOG10(C29)^3))+(1.5439*(LOG10(C29)^4))),IF(AND(C29&gt;1.05,C29&lt;8.7),10^(3.9373+(-1.6802*LOG10(C29))+(-0.80819*(LOG10(C29)^2))+(-1.5461*(LOG10(C29)^3))+(1.4957*(LOG10(C29)^4))),10^(5.8327+(-7.3773*LOG10(C29))+(3.6569*(LOG10(C29)^2))+(-0.73282*(LOG10(C29)^3))+(0*(LOG10(C29)^4)))))</f>
        <v/>
      </c>
      <c r="F29" s="30">
        <f>IF(AND(C29&gt;0.167,C29&lt;2.4),10^(1.2919+(-0.46629*LOG10(C29))+(2.2169*(LOG10(C29)^2))+(0.15728*(LOG10(C29)^3))+(-1.0651*(LOG10(C29)^4))),IF(AND(C29&gt;2.4,C29&lt;15.04),10^(0.91008+(3.8403*LOG10(C29))+(-9.0634*(LOG10(C29)^2))+(7.4402*(LOG10(C29)^3))+(-2.219*(LOG10(C29)^4))),10^(1.7753+(-0.80503*LOG10(C29))+(-0.055334*(LOG10(C29)^2))+(0*(LOG10(C29)^3))+(0*(LOG10(C29)^4)))))</f>
        <v/>
      </c>
      <c r="G29" s="30">
        <f>10^(2.5759+(-1.5622*LOG10(C29))+(0.30429*(LOG10(C29)^2))+(-0.059534*(LOG10(C29)^3))+(0*(LOG10(C29)^4)))</f>
        <v/>
      </c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76" t="n"/>
      <c r="B30" s="76" t="n"/>
      <c r="C30" s="76" t="n">
        <v>1.8</v>
      </c>
      <c r="D30" s="30">
        <f>IF(AND(C30&gt;0.167,C30&lt;2.84),10^(3.0002+(-1.4636*LOG10(C30))+(-0.49427*(LOG10(C30)^2))+(-0.44345*(LOG10(C30)^3))+(-0.37148*(LOG10(C30)^4))),IF(AND(C30&gt;2.84,C30&lt;25.21),10^(2.7741+(0.11608*LOG10(C30))+(-4.5313*(LOG10(C30)^2))+(3.4564*(LOG10(C30)^3))+(-0.8346*(LOG10(C30)^4))),10^(5.2611+(-7.0786*LOG10(C30))+(3.5545*(LOG10(C30)^2))+(-0.72311*(LOG10(C30)^3))+(0*(LOG10(C30)^4)))))</f>
        <v/>
      </c>
      <c r="E30" s="30">
        <f>IF(AND(C30&gt;0.167,C30&lt;1.05),10^(3.9425+(-1.65*LOG10(C30))+(0.54353*(LOG10(C30)^2))+(2.3036*(LOG10(C30)^3))+(1.5439*(LOG10(C30)^4))),IF(AND(C30&gt;1.05,C30&lt;8.7),10^(3.9373+(-1.6802*LOG10(C30))+(-0.80819*(LOG10(C30)^2))+(-1.5461*(LOG10(C30)^3))+(1.4957*(LOG10(C30)^4))),10^(5.8327+(-7.3773*LOG10(C30))+(3.6569*(LOG10(C30)^2))+(-0.73282*(LOG10(C30)^3))+(0*(LOG10(C30)^4)))))</f>
        <v/>
      </c>
      <c r="F30" s="30">
        <f>IF(AND(C30&gt;0.167,C30&lt;2.4),10^(1.2919+(-0.46629*LOG10(C30))+(2.2169*(LOG10(C30)^2))+(0.15728*(LOG10(C30)^3))+(-1.0651*(LOG10(C30)^4))),IF(AND(C30&gt;2.4,C30&lt;15.04),10^(0.91008+(3.8403*LOG10(C30))+(-9.0634*(LOG10(C30)^2))+(7.4402*(LOG10(C30)^3))+(-2.219*(LOG10(C30)^4))),10^(1.7753+(-0.80503*LOG10(C30))+(-0.055334*(LOG10(C30)^2))+(0*(LOG10(C30)^3))+(0*(LOG10(C30)^4)))))</f>
        <v/>
      </c>
      <c r="G30" s="30">
        <f>10^(2.5759+(-1.5622*LOG10(C30))+(0.30429*(LOG10(C30)^2))+(-0.059534*(LOG10(C30)^3))+(0*(LOG10(C30)^4)))</f>
        <v/>
      </c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</row>
    <row r="31">
      <c r="A31" s="76" t="n"/>
      <c r="B31" s="76" t="n"/>
      <c r="C31" s="30" t="n">
        <v>2</v>
      </c>
      <c r="D31" s="30">
        <f>IF(AND(C31&gt;0.167,C31&lt;2.84),10^(3.0002+(-1.4636*LOG10(C31))+(-0.49427*(LOG10(C31)^2))+(-0.44345*(LOG10(C31)^3))+(-0.37148*(LOG10(C31)^4))),IF(AND(C31&gt;2.84,C31&lt;25.21),10^(2.7741+(0.11608*LOG10(C31))+(-4.5313*(LOG10(C31)^2))+(3.4564*(LOG10(C31)^3))+(-0.8346*(LOG10(C31)^4))),10^(5.2611+(-7.0786*LOG10(C31))+(3.5545*(LOG10(C31)^2))+(-0.72311*(LOG10(C31)^3))+(0*(LOG10(C31)^4)))))</f>
        <v/>
      </c>
      <c r="E31" s="30">
        <f>IF(AND(C31&gt;0.167,C31&lt;1.05),10^(3.9425+(-1.65*LOG10(C31))+(0.54353*(LOG10(C31)^2))+(2.3036*(LOG10(C31)^3))+(1.5439*(LOG10(C31)^4))),IF(AND(C31&gt;1.05,C31&lt;8.7),10^(3.9373+(-1.6802*LOG10(C31))+(-0.80819*(LOG10(C31)^2))+(-1.5461*(LOG10(C31)^3))+(1.4957*(LOG10(C31)^4))),10^(5.8327+(-7.3773*LOG10(C31))+(3.6569*(LOG10(C31)^2))+(-0.73282*(LOG10(C31)^3))+(0*(LOG10(C31)^4)))))</f>
        <v/>
      </c>
      <c r="F31" s="30">
        <f>IF(AND(C31&gt;0.167,C31&lt;2.4),10^(1.2919+(-0.46629*LOG10(C31))+(2.2169*(LOG10(C31)^2))+(0.15728*(LOG10(C31)^3))+(-1.0651*(LOG10(C31)^4))),IF(AND(C31&gt;2.4,C31&lt;15.04),10^(0.91008+(3.8403*LOG10(C31))+(-9.0634*(LOG10(C31)^2))+(7.4402*(LOG10(C31)^3))+(-2.219*(LOG10(C31)^4))),10^(1.7753+(-0.80503*LOG10(C31))+(-0.055334*(LOG10(C31)^2))+(0*(LOG10(C31)^3))+(0*(LOG10(C31)^4)))))</f>
        <v/>
      </c>
      <c r="G31" s="30">
        <f>10^(2.5759+(-1.5622*LOG10(C31))+(0.30429*(LOG10(C31)^2))+(-0.059534*(LOG10(C31)^3))+(0*(LOG10(C31)^4)))</f>
        <v/>
      </c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</row>
    <row r="32">
      <c r="A32" s="76" t="n"/>
      <c r="B32" s="76" t="n"/>
      <c r="C32" s="30" t="n">
        <v>2.2</v>
      </c>
      <c r="D32" s="30">
        <f>IF(AND(C32&gt;0.167,C32&lt;2.84),10^(3.0002+(-1.4636*LOG10(C32))+(-0.49427*(LOG10(C32)^2))+(-0.44345*(LOG10(C32)^3))+(-0.37148*(LOG10(C32)^4))),IF(AND(C32&gt;2.84,C32&lt;25.21),10^(2.7741+(0.11608*LOG10(C32))+(-4.5313*(LOG10(C32)^2))+(3.4564*(LOG10(C32)^3))+(-0.8346*(LOG10(C32)^4))),10^(5.2611+(-7.0786*LOG10(C32))+(3.5545*(LOG10(C32)^2))+(-0.72311*(LOG10(C32)^3))+(0*(LOG10(C32)^4)))))</f>
        <v/>
      </c>
      <c r="E32" s="30">
        <f>IF(AND(C32&gt;0.167,C32&lt;1.05),10^(3.9425+(-1.65*LOG10(C32))+(0.54353*(LOG10(C32)^2))+(2.3036*(LOG10(C32)^3))+(1.5439*(LOG10(C32)^4))),IF(AND(C32&gt;1.05,C32&lt;8.7),10^(3.9373+(-1.6802*LOG10(C32))+(-0.80819*(LOG10(C32)^2))+(-1.5461*(LOG10(C32)^3))+(1.4957*(LOG10(C32)^4))),10^(5.8327+(-7.3773*LOG10(C32))+(3.6569*(LOG10(C32)^2))+(-0.73282*(LOG10(C32)^3))+(0*(LOG10(C32)^4)))))</f>
        <v/>
      </c>
      <c r="F32" s="30">
        <f>IF(AND(C32&gt;0.167,C32&lt;2.4),10^(1.2919+(-0.46629*LOG10(C32))+(2.2169*(LOG10(C32)^2))+(0.15728*(LOG10(C32)^3))+(-1.0651*(LOG10(C32)^4))),IF(AND(C32&gt;2.4,C32&lt;15.04),10^(0.91008+(3.8403*LOG10(C32))+(-9.0634*(LOG10(C32)^2))+(7.4402*(LOG10(C32)^3))+(-2.219*(LOG10(C32)^4))),10^(1.7753+(-0.80503*LOG10(C32))+(-0.055334*(LOG10(C32)^2))+(0*(LOG10(C32)^3))+(0*(LOG10(C32)^4)))))</f>
        <v/>
      </c>
      <c r="G32" s="30">
        <f>10^(2.5759+(-1.5622*LOG10(C32))+(0.30429*(LOG10(C32)^2))+(-0.059534*(LOG10(C32)^3))+(0*(LOG10(C32)^4)))</f>
        <v/>
      </c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</row>
    <row r="33">
      <c r="A33" s="76" t="n"/>
      <c r="B33" s="76" t="n"/>
      <c r="C33" s="76" t="n">
        <v>2.4</v>
      </c>
      <c r="D33" s="30">
        <f>IF(AND(C33&gt;0.167,C33&lt;2.84),10^(3.0002+(-1.4636*LOG10(C33))+(-0.49427*(LOG10(C33)^2))+(-0.44345*(LOG10(C33)^3))+(-0.37148*(LOG10(C33)^4))),IF(AND(C33&gt;2.84,C33&lt;25.21),10^(2.7741+(0.11608*LOG10(C33))+(-4.5313*(LOG10(C33)^2))+(3.4564*(LOG10(C33)^3))+(-0.8346*(LOG10(C33)^4))),10^(5.2611+(-7.0786*LOG10(C33))+(3.5545*(LOG10(C33)^2))+(-0.72311*(LOG10(C33)^3))+(0*(LOG10(C33)^4)))))</f>
        <v/>
      </c>
      <c r="E33" s="30">
        <f>IF(AND(C33&gt;0.167,C33&lt;1.05),10^(3.9425+(-1.65*LOG10(C33))+(0.54353*(LOG10(C33)^2))+(2.3036*(LOG10(C33)^3))+(1.5439*(LOG10(C33)^4))),IF(AND(C33&gt;1.05,C33&lt;8.7),10^(3.9373+(-1.6802*LOG10(C33))+(-0.80819*(LOG10(C33)^2))+(-1.5461*(LOG10(C33)^3))+(1.4957*(LOG10(C33)^4))),10^(5.8327+(-7.3773*LOG10(C33))+(3.6569*(LOG10(C33)^2))+(-0.73282*(LOG10(C33)^3))+(0*(LOG10(C33)^4)))))</f>
        <v/>
      </c>
      <c r="F33" s="30">
        <f>IF(AND(C33&gt;0.167,C33&lt;2.4),10^(1.2919+(-0.46629*LOG10(C33))+(2.2169*(LOG10(C33)^2))+(0.15728*(LOG10(C33)^3))+(-1.0651*(LOG10(C33)^4))),IF(AND(C33&gt;2.4,C33&lt;15.04),10^(0.91008+(3.8403*LOG10(C33))+(-9.0634*(LOG10(C33)^2))+(7.4402*(LOG10(C33)^3))+(-2.219*(LOG10(C33)^4))),10^(1.7753+(-0.80503*LOG10(C33))+(-0.055334*(LOG10(C33)^2))+(0*(LOG10(C33)^3))+(0*(LOG10(C33)^4)))))</f>
        <v/>
      </c>
      <c r="G33" s="30">
        <f>10^(2.5759+(-1.5622*LOG10(C33))+(0.30429*(LOG10(C33)^2))+(-0.059534*(LOG10(C33)^3))+(0*(LOG10(C33)^4)))</f>
        <v/>
      </c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</row>
    <row r="34">
      <c r="A34" s="76" t="n"/>
      <c r="B34" s="76" t="n"/>
      <c r="C34" s="30" t="n">
        <v>2.6</v>
      </c>
      <c r="D34" s="30">
        <f>IF(AND(C34&gt;0.167,C34&lt;2.84),10^(3.0002+(-1.4636*LOG10(C34))+(-0.49427*(LOG10(C34)^2))+(-0.44345*(LOG10(C34)^3))+(-0.37148*(LOG10(C34)^4))),IF(AND(C34&gt;2.84,C34&lt;25.21),10^(2.7741+(0.11608*LOG10(C34))+(-4.5313*(LOG10(C34)^2))+(3.4564*(LOG10(C34)^3))+(-0.8346*(LOG10(C34)^4))),10^(5.2611+(-7.0786*LOG10(C34))+(3.5545*(LOG10(C34)^2))+(-0.72311*(LOG10(C34)^3))+(0*(LOG10(C34)^4)))))</f>
        <v/>
      </c>
      <c r="E34" s="30">
        <f>IF(AND(C34&gt;0.167,C34&lt;1.05),10^(3.9425+(-1.65*LOG10(C34))+(0.54353*(LOG10(C34)^2))+(2.3036*(LOG10(C34)^3))+(1.5439*(LOG10(C34)^4))),IF(AND(C34&gt;1.05,C34&lt;8.7),10^(3.9373+(-1.6802*LOG10(C34))+(-0.80819*(LOG10(C34)^2))+(-1.5461*(LOG10(C34)^3))+(1.4957*(LOG10(C34)^4))),10^(5.8327+(-7.3773*LOG10(C34))+(3.6569*(LOG10(C34)^2))+(-0.73282*(LOG10(C34)^3))+(0*(LOG10(C34)^4)))))</f>
        <v/>
      </c>
      <c r="F34" s="30">
        <f>IF(AND(C34&gt;0.167,C34&lt;2.4),10^(1.2919+(-0.46629*LOG10(C34))+(2.2169*(LOG10(C34)^2))+(0.15728*(LOG10(C34)^3))+(-1.0651*(LOG10(C34)^4))),IF(AND(C34&gt;2.4,C34&lt;15.04),10^(0.91008+(3.8403*LOG10(C34))+(-9.0634*(LOG10(C34)^2))+(7.4402*(LOG10(C34)^3))+(-2.219*(LOG10(C34)^4))),10^(1.7753+(-0.80503*LOG10(C34))+(-0.055334*(LOG10(C34)^2))+(0*(LOG10(C34)^3))+(0*(LOG10(C34)^4)))))</f>
        <v/>
      </c>
      <c r="G34" s="30">
        <f>10^(2.5759+(-1.5622*LOG10(C34))+(0.30429*(LOG10(C34)^2))+(-0.059534*(LOG10(C34)^3))+(0*(LOG10(C34)^4)))</f>
        <v/>
      </c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</row>
    <row r="35">
      <c r="A35" s="76" t="n"/>
      <c r="B35" s="76" t="n"/>
      <c r="C35" s="76" t="n">
        <v>2.8</v>
      </c>
      <c r="D35" s="30">
        <f>IF(AND(C35&gt;0.167,C35&lt;2.84),10^(3.0002+(-1.4636*LOG10(C35))+(-0.49427*(LOG10(C35)^2))+(-0.44345*(LOG10(C35)^3))+(-0.37148*(LOG10(C35)^4))),IF(AND(C35&gt;2.84,C35&lt;25.21),10^(2.7741+(0.11608*LOG10(C35))+(-4.5313*(LOG10(C35)^2))+(3.4564*(LOG10(C35)^3))+(-0.8346*(LOG10(C35)^4))),10^(5.2611+(-7.0786*LOG10(C35))+(3.5545*(LOG10(C35)^2))+(-0.72311*(LOG10(C35)^3))+(0*(LOG10(C35)^4)))))</f>
        <v/>
      </c>
      <c r="E35" s="30">
        <f>IF(AND(C35&gt;0.167,C35&lt;1.05),10^(3.9425+(-1.65*LOG10(C35))+(0.54353*(LOG10(C35)^2))+(2.3036*(LOG10(C35)^3))+(1.5439*(LOG10(C35)^4))),IF(AND(C35&gt;1.05,C35&lt;8.7),10^(3.9373+(-1.6802*LOG10(C35))+(-0.80819*(LOG10(C35)^2))+(-1.5461*(LOG10(C35)^3))+(1.4957*(LOG10(C35)^4))),10^(5.8327+(-7.3773*LOG10(C35))+(3.6569*(LOG10(C35)^2))+(-0.73282*(LOG10(C35)^3))+(0*(LOG10(C35)^4)))))</f>
        <v/>
      </c>
      <c r="F35" s="30">
        <f>IF(AND(C35&gt;0.167,C35&lt;2.4),10^(1.2919+(-0.46629*LOG10(C35))+(2.2169*(LOG10(C35)^2))+(0.15728*(LOG10(C35)^3))+(-1.0651*(LOG10(C35)^4))),IF(AND(C35&gt;2.4,C35&lt;15.04),10^(0.91008+(3.8403*LOG10(C35))+(-9.0634*(LOG10(C35)^2))+(7.4402*(LOG10(C35)^3))+(-2.219*(LOG10(C35)^4))),10^(1.7753+(-0.80503*LOG10(C35))+(-0.055334*(LOG10(C35)^2))+(0*(LOG10(C35)^3))+(0*(LOG10(C35)^4)))))</f>
        <v/>
      </c>
      <c r="G35" s="30">
        <f>10^(2.5759+(-1.5622*LOG10(C35))+(0.30429*(LOG10(C35)^2))+(-0.059534*(LOG10(C35)^3))+(0*(LOG10(C35)^4)))</f>
        <v/>
      </c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</row>
    <row r="36">
      <c r="A36" s="76" t="n"/>
      <c r="B36" s="76" t="n"/>
      <c r="C36" s="30" t="n">
        <v>3</v>
      </c>
      <c r="D36" s="30">
        <f>IF(AND(C36&gt;0.167,C36&lt;2.84),10^(3.0002+(-1.4636*LOG10(C36))+(-0.49427*(LOG10(C36)^2))+(-0.44345*(LOG10(C36)^3))+(-0.37148*(LOG10(C36)^4))),IF(AND(C36&gt;2.84,C36&lt;25.21),10^(2.7741+(0.11608*LOG10(C36))+(-4.5313*(LOG10(C36)^2))+(3.4564*(LOG10(C36)^3))+(-0.8346*(LOG10(C36)^4))),10^(5.2611+(-7.0786*LOG10(C36))+(3.5545*(LOG10(C36)^2))+(-0.72311*(LOG10(C36)^3))+(0*(LOG10(C36)^4)))))</f>
        <v/>
      </c>
      <c r="E36" s="30">
        <f>IF(AND(C36&gt;0.167,C36&lt;1.05),10^(3.9425+(-1.65*LOG10(C36))+(0.54353*(LOG10(C36)^2))+(2.3036*(LOG10(C36)^3))+(1.5439*(LOG10(C36)^4))),IF(AND(C36&gt;1.05,C36&lt;8.7),10^(3.9373+(-1.6802*LOG10(C36))+(-0.80819*(LOG10(C36)^2))+(-1.5461*(LOG10(C36)^3))+(1.4957*(LOG10(C36)^4))),10^(5.8327+(-7.3773*LOG10(C36))+(3.6569*(LOG10(C36)^2))+(-0.73282*(LOG10(C36)^3))+(0*(LOG10(C36)^4)))))</f>
        <v/>
      </c>
      <c r="F36" s="30">
        <f>IF(AND(C36&gt;0.167,C36&lt;2.4),10^(1.2919+(-0.46629*LOG10(C36))+(2.2169*(LOG10(C36)^2))+(0.15728*(LOG10(C36)^3))+(-1.0651*(LOG10(C36)^4))),IF(AND(C36&gt;2.4,C36&lt;15.04),10^(0.91008+(3.8403*LOG10(C36))+(-9.0634*(LOG10(C36)^2))+(7.4402*(LOG10(C36)^3))+(-2.219*(LOG10(C36)^4))),10^(1.7753+(-0.80503*LOG10(C36))+(-0.055334*(LOG10(C36)^2))+(0*(LOG10(C36)^3))+(0*(LOG10(C36)^4)))))</f>
        <v/>
      </c>
      <c r="G36" s="30">
        <f>10^(2.5759+(-1.5622*LOG10(C36))+(0.30429*(LOG10(C36)^2))+(-0.059534*(LOG10(C36)^3))+(0*(LOG10(C36)^4)))</f>
        <v/>
      </c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</row>
    <row r="37">
      <c r="A37" s="76" t="n"/>
      <c r="B37" s="76" t="n"/>
      <c r="C37" s="30" t="n">
        <v>3.2</v>
      </c>
      <c r="D37" s="30">
        <f>IF(AND(C37&gt;0.167,C37&lt;2.84),10^(3.0002+(-1.4636*LOG10(C37))+(-0.49427*(LOG10(C37)^2))+(-0.44345*(LOG10(C37)^3))+(-0.37148*(LOG10(C37)^4))),IF(AND(C37&gt;2.84,C37&lt;25.21),10^(2.7741+(0.11608*LOG10(C37))+(-4.5313*(LOG10(C37)^2))+(3.4564*(LOG10(C37)^3))+(-0.8346*(LOG10(C37)^4))),10^(5.2611+(-7.0786*LOG10(C37))+(3.5545*(LOG10(C37)^2))+(-0.72311*(LOG10(C37)^3))+(0*(LOG10(C37)^4)))))</f>
        <v/>
      </c>
      <c r="E37" s="30">
        <f>IF(AND(C37&gt;0.167,C37&lt;1.05),10^(3.9425+(-1.65*LOG10(C37))+(0.54353*(LOG10(C37)^2))+(2.3036*(LOG10(C37)^3))+(1.5439*(LOG10(C37)^4))),IF(AND(C37&gt;1.05,C37&lt;8.7),10^(3.9373+(-1.6802*LOG10(C37))+(-0.80819*(LOG10(C37)^2))+(-1.5461*(LOG10(C37)^3))+(1.4957*(LOG10(C37)^4))),10^(5.8327+(-7.3773*LOG10(C37))+(3.6569*(LOG10(C37)^2))+(-0.73282*(LOG10(C37)^3))+(0*(LOG10(C37)^4)))))</f>
        <v/>
      </c>
      <c r="F37" s="30">
        <f>IF(AND(C37&gt;0.167,C37&lt;2.4),10^(1.2919+(-0.46629*LOG10(C37))+(2.2169*(LOG10(C37)^2))+(0.15728*(LOG10(C37)^3))+(-1.0651*(LOG10(C37)^4))),IF(AND(C37&gt;2.4,C37&lt;15.04),10^(0.91008+(3.8403*LOG10(C37))+(-9.0634*(LOG10(C37)^2))+(7.4402*(LOG10(C37)^3))+(-2.219*(LOG10(C37)^4))),10^(1.7753+(-0.80503*LOG10(C37))+(-0.055334*(LOG10(C37)^2))+(0*(LOG10(C37)^3))+(0*(LOG10(C37)^4)))))</f>
        <v/>
      </c>
      <c r="G37" s="30">
        <f>10^(2.5759+(-1.5622*LOG10(C37))+(0.30429*(LOG10(C37)^2))+(-0.059534*(LOG10(C37)^3))+(0*(LOG10(C37)^4)))</f>
        <v/>
      </c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</row>
    <row r="38">
      <c r="A38" s="76" t="n"/>
      <c r="B38" s="76" t="n"/>
      <c r="C38" s="76" t="n">
        <v>3.4</v>
      </c>
      <c r="D38" s="30">
        <f>IF(AND(C38&gt;0.167,C38&lt;2.84),10^(3.0002+(-1.4636*LOG10(C38))+(-0.49427*(LOG10(C38)^2))+(-0.44345*(LOG10(C38)^3))+(-0.37148*(LOG10(C38)^4))),IF(AND(C38&gt;2.84,C38&lt;25.21),10^(2.7741+(0.11608*LOG10(C38))+(-4.5313*(LOG10(C38)^2))+(3.4564*(LOG10(C38)^3))+(-0.8346*(LOG10(C38)^4))),10^(5.2611+(-7.0786*LOG10(C38))+(3.5545*(LOG10(C38)^2))+(-0.72311*(LOG10(C38)^3))+(0*(LOG10(C38)^4)))))</f>
        <v/>
      </c>
      <c r="E38" s="30">
        <f>IF(AND(C38&gt;0.167,C38&lt;1.05),10^(3.9425+(-1.65*LOG10(C38))+(0.54353*(LOG10(C38)^2))+(2.3036*(LOG10(C38)^3))+(1.5439*(LOG10(C38)^4))),IF(AND(C38&gt;1.05,C38&lt;8.7),10^(3.9373+(-1.6802*LOG10(C38))+(-0.80819*(LOG10(C38)^2))+(-1.5461*(LOG10(C38)^3))+(1.4957*(LOG10(C38)^4))),10^(5.8327+(-7.3773*LOG10(C38))+(3.6569*(LOG10(C38)^2))+(-0.73282*(LOG10(C38)^3))+(0*(LOG10(C38)^4)))))</f>
        <v/>
      </c>
      <c r="F38" s="30">
        <f>IF(AND(C38&gt;0.167,C38&lt;2.4),10^(1.2919+(-0.46629*LOG10(C38))+(2.2169*(LOG10(C38)^2))+(0.15728*(LOG10(C38)^3))+(-1.0651*(LOG10(C38)^4))),IF(AND(C38&gt;2.4,C38&lt;15.04),10^(0.91008+(3.8403*LOG10(C38))+(-9.0634*(LOG10(C38)^2))+(7.4402*(LOG10(C38)^3))+(-2.219*(LOG10(C38)^4))),10^(1.7753+(-0.80503*LOG10(C38))+(-0.055334*(LOG10(C38)^2))+(0*(LOG10(C38)^3))+(0*(LOG10(C38)^4)))))</f>
        <v/>
      </c>
      <c r="G38" s="30">
        <f>10^(2.5759+(-1.5622*LOG10(C38))+(0.30429*(LOG10(C38)^2))+(-0.059534*(LOG10(C38)^3))+(0*(LOG10(C38)^4)))</f>
        <v/>
      </c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</row>
    <row r="39">
      <c r="A39" s="76" t="n"/>
      <c r="B39" s="76" t="n"/>
      <c r="C39" s="30" t="n">
        <v>3.6</v>
      </c>
      <c r="D39" s="30">
        <f>IF(AND(C39&gt;0.167,C39&lt;2.84),10^(3.0002+(-1.4636*LOG10(C39))+(-0.49427*(LOG10(C39)^2))+(-0.44345*(LOG10(C39)^3))+(-0.37148*(LOG10(C39)^4))),IF(AND(C39&gt;2.84,C39&lt;25.21),10^(2.7741+(0.11608*LOG10(C39))+(-4.5313*(LOG10(C39)^2))+(3.4564*(LOG10(C39)^3))+(-0.8346*(LOG10(C39)^4))),10^(5.2611+(-7.0786*LOG10(C39))+(3.5545*(LOG10(C39)^2))+(-0.72311*(LOG10(C39)^3))+(0*(LOG10(C39)^4)))))</f>
        <v/>
      </c>
      <c r="E39" s="30">
        <f>IF(AND(C39&gt;0.167,C39&lt;1.05),10^(3.9425+(-1.65*LOG10(C39))+(0.54353*(LOG10(C39)^2))+(2.3036*(LOG10(C39)^3))+(1.5439*(LOG10(C39)^4))),IF(AND(C39&gt;1.05,C39&lt;8.7),10^(3.9373+(-1.6802*LOG10(C39))+(-0.80819*(LOG10(C39)^2))+(-1.5461*(LOG10(C39)^3))+(1.4957*(LOG10(C39)^4))),10^(5.8327+(-7.3773*LOG10(C39))+(3.6569*(LOG10(C39)^2))+(-0.73282*(LOG10(C39)^3))+(0*(LOG10(C39)^4)))))</f>
        <v/>
      </c>
      <c r="F39" s="30">
        <f>IF(AND(C39&gt;0.167,C39&lt;2.4),10^(1.2919+(-0.46629*LOG10(C39))+(2.2169*(LOG10(C39)^2))+(0.15728*(LOG10(C39)^3))+(-1.0651*(LOG10(C39)^4))),IF(AND(C39&gt;2.4,C39&lt;15.04),10^(0.91008+(3.8403*LOG10(C39))+(-9.0634*(LOG10(C39)^2))+(7.4402*(LOG10(C39)^3))+(-2.219*(LOG10(C39)^4))),10^(1.7753+(-0.80503*LOG10(C39))+(-0.055334*(LOG10(C39)^2))+(0*(LOG10(C39)^3))+(0*(LOG10(C39)^4)))))</f>
        <v/>
      </c>
      <c r="G39" s="30">
        <f>10^(2.5759+(-1.5622*LOG10(C39))+(0.30429*(LOG10(C39)^2))+(-0.059534*(LOG10(C39)^3))+(0*(LOG10(C39)^4)))</f>
        <v/>
      </c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</row>
    <row r="40">
      <c r="A40" s="76" t="n"/>
      <c r="B40" s="76" t="n"/>
      <c r="C40" s="76" t="n">
        <v>3.8</v>
      </c>
      <c r="D40" s="30">
        <f>IF(AND(C40&gt;0.167,C40&lt;2.84),10^(3.0002+(-1.4636*LOG10(C40))+(-0.49427*(LOG10(C40)^2))+(-0.44345*(LOG10(C40)^3))+(-0.37148*(LOG10(C40)^4))),IF(AND(C40&gt;2.84,C40&lt;25.21),10^(2.7741+(0.11608*LOG10(C40))+(-4.5313*(LOG10(C40)^2))+(3.4564*(LOG10(C40)^3))+(-0.8346*(LOG10(C40)^4))),10^(5.2611+(-7.0786*LOG10(C40))+(3.5545*(LOG10(C40)^2))+(-0.72311*(LOG10(C40)^3))+(0*(LOG10(C40)^4)))))</f>
        <v/>
      </c>
      <c r="E40" s="30">
        <f>IF(AND(C40&gt;0.167,C40&lt;1.05),10^(3.9425+(-1.65*LOG10(C40))+(0.54353*(LOG10(C40)^2))+(2.3036*(LOG10(C40)^3))+(1.5439*(LOG10(C40)^4))),IF(AND(C40&gt;1.05,C40&lt;8.7),10^(3.9373+(-1.6802*LOG10(C40))+(-0.80819*(LOG10(C40)^2))+(-1.5461*(LOG10(C40)^3))+(1.4957*(LOG10(C40)^4))),10^(5.8327+(-7.3773*LOG10(C40))+(3.6569*(LOG10(C40)^2))+(-0.73282*(LOG10(C40)^3))+(0*(LOG10(C40)^4)))))</f>
        <v/>
      </c>
      <c r="F40" s="30">
        <f>IF(AND(C40&gt;0.167,C40&lt;2.4),10^(1.2919+(-0.46629*LOG10(C40))+(2.2169*(LOG10(C40)^2))+(0.15728*(LOG10(C40)^3))+(-1.0651*(LOG10(C40)^4))),IF(AND(C40&gt;2.4,C40&lt;15.04),10^(0.91008+(3.8403*LOG10(C40))+(-9.0634*(LOG10(C40)^2))+(7.4402*(LOG10(C40)^3))+(-2.219*(LOG10(C40)^4))),10^(1.7753+(-0.80503*LOG10(C40))+(-0.055334*(LOG10(C40)^2))+(0*(LOG10(C40)^3))+(0*(LOG10(C40)^4)))))</f>
        <v/>
      </c>
      <c r="G40" s="30">
        <f>10^(2.5759+(-1.5622*LOG10(C40))+(0.30429*(LOG10(C40)^2))+(-0.059534*(LOG10(C40)^3))+(0*(LOG10(C40)^4)))</f>
        <v/>
      </c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</row>
    <row r="41">
      <c r="A41" s="76" t="n"/>
      <c r="B41" s="76" t="n"/>
      <c r="C41" s="30" t="n">
        <v>4</v>
      </c>
      <c r="D41" s="30">
        <f>IF(AND(C41&gt;0.167,C41&lt;2.84),10^(3.0002+(-1.4636*LOG10(C41))+(-0.49427*(LOG10(C41)^2))+(-0.44345*(LOG10(C41)^3))+(-0.37148*(LOG10(C41)^4))),IF(AND(C41&gt;2.84,C41&lt;25.21),10^(2.7741+(0.11608*LOG10(C41))+(-4.5313*(LOG10(C41)^2))+(3.4564*(LOG10(C41)^3))+(-0.8346*(LOG10(C41)^4))),10^(5.2611+(-7.0786*LOG10(C41))+(3.5545*(LOG10(C41)^2))+(-0.72311*(LOG10(C41)^3))+(0*(LOG10(C41)^4)))))</f>
        <v/>
      </c>
      <c r="E41" s="30">
        <f>IF(AND(C41&gt;0.167,C41&lt;1.05),10^(3.9425+(-1.65*LOG10(C41))+(0.54353*(LOG10(C41)^2))+(2.3036*(LOG10(C41)^3))+(1.5439*(LOG10(C41)^4))),IF(AND(C41&gt;1.05,C41&lt;8.7),10^(3.9373+(-1.6802*LOG10(C41))+(-0.80819*(LOG10(C41)^2))+(-1.5461*(LOG10(C41)^3))+(1.4957*(LOG10(C41)^4))),10^(5.8327+(-7.3773*LOG10(C41))+(3.6569*(LOG10(C41)^2))+(-0.73282*(LOG10(C41)^3))+(0*(LOG10(C41)^4)))))</f>
        <v/>
      </c>
      <c r="F41" s="30">
        <f>IF(AND(C41&gt;0.167,C41&lt;2.4),10^(1.2919+(-0.46629*LOG10(C41))+(2.2169*(LOG10(C41)^2))+(0.15728*(LOG10(C41)^3))+(-1.0651*(LOG10(C41)^4))),IF(AND(C41&gt;2.4,C41&lt;15.04),10^(0.91008+(3.8403*LOG10(C41))+(-9.0634*(LOG10(C41)^2))+(7.4402*(LOG10(C41)^3))+(-2.219*(LOG10(C41)^4))),10^(1.7753+(-0.80503*LOG10(C41))+(-0.055334*(LOG10(C41)^2))+(0*(LOG10(C41)^3))+(0*(LOG10(C41)^4)))))</f>
        <v/>
      </c>
      <c r="G41" s="30">
        <f>10^(2.5759+(-1.5622*LOG10(C41))+(0.30429*(LOG10(C41)^2))+(-0.059534*(LOG10(C41)^3))+(0*(LOG10(C41)^4)))</f>
        <v/>
      </c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</row>
    <row r="42">
      <c r="A42" s="76" t="n"/>
      <c r="B42" s="76" t="n"/>
      <c r="C42" s="30" t="n">
        <v>4.2</v>
      </c>
      <c r="D42" s="30">
        <f>IF(AND(C42&gt;0.167,C42&lt;2.84),10^(3.0002+(-1.4636*LOG10(C42))+(-0.49427*(LOG10(C42)^2))+(-0.44345*(LOG10(C42)^3))+(-0.37148*(LOG10(C42)^4))),IF(AND(C42&gt;2.84,C42&lt;25.21),10^(2.7741+(0.11608*LOG10(C42))+(-4.5313*(LOG10(C42)^2))+(3.4564*(LOG10(C42)^3))+(-0.8346*(LOG10(C42)^4))),10^(5.2611+(-7.0786*LOG10(C42))+(3.5545*(LOG10(C42)^2))+(-0.72311*(LOG10(C42)^3))+(0*(LOG10(C42)^4)))))</f>
        <v/>
      </c>
      <c r="E42" s="30">
        <f>IF(AND(C42&gt;0.167,C42&lt;1.05),10^(3.9425+(-1.65*LOG10(C42))+(0.54353*(LOG10(C42)^2))+(2.3036*(LOG10(C42)^3))+(1.5439*(LOG10(C42)^4))),IF(AND(C42&gt;1.05,C42&lt;8.7),10^(3.9373+(-1.6802*LOG10(C42))+(-0.80819*(LOG10(C42)^2))+(-1.5461*(LOG10(C42)^3))+(1.4957*(LOG10(C42)^4))),10^(5.8327+(-7.3773*LOG10(C42))+(3.6569*(LOG10(C42)^2))+(-0.73282*(LOG10(C42)^3))+(0*(LOG10(C42)^4)))))</f>
        <v/>
      </c>
      <c r="F42" s="30">
        <f>IF(AND(C42&gt;0.167,C42&lt;2.4),10^(1.2919+(-0.46629*LOG10(C42))+(2.2169*(LOG10(C42)^2))+(0.15728*(LOG10(C42)^3))+(-1.0651*(LOG10(C42)^4))),IF(AND(C42&gt;2.4,C42&lt;15.04),10^(0.91008+(3.8403*LOG10(C42))+(-9.0634*(LOG10(C42)^2))+(7.4402*(LOG10(C42)^3))+(-2.219*(LOG10(C42)^4))),10^(1.7753+(-0.80503*LOG10(C42))+(-0.055334*(LOG10(C42)^2))+(0*(LOG10(C42)^3))+(0*(LOG10(C42)^4)))))</f>
        <v/>
      </c>
      <c r="G42" s="30">
        <f>10^(2.5759+(-1.5622*LOG10(C42))+(0.30429*(LOG10(C42)^2))+(-0.059534*(LOG10(C42)^3))+(0*(LOG10(C42)^4)))</f>
        <v/>
      </c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</row>
    <row r="43">
      <c r="A43" s="76" t="n"/>
      <c r="B43" s="76" t="n"/>
      <c r="C43" s="76" t="n">
        <v>4.4</v>
      </c>
      <c r="D43" s="30">
        <f>IF(AND(C43&gt;0.167,C43&lt;2.84),10^(3.0002+(-1.4636*LOG10(C43))+(-0.49427*(LOG10(C43)^2))+(-0.44345*(LOG10(C43)^3))+(-0.37148*(LOG10(C43)^4))),IF(AND(C43&gt;2.84,C43&lt;25.21),10^(2.7741+(0.11608*LOG10(C43))+(-4.5313*(LOG10(C43)^2))+(3.4564*(LOG10(C43)^3))+(-0.8346*(LOG10(C43)^4))),10^(5.2611+(-7.0786*LOG10(C43))+(3.5545*(LOG10(C43)^2))+(-0.72311*(LOG10(C43)^3))+(0*(LOG10(C43)^4)))))</f>
        <v/>
      </c>
      <c r="E43" s="30">
        <f>IF(AND(C43&gt;0.167,C43&lt;1.05),10^(3.9425+(-1.65*LOG10(C43))+(0.54353*(LOG10(C43)^2))+(2.3036*(LOG10(C43)^3))+(1.5439*(LOG10(C43)^4))),IF(AND(C43&gt;1.05,C43&lt;8.7),10^(3.9373+(-1.6802*LOG10(C43))+(-0.80819*(LOG10(C43)^2))+(-1.5461*(LOG10(C43)^3))+(1.4957*(LOG10(C43)^4))),10^(5.8327+(-7.3773*LOG10(C43))+(3.6569*(LOG10(C43)^2))+(-0.73282*(LOG10(C43)^3))+(0*(LOG10(C43)^4)))))</f>
        <v/>
      </c>
      <c r="F43" s="30">
        <f>IF(AND(C43&gt;0.167,C43&lt;2.4),10^(1.2919+(-0.46629*LOG10(C43))+(2.2169*(LOG10(C43)^2))+(0.15728*(LOG10(C43)^3))+(-1.0651*(LOG10(C43)^4))),IF(AND(C43&gt;2.4,C43&lt;15.04),10^(0.91008+(3.8403*LOG10(C43))+(-9.0634*(LOG10(C43)^2))+(7.4402*(LOG10(C43)^3))+(-2.219*(LOG10(C43)^4))),10^(1.7753+(-0.80503*LOG10(C43))+(-0.055334*(LOG10(C43)^2))+(0*(LOG10(C43)^3))+(0*(LOG10(C43)^4)))))</f>
        <v/>
      </c>
      <c r="G43" s="30">
        <f>10^(2.5759+(-1.5622*LOG10(C43))+(0.30429*(LOG10(C43)^2))+(-0.059534*(LOG10(C43)^3))+(0*(LOG10(C43)^4)))</f>
        <v/>
      </c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</row>
    <row r="44">
      <c r="A44" s="76" t="n"/>
      <c r="B44" s="76" t="n"/>
      <c r="C44" s="30" t="n">
        <v>4.6</v>
      </c>
      <c r="D44" s="30">
        <f>IF(AND(C44&gt;0.167,C44&lt;2.84),10^(3.0002+(-1.4636*LOG10(C44))+(-0.49427*(LOG10(C44)^2))+(-0.44345*(LOG10(C44)^3))+(-0.37148*(LOG10(C44)^4))),IF(AND(C44&gt;2.84,C44&lt;25.21),10^(2.7741+(0.11608*LOG10(C44))+(-4.5313*(LOG10(C44)^2))+(3.4564*(LOG10(C44)^3))+(-0.8346*(LOG10(C44)^4))),10^(5.2611+(-7.0786*LOG10(C44))+(3.5545*(LOG10(C44)^2))+(-0.72311*(LOG10(C44)^3))+(0*(LOG10(C44)^4)))))</f>
        <v/>
      </c>
      <c r="E44" s="30">
        <f>IF(AND(C44&gt;0.167,C44&lt;1.05),10^(3.9425+(-1.65*LOG10(C44))+(0.54353*(LOG10(C44)^2))+(2.3036*(LOG10(C44)^3))+(1.5439*(LOG10(C44)^4))),IF(AND(C44&gt;1.05,C44&lt;8.7),10^(3.9373+(-1.6802*LOG10(C44))+(-0.80819*(LOG10(C44)^2))+(-1.5461*(LOG10(C44)^3))+(1.4957*(LOG10(C44)^4))),10^(5.8327+(-7.3773*LOG10(C44))+(3.6569*(LOG10(C44)^2))+(-0.73282*(LOG10(C44)^3))+(0*(LOG10(C44)^4)))))</f>
        <v/>
      </c>
      <c r="F44" s="30">
        <f>IF(AND(C44&gt;0.167,C44&lt;2.4),10^(1.2919+(-0.46629*LOG10(C44))+(2.2169*(LOG10(C44)^2))+(0.15728*(LOG10(C44)^3))+(-1.0651*(LOG10(C44)^4))),IF(AND(C44&gt;2.4,C44&lt;15.04),10^(0.91008+(3.8403*LOG10(C44))+(-9.0634*(LOG10(C44)^2))+(7.4402*(LOG10(C44)^3))+(-2.219*(LOG10(C44)^4))),10^(1.7753+(-0.80503*LOG10(C44))+(-0.055334*(LOG10(C44)^2))+(0*(LOG10(C44)^3))+(0*(LOG10(C44)^4)))))</f>
        <v/>
      </c>
      <c r="G44" s="30">
        <f>10^(2.5759+(-1.5622*LOG10(C44))+(0.30429*(LOG10(C44)^2))+(-0.059534*(LOG10(C44)^3))+(0*(LOG10(C44)^4)))</f>
        <v/>
      </c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</row>
    <row r="45">
      <c r="A45" s="76" t="n"/>
      <c r="B45" s="76" t="n"/>
      <c r="C45" s="76" t="n">
        <v>4.8</v>
      </c>
      <c r="D45" s="30">
        <f>IF(AND(C45&gt;0.167,C45&lt;2.84),10^(3.0002+(-1.4636*LOG10(C45))+(-0.49427*(LOG10(C45)^2))+(-0.44345*(LOG10(C45)^3))+(-0.37148*(LOG10(C45)^4))),IF(AND(C45&gt;2.84,C45&lt;25.21),10^(2.7741+(0.11608*LOG10(C45))+(-4.5313*(LOG10(C45)^2))+(3.4564*(LOG10(C45)^3))+(-0.8346*(LOG10(C45)^4))),10^(5.2611+(-7.0786*LOG10(C45))+(3.5545*(LOG10(C45)^2))+(-0.72311*(LOG10(C45)^3))+(0*(LOG10(C45)^4)))))</f>
        <v/>
      </c>
      <c r="E45" s="30">
        <f>IF(AND(C45&gt;0.167,C45&lt;1.05),10^(3.9425+(-1.65*LOG10(C45))+(0.54353*(LOG10(C45)^2))+(2.3036*(LOG10(C45)^3))+(1.5439*(LOG10(C45)^4))),IF(AND(C45&gt;1.05,C45&lt;8.7),10^(3.9373+(-1.6802*LOG10(C45))+(-0.80819*(LOG10(C45)^2))+(-1.5461*(LOG10(C45)^3))+(1.4957*(LOG10(C45)^4))),10^(5.8327+(-7.3773*LOG10(C45))+(3.6569*(LOG10(C45)^2))+(-0.73282*(LOG10(C45)^3))+(0*(LOG10(C45)^4)))))</f>
        <v/>
      </c>
      <c r="F45" s="30">
        <f>IF(AND(C45&gt;0.167,C45&lt;2.4),10^(1.2919+(-0.46629*LOG10(C45))+(2.2169*(LOG10(C45)^2))+(0.15728*(LOG10(C45)^3))+(-1.0651*(LOG10(C45)^4))),IF(AND(C45&gt;2.4,C45&lt;15.04),10^(0.91008+(3.8403*LOG10(C45))+(-9.0634*(LOG10(C45)^2))+(7.4402*(LOG10(C45)^3))+(-2.219*(LOG10(C45)^4))),10^(1.7753+(-0.80503*LOG10(C45))+(-0.055334*(LOG10(C45)^2))+(0*(LOG10(C45)^3))+(0*(LOG10(C45)^4)))))</f>
        <v/>
      </c>
      <c r="G45" s="30">
        <f>10^(2.5759+(-1.5622*LOG10(C45))+(0.30429*(LOG10(C45)^2))+(-0.059534*(LOG10(C45)^3))+(0*(LOG10(C45)^4)))</f>
        <v/>
      </c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</row>
    <row r="46">
      <c r="A46" s="76" t="n"/>
      <c r="B46" s="76" t="n"/>
      <c r="C46" s="30" t="n">
        <v>5</v>
      </c>
      <c r="D46" s="30">
        <f>IF(AND(C46&gt;0.167,C46&lt;2.84),10^(3.0002+(-1.4636*LOG10(C46))+(-0.49427*(LOG10(C46)^2))+(-0.44345*(LOG10(C46)^3))+(-0.37148*(LOG10(C46)^4))),IF(AND(C46&gt;2.84,C46&lt;25.21),10^(2.7741+(0.11608*LOG10(C46))+(-4.5313*(LOG10(C46)^2))+(3.4564*(LOG10(C46)^3))+(-0.8346*(LOG10(C46)^4))),10^(5.2611+(-7.0786*LOG10(C46))+(3.5545*(LOG10(C46)^2))+(-0.72311*(LOG10(C46)^3))+(0*(LOG10(C46)^4)))))</f>
        <v/>
      </c>
      <c r="E46" s="30">
        <f>IF(AND(C46&gt;0.167,C46&lt;1.05),10^(3.9425+(-1.65*LOG10(C46))+(0.54353*(LOG10(C46)^2))+(2.3036*(LOG10(C46)^3))+(1.5439*(LOG10(C46)^4))),IF(AND(C46&gt;1.05,C46&lt;8.7),10^(3.9373+(-1.6802*LOG10(C46))+(-0.80819*(LOG10(C46)^2))+(-1.5461*(LOG10(C46)^3))+(1.4957*(LOG10(C46)^4))),10^(5.8327+(-7.3773*LOG10(C46))+(3.6569*(LOG10(C46)^2))+(-0.73282*(LOG10(C46)^3))+(0*(LOG10(C46)^4)))))</f>
        <v/>
      </c>
      <c r="F46" s="30">
        <f>IF(AND(C46&gt;0.167,C46&lt;2.4),10^(1.2919+(-0.46629*LOG10(C46))+(2.2169*(LOG10(C46)^2))+(0.15728*(LOG10(C46)^3))+(-1.0651*(LOG10(C46)^4))),IF(AND(C46&gt;2.4,C46&lt;15.04),10^(0.91008+(3.8403*LOG10(C46))+(-9.0634*(LOG10(C46)^2))+(7.4402*(LOG10(C46)^3))+(-2.219*(LOG10(C46)^4))),10^(1.7753+(-0.80503*LOG10(C46))+(-0.055334*(LOG10(C46)^2))+(0*(LOG10(C46)^3))+(0*(LOG10(C46)^4)))))</f>
        <v/>
      </c>
      <c r="G46" s="30">
        <f>10^(2.5759+(-1.5622*LOG10(C46))+(0.30429*(LOG10(C46)^2))+(-0.059534*(LOG10(C46)^3))+(0*(LOG10(C46)^4)))</f>
        <v/>
      </c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</row>
    <row r="47">
      <c r="A47" s="76" t="n"/>
      <c r="B47" s="76" t="n"/>
      <c r="C47" s="30" t="n">
        <v>5.2</v>
      </c>
      <c r="D47" s="30">
        <f>IF(AND(C47&gt;0.167,C47&lt;2.84),10^(3.0002+(-1.4636*LOG10(C47))+(-0.49427*(LOG10(C47)^2))+(-0.44345*(LOG10(C47)^3))+(-0.37148*(LOG10(C47)^4))),IF(AND(C47&gt;2.84,C47&lt;25.21),10^(2.7741+(0.11608*LOG10(C47))+(-4.5313*(LOG10(C47)^2))+(3.4564*(LOG10(C47)^3))+(-0.8346*(LOG10(C47)^4))),10^(5.2611+(-7.0786*LOG10(C47))+(3.5545*(LOG10(C47)^2))+(-0.72311*(LOG10(C47)^3))+(0*(LOG10(C47)^4)))))</f>
        <v/>
      </c>
      <c r="E47" s="30">
        <f>IF(AND(C47&gt;0.167,C47&lt;1.05),10^(3.9425+(-1.65*LOG10(C47))+(0.54353*(LOG10(C47)^2))+(2.3036*(LOG10(C47)^3))+(1.5439*(LOG10(C47)^4))),IF(AND(C47&gt;1.05,C47&lt;8.7),10^(3.9373+(-1.6802*LOG10(C47))+(-0.80819*(LOG10(C47)^2))+(-1.5461*(LOG10(C47)^3))+(1.4957*(LOG10(C47)^4))),10^(5.8327+(-7.3773*LOG10(C47))+(3.6569*(LOG10(C47)^2))+(-0.73282*(LOG10(C47)^3))+(0*(LOG10(C47)^4)))))</f>
        <v/>
      </c>
      <c r="F47" s="30">
        <f>IF(AND(C47&gt;0.167,C47&lt;2.4),10^(1.2919+(-0.46629*LOG10(C47))+(2.2169*(LOG10(C47)^2))+(0.15728*(LOG10(C47)^3))+(-1.0651*(LOG10(C47)^4))),IF(AND(C47&gt;2.4,C47&lt;15.04),10^(0.91008+(3.8403*LOG10(C47))+(-9.0634*(LOG10(C47)^2))+(7.4402*(LOG10(C47)^3))+(-2.219*(LOG10(C47)^4))),10^(1.7753+(-0.80503*LOG10(C47))+(-0.055334*(LOG10(C47)^2))+(0*(LOG10(C47)^3))+(0*(LOG10(C47)^4)))))</f>
        <v/>
      </c>
      <c r="G47" s="30">
        <f>10^(2.5759+(-1.5622*LOG10(C47))+(0.30429*(LOG10(C47)^2))+(-0.059534*(LOG10(C47)^3))+(0*(LOG10(C47)^4)))</f>
        <v/>
      </c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</row>
    <row r="48">
      <c r="A48" s="76" t="n"/>
      <c r="B48" s="76" t="n"/>
      <c r="C48" s="76" t="n">
        <v>5.4</v>
      </c>
      <c r="D48" s="30">
        <f>IF(AND(C48&gt;0.167,C48&lt;2.84),10^(3.0002+(-1.4636*LOG10(C48))+(-0.49427*(LOG10(C48)^2))+(-0.44345*(LOG10(C48)^3))+(-0.37148*(LOG10(C48)^4))),IF(AND(C48&gt;2.84,C48&lt;25.21),10^(2.7741+(0.11608*LOG10(C48))+(-4.5313*(LOG10(C48)^2))+(3.4564*(LOG10(C48)^3))+(-0.8346*(LOG10(C48)^4))),10^(5.2611+(-7.0786*LOG10(C48))+(3.5545*(LOG10(C48)^2))+(-0.72311*(LOG10(C48)^3))+(0*(LOG10(C48)^4)))))</f>
        <v/>
      </c>
      <c r="E48" s="30">
        <f>IF(AND(C48&gt;0.167,C48&lt;1.05),10^(3.9425+(-1.65*LOG10(C48))+(0.54353*(LOG10(C48)^2))+(2.3036*(LOG10(C48)^3))+(1.5439*(LOG10(C48)^4))),IF(AND(C48&gt;1.05,C48&lt;8.7),10^(3.9373+(-1.6802*LOG10(C48))+(-0.80819*(LOG10(C48)^2))+(-1.5461*(LOG10(C48)^3))+(1.4957*(LOG10(C48)^4))),10^(5.8327+(-7.3773*LOG10(C48))+(3.6569*(LOG10(C48)^2))+(-0.73282*(LOG10(C48)^3))+(0*(LOG10(C48)^4)))))</f>
        <v/>
      </c>
      <c r="F48" s="30">
        <f>IF(AND(C48&gt;0.167,C48&lt;2.4),10^(1.2919+(-0.46629*LOG10(C48))+(2.2169*(LOG10(C48)^2))+(0.15728*(LOG10(C48)^3))+(-1.0651*(LOG10(C48)^4))),IF(AND(C48&gt;2.4,C48&lt;15.04),10^(0.91008+(3.8403*LOG10(C48))+(-9.0634*(LOG10(C48)^2))+(7.4402*(LOG10(C48)^3))+(-2.219*(LOG10(C48)^4))),10^(1.7753+(-0.80503*LOG10(C48))+(-0.055334*(LOG10(C48)^2))+(0*(LOG10(C48)^3))+(0*(LOG10(C48)^4)))))</f>
        <v/>
      </c>
      <c r="G48" s="30">
        <f>10^(2.5759+(-1.5622*LOG10(C48))+(0.30429*(LOG10(C48)^2))+(-0.059534*(LOG10(C48)^3))+(0*(LOG10(C48)^4)))</f>
        <v/>
      </c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</row>
    <row r="49">
      <c r="A49" s="76" t="n"/>
      <c r="B49" s="76" t="n"/>
      <c r="C49" s="30" t="n">
        <v>5.6</v>
      </c>
      <c r="D49" s="30">
        <f>IF(AND(C49&gt;0.167,C49&lt;2.84),10^(3.0002+(-1.4636*LOG10(C49))+(-0.49427*(LOG10(C49)^2))+(-0.44345*(LOG10(C49)^3))+(-0.37148*(LOG10(C49)^4))),IF(AND(C49&gt;2.84,C49&lt;25.21),10^(2.7741+(0.11608*LOG10(C49))+(-4.5313*(LOG10(C49)^2))+(3.4564*(LOG10(C49)^3))+(-0.8346*(LOG10(C49)^4))),10^(5.2611+(-7.0786*LOG10(C49))+(3.5545*(LOG10(C49)^2))+(-0.72311*(LOG10(C49)^3))+(0*(LOG10(C49)^4)))))</f>
        <v/>
      </c>
      <c r="E49" s="30">
        <f>IF(AND(C49&gt;0.167,C49&lt;1.05),10^(3.9425+(-1.65*LOG10(C49))+(0.54353*(LOG10(C49)^2))+(2.3036*(LOG10(C49)^3))+(1.5439*(LOG10(C49)^4))),IF(AND(C49&gt;1.05,C49&lt;8.7),10^(3.9373+(-1.6802*LOG10(C49))+(-0.80819*(LOG10(C49)^2))+(-1.5461*(LOG10(C49)^3))+(1.4957*(LOG10(C49)^4))),10^(5.8327+(-7.3773*LOG10(C49))+(3.6569*(LOG10(C49)^2))+(-0.73282*(LOG10(C49)^3))+(0*(LOG10(C49)^4)))))</f>
        <v/>
      </c>
      <c r="F49" s="30">
        <f>IF(AND(C49&gt;0.167,C49&lt;2.4),10^(1.2919+(-0.46629*LOG10(C49))+(2.2169*(LOG10(C49)^2))+(0.15728*(LOG10(C49)^3))+(-1.0651*(LOG10(C49)^4))),IF(AND(C49&gt;2.4,C49&lt;15.04),10^(0.91008+(3.8403*LOG10(C49))+(-9.0634*(LOG10(C49)^2))+(7.4402*(LOG10(C49)^3))+(-2.219*(LOG10(C49)^4))),10^(1.7753+(-0.80503*LOG10(C49))+(-0.055334*(LOG10(C49)^2))+(0*(LOG10(C49)^3))+(0*(LOG10(C49)^4)))))</f>
        <v/>
      </c>
      <c r="G49" s="30">
        <f>10^(2.5759+(-1.5622*LOG10(C49))+(0.30429*(LOG10(C49)^2))+(-0.059534*(LOG10(C49)^3))+(0*(LOG10(C49)^4)))</f>
        <v/>
      </c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</row>
    <row r="50">
      <c r="A50" s="76" t="n"/>
      <c r="B50" s="76" t="n"/>
      <c r="C50" s="76" t="n">
        <v>5.8</v>
      </c>
      <c r="D50" s="30">
        <f>IF(AND(C50&gt;0.167,C50&lt;2.84),10^(3.0002+(-1.4636*LOG10(C50))+(-0.49427*(LOG10(C50)^2))+(-0.44345*(LOG10(C50)^3))+(-0.37148*(LOG10(C50)^4))),IF(AND(C50&gt;2.84,C50&lt;25.21),10^(2.7741+(0.11608*LOG10(C50))+(-4.5313*(LOG10(C50)^2))+(3.4564*(LOG10(C50)^3))+(-0.8346*(LOG10(C50)^4))),10^(5.2611+(-7.0786*LOG10(C50))+(3.5545*(LOG10(C50)^2))+(-0.72311*(LOG10(C50)^3))+(0*(LOG10(C50)^4)))))</f>
        <v/>
      </c>
      <c r="E50" s="30">
        <f>IF(AND(C50&gt;0.167,C50&lt;1.05),10^(3.9425+(-1.65*LOG10(C50))+(0.54353*(LOG10(C50)^2))+(2.3036*(LOG10(C50)^3))+(1.5439*(LOG10(C50)^4))),IF(AND(C50&gt;1.05,C50&lt;8.7),10^(3.9373+(-1.6802*LOG10(C50))+(-0.80819*(LOG10(C50)^2))+(-1.5461*(LOG10(C50)^3))+(1.4957*(LOG10(C50)^4))),10^(5.8327+(-7.3773*LOG10(C50))+(3.6569*(LOG10(C50)^2))+(-0.73282*(LOG10(C50)^3))+(0*(LOG10(C50)^4)))))</f>
        <v/>
      </c>
      <c r="F50" s="30">
        <f>IF(AND(C50&gt;0.167,C50&lt;2.4),10^(1.2919+(-0.46629*LOG10(C50))+(2.2169*(LOG10(C50)^2))+(0.15728*(LOG10(C50)^3))+(-1.0651*(LOG10(C50)^4))),IF(AND(C50&gt;2.4,C50&lt;15.04),10^(0.91008+(3.8403*LOG10(C50))+(-9.0634*(LOG10(C50)^2))+(7.4402*(LOG10(C50)^3))+(-2.219*(LOG10(C50)^4))),10^(1.7753+(-0.80503*LOG10(C50))+(-0.055334*(LOG10(C50)^2))+(0*(LOG10(C50)^3))+(0*(LOG10(C50)^4)))))</f>
        <v/>
      </c>
      <c r="G50" s="30">
        <f>10^(2.5759+(-1.5622*LOG10(C50))+(0.30429*(LOG10(C50)^2))+(-0.059534*(LOG10(C50)^3))+(0*(LOG10(C50)^4)))</f>
        <v/>
      </c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</row>
    <row r="51">
      <c r="A51" s="76" t="n"/>
      <c r="B51" s="76" t="n"/>
      <c r="C51" s="30" t="n">
        <v>6</v>
      </c>
      <c r="D51" s="30">
        <f>IF(AND(C51&gt;0.167,C51&lt;2.84),10^(3.0002+(-1.4636*LOG10(C51))+(-0.49427*(LOG10(C51)^2))+(-0.44345*(LOG10(C51)^3))+(-0.37148*(LOG10(C51)^4))),IF(AND(C51&gt;2.84,C51&lt;25.21),10^(2.7741+(0.11608*LOG10(C51))+(-4.5313*(LOG10(C51)^2))+(3.4564*(LOG10(C51)^3))+(-0.8346*(LOG10(C51)^4))),10^(5.2611+(-7.0786*LOG10(C51))+(3.5545*(LOG10(C51)^2))+(-0.72311*(LOG10(C51)^3))+(0*(LOG10(C51)^4)))))</f>
        <v/>
      </c>
      <c r="E51" s="30">
        <f>IF(AND(C51&gt;0.167,C51&lt;1.05),10^(3.9425+(-1.65*LOG10(C51))+(0.54353*(LOG10(C51)^2))+(2.3036*(LOG10(C51)^3))+(1.5439*(LOG10(C51)^4))),IF(AND(C51&gt;1.05,C51&lt;8.7),10^(3.9373+(-1.6802*LOG10(C51))+(-0.80819*(LOG10(C51)^2))+(-1.5461*(LOG10(C51)^3))+(1.4957*(LOG10(C51)^4))),10^(5.8327+(-7.3773*LOG10(C51))+(3.6569*(LOG10(C51)^2))+(-0.73282*(LOG10(C51)^3))+(0*(LOG10(C51)^4)))))</f>
        <v/>
      </c>
      <c r="F51" s="30">
        <f>IF(AND(C51&gt;0.167,C51&lt;2.4),10^(1.2919+(-0.46629*LOG10(C51))+(2.2169*(LOG10(C51)^2))+(0.15728*(LOG10(C51)^3))+(-1.0651*(LOG10(C51)^4))),IF(AND(C51&gt;2.4,C51&lt;15.04),10^(0.91008+(3.8403*LOG10(C51))+(-9.0634*(LOG10(C51)^2))+(7.4402*(LOG10(C51)^3))+(-2.219*(LOG10(C51)^4))),10^(1.7753+(-0.80503*LOG10(C51))+(-0.055334*(LOG10(C51)^2))+(0*(LOG10(C51)^3))+(0*(LOG10(C51)^4)))))</f>
        <v/>
      </c>
      <c r="G51" s="30">
        <f>10^(2.5759+(-1.5622*LOG10(C51))+(0.30429*(LOG10(C51)^2))+(-0.059534*(LOG10(C51)^3))+(0*(LOG10(C51)^4)))</f>
        <v/>
      </c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</row>
    <row r="52">
      <c r="A52" s="76" t="n"/>
      <c r="B52" s="76" t="n"/>
      <c r="C52" s="30" t="n">
        <v>6.2</v>
      </c>
      <c r="D52" s="30">
        <f>IF(AND(C52&gt;0.167,C52&lt;2.84),10^(3.0002+(-1.4636*LOG10(C52))+(-0.49427*(LOG10(C52)^2))+(-0.44345*(LOG10(C52)^3))+(-0.37148*(LOG10(C52)^4))),IF(AND(C52&gt;2.84,C52&lt;25.21),10^(2.7741+(0.11608*LOG10(C52))+(-4.5313*(LOG10(C52)^2))+(3.4564*(LOG10(C52)^3))+(-0.8346*(LOG10(C52)^4))),10^(5.2611+(-7.0786*LOG10(C52))+(3.5545*(LOG10(C52)^2))+(-0.72311*(LOG10(C52)^3))+(0*(LOG10(C52)^4)))))</f>
        <v/>
      </c>
      <c r="E52" s="30">
        <f>IF(AND(C52&gt;0.167,C52&lt;1.05),10^(3.9425+(-1.65*LOG10(C52))+(0.54353*(LOG10(C52)^2))+(2.3036*(LOG10(C52)^3))+(1.5439*(LOG10(C52)^4))),IF(AND(C52&gt;1.05,C52&lt;8.7),10^(3.9373+(-1.6802*LOG10(C52))+(-0.80819*(LOG10(C52)^2))+(-1.5461*(LOG10(C52)^3))+(1.4957*(LOG10(C52)^4))),10^(5.8327+(-7.3773*LOG10(C52))+(3.6569*(LOG10(C52)^2))+(-0.73282*(LOG10(C52)^3))+(0*(LOG10(C52)^4)))))</f>
        <v/>
      </c>
      <c r="F52" s="30">
        <f>IF(AND(C52&gt;0.167,C52&lt;2.4),10^(1.2919+(-0.46629*LOG10(C52))+(2.2169*(LOG10(C52)^2))+(0.15728*(LOG10(C52)^3))+(-1.0651*(LOG10(C52)^4))),IF(AND(C52&gt;2.4,C52&lt;15.04),10^(0.91008+(3.8403*LOG10(C52))+(-9.0634*(LOG10(C52)^2))+(7.4402*(LOG10(C52)^3))+(-2.219*(LOG10(C52)^4))),10^(1.7753+(-0.80503*LOG10(C52))+(-0.055334*(LOG10(C52)^2))+(0*(LOG10(C52)^3))+(0*(LOG10(C52)^4)))))</f>
        <v/>
      </c>
      <c r="G52" s="30">
        <f>10^(2.5759+(-1.5622*LOG10(C52))+(0.30429*(LOG10(C52)^2))+(-0.059534*(LOG10(C52)^3))+(0*(LOG10(C52)^4)))</f>
        <v/>
      </c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</row>
    <row r="53">
      <c r="A53" s="76" t="n"/>
      <c r="B53" s="76" t="n"/>
      <c r="C53" s="76" t="n">
        <v>6.4</v>
      </c>
      <c r="D53" s="30">
        <f>IF(AND(C53&gt;0.167,C53&lt;2.84),10^(3.0002+(-1.4636*LOG10(C53))+(-0.49427*(LOG10(C53)^2))+(-0.44345*(LOG10(C53)^3))+(-0.37148*(LOG10(C53)^4))),IF(AND(C53&gt;2.84,C53&lt;25.21),10^(2.7741+(0.11608*LOG10(C53))+(-4.5313*(LOG10(C53)^2))+(3.4564*(LOG10(C53)^3))+(-0.8346*(LOG10(C53)^4))),10^(5.2611+(-7.0786*LOG10(C53))+(3.5545*(LOG10(C53)^2))+(-0.72311*(LOG10(C53)^3))+(0*(LOG10(C53)^4)))))</f>
        <v/>
      </c>
      <c r="E53" s="30">
        <f>IF(AND(C53&gt;0.167,C53&lt;1.05),10^(3.9425+(-1.65*LOG10(C53))+(0.54353*(LOG10(C53)^2))+(2.3036*(LOG10(C53)^3))+(1.5439*(LOG10(C53)^4))),IF(AND(C53&gt;1.05,C53&lt;8.7),10^(3.9373+(-1.6802*LOG10(C53))+(-0.80819*(LOG10(C53)^2))+(-1.5461*(LOG10(C53)^3))+(1.4957*(LOG10(C53)^4))),10^(5.8327+(-7.3773*LOG10(C53))+(3.6569*(LOG10(C53)^2))+(-0.73282*(LOG10(C53)^3))+(0*(LOG10(C53)^4)))))</f>
        <v/>
      </c>
      <c r="F53" s="30">
        <f>IF(AND(C53&gt;0.167,C53&lt;2.4),10^(1.2919+(-0.46629*LOG10(C53))+(2.2169*(LOG10(C53)^2))+(0.15728*(LOG10(C53)^3))+(-1.0651*(LOG10(C53)^4))),IF(AND(C53&gt;2.4,C53&lt;15.04),10^(0.91008+(3.8403*LOG10(C53))+(-9.0634*(LOG10(C53)^2))+(7.4402*(LOG10(C53)^3))+(-2.219*(LOG10(C53)^4))),10^(1.7753+(-0.80503*LOG10(C53))+(-0.055334*(LOG10(C53)^2))+(0*(LOG10(C53)^3))+(0*(LOG10(C53)^4)))))</f>
        <v/>
      </c>
      <c r="G53" s="30">
        <f>10^(2.5759+(-1.5622*LOG10(C53))+(0.30429*(LOG10(C53)^2))+(-0.059534*(LOG10(C53)^3))+(0*(LOG10(C53)^4)))</f>
        <v/>
      </c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</row>
    <row r="54">
      <c r="A54" s="76" t="n"/>
      <c r="B54" s="76" t="n"/>
      <c r="C54" s="30" t="n">
        <v>6.6</v>
      </c>
      <c r="D54" s="30">
        <f>IF(AND(C54&gt;0.167,C54&lt;2.84),10^(3.0002+(-1.4636*LOG10(C54))+(-0.49427*(LOG10(C54)^2))+(-0.44345*(LOG10(C54)^3))+(-0.37148*(LOG10(C54)^4))),IF(AND(C54&gt;2.84,C54&lt;25.21),10^(2.7741+(0.11608*LOG10(C54))+(-4.5313*(LOG10(C54)^2))+(3.4564*(LOG10(C54)^3))+(-0.8346*(LOG10(C54)^4))),10^(5.2611+(-7.0786*LOG10(C54))+(3.5545*(LOG10(C54)^2))+(-0.72311*(LOG10(C54)^3))+(0*(LOG10(C54)^4)))))</f>
        <v/>
      </c>
      <c r="E54" s="30">
        <f>IF(AND(C54&gt;0.167,C54&lt;1.05),10^(3.9425+(-1.65*LOG10(C54))+(0.54353*(LOG10(C54)^2))+(2.3036*(LOG10(C54)^3))+(1.5439*(LOG10(C54)^4))),IF(AND(C54&gt;1.05,C54&lt;8.7),10^(3.9373+(-1.6802*LOG10(C54))+(-0.80819*(LOG10(C54)^2))+(-1.5461*(LOG10(C54)^3))+(1.4957*(LOG10(C54)^4))),10^(5.8327+(-7.3773*LOG10(C54))+(3.6569*(LOG10(C54)^2))+(-0.73282*(LOG10(C54)^3))+(0*(LOG10(C54)^4)))))</f>
        <v/>
      </c>
      <c r="F54" s="30">
        <f>IF(AND(C54&gt;0.167,C54&lt;2.4),10^(1.2919+(-0.46629*LOG10(C54))+(2.2169*(LOG10(C54)^2))+(0.15728*(LOG10(C54)^3))+(-1.0651*(LOG10(C54)^4))),IF(AND(C54&gt;2.4,C54&lt;15.04),10^(0.91008+(3.8403*LOG10(C54))+(-9.0634*(LOG10(C54)^2))+(7.4402*(LOG10(C54)^3))+(-2.219*(LOG10(C54)^4))),10^(1.7753+(-0.80503*LOG10(C54))+(-0.055334*(LOG10(C54)^2))+(0*(LOG10(C54)^3))+(0*(LOG10(C54)^4)))))</f>
        <v/>
      </c>
      <c r="G54" s="30">
        <f>10^(2.5759+(-1.5622*LOG10(C54))+(0.30429*(LOG10(C54)^2))+(-0.059534*(LOG10(C54)^3))+(0*(LOG10(C54)^4)))</f>
        <v/>
      </c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</row>
    <row r="55">
      <c r="A55" s="76" t="n"/>
      <c r="B55" s="76" t="n"/>
      <c r="C55" s="76" t="n">
        <v>6.8</v>
      </c>
      <c r="D55" s="30">
        <f>IF(AND(C55&gt;0.167,C55&lt;2.84),10^(3.0002+(-1.4636*LOG10(C55))+(-0.49427*(LOG10(C55)^2))+(-0.44345*(LOG10(C55)^3))+(-0.37148*(LOG10(C55)^4))),IF(AND(C55&gt;2.84,C55&lt;25.21),10^(2.7741+(0.11608*LOG10(C55))+(-4.5313*(LOG10(C55)^2))+(3.4564*(LOG10(C55)^3))+(-0.8346*(LOG10(C55)^4))),10^(5.2611+(-7.0786*LOG10(C55))+(3.5545*(LOG10(C55)^2))+(-0.72311*(LOG10(C55)^3))+(0*(LOG10(C55)^4)))))</f>
        <v/>
      </c>
      <c r="E55" s="30">
        <f>IF(AND(C55&gt;0.167,C55&lt;1.05),10^(3.9425+(-1.65*LOG10(C55))+(0.54353*(LOG10(C55)^2))+(2.3036*(LOG10(C55)^3))+(1.5439*(LOG10(C55)^4))),IF(AND(C55&gt;1.05,C55&lt;8.7),10^(3.9373+(-1.6802*LOG10(C55))+(-0.80819*(LOG10(C55)^2))+(-1.5461*(LOG10(C55)^3))+(1.4957*(LOG10(C55)^4))),10^(5.8327+(-7.3773*LOG10(C55))+(3.6569*(LOG10(C55)^2))+(-0.73282*(LOG10(C55)^3))+(0*(LOG10(C55)^4)))))</f>
        <v/>
      </c>
      <c r="F55" s="30">
        <f>IF(AND(C55&gt;0.167,C55&lt;2.4),10^(1.2919+(-0.46629*LOG10(C55))+(2.2169*(LOG10(C55)^2))+(0.15728*(LOG10(C55)^3))+(-1.0651*(LOG10(C55)^4))),IF(AND(C55&gt;2.4,C55&lt;15.04),10^(0.91008+(3.8403*LOG10(C55))+(-9.0634*(LOG10(C55)^2))+(7.4402*(LOG10(C55)^3))+(-2.219*(LOG10(C55)^4))),10^(1.7753+(-0.80503*LOG10(C55))+(-0.055334*(LOG10(C55)^2))+(0*(LOG10(C55)^3))+(0*(LOG10(C55)^4)))))</f>
        <v/>
      </c>
      <c r="G55" s="30">
        <f>10^(2.5759+(-1.5622*LOG10(C55))+(0.30429*(LOG10(C55)^2))+(-0.059534*(LOG10(C55)^3))+(0*(LOG10(C55)^4)))</f>
        <v/>
      </c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</row>
    <row r="56">
      <c r="A56" s="76" t="n"/>
      <c r="B56" s="76" t="n"/>
      <c r="C56" s="30" t="n">
        <v>7</v>
      </c>
      <c r="D56" s="30">
        <f>IF(AND(C56&gt;0.167,C56&lt;2.84),10^(3.0002+(-1.4636*LOG10(C56))+(-0.49427*(LOG10(C56)^2))+(-0.44345*(LOG10(C56)^3))+(-0.37148*(LOG10(C56)^4))),IF(AND(C56&gt;2.84,C56&lt;25.21),10^(2.7741+(0.11608*LOG10(C56))+(-4.5313*(LOG10(C56)^2))+(3.4564*(LOG10(C56)^3))+(-0.8346*(LOG10(C56)^4))),10^(5.2611+(-7.0786*LOG10(C56))+(3.5545*(LOG10(C56)^2))+(-0.72311*(LOG10(C56)^3))+(0*(LOG10(C56)^4)))))</f>
        <v/>
      </c>
      <c r="E56" s="30">
        <f>IF(AND(C56&gt;0.167,C56&lt;1.05),10^(3.9425+(-1.65*LOG10(C56))+(0.54353*(LOG10(C56)^2))+(2.3036*(LOG10(C56)^3))+(1.5439*(LOG10(C56)^4))),IF(AND(C56&gt;1.05,C56&lt;8.7),10^(3.9373+(-1.6802*LOG10(C56))+(-0.80819*(LOG10(C56)^2))+(-1.5461*(LOG10(C56)^3))+(1.4957*(LOG10(C56)^4))),10^(5.8327+(-7.3773*LOG10(C56))+(3.6569*(LOG10(C56)^2))+(-0.73282*(LOG10(C56)^3))+(0*(LOG10(C56)^4)))))</f>
        <v/>
      </c>
      <c r="F56" s="30">
        <f>IF(AND(C56&gt;0.167,C56&lt;2.4),10^(1.2919+(-0.46629*LOG10(C56))+(2.2169*(LOG10(C56)^2))+(0.15728*(LOG10(C56)^3))+(-1.0651*(LOG10(C56)^4))),IF(AND(C56&gt;2.4,C56&lt;15.04),10^(0.91008+(3.8403*LOG10(C56))+(-9.0634*(LOG10(C56)^2))+(7.4402*(LOG10(C56)^3))+(-2.219*(LOG10(C56)^4))),10^(1.7753+(-0.80503*LOG10(C56))+(-0.055334*(LOG10(C56)^2))+(0*(LOG10(C56)^3))+(0*(LOG10(C56)^4)))))</f>
        <v/>
      </c>
      <c r="G56" s="30">
        <f>10^(2.5759+(-1.5622*LOG10(C56))+(0.30429*(LOG10(C56)^2))+(-0.059534*(LOG10(C56)^3))+(0*(LOG10(C56)^4)))</f>
        <v/>
      </c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</row>
    <row r="57">
      <c r="A57" s="76" t="n"/>
      <c r="B57" s="76" t="n"/>
      <c r="C57" s="30" t="n">
        <v>7.2</v>
      </c>
      <c r="D57" s="30">
        <f>IF(AND(C57&gt;0.167,C57&lt;2.84),10^(3.0002+(-1.4636*LOG10(C57))+(-0.49427*(LOG10(C57)^2))+(-0.44345*(LOG10(C57)^3))+(-0.37148*(LOG10(C57)^4))),IF(AND(C57&gt;2.84,C57&lt;25.21),10^(2.7741+(0.11608*LOG10(C57))+(-4.5313*(LOG10(C57)^2))+(3.4564*(LOG10(C57)^3))+(-0.8346*(LOG10(C57)^4))),10^(5.2611+(-7.0786*LOG10(C57))+(3.5545*(LOG10(C57)^2))+(-0.72311*(LOG10(C57)^3))+(0*(LOG10(C57)^4)))))</f>
        <v/>
      </c>
      <c r="E57" s="30">
        <f>IF(AND(C57&gt;0.167,C57&lt;1.05),10^(3.9425+(-1.65*LOG10(C57))+(0.54353*(LOG10(C57)^2))+(2.3036*(LOG10(C57)^3))+(1.5439*(LOG10(C57)^4))),IF(AND(C57&gt;1.05,C57&lt;8.7),10^(3.9373+(-1.6802*LOG10(C57))+(-0.80819*(LOG10(C57)^2))+(-1.5461*(LOG10(C57)^3))+(1.4957*(LOG10(C57)^4))),10^(5.8327+(-7.3773*LOG10(C57))+(3.6569*(LOG10(C57)^2))+(-0.73282*(LOG10(C57)^3))+(0*(LOG10(C57)^4)))))</f>
        <v/>
      </c>
      <c r="F57" s="30">
        <f>IF(AND(C57&gt;0.167,C57&lt;2.4),10^(1.2919+(-0.46629*LOG10(C57))+(2.2169*(LOG10(C57)^2))+(0.15728*(LOG10(C57)^3))+(-1.0651*(LOG10(C57)^4))),IF(AND(C57&gt;2.4,C57&lt;15.04),10^(0.91008+(3.8403*LOG10(C57))+(-9.0634*(LOG10(C57)^2))+(7.4402*(LOG10(C57)^3))+(-2.219*(LOG10(C57)^4))),10^(1.7753+(-0.80503*LOG10(C57))+(-0.055334*(LOG10(C57)^2))+(0*(LOG10(C57)^3))+(0*(LOG10(C57)^4)))))</f>
        <v/>
      </c>
      <c r="G57" s="30">
        <f>10^(2.5759+(-1.5622*LOG10(C57))+(0.30429*(LOG10(C57)^2))+(-0.059534*(LOG10(C57)^3))+(0*(LOG10(C57)^4)))</f>
        <v/>
      </c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</row>
    <row r="58">
      <c r="A58" s="76" t="n"/>
      <c r="B58" s="76" t="n"/>
      <c r="C58" s="76" t="n">
        <v>7.4</v>
      </c>
      <c r="D58" s="30">
        <f>IF(AND(C58&gt;0.167,C58&lt;2.84),10^(3.0002+(-1.4636*LOG10(C58))+(-0.49427*(LOG10(C58)^2))+(-0.44345*(LOG10(C58)^3))+(-0.37148*(LOG10(C58)^4))),IF(AND(C58&gt;2.84,C58&lt;25.21),10^(2.7741+(0.11608*LOG10(C58))+(-4.5313*(LOG10(C58)^2))+(3.4564*(LOG10(C58)^3))+(-0.8346*(LOG10(C58)^4))),10^(5.2611+(-7.0786*LOG10(C58))+(3.5545*(LOG10(C58)^2))+(-0.72311*(LOG10(C58)^3))+(0*(LOG10(C58)^4)))))</f>
        <v/>
      </c>
      <c r="E58" s="30">
        <f>IF(AND(C58&gt;0.167,C58&lt;1.05),10^(3.9425+(-1.65*LOG10(C58))+(0.54353*(LOG10(C58)^2))+(2.3036*(LOG10(C58)^3))+(1.5439*(LOG10(C58)^4))),IF(AND(C58&gt;1.05,C58&lt;8.7),10^(3.9373+(-1.6802*LOG10(C58))+(-0.80819*(LOG10(C58)^2))+(-1.5461*(LOG10(C58)^3))+(1.4957*(LOG10(C58)^4))),10^(5.8327+(-7.3773*LOG10(C58))+(3.6569*(LOG10(C58)^2))+(-0.73282*(LOG10(C58)^3))+(0*(LOG10(C58)^4)))))</f>
        <v/>
      </c>
      <c r="F58" s="30">
        <f>IF(AND(C58&gt;0.167,C58&lt;2.4),10^(1.2919+(-0.46629*LOG10(C58))+(2.2169*(LOG10(C58)^2))+(0.15728*(LOG10(C58)^3))+(-1.0651*(LOG10(C58)^4))),IF(AND(C58&gt;2.4,C58&lt;15.04),10^(0.91008+(3.8403*LOG10(C58))+(-9.0634*(LOG10(C58)^2))+(7.4402*(LOG10(C58)^3))+(-2.219*(LOG10(C58)^4))),10^(1.7753+(-0.80503*LOG10(C58))+(-0.055334*(LOG10(C58)^2))+(0*(LOG10(C58)^3))+(0*(LOG10(C58)^4)))))</f>
        <v/>
      </c>
      <c r="G58" s="30">
        <f>10^(2.5759+(-1.5622*LOG10(C58))+(0.30429*(LOG10(C58)^2))+(-0.059534*(LOG10(C58)^3))+(0*(LOG10(C58)^4)))</f>
        <v/>
      </c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</row>
    <row r="59">
      <c r="A59" s="76" t="n"/>
      <c r="B59" s="76" t="n"/>
      <c r="C59" s="30" t="n">
        <v>7.6</v>
      </c>
      <c r="D59" s="30">
        <f>IF(AND(C59&gt;0.167,C59&lt;2.84),10^(3.0002+(-1.4636*LOG10(C59))+(-0.49427*(LOG10(C59)^2))+(-0.44345*(LOG10(C59)^3))+(-0.37148*(LOG10(C59)^4))),IF(AND(C59&gt;2.84,C59&lt;25.21),10^(2.7741+(0.11608*LOG10(C59))+(-4.5313*(LOG10(C59)^2))+(3.4564*(LOG10(C59)^3))+(-0.8346*(LOG10(C59)^4))),10^(5.2611+(-7.0786*LOG10(C59))+(3.5545*(LOG10(C59)^2))+(-0.72311*(LOG10(C59)^3))+(0*(LOG10(C59)^4)))))</f>
        <v/>
      </c>
      <c r="E59" s="30">
        <f>IF(AND(C59&gt;0.167,C59&lt;1.05),10^(3.9425+(-1.65*LOG10(C59))+(0.54353*(LOG10(C59)^2))+(2.3036*(LOG10(C59)^3))+(1.5439*(LOG10(C59)^4))),IF(AND(C59&gt;1.05,C59&lt;8.7),10^(3.9373+(-1.6802*LOG10(C59))+(-0.80819*(LOG10(C59)^2))+(-1.5461*(LOG10(C59)^3))+(1.4957*(LOG10(C59)^4))),10^(5.8327+(-7.3773*LOG10(C59))+(3.6569*(LOG10(C59)^2))+(-0.73282*(LOG10(C59)^3))+(0*(LOG10(C59)^4)))))</f>
        <v/>
      </c>
      <c r="F59" s="30">
        <f>IF(AND(C59&gt;0.167,C59&lt;2.4),10^(1.2919+(-0.46629*LOG10(C59))+(2.2169*(LOG10(C59)^2))+(0.15728*(LOG10(C59)^3))+(-1.0651*(LOG10(C59)^4))),IF(AND(C59&gt;2.4,C59&lt;15.04),10^(0.91008+(3.8403*LOG10(C59))+(-9.0634*(LOG10(C59)^2))+(7.4402*(LOG10(C59)^3))+(-2.219*(LOG10(C59)^4))),10^(1.7753+(-0.80503*LOG10(C59))+(-0.055334*(LOG10(C59)^2))+(0*(LOG10(C59)^3))+(0*(LOG10(C59)^4)))))</f>
        <v/>
      </c>
      <c r="G59" s="30">
        <f>10^(2.5759+(-1.5622*LOG10(C59))+(0.30429*(LOG10(C59)^2))+(-0.059534*(LOG10(C59)^3))+(0*(LOG10(C59)^4)))</f>
        <v/>
      </c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</row>
    <row r="60">
      <c r="A60" s="76" t="n"/>
      <c r="B60" s="76" t="n"/>
      <c r="C60" s="76" t="n">
        <v>7.8</v>
      </c>
      <c r="D60" s="30">
        <f>IF(AND(C60&gt;0.167,C60&lt;2.84),10^(3.0002+(-1.4636*LOG10(C60))+(-0.49427*(LOG10(C60)^2))+(-0.44345*(LOG10(C60)^3))+(-0.37148*(LOG10(C60)^4))),IF(AND(C60&gt;2.84,C60&lt;25.21),10^(2.7741+(0.11608*LOG10(C60))+(-4.5313*(LOG10(C60)^2))+(3.4564*(LOG10(C60)^3))+(-0.8346*(LOG10(C60)^4))),10^(5.2611+(-7.0786*LOG10(C60))+(3.5545*(LOG10(C60)^2))+(-0.72311*(LOG10(C60)^3))+(0*(LOG10(C60)^4)))))</f>
        <v/>
      </c>
      <c r="E60" s="30">
        <f>IF(AND(C60&gt;0.167,C60&lt;1.05),10^(3.9425+(-1.65*LOG10(C60))+(0.54353*(LOG10(C60)^2))+(2.3036*(LOG10(C60)^3))+(1.5439*(LOG10(C60)^4))),IF(AND(C60&gt;1.05,C60&lt;8.7),10^(3.9373+(-1.6802*LOG10(C60))+(-0.80819*(LOG10(C60)^2))+(-1.5461*(LOG10(C60)^3))+(1.4957*(LOG10(C60)^4))),10^(5.8327+(-7.3773*LOG10(C60))+(3.6569*(LOG10(C60)^2))+(-0.73282*(LOG10(C60)^3))+(0*(LOG10(C60)^4)))))</f>
        <v/>
      </c>
      <c r="F60" s="30">
        <f>IF(AND(C60&gt;0.167,C60&lt;2.4),10^(1.2919+(-0.46629*LOG10(C60))+(2.2169*(LOG10(C60)^2))+(0.15728*(LOG10(C60)^3))+(-1.0651*(LOG10(C60)^4))),IF(AND(C60&gt;2.4,C60&lt;15.04),10^(0.91008+(3.8403*LOG10(C60))+(-9.0634*(LOG10(C60)^2))+(7.4402*(LOG10(C60)^3))+(-2.219*(LOG10(C60)^4))),10^(1.7753+(-0.80503*LOG10(C60))+(-0.055334*(LOG10(C60)^2))+(0*(LOG10(C60)^3))+(0*(LOG10(C60)^4)))))</f>
        <v/>
      </c>
      <c r="G60" s="30">
        <f>10^(2.5759+(-1.5622*LOG10(C60))+(0.30429*(LOG10(C60)^2))+(-0.059534*(LOG10(C60)^3))+(0*(LOG10(C60)^4)))</f>
        <v/>
      </c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</row>
    <row r="61">
      <c r="A61" s="76" t="n"/>
      <c r="B61" s="76" t="n"/>
      <c r="C61" s="30" t="n">
        <v>8</v>
      </c>
      <c r="D61" s="30">
        <f>IF(AND(C61&gt;0.167,C61&lt;2.84),10^(3.0002+(-1.4636*LOG10(C61))+(-0.49427*(LOG10(C61)^2))+(-0.44345*(LOG10(C61)^3))+(-0.37148*(LOG10(C61)^4))),IF(AND(C61&gt;2.84,C61&lt;25.21),10^(2.7741+(0.11608*LOG10(C61))+(-4.5313*(LOG10(C61)^2))+(3.4564*(LOG10(C61)^3))+(-0.8346*(LOG10(C61)^4))),10^(5.2611+(-7.0786*LOG10(C61))+(3.5545*(LOG10(C61)^2))+(-0.72311*(LOG10(C61)^3))+(0*(LOG10(C61)^4)))))</f>
        <v/>
      </c>
      <c r="E61" s="30">
        <f>IF(AND(C61&gt;0.167,C61&lt;1.05),10^(3.9425+(-1.65*LOG10(C61))+(0.54353*(LOG10(C61)^2))+(2.3036*(LOG10(C61)^3))+(1.5439*(LOG10(C61)^4))),IF(AND(C61&gt;1.05,C61&lt;8.7),10^(3.9373+(-1.6802*LOG10(C61))+(-0.80819*(LOG10(C61)^2))+(-1.5461*(LOG10(C61)^3))+(1.4957*(LOG10(C61)^4))),10^(5.8327+(-7.3773*LOG10(C61))+(3.6569*(LOG10(C61)^2))+(-0.73282*(LOG10(C61)^3))+(0*(LOG10(C61)^4)))))</f>
        <v/>
      </c>
      <c r="F61" s="30">
        <f>IF(AND(C61&gt;0.167,C61&lt;2.4),10^(1.2919+(-0.46629*LOG10(C61))+(2.2169*(LOG10(C61)^2))+(0.15728*(LOG10(C61)^3))+(-1.0651*(LOG10(C61)^4))),IF(AND(C61&gt;2.4,C61&lt;15.04),10^(0.91008+(3.8403*LOG10(C61))+(-9.0634*(LOG10(C61)^2))+(7.4402*(LOG10(C61)^3))+(-2.219*(LOG10(C61)^4))),10^(1.7753+(-0.80503*LOG10(C61))+(-0.055334*(LOG10(C61)^2))+(0*(LOG10(C61)^3))+(0*(LOG10(C61)^4)))))</f>
        <v/>
      </c>
      <c r="G61" s="30">
        <f>10^(2.5759+(-1.5622*LOG10(C61))+(0.30429*(LOG10(C61)^2))+(-0.059534*(LOG10(C61)^3))+(0*(LOG10(C61)^4)))</f>
        <v/>
      </c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</row>
    <row r="62">
      <c r="A62" s="76" t="n"/>
      <c r="B62" s="76" t="n"/>
      <c r="C62" s="30" t="n">
        <v>8.199999999999999</v>
      </c>
      <c r="D62" s="30">
        <f>IF(AND(C62&gt;0.167,C62&lt;2.84),10^(3.0002+(-1.4636*LOG10(C62))+(-0.49427*(LOG10(C62)^2))+(-0.44345*(LOG10(C62)^3))+(-0.37148*(LOG10(C62)^4))),IF(AND(C62&gt;2.84,C62&lt;25.21),10^(2.7741+(0.11608*LOG10(C62))+(-4.5313*(LOG10(C62)^2))+(3.4564*(LOG10(C62)^3))+(-0.8346*(LOG10(C62)^4))),10^(5.2611+(-7.0786*LOG10(C62))+(3.5545*(LOG10(C62)^2))+(-0.72311*(LOG10(C62)^3))+(0*(LOG10(C62)^4)))))</f>
        <v/>
      </c>
      <c r="E62" s="30">
        <f>IF(AND(C62&gt;0.167,C62&lt;1.05),10^(3.9425+(-1.65*LOG10(C62))+(0.54353*(LOG10(C62)^2))+(2.3036*(LOG10(C62)^3))+(1.5439*(LOG10(C62)^4))),IF(AND(C62&gt;1.05,C62&lt;8.7),10^(3.9373+(-1.6802*LOG10(C62))+(-0.80819*(LOG10(C62)^2))+(-1.5461*(LOG10(C62)^3))+(1.4957*(LOG10(C62)^4))),10^(5.8327+(-7.3773*LOG10(C62))+(3.6569*(LOG10(C62)^2))+(-0.73282*(LOG10(C62)^3))+(0*(LOG10(C62)^4)))))</f>
        <v/>
      </c>
      <c r="F62" s="30">
        <f>IF(AND(C62&gt;0.167,C62&lt;2.4),10^(1.2919+(-0.46629*LOG10(C62))+(2.2169*(LOG10(C62)^2))+(0.15728*(LOG10(C62)^3))+(-1.0651*(LOG10(C62)^4))),IF(AND(C62&gt;2.4,C62&lt;15.04),10^(0.91008+(3.8403*LOG10(C62))+(-9.0634*(LOG10(C62)^2))+(7.4402*(LOG10(C62)^3))+(-2.219*(LOG10(C62)^4))),10^(1.7753+(-0.80503*LOG10(C62))+(-0.055334*(LOG10(C62)^2))+(0*(LOG10(C62)^3))+(0*(LOG10(C62)^4)))))</f>
        <v/>
      </c>
      <c r="G62" s="30">
        <f>10^(2.5759+(-1.5622*LOG10(C62))+(0.30429*(LOG10(C62)^2))+(-0.059534*(LOG10(C62)^3))+(0*(LOG10(C62)^4)))</f>
        <v/>
      </c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</row>
    <row r="63">
      <c r="A63" s="76" t="n"/>
      <c r="B63" s="76" t="n"/>
      <c r="C63" s="76" t="n">
        <v>8.4</v>
      </c>
      <c r="D63" s="30">
        <f>IF(AND(C63&gt;0.167,C63&lt;2.84),10^(3.0002+(-1.4636*LOG10(C63))+(-0.49427*(LOG10(C63)^2))+(-0.44345*(LOG10(C63)^3))+(-0.37148*(LOG10(C63)^4))),IF(AND(C63&gt;2.84,C63&lt;25.21),10^(2.7741+(0.11608*LOG10(C63))+(-4.5313*(LOG10(C63)^2))+(3.4564*(LOG10(C63)^3))+(-0.8346*(LOG10(C63)^4))),10^(5.2611+(-7.0786*LOG10(C63))+(3.5545*(LOG10(C63)^2))+(-0.72311*(LOG10(C63)^3))+(0*(LOG10(C63)^4)))))</f>
        <v/>
      </c>
      <c r="E63" s="30">
        <f>IF(AND(C63&gt;0.167,C63&lt;1.05),10^(3.9425+(-1.65*LOG10(C63))+(0.54353*(LOG10(C63)^2))+(2.3036*(LOG10(C63)^3))+(1.5439*(LOG10(C63)^4))),IF(AND(C63&gt;1.05,C63&lt;8.7),10^(3.9373+(-1.6802*LOG10(C63))+(-0.80819*(LOG10(C63)^2))+(-1.5461*(LOG10(C63)^3))+(1.4957*(LOG10(C63)^4))),10^(5.8327+(-7.3773*LOG10(C63))+(3.6569*(LOG10(C63)^2))+(-0.73282*(LOG10(C63)^3))+(0*(LOG10(C63)^4)))))</f>
        <v/>
      </c>
      <c r="F63" s="30">
        <f>IF(AND(C63&gt;0.167,C63&lt;2.4),10^(1.2919+(-0.46629*LOG10(C63))+(2.2169*(LOG10(C63)^2))+(0.15728*(LOG10(C63)^3))+(-1.0651*(LOG10(C63)^4))),IF(AND(C63&gt;2.4,C63&lt;15.04),10^(0.91008+(3.8403*LOG10(C63))+(-9.0634*(LOG10(C63)^2))+(7.4402*(LOG10(C63)^3))+(-2.219*(LOG10(C63)^4))),10^(1.7753+(-0.80503*LOG10(C63))+(-0.055334*(LOG10(C63)^2))+(0*(LOG10(C63)^3))+(0*(LOG10(C63)^4)))))</f>
        <v/>
      </c>
      <c r="G63" s="30">
        <f>10^(2.5759+(-1.5622*LOG10(C63))+(0.30429*(LOG10(C63)^2))+(-0.059534*(LOG10(C63)^3))+(0*(LOG10(C63)^4)))</f>
        <v/>
      </c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</row>
    <row r="64">
      <c r="A64" s="76" t="n"/>
      <c r="B64" s="76" t="n"/>
      <c r="C64" s="30" t="n">
        <v>8.6</v>
      </c>
      <c r="D64" s="30">
        <f>IF(AND(C64&gt;0.167,C64&lt;2.84),10^(3.0002+(-1.4636*LOG10(C64))+(-0.49427*(LOG10(C64)^2))+(-0.44345*(LOG10(C64)^3))+(-0.37148*(LOG10(C64)^4))),IF(AND(C64&gt;2.84,C64&lt;25.21),10^(2.7741+(0.11608*LOG10(C64))+(-4.5313*(LOG10(C64)^2))+(3.4564*(LOG10(C64)^3))+(-0.8346*(LOG10(C64)^4))),10^(5.2611+(-7.0786*LOG10(C64))+(3.5545*(LOG10(C64)^2))+(-0.72311*(LOG10(C64)^3))+(0*(LOG10(C64)^4)))))</f>
        <v/>
      </c>
      <c r="E64" s="30">
        <f>IF(AND(C64&gt;0.167,C64&lt;1.05),10^(3.9425+(-1.65*LOG10(C64))+(0.54353*(LOG10(C64)^2))+(2.3036*(LOG10(C64)^3))+(1.5439*(LOG10(C64)^4))),IF(AND(C64&gt;1.05,C64&lt;8.7),10^(3.9373+(-1.6802*LOG10(C64))+(-0.80819*(LOG10(C64)^2))+(-1.5461*(LOG10(C64)^3))+(1.4957*(LOG10(C64)^4))),10^(5.8327+(-7.3773*LOG10(C64))+(3.6569*(LOG10(C64)^2))+(-0.73282*(LOG10(C64)^3))+(0*(LOG10(C64)^4)))))</f>
        <v/>
      </c>
      <c r="F64" s="30">
        <f>IF(AND(C64&gt;0.167,C64&lt;2.4),10^(1.2919+(-0.46629*LOG10(C64))+(2.2169*(LOG10(C64)^2))+(0.15728*(LOG10(C64)^3))+(-1.0651*(LOG10(C64)^4))),IF(AND(C64&gt;2.4,C64&lt;15.04),10^(0.91008+(3.8403*LOG10(C64))+(-9.0634*(LOG10(C64)^2))+(7.4402*(LOG10(C64)^3))+(-2.219*(LOG10(C64)^4))),10^(1.7753+(-0.80503*LOG10(C64))+(-0.055334*(LOG10(C64)^2))+(0*(LOG10(C64)^3))+(0*(LOG10(C64)^4)))))</f>
        <v/>
      </c>
      <c r="G64" s="30">
        <f>10^(2.5759+(-1.5622*LOG10(C64))+(0.30429*(LOG10(C64)^2))+(-0.059534*(LOG10(C64)^3))+(0*(LOG10(C64)^4)))</f>
        <v/>
      </c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</row>
    <row r="65">
      <c r="A65" s="76" t="n"/>
      <c r="B65" s="76" t="n"/>
      <c r="C65" s="76" t="n">
        <v>8.800000000000001</v>
      </c>
      <c r="D65" s="30">
        <f>IF(AND(C65&gt;0.167,C65&lt;2.84),10^(3.0002+(-1.4636*LOG10(C65))+(-0.49427*(LOG10(C65)^2))+(-0.44345*(LOG10(C65)^3))+(-0.37148*(LOG10(C65)^4))),IF(AND(C65&gt;2.84,C65&lt;25.21),10^(2.7741+(0.11608*LOG10(C65))+(-4.5313*(LOG10(C65)^2))+(3.4564*(LOG10(C65)^3))+(-0.8346*(LOG10(C65)^4))),10^(5.2611+(-7.0786*LOG10(C65))+(3.5545*(LOG10(C65)^2))+(-0.72311*(LOG10(C65)^3))+(0*(LOG10(C65)^4)))))</f>
        <v/>
      </c>
      <c r="E65" s="30">
        <f>IF(AND(C65&gt;0.167,C65&lt;1.05),10^(3.9425+(-1.65*LOG10(C65))+(0.54353*(LOG10(C65)^2))+(2.3036*(LOG10(C65)^3))+(1.5439*(LOG10(C65)^4))),IF(AND(C65&gt;1.05,C65&lt;8.7),10^(3.9373+(-1.6802*LOG10(C65))+(-0.80819*(LOG10(C65)^2))+(-1.5461*(LOG10(C65)^3))+(1.4957*(LOG10(C65)^4))),10^(5.8327+(-7.3773*LOG10(C65))+(3.6569*(LOG10(C65)^2))+(-0.73282*(LOG10(C65)^3))+(0*(LOG10(C65)^4)))))</f>
        <v/>
      </c>
      <c r="F65" s="30">
        <f>IF(AND(C65&gt;0.167,C65&lt;2.4),10^(1.2919+(-0.46629*LOG10(C65))+(2.2169*(LOG10(C65)^2))+(0.15728*(LOG10(C65)^3))+(-1.0651*(LOG10(C65)^4))),IF(AND(C65&gt;2.4,C65&lt;15.04),10^(0.91008+(3.8403*LOG10(C65))+(-9.0634*(LOG10(C65)^2))+(7.4402*(LOG10(C65)^3))+(-2.219*(LOG10(C65)^4))),10^(1.7753+(-0.80503*LOG10(C65))+(-0.055334*(LOG10(C65)^2))+(0*(LOG10(C65)^3))+(0*(LOG10(C65)^4)))))</f>
        <v/>
      </c>
      <c r="G65" s="30">
        <f>10^(2.5759+(-1.5622*LOG10(C65))+(0.30429*(LOG10(C65)^2))+(-0.059534*(LOG10(C65)^3))+(0*(LOG10(C65)^4)))</f>
        <v/>
      </c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76" t="n"/>
      <c r="B66" s="76" t="n"/>
      <c r="C66" s="30" t="n">
        <v>9</v>
      </c>
      <c r="D66" s="30">
        <f>IF(AND(C66&gt;0.167,C66&lt;2.84),10^(3.0002+(-1.4636*LOG10(C66))+(-0.49427*(LOG10(C66)^2))+(-0.44345*(LOG10(C66)^3))+(-0.37148*(LOG10(C66)^4))),IF(AND(C66&gt;2.84,C66&lt;25.21),10^(2.7741+(0.11608*LOG10(C66))+(-4.5313*(LOG10(C66)^2))+(3.4564*(LOG10(C66)^3))+(-0.8346*(LOG10(C66)^4))),10^(5.2611+(-7.0786*LOG10(C66))+(3.5545*(LOG10(C66)^2))+(-0.72311*(LOG10(C66)^3))+(0*(LOG10(C66)^4)))))</f>
        <v/>
      </c>
      <c r="E66" s="30">
        <f>IF(AND(C66&gt;0.167,C66&lt;1.05),10^(3.9425+(-1.65*LOG10(C66))+(0.54353*(LOG10(C66)^2))+(2.3036*(LOG10(C66)^3))+(1.5439*(LOG10(C66)^4))),IF(AND(C66&gt;1.05,C66&lt;8.7),10^(3.9373+(-1.6802*LOG10(C66))+(-0.80819*(LOG10(C66)^2))+(-1.5461*(LOG10(C66)^3))+(1.4957*(LOG10(C66)^4))),10^(5.8327+(-7.3773*LOG10(C66))+(3.6569*(LOG10(C66)^2))+(-0.73282*(LOG10(C66)^3))+(0*(LOG10(C66)^4)))))</f>
        <v/>
      </c>
      <c r="F66" s="30">
        <f>IF(AND(C66&gt;0.167,C66&lt;2.4),10^(1.2919+(-0.46629*LOG10(C66))+(2.2169*(LOG10(C66)^2))+(0.15728*(LOG10(C66)^3))+(-1.0651*(LOG10(C66)^4))),IF(AND(C66&gt;2.4,C66&lt;15.04),10^(0.91008+(3.8403*LOG10(C66))+(-9.0634*(LOG10(C66)^2))+(7.4402*(LOG10(C66)^3))+(-2.219*(LOG10(C66)^4))),10^(1.7753+(-0.80503*LOG10(C66))+(-0.055334*(LOG10(C66)^2))+(0*(LOG10(C66)^3))+(0*(LOG10(C66)^4)))))</f>
        <v/>
      </c>
      <c r="G66" s="30">
        <f>10^(2.5759+(-1.5622*LOG10(C66))+(0.30429*(LOG10(C66)^2))+(-0.059534*(LOG10(C66)^3))+(0*(LOG10(C66)^4)))</f>
        <v/>
      </c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</row>
    <row r="67">
      <c r="A67" s="76" t="n"/>
      <c r="B67" s="76" t="n"/>
      <c r="C67" s="30" t="n">
        <v>9.199999999999999</v>
      </c>
      <c r="D67" s="30">
        <f>IF(AND(C67&gt;0.167,C67&lt;2.84),10^(3.0002+(-1.4636*LOG10(C67))+(-0.49427*(LOG10(C67)^2))+(-0.44345*(LOG10(C67)^3))+(-0.37148*(LOG10(C67)^4))),IF(AND(C67&gt;2.84,C67&lt;25.21),10^(2.7741+(0.11608*LOG10(C67))+(-4.5313*(LOG10(C67)^2))+(3.4564*(LOG10(C67)^3))+(-0.8346*(LOG10(C67)^4))),10^(5.2611+(-7.0786*LOG10(C67))+(3.5545*(LOG10(C67)^2))+(-0.72311*(LOG10(C67)^3))+(0*(LOG10(C67)^4)))))</f>
        <v/>
      </c>
      <c r="E67" s="30">
        <f>IF(AND(C67&gt;0.167,C67&lt;1.05),10^(3.9425+(-1.65*LOG10(C67))+(0.54353*(LOG10(C67)^2))+(2.3036*(LOG10(C67)^3))+(1.5439*(LOG10(C67)^4))),IF(AND(C67&gt;1.05,C67&lt;8.7),10^(3.9373+(-1.6802*LOG10(C67))+(-0.80819*(LOG10(C67)^2))+(-1.5461*(LOG10(C67)^3))+(1.4957*(LOG10(C67)^4))),10^(5.8327+(-7.3773*LOG10(C67))+(3.6569*(LOG10(C67)^2))+(-0.73282*(LOG10(C67)^3))+(0*(LOG10(C67)^4)))))</f>
        <v/>
      </c>
      <c r="F67" s="30">
        <f>IF(AND(C67&gt;0.167,C67&lt;2.4),10^(1.2919+(-0.46629*LOG10(C67))+(2.2169*(LOG10(C67)^2))+(0.15728*(LOG10(C67)^3))+(-1.0651*(LOG10(C67)^4))),IF(AND(C67&gt;2.4,C67&lt;15.04),10^(0.91008+(3.8403*LOG10(C67))+(-9.0634*(LOG10(C67)^2))+(7.4402*(LOG10(C67)^3))+(-2.219*(LOG10(C67)^4))),10^(1.7753+(-0.80503*LOG10(C67))+(-0.055334*(LOG10(C67)^2))+(0*(LOG10(C67)^3))+(0*(LOG10(C67)^4)))))</f>
        <v/>
      </c>
      <c r="G67" s="30">
        <f>10^(2.5759+(-1.5622*LOG10(C67))+(0.30429*(LOG10(C67)^2))+(-0.059534*(LOG10(C67)^3))+(0*(LOG10(C67)^4)))</f>
        <v/>
      </c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</row>
    <row r="68">
      <c r="A68" s="76" t="n"/>
      <c r="B68" s="76" t="n"/>
      <c r="C68" s="76" t="n">
        <v>9.4</v>
      </c>
      <c r="D68" s="30">
        <f>IF(AND(C68&gt;0.167,C68&lt;2.84),10^(3.0002+(-1.4636*LOG10(C68))+(-0.49427*(LOG10(C68)^2))+(-0.44345*(LOG10(C68)^3))+(-0.37148*(LOG10(C68)^4))),IF(AND(C68&gt;2.84,C68&lt;25.21),10^(2.7741+(0.11608*LOG10(C68))+(-4.5313*(LOG10(C68)^2))+(3.4564*(LOG10(C68)^3))+(-0.8346*(LOG10(C68)^4))),10^(5.2611+(-7.0786*LOG10(C68))+(3.5545*(LOG10(C68)^2))+(-0.72311*(LOG10(C68)^3))+(0*(LOG10(C68)^4)))))</f>
        <v/>
      </c>
      <c r="E68" s="30">
        <f>IF(AND(C68&gt;0.167,C68&lt;1.05),10^(3.9425+(-1.65*LOG10(C68))+(0.54353*(LOG10(C68)^2))+(2.3036*(LOG10(C68)^3))+(1.5439*(LOG10(C68)^4))),IF(AND(C68&gt;1.05,C68&lt;8.7),10^(3.9373+(-1.6802*LOG10(C68))+(-0.80819*(LOG10(C68)^2))+(-1.5461*(LOG10(C68)^3))+(1.4957*(LOG10(C68)^4))),10^(5.8327+(-7.3773*LOG10(C68))+(3.6569*(LOG10(C68)^2))+(-0.73282*(LOG10(C68)^3))+(0*(LOG10(C68)^4)))))</f>
        <v/>
      </c>
      <c r="F68" s="30">
        <f>IF(AND(C68&gt;0.167,C68&lt;2.4),10^(1.2919+(-0.46629*LOG10(C68))+(2.2169*(LOG10(C68)^2))+(0.15728*(LOG10(C68)^3))+(-1.0651*(LOG10(C68)^4))),IF(AND(C68&gt;2.4,C68&lt;15.04),10^(0.91008+(3.8403*LOG10(C68))+(-9.0634*(LOG10(C68)^2))+(7.4402*(LOG10(C68)^3))+(-2.219*(LOG10(C68)^4))),10^(1.7753+(-0.80503*LOG10(C68))+(-0.055334*(LOG10(C68)^2))+(0*(LOG10(C68)^3))+(0*(LOG10(C68)^4)))))</f>
        <v/>
      </c>
      <c r="G68" s="30">
        <f>10^(2.5759+(-1.5622*LOG10(C68))+(0.30429*(LOG10(C68)^2))+(-0.059534*(LOG10(C68)^3))+(0*(LOG10(C68)^4)))</f>
        <v/>
      </c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</row>
    <row r="69">
      <c r="A69" s="76" t="n"/>
      <c r="B69" s="76" t="n"/>
      <c r="C69" s="30" t="n">
        <v>9.6</v>
      </c>
      <c r="D69" s="30">
        <f>IF(AND(C69&gt;0.167,C69&lt;2.84),10^(3.0002+(-1.4636*LOG10(C69))+(-0.49427*(LOG10(C69)^2))+(-0.44345*(LOG10(C69)^3))+(-0.37148*(LOG10(C69)^4))),IF(AND(C69&gt;2.84,C69&lt;25.21),10^(2.7741+(0.11608*LOG10(C69))+(-4.5313*(LOG10(C69)^2))+(3.4564*(LOG10(C69)^3))+(-0.8346*(LOG10(C69)^4))),10^(5.2611+(-7.0786*LOG10(C69))+(3.5545*(LOG10(C69)^2))+(-0.72311*(LOG10(C69)^3))+(0*(LOG10(C69)^4)))))</f>
        <v/>
      </c>
      <c r="E69" s="30">
        <f>IF(AND(C69&gt;0.167,C69&lt;1.05),10^(3.9425+(-1.65*LOG10(C69))+(0.54353*(LOG10(C69)^2))+(2.3036*(LOG10(C69)^3))+(1.5439*(LOG10(C69)^4))),IF(AND(C69&gt;1.05,C69&lt;8.7),10^(3.9373+(-1.6802*LOG10(C69))+(-0.80819*(LOG10(C69)^2))+(-1.5461*(LOG10(C69)^3))+(1.4957*(LOG10(C69)^4))),10^(5.8327+(-7.3773*LOG10(C69))+(3.6569*(LOG10(C69)^2))+(-0.73282*(LOG10(C69)^3))+(0*(LOG10(C69)^4)))))</f>
        <v/>
      </c>
      <c r="F69" s="30">
        <f>IF(AND(C69&gt;0.167,C69&lt;2.4),10^(1.2919+(-0.46629*LOG10(C69))+(2.2169*(LOG10(C69)^2))+(0.15728*(LOG10(C69)^3))+(-1.0651*(LOG10(C69)^4))),IF(AND(C69&gt;2.4,C69&lt;15.04),10^(0.91008+(3.8403*LOG10(C69))+(-9.0634*(LOG10(C69)^2))+(7.4402*(LOG10(C69)^3))+(-2.219*(LOG10(C69)^4))),10^(1.7753+(-0.80503*LOG10(C69))+(-0.055334*(LOG10(C69)^2))+(0*(LOG10(C69)^3))+(0*(LOG10(C69)^4)))))</f>
        <v/>
      </c>
      <c r="G69" s="30">
        <f>10^(2.5759+(-1.5622*LOG10(C69))+(0.30429*(LOG10(C69)^2))+(-0.059534*(LOG10(C69)^3))+(0*(LOG10(C69)^4)))</f>
        <v/>
      </c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</row>
    <row r="70">
      <c r="A70" s="76" t="n"/>
      <c r="B70" s="76" t="n"/>
      <c r="C70" s="76" t="n">
        <v>9.800000000000001</v>
      </c>
      <c r="D70" s="30">
        <f>IF(AND(C70&gt;0.167,C70&lt;2.84),10^(3.0002+(-1.4636*LOG10(C70))+(-0.49427*(LOG10(C70)^2))+(-0.44345*(LOG10(C70)^3))+(-0.37148*(LOG10(C70)^4))),IF(AND(C70&gt;2.84,C70&lt;25.21),10^(2.7741+(0.11608*LOG10(C70))+(-4.5313*(LOG10(C70)^2))+(3.4564*(LOG10(C70)^3))+(-0.8346*(LOG10(C70)^4))),10^(5.2611+(-7.0786*LOG10(C70))+(3.5545*(LOG10(C70)^2))+(-0.72311*(LOG10(C70)^3))+(0*(LOG10(C70)^4)))))</f>
        <v/>
      </c>
      <c r="E70" s="30">
        <f>IF(AND(C70&gt;0.167,C70&lt;1.05),10^(3.9425+(-1.65*LOG10(C70))+(0.54353*(LOG10(C70)^2))+(2.3036*(LOG10(C70)^3))+(1.5439*(LOG10(C70)^4))),IF(AND(C70&gt;1.05,C70&lt;8.7),10^(3.9373+(-1.6802*LOG10(C70))+(-0.80819*(LOG10(C70)^2))+(-1.5461*(LOG10(C70)^3))+(1.4957*(LOG10(C70)^4))),10^(5.8327+(-7.3773*LOG10(C70))+(3.6569*(LOG10(C70)^2))+(-0.73282*(LOG10(C70)^3))+(0*(LOG10(C70)^4)))))</f>
        <v/>
      </c>
      <c r="F70" s="30">
        <f>IF(AND(C70&gt;0.167,C70&lt;2.4),10^(1.2919+(-0.46629*LOG10(C70))+(2.2169*(LOG10(C70)^2))+(0.15728*(LOG10(C70)^3))+(-1.0651*(LOG10(C70)^4))),IF(AND(C70&gt;2.4,C70&lt;15.04),10^(0.91008+(3.8403*LOG10(C70))+(-9.0634*(LOG10(C70)^2))+(7.4402*(LOG10(C70)^3))+(-2.219*(LOG10(C70)^4))),10^(1.7753+(-0.80503*LOG10(C70))+(-0.055334*(LOG10(C70)^2))+(0*(LOG10(C70)^3))+(0*(LOG10(C70)^4)))))</f>
        <v/>
      </c>
      <c r="G70" s="30">
        <f>10^(2.5759+(-1.5622*LOG10(C70))+(0.30429*(LOG10(C70)^2))+(-0.059534*(LOG10(C70)^3))+(0*(LOG10(C70)^4)))</f>
        <v/>
      </c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</row>
    <row r="71">
      <c r="A71" s="76" t="n"/>
      <c r="B71" s="76" t="n"/>
      <c r="C71" s="30" t="n">
        <v>10</v>
      </c>
      <c r="D71" s="30">
        <f>IF(AND(C71&gt;0.167,C71&lt;2.84),10^(3.0002+(-1.4636*LOG10(C71))+(-0.49427*(LOG10(C71)^2))+(-0.44345*(LOG10(C71)^3))+(-0.37148*(LOG10(C71)^4))),IF(AND(C71&gt;2.84,C71&lt;25.21),10^(2.7741+(0.11608*LOG10(C71))+(-4.5313*(LOG10(C71)^2))+(3.4564*(LOG10(C71)^3))+(-0.8346*(LOG10(C71)^4))),10^(5.2611+(-7.0786*LOG10(C71))+(3.5545*(LOG10(C71)^2))+(-0.72311*(LOG10(C71)^3))+(0*(LOG10(C71)^4)))))</f>
        <v/>
      </c>
      <c r="E71" s="30">
        <f>IF(AND(C71&gt;0.167,C71&lt;1.05),10^(3.9425+(-1.65*LOG10(C71))+(0.54353*(LOG10(C71)^2))+(2.3036*(LOG10(C71)^3))+(1.5439*(LOG10(C71)^4))),IF(AND(C71&gt;1.05,C71&lt;8.7),10^(3.9373+(-1.6802*LOG10(C71))+(-0.80819*(LOG10(C71)^2))+(-1.5461*(LOG10(C71)^3))+(1.4957*(LOG10(C71)^4))),10^(5.8327+(-7.3773*LOG10(C71))+(3.6569*(LOG10(C71)^2))+(-0.73282*(LOG10(C71)^3))+(0*(LOG10(C71)^4)))))</f>
        <v/>
      </c>
      <c r="F71" s="30">
        <f>IF(AND(C71&gt;0.167,C71&lt;2.4),10^(1.2919+(-0.46629*LOG10(C71))+(2.2169*(LOG10(C71)^2))+(0.15728*(LOG10(C71)^3))+(-1.0651*(LOG10(C71)^4))),IF(AND(C71&gt;2.4,C71&lt;15.04),10^(0.91008+(3.8403*LOG10(C71))+(-9.0634*(LOG10(C71)^2))+(7.4402*(LOG10(C71)^3))+(-2.219*(LOG10(C71)^4))),10^(1.7753+(-0.80503*LOG10(C71))+(-0.055334*(LOG10(C71)^2))+(0*(LOG10(C71)^3))+(0*(LOG10(C71)^4)))))</f>
        <v/>
      </c>
      <c r="G71" s="30">
        <f>10^(2.5759+(-1.5622*LOG10(C71))+(0.30429*(LOG10(C71)^2))+(-0.059534*(LOG10(C71)^3))+(0*(LOG10(C71)^4)))</f>
        <v/>
      </c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</row>
    <row r="72">
      <c r="A72" s="76" t="n"/>
      <c r="B72" s="76" t="n"/>
      <c r="C72" s="76" t="n">
        <v>10.5</v>
      </c>
      <c r="D72" s="30">
        <f>IF(AND(C72&gt;0.167,C72&lt;2.84),10^(3.0002+(-1.4636*LOG10(C72))+(-0.49427*(LOG10(C72)^2))+(-0.44345*(LOG10(C72)^3))+(-0.37148*(LOG10(C72)^4))),IF(AND(C72&gt;2.84,C72&lt;25.21),10^(2.7741+(0.11608*LOG10(C72))+(-4.5313*(LOG10(C72)^2))+(3.4564*(LOG10(C72)^3))+(-0.8346*(LOG10(C72)^4))),10^(5.2611+(-7.0786*LOG10(C72))+(3.5545*(LOG10(C72)^2))+(-0.72311*(LOG10(C72)^3))+(0*(LOG10(C72)^4)))))</f>
        <v/>
      </c>
      <c r="E72" s="30">
        <f>IF(AND(C72&gt;0.167,C72&lt;1.05),10^(3.9425+(-1.65*LOG10(C72))+(0.54353*(LOG10(C72)^2))+(2.3036*(LOG10(C72)^3))+(1.5439*(LOG10(C72)^4))),IF(AND(C72&gt;1.05,C72&lt;8.7),10^(3.9373+(-1.6802*LOG10(C72))+(-0.80819*(LOG10(C72)^2))+(-1.5461*(LOG10(C72)^3))+(1.4957*(LOG10(C72)^4))),10^(5.8327+(-7.3773*LOG10(C72))+(3.6569*(LOG10(C72)^2))+(-0.73282*(LOG10(C72)^3))+(0*(LOG10(C72)^4)))))</f>
        <v/>
      </c>
      <c r="F72" s="30">
        <f>IF(AND(C72&gt;0.167,C72&lt;2.4),10^(1.2919+(-0.46629*LOG10(C72))+(2.2169*(LOG10(C72)^2))+(0.15728*(LOG10(C72)^3))+(-1.0651*(LOG10(C72)^4))),IF(AND(C72&gt;2.4,C72&lt;15.04),10^(0.91008+(3.8403*LOG10(C72))+(-9.0634*(LOG10(C72)^2))+(7.4402*(LOG10(C72)^3))+(-2.219*(LOG10(C72)^4))),10^(1.7753+(-0.80503*LOG10(C72))+(-0.055334*(LOG10(C72)^2))+(0*(LOG10(C72)^3))+(0*(LOG10(C72)^4)))))</f>
        <v/>
      </c>
      <c r="G72" s="30">
        <f>10^(2.5759+(-1.5622*LOG10(C72))+(0.30429*(LOG10(C72)^2))+(-0.059534*(LOG10(C72)^3))+(0*(LOG10(C72)^4)))</f>
        <v/>
      </c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</row>
    <row r="73">
      <c r="A73" s="76" t="n"/>
      <c r="B73" s="76" t="n"/>
      <c r="C73" s="76" t="n">
        <v>11</v>
      </c>
      <c r="D73" s="30">
        <f>IF(AND(C73&gt;0.167,C73&lt;2.84),10^(3.0002+(-1.4636*LOG10(C73))+(-0.49427*(LOG10(C73)^2))+(-0.44345*(LOG10(C73)^3))+(-0.37148*(LOG10(C73)^4))),IF(AND(C73&gt;2.84,C73&lt;25.21),10^(2.7741+(0.11608*LOG10(C73))+(-4.5313*(LOG10(C73)^2))+(3.4564*(LOG10(C73)^3))+(-0.8346*(LOG10(C73)^4))),10^(5.2611+(-7.0786*LOG10(C73))+(3.5545*(LOG10(C73)^2))+(-0.72311*(LOG10(C73)^3))+(0*(LOG10(C73)^4)))))</f>
        <v/>
      </c>
      <c r="E73" s="30">
        <f>IF(AND(C73&gt;0.167,C73&lt;1.05),10^(3.9425+(-1.65*LOG10(C73))+(0.54353*(LOG10(C73)^2))+(2.3036*(LOG10(C73)^3))+(1.5439*(LOG10(C73)^4))),IF(AND(C73&gt;1.05,C73&lt;8.7),10^(3.9373+(-1.6802*LOG10(C73))+(-0.80819*(LOG10(C73)^2))+(-1.5461*(LOG10(C73)^3))+(1.4957*(LOG10(C73)^4))),10^(5.8327+(-7.3773*LOG10(C73))+(3.6569*(LOG10(C73)^2))+(-0.73282*(LOG10(C73)^3))+(0*(LOG10(C73)^4)))))</f>
        <v/>
      </c>
      <c r="F73" s="30">
        <f>IF(AND(C73&gt;0.167,C73&lt;2.4),10^(1.2919+(-0.46629*LOG10(C73))+(2.2169*(LOG10(C73)^2))+(0.15728*(LOG10(C73)^3))+(-1.0651*(LOG10(C73)^4))),IF(AND(C73&gt;2.4,C73&lt;15.04),10^(0.91008+(3.8403*LOG10(C73))+(-9.0634*(LOG10(C73)^2))+(7.4402*(LOG10(C73)^3))+(-2.219*(LOG10(C73)^4))),10^(1.7753+(-0.80503*LOG10(C73))+(-0.055334*(LOG10(C73)^2))+(0*(LOG10(C73)^3))+(0*(LOG10(C73)^4)))))</f>
        <v/>
      </c>
      <c r="G73" s="30">
        <f>10^(2.5759+(-1.5622*LOG10(C73))+(0.30429*(LOG10(C73)^2))+(-0.059534*(LOG10(C73)^3))+(0*(LOG10(C73)^4)))</f>
        <v/>
      </c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</row>
    <row r="74">
      <c r="A74" s="76" t="n"/>
      <c r="B74" s="76" t="n"/>
      <c r="C74" s="30" t="n">
        <v>11.5</v>
      </c>
      <c r="D74" s="30">
        <f>IF(AND(C74&gt;0.167,C74&lt;2.84),10^(3.0002+(-1.4636*LOG10(C74))+(-0.49427*(LOG10(C74)^2))+(-0.44345*(LOG10(C74)^3))+(-0.37148*(LOG10(C74)^4))),IF(AND(C74&gt;2.84,C74&lt;25.21),10^(2.7741+(0.11608*LOG10(C74))+(-4.5313*(LOG10(C74)^2))+(3.4564*(LOG10(C74)^3))+(-0.8346*(LOG10(C74)^4))),10^(5.2611+(-7.0786*LOG10(C74))+(3.5545*(LOG10(C74)^2))+(-0.72311*(LOG10(C74)^3))+(0*(LOG10(C74)^4)))))</f>
        <v/>
      </c>
      <c r="E74" s="30">
        <f>IF(AND(C74&gt;0.167,C74&lt;1.05),10^(3.9425+(-1.65*LOG10(C74))+(0.54353*(LOG10(C74)^2))+(2.3036*(LOG10(C74)^3))+(1.5439*(LOG10(C74)^4))),IF(AND(C74&gt;1.05,C74&lt;8.7),10^(3.9373+(-1.6802*LOG10(C74))+(-0.80819*(LOG10(C74)^2))+(-1.5461*(LOG10(C74)^3))+(1.4957*(LOG10(C74)^4))),10^(5.8327+(-7.3773*LOG10(C74))+(3.6569*(LOG10(C74)^2))+(-0.73282*(LOG10(C74)^3))+(0*(LOG10(C74)^4)))))</f>
        <v/>
      </c>
      <c r="F74" s="30">
        <f>IF(AND(C74&gt;0.167,C74&lt;2.4),10^(1.2919+(-0.46629*LOG10(C74))+(2.2169*(LOG10(C74)^2))+(0.15728*(LOG10(C74)^3))+(-1.0651*(LOG10(C74)^4))),IF(AND(C74&gt;2.4,C74&lt;15.04),10^(0.91008+(3.8403*LOG10(C74))+(-9.0634*(LOG10(C74)^2))+(7.4402*(LOG10(C74)^3))+(-2.219*(LOG10(C74)^4))),10^(1.7753+(-0.80503*LOG10(C74))+(-0.055334*(LOG10(C74)^2))+(0*(LOG10(C74)^3))+(0*(LOG10(C74)^4)))))</f>
        <v/>
      </c>
      <c r="G74" s="30">
        <f>10^(2.5759+(-1.5622*LOG10(C74))+(0.30429*(LOG10(C74)^2))+(-0.059534*(LOG10(C74)^3))+(0*(LOG10(C74)^4)))</f>
        <v/>
      </c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</row>
    <row r="75">
      <c r="A75" s="76" t="n"/>
      <c r="B75" s="76" t="n"/>
      <c r="C75" s="76" t="n">
        <v>12</v>
      </c>
      <c r="D75" s="30">
        <f>IF(AND(C75&gt;0.167,C75&lt;2.84),10^(3.0002+(-1.4636*LOG10(C75))+(-0.49427*(LOG10(C75)^2))+(-0.44345*(LOG10(C75)^3))+(-0.37148*(LOG10(C75)^4))),IF(AND(C75&gt;2.84,C75&lt;25.21),10^(2.7741+(0.11608*LOG10(C75))+(-4.5313*(LOG10(C75)^2))+(3.4564*(LOG10(C75)^3))+(-0.8346*(LOG10(C75)^4))),10^(5.2611+(-7.0786*LOG10(C75))+(3.5545*(LOG10(C75)^2))+(-0.72311*(LOG10(C75)^3))+(0*(LOG10(C75)^4)))))</f>
        <v/>
      </c>
      <c r="E75" s="30">
        <f>IF(AND(C75&gt;0.167,C75&lt;1.05),10^(3.9425+(-1.65*LOG10(C75))+(0.54353*(LOG10(C75)^2))+(2.3036*(LOG10(C75)^3))+(1.5439*(LOG10(C75)^4))),IF(AND(C75&gt;1.05,C75&lt;8.7),10^(3.9373+(-1.6802*LOG10(C75))+(-0.80819*(LOG10(C75)^2))+(-1.5461*(LOG10(C75)^3))+(1.4957*(LOG10(C75)^4))),10^(5.8327+(-7.3773*LOG10(C75))+(3.6569*(LOG10(C75)^2))+(-0.73282*(LOG10(C75)^3))+(0*(LOG10(C75)^4)))))</f>
        <v/>
      </c>
      <c r="F75" s="30">
        <f>IF(AND(C75&gt;0.167,C75&lt;2.4),10^(1.2919+(-0.46629*LOG10(C75))+(2.2169*(LOG10(C75)^2))+(0.15728*(LOG10(C75)^3))+(-1.0651*(LOG10(C75)^4))),IF(AND(C75&gt;2.4,C75&lt;15.04),10^(0.91008+(3.8403*LOG10(C75))+(-9.0634*(LOG10(C75)^2))+(7.4402*(LOG10(C75)^3))+(-2.219*(LOG10(C75)^4))),10^(1.7753+(-0.80503*LOG10(C75))+(-0.055334*(LOG10(C75)^2))+(0*(LOG10(C75)^3))+(0*(LOG10(C75)^4)))))</f>
        <v/>
      </c>
      <c r="G75" s="30">
        <f>10^(2.5759+(-1.5622*LOG10(C75))+(0.30429*(LOG10(C75)^2))+(-0.059534*(LOG10(C75)^3))+(0*(LOG10(C75)^4)))</f>
        <v/>
      </c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</row>
    <row r="76">
      <c r="A76" s="76" t="n"/>
      <c r="B76" s="76" t="n"/>
      <c r="C76" s="76" t="n">
        <v>12.5</v>
      </c>
      <c r="D76" s="30">
        <f>IF(AND(C76&gt;0.167,C76&lt;2.84),10^(3.0002+(-1.4636*LOG10(C76))+(-0.49427*(LOG10(C76)^2))+(-0.44345*(LOG10(C76)^3))+(-0.37148*(LOG10(C76)^4))),IF(AND(C76&gt;2.84,C76&lt;25.21),10^(2.7741+(0.11608*LOG10(C76))+(-4.5313*(LOG10(C76)^2))+(3.4564*(LOG10(C76)^3))+(-0.8346*(LOG10(C76)^4))),10^(5.2611+(-7.0786*LOG10(C76))+(3.5545*(LOG10(C76)^2))+(-0.72311*(LOG10(C76)^3))+(0*(LOG10(C76)^4)))))</f>
        <v/>
      </c>
      <c r="E76" s="30">
        <f>IF(AND(C76&gt;0.167,C76&lt;1.05),10^(3.9425+(-1.65*LOG10(C76))+(0.54353*(LOG10(C76)^2))+(2.3036*(LOG10(C76)^3))+(1.5439*(LOG10(C76)^4))),IF(AND(C76&gt;1.05,C76&lt;8.7),10^(3.9373+(-1.6802*LOG10(C76))+(-0.80819*(LOG10(C76)^2))+(-1.5461*(LOG10(C76)^3))+(1.4957*(LOG10(C76)^4))),10^(5.8327+(-7.3773*LOG10(C76))+(3.6569*(LOG10(C76)^2))+(-0.73282*(LOG10(C76)^3))+(0*(LOG10(C76)^4)))))</f>
        <v/>
      </c>
      <c r="F76" s="30">
        <f>IF(AND(C76&gt;0.167,C76&lt;2.4),10^(1.2919+(-0.46629*LOG10(C76))+(2.2169*(LOG10(C76)^2))+(0.15728*(LOG10(C76)^3))+(-1.0651*(LOG10(C76)^4))),IF(AND(C76&gt;2.4,C76&lt;15.04),10^(0.91008+(3.8403*LOG10(C76))+(-9.0634*(LOG10(C76)^2))+(7.4402*(LOG10(C76)^3))+(-2.219*(LOG10(C76)^4))),10^(1.7753+(-0.80503*LOG10(C76))+(-0.055334*(LOG10(C76)^2))+(0*(LOG10(C76)^3))+(0*(LOG10(C76)^4)))))</f>
        <v/>
      </c>
      <c r="G76" s="30">
        <f>10^(2.5759+(-1.5622*LOG10(C76))+(0.30429*(LOG10(C76)^2))+(-0.059534*(LOG10(C76)^3))+(0*(LOG10(C76)^4)))</f>
        <v/>
      </c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</row>
    <row r="77">
      <c r="A77" s="76" t="n"/>
      <c r="B77" s="76" t="n"/>
      <c r="C77" s="30" t="n">
        <v>13</v>
      </c>
      <c r="D77" s="30">
        <f>IF(AND(C77&gt;0.167,C77&lt;2.84),10^(3.0002+(-1.4636*LOG10(C77))+(-0.49427*(LOG10(C77)^2))+(-0.44345*(LOG10(C77)^3))+(-0.37148*(LOG10(C77)^4))),IF(AND(C77&gt;2.84,C77&lt;25.21),10^(2.7741+(0.11608*LOG10(C77))+(-4.5313*(LOG10(C77)^2))+(3.4564*(LOG10(C77)^3))+(-0.8346*(LOG10(C77)^4))),10^(5.2611+(-7.0786*LOG10(C77))+(3.5545*(LOG10(C77)^2))+(-0.72311*(LOG10(C77)^3))+(0*(LOG10(C77)^4)))))</f>
        <v/>
      </c>
      <c r="E77" s="30">
        <f>IF(AND(C77&gt;0.167,C77&lt;1.05),10^(3.9425+(-1.65*LOG10(C77))+(0.54353*(LOG10(C77)^2))+(2.3036*(LOG10(C77)^3))+(1.5439*(LOG10(C77)^4))),IF(AND(C77&gt;1.05,C77&lt;8.7),10^(3.9373+(-1.6802*LOG10(C77))+(-0.80819*(LOG10(C77)^2))+(-1.5461*(LOG10(C77)^3))+(1.4957*(LOG10(C77)^4))),10^(5.8327+(-7.3773*LOG10(C77))+(3.6569*(LOG10(C77)^2))+(-0.73282*(LOG10(C77)^3))+(0*(LOG10(C77)^4)))))</f>
        <v/>
      </c>
      <c r="F77" s="30">
        <f>IF(AND(C77&gt;0.167,C77&lt;2.4),10^(1.2919+(-0.46629*LOG10(C77))+(2.2169*(LOG10(C77)^2))+(0.15728*(LOG10(C77)^3))+(-1.0651*(LOG10(C77)^4))),IF(AND(C77&gt;2.4,C77&lt;15.04),10^(0.91008+(3.8403*LOG10(C77))+(-9.0634*(LOG10(C77)^2))+(7.4402*(LOG10(C77)^3))+(-2.219*(LOG10(C77)^4))),10^(1.7753+(-0.80503*LOG10(C77))+(-0.055334*(LOG10(C77)^2))+(0*(LOG10(C77)^3))+(0*(LOG10(C77)^4)))))</f>
        <v/>
      </c>
      <c r="G77" s="30">
        <f>10^(2.5759+(-1.5622*LOG10(C77))+(0.30429*(LOG10(C77)^2))+(-0.059534*(LOG10(C77)^3))+(0*(LOG10(C77)^4)))</f>
        <v/>
      </c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</row>
    <row r="78">
      <c r="A78" s="76" t="n"/>
      <c r="B78" s="76" t="n"/>
      <c r="C78" s="76" t="n">
        <v>13.5</v>
      </c>
      <c r="D78" s="30">
        <f>IF(AND(C78&gt;0.167,C78&lt;2.84),10^(3.0002+(-1.4636*LOG10(C78))+(-0.49427*(LOG10(C78)^2))+(-0.44345*(LOG10(C78)^3))+(-0.37148*(LOG10(C78)^4))),IF(AND(C78&gt;2.84,C78&lt;25.21),10^(2.7741+(0.11608*LOG10(C78))+(-4.5313*(LOG10(C78)^2))+(3.4564*(LOG10(C78)^3))+(-0.8346*(LOG10(C78)^4))),10^(5.2611+(-7.0786*LOG10(C78))+(3.5545*(LOG10(C78)^2))+(-0.72311*(LOG10(C78)^3))+(0*(LOG10(C78)^4)))))</f>
        <v/>
      </c>
      <c r="E78" s="30">
        <f>IF(AND(C78&gt;0.167,C78&lt;1.05),10^(3.9425+(-1.65*LOG10(C78))+(0.54353*(LOG10(C78)^2))+(2.3036*(LOG10(C78)^3))+(1.5439*(LOG10(C78)^4))),IF(AND(C78&gt;1.05,C78&lt;8.7),10^(3.9373+(-1.6802*LOG10(C78))+(-0.80819*(LOG10(C78)^2))+(-1.5461*(LOG10(C78)^3))+(1.4957*(LOG10(C78)^4))),10^(5.8327+(-7.3773*LOG10(C78))+(3.6569*(LOG10(C78)^2))+(-0.73282*(LOG10(C78)^3))+(0*(LOG10(C78)^4)))))</f>
        <v/>
      </c>
      <c r="F78" s="30">
        <f>IF(AND(C78&gt;0.167,C78&lt;2.4),10^(1.2919+(-0.46629*LOG10(C78))+(2.2169*(LOG10(C78)^2))+(0.15728*(LOG10(C78)^3))+(-1.0651*(LOG10(C78)^4))),IF(AND(C78&gt;2.4,C78&lt;15.04),10^(0.91008+(3.8403*LOG10(C78))+(-9.0634*(LOG10(C78)^2))+(7.4402*(LOG10(C78)^3))+(-2.219*(LOG10(C78)^4))),10^(1.7753+(-0.80503*LOG10(C78))+(-0.055334*(LOG10(C78)^2))+(0*(LOG10(C78)^3))+(0*(LOG10(C78)^4)))))</f>
        <v/>
      </c>
      <c r="G78" s="30">
        <f>10^(2.5759+(-1.5622*LOG10(C78))+(0.30429*(LOG10(C78)^2))+(-0.059534*(LOG10(C78)^3))+(0*(LOG10(C78)^4)))</f>
        <v/>
      </c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</row>
    <row r="79">
      <c r="A79" s="76" t="n"/>
      <c r="B79" s="76" t="n"/>
      <c r="C79" s="76" t="n">
        <v>14</v>
      </c>
      <c r="D79" s="30">
        <f>IF(AND(C79&gt;0.167,C79&lt;2.84),10^(3.0002+(-1.4636*LOG10(C79))+(-0.49427*(LOG10(C79)^2))+(-0.44345*(LOG10(C79)^3))+(-0.37148*(LOG10(C79)^4))),IF(AND(C79&gt;2.84,C79&lt;25.21),10^(2.7741+(0.11608*LOG10(C79))+(-4.5313*(LOG10(C79)^2))+(3.4564*(LOG10(C79)^3))+(-0.8346*(LOG10(C79)^4))),10^(5.2611+(-7.0786*LOG10(C79))+(3.5545*(LOG10(C79)^2))+(-0.72311*(LOG10(C79)^3))+(0*(LOG10(C79)^4)))))</f>
        <v/>
      </c>
      <c r="E79" s="30">
        <f>IF(AND(C79&gt;0.167,C79&lt;1.05),10^(3.9425+(-1.65*LOG10(C79))+(0.54353*(LOG10(C79)^2))+(2.3036*(LOG10(C79)^3))+(1.5439*(LOG10(C79)^4))),IF(AND(C79&gt;1.05,C79&lt;8.7),10^(3.9373+(-1.6802*LOG10(C79))+(-0.80819*(LOG10(C79)^2))+(-1.5461*(LOG10(C79)^3))+(1.4957*(LOG10(C79)^4))),10^(5.8327+(-7.3773*LOG10(C79))+(3.6569*(LOG10(C79)^2))+(-0.73282*(LOG10(C79)^3))+(0*(LOG10(C79)^4)))))</f>
        <v/>
      </c>
      <c r="F79" s="30">
        <f>IF(AND(C79&gt;0.167,C79&lt;2.4),10^(1.2919+(-0.46629*LOG10(C79))+(2.2169*(LOG10(C79)^2))+(0.15728*(LOG10(C79)^3))+(-1.0651*(LOG10(C79)^4))),IF(AND(C79&gt;2.4,C79&lt;15.04),10^(0.91008+(3.8403*LOG10(C79))+(-9.0634*(LOG10(C79)^2))+(7.4402*(LOG10(C79)^3))+(-2.219*(LOG10(C79)^4))),10^(1.7753+(-0.80503*LOG10(C79))+(-0.055334*(LOG10(C79)^2))+(0*(LOG10(C79)^3))+(0*(LOG10(C79)^4)))))</f>
        <v/>
      </c>
      <c r="G79" s="30">
        <f>10^(2.5759+(-1.5622*LOG10(C79))+(0.30429*(LOG10(C79)^2))+(-0.059534*(LOG10(C79)^3))+(0*(LOG10(C79)^4)))</f>
        <v/>
      </c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</row>
    <row r="80">
      <c r="A80" s="76" t="n"/>
      <c r="B80" s="76" t="n"/>
      <c r="C80" s="30" t="n">
        <v>14.5</v>
      </c>
      <c r="D80" s="30">
        <f>IF(AND(C80&gt;0.167,C80&lt;2.84),10^(3.0002+(-1.4636*LOG10(C80))+(-0.49427*(LOG10(C80)^2))+(-0.44345*(LOG10(C80)^3))+(-0.37148*(LOG10(C80)^4))),IF(AND(C80&gt;2.84,C80&lt;25.21),10^(2.7741+(0.11608*LOG10(C80))+(-4.5313*(LOG10(C80)^2))+(3.4564*(LOG10(C80)^3))+(-0.8346*(LOG10(C80)^4))),10^(5.2611+(-7.0786*LOG10(C80))+(3.5545*(LOG10(C80)^2))+(-0.72311*(LOG10(C80)^3))+(0*(LOG10(C80)^4)))))</f>
        <v/>
      </c>
      <c r="E80" s="30">
        <f>IF(AND(C80&gt;0.167,C80&lt;1.05),10^(3.9425+(-1.65*LOG10(C80))+(0.54353*(LOG10(C80)^2))+(2.3036*(LOG10(C80)^3))+(1.5439*(LOG10(C80)^4))),IF(AND(C80&gt;1.05,C80&lt;8.7),10^(3.9373+(-1.6802*LOG10(C80))+(-0.80819*(LOG10(C80)^2))+(-1.5461*(LOG10(C80)^3))+(1.4957*(LOG10(C80)^4))),10^(5.8327+(-7.3773*LOG10(C80))+(3.6569*(LOG10(C80)^2))+(-0.73282*(LOG10(C80)^3))+(0*(LOG10(C80)^4)))))</f>
        <v/>
      </c>
      <c r="F80" s="30">
        <f>IF(AND(C80&gt;0.167,C80&lt;2.4),10^(1.2919+(-0.46629*LOG10(C80))+(2.2169*(LOG10(C80)^2))+(0.15728*(LOG10(C80)^3))+(-1.0651*(LOG10(C80)^4))),IF(AND(C80&gt;2.4,C80&lt;15.04),10^(0.91008+(3.8403*LOG10(C80))+(-9.0634*(LOG10(C80)^2))+(7.4402*(LOG10(C80)^3))+(-2.219*(LOG10(C80)^4))),10^(1.7753+(-0.80503*LOG10(C80))+(-0.055334*(LOG10(C80)^2))+(0*(LOG10(C80)^3))+(0*(LOG10(C80)^4)))))</f>
        <v/>
      </c>
      <c r="G80" s="30">
        <f>10^(2.5759+(-1.5622*LOG10(C80))+(0.30429*(LOG10(C80)^2))+(-0.059534*(LOG10(C80)^3))+(0*(LOG10(C80)^4)))</f>
        <v/>
      </c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</row>
    <row r="81">
      <c r="A81" s="76" t="n"/>
      <c r="B81" s="76" t="n"/>
      <c r="C81" s="76" t="n">
        <v>15</v>
      </c>
      <c r="D81" s="30">
        <f>IF(AND(C81&gt;0.167,C81&lt;2.84),10^(3.0002+(-1.4636*LOG10(C81))+(-0.49427*(LOG10(C81)^2))+(-0.44345*(LOG10(C81)^3))+(-0.37148*(LOG10(C81)^4))),IF(AND(C81&gt;2.84,C81&lt;25.21),10^(2.7741+(0.11608*LOG10(C81))+(-4.5313*(LOG10(C81)^2))+(3.4564*(LOG10(C81)^3))+(-0.8346*(LOG10(C81)^4))),10^(5.2611+(-7.0786*LOG10(C81))+(3.5545*(LOG10(C81)^2))+(-0.72311*(LOG10(C81)^3))+(0*(LOG10(C81)^4)))))</f>
        <v/>
      </c>
      <c r="E81" s="30">
        <f>IF(AND(C81&gt;0.167,C81&lt;1.05),10^(3.9425+(-1.65*LOG10(C81))+(0.54353*(LOG10(C81)^2))+(2.3036*(LOG10(C81)^3))+(1.5439*(LOG10(C81)^4))),IF(AND(C81&gt;1.05,C81&lt;8.7),10^(3.9373+(-1.6802*LOG10(C81))+(-0.80819*(LOG10(C81)^2))+(-1.5461*(LOG10(C81)^3))+(1.4957*(LOG10(C81)^4))),10^(5.8327+(-7.3773*LOG10(C81))+(3.6569*(LOG10(C81)^2))+(-0.73282*(LOG10(C81)^3))+(0*(LOG10(C81)^4)))))</f>
        <v/>
      </c>
      <c r="F81" s="30">
        <f>IF(AND(C81&gt;0.167,C81&lt;2.4),10^(1.2919+(-0.46629*LOG10(C81))+(2.2169*(LOG10(C81)^2))+(0.15728*(LOG10(C81)^3))+(-1.0651*(LOG10(C81)^4))),IF(AND(C81&gt;2.4,C81&lt;15.04),10^(0.91008+(3.8403*LOG10(C81))+(-9.0634*(LOG10(C81)^2))+(7.4402*(LOG10(C81)^3))+(-2.219*(LOG10(C81)^4))),10^(1.7753+(-0.80503*LOG10(C81))+(-0.055334*(LOG10(C81)^2))+(0*(LOG10(C81)^3))+(0*(LOG10(C81)^4)))))</f>
        <v/>
      </c>
      <c r="G81" s="30">
        <f>10^(2.5759+(-1.5622*LOG10(C81))+(0.30429*(LOG10(C81)^2))+(-0.059534*(LOG10(C81)^3))+(0*(LOG10(C81)^4)))</f>
        <v/>
      </c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</row>
    <row r="82">
      <c r="A82" s="76" t="n"/>
      <c r="B82" s="76" t="n"/>
      <c r="C82" s="76" t="n">
        <v>15.5</v>
      </c>
      <c r="D82" s="30">
        <f>IF(AND(C82&gt;0.167,C82&lt;2.84),10^(3.0002+(-1.4636*LOG10(C82))+(-0.49427*(LOG10(C82)^2))+(-0.44345*(LOG10(C82)^3))+(-0.37148*(LOG10(C82)^4))),IF(AND(C82&gt;2.84,C82&lt;25.21),10^(2.7741+(0.11608*LOG10(C82))+(-4.5313*(LOG10(C82)^2))+(3.4564*(LOG10(C82)^3))+(-0.8346*(LOG10(C82)^4))),10^(5.2611+(-7.0786*LOG10(C82))+(3.5545*(LOG10(C82)^2))+(-0.72311*(LOG10(C82)^3))+(0*(LOG10(C82)^4)))))</f>
        <v/>
      </c>
      <c r="E82" s="30">
        <f>IF(AND(C82&gt;0.167,C82&lt;1.05),10^(3.9425+(-1.65*LOG10(C82))+(0.54353*(LOG10(C82)^2))+(2.3036*(LOG10(C82)^3))+(1.5439*(LOG10(C82)^4))),IF(AND(C82&gt;1.05,C82&lt;8.7),10^(3.9373+(-1.6802*LOG10(C82))+(-0.80819*(LOG10(C82)^2))+(-1.5461*(LOG10(C82)^3))+(1.4957*(LOG10(C82)^4))),10^(5.8327+(-7.3773*LOG10(C82))+(3.6569*(LOG10(C82)^2))+(-0.73282*(LOG10(C82)^3))+(0*(LOG10(C82)^4)))))</f>
        <v/>
      </c>
      <c r="F82" s="30">
        <f>IF(AND(C82&gt;0.167,C82&lt;2.4),10^(1.2919+(-0.46629*LOG10(C82))+(2.2169*(LOG10(C82)^2))+(0.15728*(LOG10(C82)^3))+(-1.0651*(LOG10(C82)^4))),IF(AND(C82&gt;2.4,C82&lt;15.04),10^(0.91008+(3.8403*LOG10(C82))+(-9.0634*(LOG10(C82)^2))+(7.4402*(LOG10(C82)^3))+(-2.219*(LOG10(C82)^4))),10^(1.7753+(-0.80503*LOG10(C82))+(-0.055334*(LOG10(C82)^2))+(0*(LOG10(C82)^3))+(0*(LOG10(C82)^4)))))</f>
        <v/>
      </c>
      <c r="G82" s="30">
        <f>10^(2.5759+(-1.5622*LOG10(C82))+(0.30429*(LOG10(C82)^2))+(-0.059534*(LOG10(C82)^3))+(0*(LOG10(C82)^4)))</f>
        <v/>
      </c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</row>
    <row r="83">
      <c r="A83" s="76" t="n"/>
      <c r="B83" s="76" t="n"/>
      <c r="C83" s="30" t="n">
        <v>16</v>
      </c>
      <c r="D83" s="30">
        <f>IF(AND(C83&gt;0.167,C83&lt;2.84),10^(3.0002+(-1.4636*LOG10(C83))+(-0.49427*(LOG10(C83)^2))+(-0.44345*(LOG10(C83)^3))+(-0.37148*(LOG10(C83)^4))),IF(AND(C83&gt;2.84,C83&lt;25.21),10^(2.7741+(0.11608*LOG10(C83))+(-4.5313*(LOG10(C83)^2))+(3.4564*(LOG10(C83)^3))+(-0.8346*(LOG10(C83)^4))),10^(5.2611+(-7.0786*LOG10(C83))+(3.5545*(LOG10(C83)^2))+(-0.72311*(LOG10(C83)^3))+(0*(LOG10(C83)^4)))))</f>
        <v/>
      </c>
      <c r="E83" s="30">
        <f>IF(AND(C83&gt;0.167,C83&lt;1.05),10^(3.9425+(-1.65*LOG10(C83))+(0.54353*(LOG10(C83)^2))+(2.3036*(LOG10(C83)^3))+(1.5439*(LOG10(C83)^4))),IF(AND(C83&gt;1.05,C83&lt;8.7),10^(3.9373+(-1.6802*LOG10(C83))+(-0.80819*(LOG10(C83)^2))+(-1.5461*(LOG10(C83)^3))+(1.4957*(LOG10(C83)^4))),10^(5.8327+(-7.3773*LOG10(C83))+(3.6569*(LOG10(C83)^2))+(-0.73282*(LOG10(C83)^3))+(0*(LOG10(C83)^4)))))</f>
        <v/>
      </c>
      <c r="F83" s="30">
        <f>IF(AND(C83&gt;0.167,C83&lt;2.4),10^(1.2919+(-0.46629*LOG10(C83))+(2.2169*(LOG10(C83)^2))+(0.15728*(LOG10(C83)^3))+(-1.0651*(LOG10(C83)^4))),IF(AND(C83&gt;2.4,C83&lt;15.04),10^(0.91008+(3.8403*LOG10(C83))+(-9.0634*(LOG10(C83)^2))+(7.4402*(LOG10(C83)^3))+(-2.219*(LOG10(C83)^4))),10^(1.7753+(-0.80503*LOG10(C83))+(-0.055334*(LOG10(C83)^2))+(0*(LOG10(C83)^3))+(0*(LOG10(C83)^4)))))</f>
        <v/>
      </c>
      <c r="G83" s="30">
        <f>10^(2.5759+(-1.5622*LOG10(C83))+(0.30429*(LOG10(C83)^2))+(-0.059534*(LOG10(C83)^3))+(0*(LOG10(C83)^4)))</f>
        <v/>
      </c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</row>
    <row r="84">
      <c r="A84" s="76" t="n"/>
      <c r="B84" s="76" t="n"/>
      <c r="C84" s="76" t="n">
        <v>16.5</v>
      </c>
      <c r="D84" s="30">
        <f>IF(AND(C84&gt;0.167,C84&lt;2.84),10^(3.0002+(-1.4636*LOG10(C84))+(-0.49427*(LOG10(C84)^2))+(-0.44345*(LOG10(C84)^3))+(-0.37148*(LOG10(C84)^4))),IF(AND(C84&gt;2.84,C84&lt;25.21),10^(2.7741+(0.11608*LOG10(C84))+(-4.5313*(LOG10(C84)^2))+(3.4564*(LOG10(C84)^3))+(-0.8346*(LOG10(C84)^4))),10^(5.2611+(-7.0786*LOG10(C84))+(3.5545*(LOG10(C84)^2))+(-0.72311*(LOG10(C84)^3))+(0*(LOG10(C84)^4)))))</f>
        <v/>
      </c>
      <c r="E84" s="30">
        <f>IF(AND(C84&gt;0.167,C84&lt;1.05),10^(3.9425+(-1.65*LOG10(C84))+(0.54353*(LOG10(C84)^2))+(2.3036*(LOG10(C84)^3))+(1.5439*(LOG10(C84)^4))),IF(AND(C84&gt;1.05,C84&lt;8.7),10^(3.9373+(-1.6802*LOG10(C84))+(-0.80819*(LOG10(C84)^2))+(-1.5461*(LOG10(C84)^3))+(1.4957*(LOG10(C84)^4))),10^(5.8327+(-7.3773*LOG10(C84))+(3.6569*(LOG10(C84)^2))+(-0.73282*(LOG10(C84)^3))+(0*(LOG10(C84)^4)))))</f>
        <v/>
      </c>
      <c r="F84" s="30">
        <f>IF(AND(C84&gt;0.167,C84&lt;2.4),10^(1.2919+(-0.46629*LOG10(C84))+(2.2169*(LOG10(C84)^2))+(0.15728*(LOG10(C84)^3))+(-1.0651*(LOG10(C84)^4))),IF(AND(C84&gt;2.4,C84&lt;15.04),10^(0.91008+(3.8403*LOG10(C84))+(-9.0634*(LOG10(C84)^2))+(7.4402*(LOG10(C84)^3))+(-2.219*(LOG10(C84)^4))),10^(1.7753+(-0.80503*LOG10(C84))+(-0.055334*(LOG10(C84)^2))+(0*(LOG10(C84)^3))+(0*(LOG10(C84)^4)))))</f>
        <v/>
      </c>
      <c r="G84" s="30">
        <f>10^(2.5759+(-1.5622*LOG10(C84))+(0.30429*(LOG10(C84)^2))+(-0.059534*(LOG10(C84)^3))+(0*(LOG10(C84)^4)))</f>
        <v/>
      </c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</row>
    <row r="85">
      <c r="A85" s="76" t="n"/>
      <c r="B85" s="76" t="n"/>
      <c r="C85" s="76" t="n">
        <v>17</v>
      </c>
      <c r="D85" s="30">
        <f>IF(AND(C85&gt;0.167,C85&lt;2.84),10^(3.0002+(-1.4636*LOG10(C85))+(-0.49427*(LOG10(C85)^2))+(-0.44345*(LOG10(C85)^3))+(-0.37148*(LOG10(C85)^4))),IF(AND(C85&gt;2.84,C85&lt;25.21),10^(2.7741+(0.11608*LOG10(C85))+(-4.5313*(LOG10(C85)^2))+(3.4564*(LOG10(C85)^3))+(-0.8346*(LOG10(C85)^4))),10^(5.2611+(-7.0786*LOG10(C85))+(3.5545*(LOG10(C85)^2))+(-0.72311*(LOG10(C85)^3))+(0*(LOG10(C85)^4)))))</f>
        <v/>
      </c>
      <c r="E85" s="30">
        <f>IF(AND(C85&gt;0.167,C85&lt;1.05),10^(3.9425+(-1.65*LOG10(C85))+(0.54353*(LOG10(C85)^2))+(2.3036*(LOG10(C85)^3))+(1.5439*(LOG10(C85)^4))),IF(AND(C85&gt;1.05,C85&lt;8.7),10^(3.9373+(-1.6802*LOG10(C85))+(-0.80819*(LOG10(C85)^2))+(-1.5461*(LOG10(C85)^3))+(1.4957*(LOG10(C85)^4))),10^(5.8327+(-7.3773*LOG10(C85))+(3.6569*(LOG10(C85)^2))+(-0.73282*(LOG10(C85)^3))+(0*(LOG10(C85)^4)))))</f>
        <v/>
      </c>
      <c r="F85" s="30">
        <f>IF(AND(C85&gt;0.167,C85&lt;2.4),10^(1.2919+(-0.46629*LOG10(C85))+(2.2169*(LOG10(C85)^2))+(0.15728*(LOG10(C85)^3))+(-1.0651*(LOG10(C85)^4))),IF(AND(C85&gt;2.4,C85&lt;15.04),10^(0.91008+(3.8403*LOG10(C85))+(-9.0634*(LOG10(C85)^2))+(7.4402*(LOG10(C85)^3))+(-2.219*(LOG10(C85)^4))),10^(1.7753+(-0.80503*LOG10(C85))+(-0.055334*(LOG10(C85)^2))+(0*(LOG10(C85)^3))+(0*(LOG10(C85)^4)))))</f>
        <v/>
      </c>
      <c r="G85" s="30">
        <f>10^(2.5759+(-1.5622*LOG10(C85))+(0.30429*(LOG10(C85)^2))+(-0.059534*(LOG10(C85)^3))+(0*(LOG10(C85)^4)))</f>
        <v/>
      </c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</row>
    <row r="86">
      <c r="A86" s="76" t="n"/>
      <c r="B86" s="76" t="n"/>
      <c r="C86" s="30" t="n">
        <v>17.5</v>
      </c>
      <c r="D86" s="30">
        <f>IF(AND(C86&gt;0.167,C86&lt;2.84),10^(3.0002+(-1.4636*LOG10(C86))+(-0.49427*(LOG10(C86)^2))+(-0.44345*(LOG10(C86)^3))+(-0.37148*(LOG10(C86)^4))),IF(AND(C86&gt;2.84,C86&lt;25.21),10^(2.7741+(0.11608*LOG10(C86))+(-4.5313*(LOG10(C86)^2))+(3.4564*(LOG10(C86)^3))+(-0.8346*(LOG10(C86)^4))),10^(5.2611+(-7.0786*LOG10(C86))+(3.5545*(LOG10(C86)^2))+(-0.72311*(LOG10(C86)^3))+(0*(LOG10(C86)^4)))))</f>
        <v/>
      </c>
      <c r="E86" s="30">
        <f>IF(AND(C86&gt;0.167,C86&lt;1.05),10^(3.9425+(-1.65*LOG10(C86))+(0.54353*(LOG10(C86)^2))+(2.3036*(LOG10(C86)^3))+(1.5439*(LOG10(C86)^4))),IF(AND(C86&gt;1.05,C86&lt;8.7),10^(3.9373+(-1.6802*LOG10(C86))+(-0.80819*(LOG10(C86)^2))+(-1.5461*(LOG10(C86)^3))+(1.4957*(LOG10(C86)^4))),10^(5.8327+(-7.3773*LOG10(C86))+(3.6569*(LOG10(C86)^2))+(-0.73282*(LOG10(C86)^3))+(0*(LOG10(C86)^4)))))</f>
        <v/>
      </c>
      <c r="F86" s="30">
        <f>IF(AND(C86&gt;0.167,C86&lt;2.4),10^(1.2919+(-0.46629*LOG10(C86))+(2.2169*(LOG10(C86)^2))+(0.15728*(LOG10(C86)^3))+(-1.0651*(LOG10(C86)^4))),IF(AND(C86&gt;2.4,C86&lt;15.04),10^(0.91008+(3.8403*LOG10(C86))+(-9.0634*(LOG10(C86)^2))+(7.4402*(LOG10(C86)^3))+(-2.219*(LOG10(C86)^4))),10^(1.7753+(-0.80503*LOG10(C86))+(-0.055334*(LOG10(C86)^2))+(0*(LOG10(C86)^3))+(0*(LOG10(C86)^4)))))</f>
        <v/>
      </c>
      <c r="G86" s="30">
        <f>10^(2.5759+(-1.5622*LOG10(C86))+(0.30429*(LOG10(C86)^2))+(-0.059534*(LOG10(C86)^3))+(0*(LOG10(C86)^4)))</f>
        <v/>
      </c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</row>
    <row r="87">
      <c r="C87" s="76" t="n">
        <v>18</v>
      </c>
      <c r="D87" s="30">
        <f>IF(AND(C87&gt;0.167,C87&lt;2.84),10^(3.0002+(-1.4636*LOG10(C87))+(-0.49427*(LOG10(C87)^2))+(-0.44345*(LOG10(C87)^3))+(-0.37148*(LOG10(C87)^4))),IF(AND(C87&gt;2.84,C87&lt;25.21),10^(2.7741+(0.11608*LOG10(C87))+(-4.5313*(LOG10(C87)^2))+(3.4564*(LOG10(C87)^3))+(-0.8346*(LOG10(C87)^4))),10^(5.2611+(-7.0786*LOG10(C87))+(3.5545*(LOG10(C87)^2))+(-0.72311*(LOG10(C87)^3))+(0*(LOG10(C87)^4)))))</f>
        <v/>
      </c>
      <c r="E87" s="30">
        <f>IF(AND(C87&gt;0.167,C87&lt;1.05),10^(3.9425+(-1.65*LOG10(C87))+(0.54353*(LOG10(C87)^2))+(2.3036*(LOG10(C87)^3))+(1.5439*(LOG10(C87)^4))),IF(AND(C87&gt;1.05,C87&lt;8.7),10^(3.9373+(-1.6802*LOG10(C87))+(-0.80819*(LOG10(C87)^2))+(-1.5461*(LOG10(C87)^3))+(1.4957*(LOG10(C87)^4))),10^(5.8327+(-7.3773*LOG10(C87))+(3.6569*(LOG10(C87)^2))+(-0.73282*(LOG10(C87)^3))+(0*(LOG10(C87)^4)))))</f>
        <v/>
      </c>
      <c r="F87" s="30">
        <f>IF(AND(C87&gt;0.167,C87&lt;2.4),10^(1.2919+(-0.46629*LOG10(C87))+(2.2169*(LOG10(C87)^2))+(0.15728*(LOG10(C87)^3))+(-1.0651*(LOG10(C87)^4))),IF(AND(C87&gt;2.4,C87&lt;15.04),10^(0.91008+(3.8403*LOG10(C87))+(-9.0634*(LOG10(C87)^2))+(7.4402*(LOG10(C87)^3))+(-2.219*(LOG10(C87)^4))),10^(1.7753+(-0.80503*LOG10(C87))+(-0.055334*(LOG10(C87)^2))+(0*(LOG10(C87)^3))+(0*(LOG10(C87)^4)))))</f>
        <v/>
      </c>
      <c r="G87" s="30">
        <f>10^(2.5759+(-1.5622*LOG10(C87))+(0.30429*(LOG10(C87)^2))+(-0.059534*(LOG10(C87)^3))+(0*(LOG10(C87)^4)))</f>
        <v/>
      </c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</row>
    <row r="88">
      <c r="C88" s="76" t="n">
        <v>18.5</v>
      </c>
      <c r="D88" s="30">
        <f>IF(AND(C88&gt;0.167,C88&lt;2.84),10^(3.0002+(-1.4636*LOG10(C88))+(-0.49427*(LOG10(C88)^2))+(-0.44345*(LOG10(C88)^3))+(-0.37148*(LOG10(C88)^4))),IF(AND(C88&gt;2.84,C88&lt;25.21),10^(2.7741+(0.11608*LOG10(C88))+(-4.5313*(LOG10(C88)^2))+(3.4564*(LOG10(C88)^3))+(-0.8346*(LOG10(C88)^4))),10^(5.2611+(-7.0786*LOG10(C88))+(3.5545*(LOG10(C88)^2))+(-0.72311*(LOG10(C88)^3))+(0*(LOG10(C88)^4)))))</f>
        <v/>
      </c>
      <c r="E88" s="30">
        <f>IF(AND(C88&gt;0.167,C88&lt;1.05),10^(3.9425+(-1.65*LOG10(C88))+(0.54353*(LOG10(C88)^2))+(2.3036*(LOG10(C88)^3))+(1.5439*(LOG10(C88)^4))),IF(AND(C88&gt;1.05,C88&lt;8.7),10^(3.9373+(-1.6802*LOG10(C88))+(-0.80819*(LOG10(C88)^2))+(-1.5461*(LOG10(C88)^3))+(1.4957*(LOG10(C88)^4))),10^(5.8327+(-7.3773*LOG10(C88))+(3.6569*(LOG10(C88)^2))+(-0.73282*(LOG10(C88)^3))+(0*(LOG10(C88)^4)))))</f>
        <v/>
      </c>
      <c r="F88" s="30">
        <f>IF(AND(C88&gt;0.167,C88&lt;2.4),10^(1.2919+(-0.46629*LOG10(C88))+(2.2169*(LOG10(C88)^2))+(0.15728*(LOG10(C88)^3))+(-1.0651*(LOG10(C88)^4))),IF(AND(C88&gt;2.4,C88&lt;15.04),10^(0.91008+(3.8403*LOG10(C88))+(-9.0634*(LOG10(C88)^2))+(7.4402*(LOG10(C88)^3))+(-2.219*(LOG10(C88)^4))),10^(1.7753+(-0.80503*LOG10(C88))+(-0.055334*(LOG10(C88)^2))+(0*(LOG10(C88)^3))+(0*(LOG10(C88)^4)))))</f>
        <v/>
      </c>
      <c r="G88" s="30">
        <f>10^(2.5759+(-1.5622*LOG10(C88))+(0.30429*(LOG10(C88)^2))+(-0.059534*(LOG10(C88)^3))+(0*(LOG10(C88)^4)))</f>
        <v/>
      </c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</row>
    <row r="89">
      <c r="C89" s="30" t="n">
        <v>19</v>
      </c>
      <c r="D89" s="30">
        <f>IF(AND(C89&gt;0.167,C89&lt;2.84),10^(3.0002+(-1.4636*LOG10(C89))+(-0.49427*(LOG10(C89)^2))+(-0.44345*(LOG10(C89)^3))+(-0.37148*(LOG10(C89)^4))),IF(AND(C89&gt;2.84,C89&lt;25.21),10^(2.7741+(0.11608*LOG10(C89))+(-4.5313*(LOG10(C89)^2))+(3.4564*(LOG10(C89)^3))+(-0.8346*(LOG10(C89)^4))),10^(5.2611+(-7.0786*LOG10(C89))+(3.5545*(LOG10(C89)^2))+(-0.72311*(LOG10(C89)^3))+(0*(LOG10(C89)^4)))))</f>
        <v/>
      </c>
      <c r="E89" s="30">
        <f>IF(AND(C89&gt;0.167,C89&lt;1.05),10^(3.9425+(-1.65*LOG10(C89))+(0.54353*(LOG10(C89)^2))+(2.3036*(LOG10(C89)^3))+(1.5439*(LOG10(C89)^4))),IF(AND(C89&gt;1.05,C89&lt;8.7),10^(3.9373+(-1.6802*LOG10(C89))+(-0.80819*(LOG10(C89)^2))+(-1.5461*(LOG10(C89)^3))+(1.4957*(LOG10(C89)^4))),10^(5.8327+(-7.3773*LOG10(C89))+(3.6569*(LOG10(C89)^2))+(-0.73282*(LOG10(C89)^3))+(0*(LOG10(C89)^4)))))</f>
        <v/>
      </c>
      <c r="F89" s="30">
        <f>IF(AND(C89&gt;0.167,C89&lt;2.4),10^(1.2919+(-0.46629*LOG10(C89))+(2.2169*(LOG10(C89)^2))+(0.15728*(LOG10(C89)^3))+(-1.0651*(LOG10(C89)^4))),IF(AND(C89&gt;2.4,C89&lt;15.04),10^(0.91008+(3.8403*LOG10(C89))+(-9.0634*(LOG10(C89)^2))+(7.4402*(LOG10(C89)^3))+(-2.219*(LOG10(C89)^4))),10^(1.7753+(-0.80503*LOG10(C89))+(-0.055334*(LOG10(C89)^2))+(0*(LOG10(C89)^3))+(0*(LOG10(C89)^4)))))</f>
        <v/>
      </c>
      <c r="G89" s="30">
        <f>10^(2.5759+(-1.5622*LOG10(C89))+(0.30429*(LOG10(C89)^2))+(-0.059534*(LOG10(C89)^3))+(0*(LOG10(C89)^4)))</f>
        <v/>
      </c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</row>
    <row r="90">
      <c r="C90" s="76" t="n">
        <v>19.5</v>
      </c>
      <c r="D90" s="30">
        <f>IF(AND(C90&gt;0.167,C90&lt;2.84),10^(3.0002+(-1.4636*LOG10(C90))+(-0.49427*(LOG10(C90)^2))+(-0.44345*(LOG10(C90)^3))+(-0.37148*(LOG10(C90)^4))),IF(AND(C90&gt;2.84,C90&lt;25.21),10^(2.7741+(0.11608*LOG10(C90))+(-4.5313*(LOG10(C90)^2))+(3.4564*(LOG10(C90)^3))+(-0.8346*(LOG10(C90)^4))),10^(5.2611+(-7.0786*LOG10(C90))+(3.5545*(LOG10(C90)^2))+(-0.72311*(LOG10(C90)^3))+(0*(LOG10(C90)^4)))))</f>
        <v/>
      </c>
      <c r="E90" s="30">
        <f>IF(AND(C90&gt;0.167,C90&lt;1.05),10^(3.9425+(-1.65*LOG10(C90))+(0.54353*(LOG10(C90)^2))+(2.3036*(LOG10(C90)^3))+(1.5439*(LOG10(C90)^4))),IF(AND(C90&gt;1.05,C90&lt;8.7),10^(3.9373+(-1.6802*LOG10(C90))+(-0.80819*(LOG10(C90)^2))+(-1.5461*(LOG10(C90)^3))+(1.4957*(LOG10(C90)^4))),10^(5.8327+(-7.3773*LOG10(C90))+(3.6569*(LOG10(C90)^2))+(-0.73282*(LOG10(C90)^3))+(0*(LOG10(C90)^4)))))</f>
        <v/>
      </c>
      <c r="F90" s="30">
        <f>IF(AND(C90&gt;0.167,C90&lt;2.4),10^(1.2919+(-0.46629*LOG10(C90))+(2.2169*(LOG10(C90)^2))+(0.15728*(LOG10(C90)^3))+(-1.0651*(LOG10(C90)^4))),IF(AND(C90&gt;2.4,C90&lt;15.04),10^(0.91008+(3.8403*LOG10(C90))+(-9.0634*(LOG10(C90)^2))+(7.4402*(LOG10(C90)^3))+(-2.219*(LOG10(C90)^4))),10^(1.7753+(-0.80503*LOG10(C90))+(-0.055334*(LOG10(C90)^2))+(0*(LOG10(C90)^3))+(0*(LOG10(C90)^4)))))</f>
        <v/>
      </c>
      <c r="G90" s="30">
        <f>10^(2.5759+(-1.5622*LOG10(C90))+(0.30429*(LOG10(C90)^2))+(-0.059534*(LOG10(C90)^3))+(0*(LOG10(C90)^4)))</f>
        <v/>
      </c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</row>
    <row r="91">
      <c r="C91" s="76" t="n">
        <v>20</v>
      </c>
      <c r="D91" s="30">
        <f>IF(AND(C91&gt;0.167,C91&lt;2.84),10^(3.0002+(-1.4636*LOG10(C91))+(-0.49427*(LOG10(C91)^2))+(-0.44345*(LOG10(C91)^3))+(-0.37148*(LOG10(C91)^4))),IF(AND(C91&gt;2.84,C91&lt;25.21),10^(2.7741+(0.11608*LOG10(C91))+(-4.5313*(LOG10(C91)^2))+(3.4564*(LOG10(C91)^3))+(-0.8346*(LOG10(C91)^4))),10^(5.2611+(-7.0786*LOG10(C91))+(3.5545*(LOG10(C91)^2))+(-0.72311*(LOG10(C91)^3))+(0*(LOG10(C91)^4)))))</f>
        <v/>
      </c>
      <c r="E91" s="30">
        <f>IF(AND(C91&gt;0.167,C91&lt;1.05),10^(3.9425+(-1.65*LOG10(C91))+(0.54353*(LOG10(C91)^2))+(2.3036*(LOG10(C91)^3))+(1.5439*(LOG10(C91)^4))),IF(AND(C91&gt;1.05,C91&lt;8.7),10^(3.9373+(-1.6802*LOG10(C91))+(-0.80819*(LOG10(C91)^2))+(-1.5461*(LOG10(C91)^3))+(1.4957*(LOG10(C91)^4))),10^(5.8327+(-7.3773*LOG10(C91))+(3.6569*(LOG10(C91)^2))+(-0.73282*(LOG10(C91)^3))+(0*(LOG10(C91)^4)))))</f>
        <v/>
      </c>
      <c r="F91" s="30">
        <f>IF(AND(C91&gt;0.167,C91&lt;2.4),10^(1.2919+(-0.46629*LOG10(C91))+(2.2169*(LOG10(C91)^2))+(0.15728*(LOG10(C91)^3))+(-1.0651*(LOG10(C91)^4))),IF(AND(C91&gt;2.4,C91&lt;15.04),10^(0.91008+(3.8403*LOG10(C91))+(-9.0634*(LOG10(C91)^2))+(7.4402*(LOG10(C91)^3))+(-2.219*(LOG10(C91)^4))),10^(1.7753+(-0.80503*LOG10(C91))+(-0.055334*(LOG10(C91)^2))+(0*(LOG10(C91)^3))+(0*(LOG10(C91)^4)))))</f>
        <v/>
      </c>
      <c r="G91" s="30">
        <f>10^(2.5759+(-1.5622*LOG10(C91))+(0.30429*(LOG10(C91)^2))+(-0.059534*(LOG10(C91)^3))+(0*(LOG10(C91)^4)))</f>
        <v/>
      </c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</row>
    <row r="92">
      <c r="C92" s="30" t="n">
        <v>20.5</v>
      </c>
      <c r="D92" s="30">
        <f>IF(AND(C92&gt;0.167,C92&lt;2.84),10^(3.0002+(-1.4636*LOG10(C92))+(-0.49427*(LOG10(C92)^2))+(-0.44345*(LOG10(C92)^3))+(-0.37148*(LOG10(C92)^4))),IF(AND(C92&gt;2.84,C92&lt;25.21),10^(2.7741+(0.11608*LOG10(C92))+(-4.5313*(LOG10(C92)^2))+(3.4564*(LOG10(C92)^3))+(-0.8346*(LOG10(C92)^4))),10^(5.2611+(-7.0786*LOG10(C92))+(3.5545*(LOG10(C92)^2))+(-0.72311*(LOG10(C92)^3))+(0*(LOG10(C92)^4)))))</f>
        <v/>
      </c>
      <c r="E92" s="30">
        <f>IF(AND(C92&gt;0.167,C92&lt;1.05),10^(3.9425+(-1.65*LOG10(C92))+(0.54353*(LOG10(C92)^2))+(2.3036*(LOG10(C92)^3))+(1.5439*(LOG10(C92)^4))),IF(AND(C92&gt;1.05,C92&lt;8.7),10^(3.9373+(-1.6802*LOG10(C92))+(-0.80819*(LOG10(C92)^2))+(-1.5461*(LOG10(C92)^3))+(1.4957*(LOG10(C92)^4))),10^(5.8327+(-7.3773*LOG10(C92))+(3.6569*(LOG10(C92)^2))+(-0.73282*(LOG10(C92)^3))+(0*(LOG10(C92)^4)))))</f>
        <v/>
      </c>
      <c r="F92" s="30">
        <f>IF(AND(C92&gt;0.167,C92&lt;2.4),10^(1.2919+(-0.46629*LOG10(C92))+(2.2169*(LOG10(C92)^2))+(0.15728*(LOG10(C92)^3))+(-1.0651*(LOG10(C92)^4))),IF(AND(C92&gt;2.4,C92&lt;15.04),10^(0.91008+(3.8403*LOG10(C92))+(-9.0634*(LOG10(C92)^2))+(7.4402*(LOG10(C92)^3))+(-2.219*(LOG10(C92)^4))),10^(1.7753+(-0.80503*LOG10(C92))+(-0.055334*(LOG10(C92)^2))+(0*(LOG10(C92)^3))+(0*(LOG10(C92)^4)))))</f>
        <v/>
      </c>
      <c r="G92" s="30">
        <f>10^(2.5759+(-1.5622*LOG10(C92))+(0.30429*(LOG10(C92)^2))+(-0.059534*(LOG10(C92)^3))+(0*(LOG10(C92)^4)))</f>
        <v/>
      </c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</row>
    <row r="93">
      <c r="C93" s="76" t="n">
        <v>21</v>
      </c>
      <c r="D93" s="30">
        <f>IF(AND(C93&gt;0.167,C93&lt;2.84),10^(3.0002+(-1.4636*LOG10(C93))+(-0.49427*(LOG10(C93)^2))+(-0.44345*(LOG10(C93)^3))+(-0.37148*(LOG10(C93)^4))),IF(AND(C93&gt;2.84,C93&lt;25.21),10^(2.7741+(0.11608*LOG10(C93))+(-4.5313*(LOG10(C93)^2))+(3.4564*(LOG10(C93)^3))+(-0.8346*(LOG10(C93)^4))),10^(5.2611+(-7.0786*LOG10(C93))+(3.5545*(LOG10(C93)^2))+(-0.72311*(LOG10(C93)^3))+(0*(LOG10(C93)^4)))))</f>
        <v/>
      </c>
      <c r="E93" s="30">
        <f>IF(AND(C93&gt;0.167,C93&lt;1.05),10^(3.9425+(-1.65*LOG10(C93))+(0.54353*(LOG10(C93)^2))+(2.3036*(LOG10(C93)^3))+(1.5439*(LOG10(C93)^4))),IF(AND(C93&gt;1.05,C93&lt;8.7),10^(3.9373+(-1.6802*LOG10(C93))+(-0.80819*(LOG10(C93)^2))+(-1.5461*(LOG10(C93)^3))+(1.4957*(LOG10(C93)^4))),10^(5.8327+(-7.3773*LOG10(C93))+(3.6569*(LOG10(C93)^2))+(-0.73282*(LOG10(C93)^3))+(0*(LOG10(C93)^4)))))</f>
        <v/>
      </c>
      <c r="F93" s="30">
        <f>IF(AND(C93&gt;0.167,C93&lt;2.4),10^(1.2919+(-0.46629*LOG10(C93))+(2.2169*(LOG10(C93)^2))+(0.15728*(LOG10(C93)^3))+(-1.0651*(LOG10(C93)^4))),IF(AND(C93&gt;2.4,C93&lt;15.04),10^(0.91008+(3.8403*LOG10(C93))+(-9.0634*(LOG10(C93)^2))+(7.4402*(LOG10(C93)^3))+(-2.219*(LOG10(C93)^4))),10^(1.7753+(-0.80503*LOG10(C93))+(-0.055334*(LOG10(C93)^2))+(0*(LOG10(C93)^3))+(0*(LOG10(C93)^4)))))</f>
        <v/>
      </c>
      <c r="G93" s="30">
        <f>10^(2.5759+(-1.5622*LOG10(C93))+(0.30429*(LOG10(C93)^2))+(-0.059534*(LOG10(C93)^3))+(0*(LOG10(C93)^4)))</f>
        <v/>
      </c>
    </row>
    <row r="94">
      <c r="C94" s="76" t="n">
        <v>21.5</v>
      </c>
      <c r="D94" s="30">
        <f>IF(AND(C94&gt;0.167,C94&lt;2.84),10^(3.0002+(-1.4636*LOG10(C94))+(-0.49427*(LOG10(C94)^2))+(-0.44345*(LOG10(C94)^3))+(-0.37148*(LOG10(C94)^4))),IF(AND(C94&gt;2.84,C94&lt;25.21),10^(2.7741+(0.11608*LOG10(C94))+(-4.5313*(LOG10(C94)^2))+(3.4564*(LOG10(C94)^3))+(-0.8346*(LOG10(C94)^4))),10^(5.2611+(-7.0786*LOG10(C94))+(3.5545*(LOG10(C94)^2))+(-0.72311*(LOG10(C94)^3))+(0*(LOG10(C94)^4)))))</f>
        <v/>
      </c>
      <c r="E94" s="30">
        <f>IF(AND(C94&gt;0.167,C94&lt;1.05),10^(3.9425+(-1.65*LOG10(C94))+(0.54353*(LOG10(C94)^2))+(2.3036*(LOG10(C94)^3))+(1.5439*(LOG10(C94)^4))),IF(AND(C94&gt;1.05,C94&lt;8.7),10^(3.9373+(-1.6802*LOG10(C94))+(-0.80819*(LOG10(C94)^2))+(-1.5461*(LOG10(C94)^3))+(1.4957*(LOG10(C94)^4))),10^(5.8327+(-7.3773*LOG10(C94))+(3.6569*(LOG10(C94)^2))+(-0.73282*(LOG10(C94)^3))+(0*(LOG10(C94)^4)))))</f>
        <v/>
      </c>
      <c r="F94" s="30">
        <f>IF(AND(C94&gt;0.167,C94&lt;2.4),10^(1.2919+(-0.46629*LOG10(C94))+(2.2169*(LOG10(C94)^2))+(0.15728*(LOG10(C94)^3))+(-1.0651*(LOG10(C94)^4))),IF(AND(C94&gt;2.4,C94&lt;15.04),10^(0.91008+(3.8403*LOG10(C94))+(-9.0634*(LOG10(C94)^2))+(7.4402*(LOG10(C94)^3))+(-2.219*(LOG10(C94)^4))),10^(1.7753+(-0.80503*LOG10(C94))+(-0.055334*(LOG10(C94)^2))+(0*(LOG10(C94)^3))+(0*(LOG10(C94)^4)))))</f>
        <v/>
      </c>
      <c r="G94" s="30">
        <f>10^(2.5759+(-1.5622*LOG10(C94))+(0.30429*(LOG10(C94)^2))+(-0.059534*(LOG10(C94)^3))+(0*(LOG10(C94)^4)))</f>
        <v/>
      </c>
    </row>
    <row r="95">
      <c r="C95" s="30" t="n">
        <v>22</v>
      </c>
      <c r="D95" s="30">
        <f>IF(AND(C95&gt;0.167,C95&lt;2.84),10^(3.0002+(-1.4636*LOG10(C95))+(-0.49427*(LOG10(C95)^2))+(-0.44345*(LOG10(C95)^3))+(-0.37148*(LOG10(C95)^4))),IF(AND(C95&gt;2.84,C95&lt;25.21),10^(2.7741+(0.11608*LOG10(C95))+(-4.5313*(LOG10(C95)^2))+(3.4564*(LOG10(C95)^3))+(-0.8346*(LOG10(C95)^4))),10^(5.2611+(-7.0786*LOG10(C95))+(3.5545*(LOG10(C95)^2))+(-0.72311*(LOG10(C95)^3))+(0*(LOG10(C95)^4)))))</f>
        <v/>
      </c>
      <c r="E95" s="30">
        <f>IF(AND(C95&gt;0.167,C95&lt;1.05),10^(3.9425+(-1.65*LOG10(C95))+(0.54353*(LOG10(C95)^2))+(2.3036*(LOG10(C95)^3))+(1.5439*(LOG10(C95)^4))),IF(AND(C95&gt;1.05,C95&lt;8.7),10^(3.9373+(-1.6802*LOG10(C95))+(-0.80819*(LOG10(C95)^2))+(-1.5461*(LOG10(C95)^3))+(1.4957*(LOG10(C95)^4))),10^(5.8327+(-7.3773*LOG10(C95))+(3.6569*(LOG10(C95)^2))+(-0.73282*(LOG10(C95)^3))+(0*(LOG10(C95)^4)))))</f>
        <v/>
      </c>
      <c r="F95" s="30">
        <f>IF(AND(C95&gt;0.167,C95&lt;2.4),10^(1.2919+(-0.46629*LOG10(C95))+(2.2169*(LOG10(C95)^2))+(0.15728*(LOG10(C95)^3))+(-1.0651*(LOG10(C95)^4))),IF(AND(C95&gt;2.4,C95&lt;15.04),10^(0.91008+(3.8403*LOG10(C95))+(-9.0634*(LOG10(C95)^2))+(7.4402*(LOG10(C95)^3))+(-2.219*(LOG10(C95)^4))),10^(1.7753+(-0.80503*LOG10(C95))+(-0.055334*(LOG10(C95)^2))+(0*(LOG10(C95)^3))+(0*(LOG10(C95)^4)))))</f>
        <v/>
      </c>
      <c r="G95" s="30">
        <f>10^(2.5759+(-1.5622*LOG10(C95))+(0.30429*(LOG10(C95)^2))+(-0.059534*(LOG10(C95)^3))+(0*(LOG10(C95)^4)))</f>
        <v/>
      </c>
    </row>
    <row r="96">
      <c r="C96" s="76" t="n">
        <v>22.5</v>
      </c>
      <c r="D96" s="30">
        <f>IF(AND(C96&gt;0.167,C96&lt;2.84),10^(3.0002+(-1.4636*LOG10(C96))+(-0.49427*(LOG10(C96)^2))+(-0.44345*(LOG10(C96)^3))+(-0.37148*(LOG10(C96)^4))),IF(AND(C96&gt;2.84,C96&lt;25.21),10^(2.7741+(0.11608*LOG10(C96))+(-4.5313*(LOG10(C96)^2))+(3.4564*(LOG10(C96)^3))+(-0.8346*(LOG10(C96)^4))),10^(5.2611+(-7.0786*LOG10(C96))+(3.5545*(LOG10(C96)^2))+(-0.72311*(LOG10(C96)^3))+(0*(LOG10(C96)^4)))))</f>
        <v/>
      </c>
      <c r="E96" s="30">
        <f>IF(AND(C96&gt;0.167,C96&lt;1.05),10^(3.9425+(-1.65*LOG10(C96))+(0.54353*(LOG10(C96)^2))+(2.3036*(LOG10(C96)^3))+(1.5439*(LOG10(C96)^4))),IF(AND(C96&gt;1.05,C96&lt;8.7),10^(3.9373+(-1.6802*LOG10(C96))+(-0.80819*(LOG10(C96)^2))+(-1.5461*(LOG10(C96)^3))+(1.4957*(LOG10(C96)^4))),10^(5.8327+(-7.3773*LOG10(C96))+(3.6569*(LOG10(C96)^2))+(-0.73282*(LOG10(C96)^3))+(0*(LOG10(C96)^4)))))</f>
        <v/>
      </c>
      <c r="F96" s="30">
        <f>IF(AND(C96&gt;0.167,C96&lt;2.4),10^(1.2919+(-0.46629*LOG10(C96))+(2.2169*(LOG10(C96)^2))+(0.15728*(LOG10(C96)^3))+(-1.0651*(LOG10(C96)^4))),IF(AND(C96&gt;2.4,C96&lt;15.04),10^(0.91008+(3.8403*LOG10(C96))+(-9.0634*(LOG10(C96)^2))+(7.4402*(LOG10(C96)^3))+(-2.219*(LOG10(C96)^4))),10^(1.7753+(-0.80503*LOG10(C96))+(-0.055334*(LOG10(C96)^2))+(0*(LOG10(C96)^3))+(0*(LOG10(C96)^4)))))</f>
        <v/>
      </c>
      <c r="G96" s="30">
        <f>10^(2.5759+(-1.5622*LOG10(C96))+(0.30429*(LOG10(C96)^2))+(-0.059534*(LOG10(C96)^3))+(0*(LOG10(C96)^4)))</f>
        <v/>
      </c>
    </row>
    <row r="97">
      <c r="C97" s="76" t="n">
        <v>23</v>
      </c>
      <c r="D97" s="30">
        <f>IF(AND(C97&gt;0.167,C97&lt;2.84),10^(3.0002+(-1.4636*LOG10(C97))+(-0.49427*(LOG10(C97)^2))+(-0.44345*(LOG10(C97)^3))+(-0.37148*(LOG10(C97)^4))),IF(AND(C97&gt;2.84,C97&lt;25.21),10^(2.7741+(0.11608*LOG10(C97))+(-4.5313*(LOG10(C97)^2))+(3.4564*(LOG10(C97)^3))+(-0.8346*(LOG10(C97)^4))),10^(5.2611+(-7.0786*LOG10(C97))+(3.5545*(LOG10(C97)^2))+(-0.72311*(LOG10(C97)^3))+(0*(LOG10(C97)^4)))))</f>
        <v/>
      </c>
      <c r="E97" s="30">
        <f>IF(AND(C97&gt;0.167,C97&lt;1.05),10^(3.9425+(-1.65*LOG10(C97))+(0.54353*(LOG10(C97)^2))+(2.3036*(LOG10(C97)^3))+(1.5439*(LOG10(C97)^4))),IF(AND(C97&gt;1.05,C97&lt;8.7),10^(3.9373+(-1.6802*LOG10(C97))+(-0.80819*(LOG10(C97)^2))+(-1.5461*(LOG10(C97)^3))+(1.4957*(LOG10(C97)^4))),10^(5.8327+(-7.3773*LOG10(C97))+(3.6569*(LOG10(C97)^2))+(-0.73282*(LOG10(C97)^3))+(0*(LOG10(C97)^4)))))</f>
        <v/>
      </c>
      <c r="F97" s="30">
        <f>IF(AND(C97&gt;0.167,C97&lt;2.4),10^(1.2919+(-0.46629*LOG10(C97))+(2.2169*(LOG10(C97)^2))+(0.15728*(LOG10(C97)^3))+(-1.0651*(LOG10(C97)^4))),IF(AND(C97&gt;2.4,C97&lt;15.04),10^(0.91008+(3.8403*LOG10(C97))+(-9.0634*(LOG10(C97)^2))+(7.4402*(LOG10(C97)^3))+(-2.219*(LOG10(C97)^4))),10^(1.7753+(-0.80503*LOG10(C97))+(-0.055334*(LOG10(C97)^2))+(0*(LOG10(C97)^3))+(0*(LOG10(C97)^4)))))</f>
        <v/>
      </c>
      <c r="G97" s="30">
        <f>10^(2.5759+(-1.5622*LOG10(C97))+(0.30429*(LOG10(C97)^2))+(-0.059534*(LOG10(C97)^3))+(0*(LOG10(C97)^4)))</f>
        <v/>
      </c>
    </row>
    <row r="98">
      <c r="C98" s="30" t="n">
        <v>23.5</v>
      </c>
      <c r="D98" s="30">
        <f>IF(AND(C98&gt;0.167,C98&lt;2.84),10^(3.0002+(-1.4636*LOG10(C98))+(-0.49427*(LOG10(C98)^2))+(-0.44345*(LOG10(C98)^3))+(-0.37148*(LOG10(C98)^4))),IF(AND(C98&gt;2.84,C98&lt;25.21),10^(2.7741+(0.11608*LOG10(C98))+(-4.5313*(LOG10(C98)^2))+(3.4564*(LOG10(C98)^3))+(-0.8346*(LOG10(C98)^4))),10^(5.2611+(-7.0786*LOG10(C98))+(3.5545*(LOG10(C98)^2))+(-0.72311*(LOG10(C98)^3))+(0*(LOG10(C98)^4)))))</f>
        <v/>
      </c>
      <c r="E98" s="30">
        <f>IF(AND(C98&gt;0.167,C98&lt;1.05),10^(3.9425+(-1.65*LOG10(C98))+(0.54353*(LOG10(C98)^2))+(2.3036*(LOG10(C98)^3))+(1.5439*(LOG10(C98)^4))),IF(AND(C98&gt;1.05,C98&lt;8.7),10^(3.9373+(-1.6802*LOG10(C98))+(-0.80819*(LOG10(C98)^2))+(-1.5461*(LOG10(C98)^3))+(1.4957*(LOG10(C98)^4))),10^(5.8327+(-7.3773*LOG10(C98))+(3.6569*(LOG10(C98)^2))+(-0.73282*(LOG10(C98)^3))+(0*(LOG10(C98)^4)))))</f>
        <v/>
      </c>
      <c r="F98" s="30">
        <f>IF(AND(C98&gt;0.167,C98&lt;2.4),10^(1.2919+(-0.46629*LOG10(C98))+(2.2169*(LOG10(C98)^2))+(0.15728*(LOG10(C98)^3))+(-1.0651*(LOG10(C98)^4))),IF(AND(C98&gt;2.4,C98&lt;15.04),10^(0.91008+(3.8403*LOG10(C98))+(-9.0634*(LOG10(C98)^2))+(7.4402*(LOG10(C98)^3))+(-2.219*(LOG10(C98)^4))),10^(1.7753+(-0.80503*LOG10(C98))+(-0.055334*(LOG10(C98)^2))+(0*(LOG10(C98)^3))+(0*(LOG10(C98)^4)))))</f>
        <v/>
      </c>
      <c r="G98" s="30">
        <f>10^(2.5759+(-1.5622*LOG10(C98))+(0.30429*(LOG10(C98)^2))+(-0.059534*(LOG10(C98)^3))+(0*(LOG10(C98)^4)))</f>
        <v/>
      </c>
    </row>
    <row r="99">
      <c r="C99" s="76" t="n">
        <v>24</v>
      </c>
      <c r="D99" s="30">
        <f>IF(AND(C99&gt;0.167,C99&lt;2.84),10^(3.0002+(-1.4636*LOG10(C99))+(-0.49427*(LOG10(C99)^2))+(-0.44345*(LOG10(C99)^3))+(-0.37148*(LOG10(C99)^4))),IF(AND(C99&gt;2.84,C99&lt;25.21),10^(2.7741+(0.11608*LOG10(C99))+(-4.5313*(LOG10(C99)^2))+(3.4564*(LOG10(C99)^3))+(-0.8346*(LOG10(C99)^4))),10^(5.2611+(-7.0786*LOG10(C99))+(3.5545*(LOG10(C99)^2))+(-0.72311*(LOG10(C99)^3))+(0*(LOG10(C99)^4)))))</f>
        <v/>
      </c>
      <c r="E99" s="30">
        <f>IF(AND(C99&gt;0.167,C99&lt;1.05),10^(3.9425+(-1.65*LOG10(C99))+(0.54353*(LOG10(C99)^2))+(2.3036*(LOG10(C99)^3))+(1.5439*(LOG10(C99)^4))),IF(AND(C99&gt;1.05,C99&lt;8.7),10^(3.9373+(-1.6802*LOG10(C99))+(-0.80819*(LOG10(C99)^2))+(-1.5461*(LOG10(C99)^3))+(1.4957*(LOG10(C99)^4))),10^(5.8327+(-7.3773*LOG10(C99))+(3.6569*(LOG10(C99)^2))+(-0.73282*(LOG10(C99)^3))+(0*(LOG10(C99)^4)))))</f>
        <v/>
      </c>
      <c r="F99" s="30">
        <f>IF(AND(C99&gt;0.167,C99&lt;2.4),10^(1.2919+(-0.46629*LOG10(C99))+(2.2169*(LOG10(C99)^2))+(0.15728*(LOG10(C99)^3))+(-1.0651*(LOG10(C99)^4))),IF(AND(C99&gt;2.4,C99&lt;15.04),10^(0.91008+(3.8403*LOG10(C99))+(-9.0634*(LOG10(C99)^2))+(7.4402*(LOG10(C99)^3))+(-2.219*(LOG10(C99)^4))),10^(1.7753+(-0.80503*LOG10(C99))+(-0.055334*(LOG10(C99)^2))+(0*(LOG10(C99)^3))+(0*(LOG10(C99)^4)))))</f>
        <v/>
      </c>
      <c r="G99" s="30">
        <f>10^(2.5759+(-1.5622*LOG10(C99))+(0.30429*(LOG10(C99)^2))+(-0.059534*(LOG10(C99)^3))+(0*(LOG10(C99)^4)))</f>
        <v/>
      </c>
    </row>
    <row r="100">
      <c r="C100" s="76" t="n">
        <v>24.5</v>
      </c>
      <c r="D100" s="30">
        <f>IF(AND(C100&gt;0.167,C100&lt;2.84),10^(3.0002+(-1.4636*LOG10(C100))+(-0.49427*(LOG10(C100)^2))+(-0.44345*(LOG10(C100)^3))+(-0.37148*(LOG10(C100)^4))),IF(AND(C100&gt;2.84,C100&lt;25.21),10^(2.7741+(0.11608*LOG10(C100))+(-4.5313*(LOG10(C100)^2))+(3.4564*(LOG10(C100)^3))+(-0.8346*(LOG10(C100)^4))),10^(5.2611+(-7.0786*LOG10(C100))+(3.5545*(LOG10(C100)^2))+(-0.72311*(LOG10(C100)^3))+(0*(LOG10(C100)^4)))))</f>
        <v/>
      </c>
      <c r="E100" s="30">
        <f>IF(AND(C100&gt;0.167,C100&lt;1.05),10^(3.9425+(-1.65*LOG10(C100))+(0.54353*(LOG10(C100)^2))+(2.3036*(LOG10(C100)^3))+(1.5439*(LOG10(C100)^4))),IF(AND(C100&gt;1.05,C100&lt;8.7),10^(3.9373+(-1.6802*LOG10(C100))+(-0.80819*(LOG10(C100)^2))+(-1.5461*(LOG10(C100)^3))+(1.4957*(LOG10(C100)^4))),10^(5.8327+(-7.3773*LOG10(C100))+(3.6569*(LOG10(C100)^2))+(-0.73282*(LOG10(C100)^3))+(0*(LOG10(C100)^4)))))</f>
        <v/>
      </c>
      <c r="F100" s="30">
        <f>IF(AND(C100&gt;0.167,C100&lt;2.4),10^(1.2919+(-0.46629*LOG10(C100))+(2.2169*(LOG10(C100)^2))+(0.15728*(LOG10(C100)^3))+(-1.0651*(LOG10(C100)^4))),IF(AND(C100&gt;2.4,C100&lt;15.04),10^(0.91008+(3.8403*LOG10(C100))+(-9.0634*(LOG10(C100)^2))+(7.4402*(LOG10(C100)^3))+(-2.219*(LOG10(C100)^4))),10^(1.7753+(-0.80503*LOG10(C100))+(-0.055334*(LOG10(C100)^2))+(0*(LOG10(C100)^3))+(0*(LOG10(C100)^4)))))</f>
        <v/>
      </c>
      <c r="G100" s="30">
        <f>10^(2.5759+(-1.5622*LOG10(C100))+(0.30429*(LOG10(C100)^2))+(-0.059534*(LOG10(C100)^3))+(0*(LOG10(C100)^4)))</f>
        <v/>
      </c>
    </row>
    <row r="101">
      <c r="C101" s="30" t="n">
        <v>25</v>
      </c>
      <c r="D101" s="30">
        <f>IF(AND(C101&gt;0.167,C101&lt;2.84),10^(3.0002+(-1.4636*LOG10(C101))+(-0.49427*(LOG10(C101)^2))+(-0.44345*(LOG10(C101)^3))+(-0.37148*(LOG10(C101)^4))),IF(AND(C101&gt;2.84,C101&lt;25.21),10^(2.7741+(0.11608*LOG10(C101))+(-4.5313*(LOG10(C101)^2))+(3.4564*(LOG10(C101)^3))+(-0.8346*(LOG10(C101)^4))),10^(5.2611+(-7.0786*LOG10(C101))+(3.5545*(LOG10(C101)^2))+(-0.72311*(LOG10(C101)^3))+(0*(LOG10(C101)^4)))))</f>
        <v/>
      </c>
      <c r="E101" s="30">
        <f>IF(AND(C101&gt;0.167,C101&lt;1.05),10^(3.9425+(-1.65*LOG10(C101))+(0.54353*(LOG10(C101)^2))+(2.3036*(LOG10(C101)^3))+(1.5439*(LOG10(C101)^4))),IF(AND(C101&gt;1.05,C101&lt;8.7),10^(3.9373+(-1.6802*LOG10(C101))+(-0.80819*(LOG10(C101)^2))+(-1.5461*(LOG10(C101)^3))+(1.4957*(LOG10(C101)^4))),10^(5.8327+(-7.3773*LOG10(C101))+(3.6569*(LOG10(C101)^2))+(-0.73282*(LOG10(C101)^3))+(0*(LOG10(C101)^4)))))</f>
        <v/>
      </c>
      <c r="F101" s="30">
        <f>IF(AND(C101&gt;0.167,C101&lt;2.4),10^(1.2919+(-0.46629*LOG10(C101))+(2.2169*(LOG10(C101)^2))+(0.15728*(LOG10(C101)^3))+(-1.0651*(LOG10(C101)^4))),IF(AND(C101&gt;2.4,C101&lt;15.04),10^(0.91008+(3.8403*LOG10(C101))+(-9.0634*(LOG10(C101)^2))+(7.4402*(LOG10(C101)^3))+(-2.219*(LOG10(C101)^4))),10^(1.7753+(-0.80503*LOG10(C101))+(-0.055334*(LOG10(C101)^2))+(0*(LOG10(C101)^3))+(0*(LOG10(C101)^4)))))</f>
        <v/>
      </c>
      <c r="G101" s="30">
        <f>10^(2.5759+(-1.5622*LOG10(C101))+(0.30429*(LOG10(C101)^2))+(-0.059534*(LOG10(C101)^3))+(0*(LOG10(C101)^4)))</f>
        <v/>
      </c>
    </row>
    <row r="102">
      <c r="C102" s="76" t="n">
        <v>25.5</v>
      </c>
      <c r="D102" s="30">
        <f>IF(AND(C102&gt;0.167,C102&lt;2.84),10^(3.0002+(-1.4636*LOG10(C102))+(-0.49427*(LOG10(C102)^2))+(-0.44345*(LOG10(C102)^3))+(-0.37148*(LOG10(C102)^4))),IF(AND(C102&gt;2.84,C102&lt;25.21),10^(2.7741+(0.11608*LOG10(C102))+(-4.5313*(LOG10(C102)^2))+(3.4564*(LOG10(C102)^3))+(-0.8346*(LOG10(C102)^4))),10^(5.2611+(-7.0786*LOG10(C102))+(3.5545*(LOG10(C102)^2))+(-0.72311*(LOG10(C102)^3))+(0*(LOG10(C102)^4)))))</f>
        <v/>
      </c>
      <c r="E102" s="30">
        <f>IF(AND(C102&gt;0.167,C102&lt;1.05),10^(3.9425+(-1.65*LOG10(C102))+(0.54353*(LOG10(C102)^2))+(2.3036*(LOG10(C102)^3))+(1.5439*(LOG10(C102)^4))),IF(AND(C102&gt;1.05,C102&lt;8.7),10^(3.9373+(-1.6802*LOG10(C102))+(-0.80819*(LOG10(C102)^2))+(-1.5461*(LOG10(C102)^3))+(1.4957*(LOG10(C102)^4))),10^(5.8327+(-7.3773*LOG10(C102))+(3.6569*(LOG10(C102)^2))+(-0.73282*(LOG10(C102)^3))+(0*(LOG10(C102)^4)))))</f>
        <v/>
      </c>
      <c r="F102" s="30">
        <f>IF(AND(C102&gt;0.167,C102&lt;2.4),10^(1.2919+(-0.46629*LOG10(C102))+(2.2169*(LOG10(C102)^2))+(0.15728*(LOG10(C102)^3))+(-1.0651*(LOG10(C102)^4))),IF(AND(C102&gt;2.4,C102&lt;15.04),10^(0.91008+(3.8403*LOG10(C102))+(-9.0634*(LOG10(C102)^2))+(7.4402*(LOG10(C102)^3))+(-2.219*(LOG10(C102)^4))),10^(1.7753+(-0.80503*LOG10(C102))+(-0.055334*(LOG10(C102)^2))+(0*(LOG10(C102)^3))+(0*(LOG10(C102)^4)))))</f>
        <v/>
      </c>
      <c r="G102" s="30">
        <f>10^(2.5759+(-1.5622*LOG10(C102))+(0.30429*(LOG10(C102)^2))+(-0.059534*(LOG10(C102)^3))+(0*(LOG10(C102)^4)))</f>
        <v/>
      </c>
    </row>
    <row r="103">
      <c r="C103" s="76" t="n">
        <v>26</v>
      </c>
      <c r="D103" s="30">
        <f>IF(AND(C103&gt;0.167,C103&lt;2.84),10^(3.0002+(-1.4636*LOG10(C103))+(-0.49427*(LOG10(C103)^2))+(-0.44345*(LOG10(C103)^3))+(-0.37148*(LOG10(C103)^4))),IF(AND(C103&gt;2.84,C103&lt;25.21),10^(2.7741+(0.11608*LOG10(C103))+(-4.5313*(LOG10(C103)^2))+(3.4564*(LOG10(C103)^3))+(-0.8346*(LOG10(C103)^4))),10^(5.2611+(-7.0786*LOG10(C103))+(3.5545*(LOG10(C103)^2))+(-0.72311*(LOG10(C103)^3))+(0*(LOG10(C103)^4)))))</f>
        <v/>
      </c>
      <c r="E103" s="30">
        <f>IF(AND(C103&gt;0.167,C103&lt;1.05),10^(3.9425+(-1.65*LOG10(C103))+(0.54353*(LOG10(C103)^2))+(2.3036*(LOG10(C103)^3))+(1.5439*(LOG10(C103)^4))),IF(AND(C103&gt;1.05,C103&lt;8.7),10^(3.9373+(-1.6802*LOG10(C103))+(-0.80819*(LOG10(C103)^2))+(-1.5461*(LOG10(C103)^3))+(1.4957*(LOG10(C103)^4))),10^(5.8327+(-7.3773*LOG10(C103))+(3.6569*(LOG10(C103)^2))+(-0.73282*(LOG10(C103)^3))+(0*(LOG10(C103)^4)))))</f>
        <v/>
      </c>
      <c r="F103" s="30">
        <f>IF(AND(C103&gt;0.167,C103&lt;2.4),10^(1.2919+(-0.46629*LOG10(C103))+(2.2169*(LOG10(C103)^2))+(0.15728*(LOG10(C103)^3))+(-1.0651*(LOG10(C103)^4))),IF(AND(C103&gt;2.4,C103&lt;15.04),10^(0.91008+(3.8403*LOG10(C103))+(-9.0634*(LOG10(C103)^2))+(7.4402*(LOG10(C103)^3))+(-2.219*(LOG10(C103)^4))),10^(1.7753+(-0.80503*LOG10(C103))+(-0.055334*(LOG10(C103)^2))+(0*(LOG10(C103)^3))+(0*(LOG10(C103)^4)))))</f>
        <v/>
      </c>
      <c r="G103" s="30">
        <f>10^(2.5759+(-1.5622*LOG10(C103))+(0.30429*(LOG10(C103)^2))+(-0.059534*(LOG10(C103)^3))+(0*(LOG10(C103)^4)))</f>
        <v/>
      </c>
    </row>
    <row r="104">
      <c r="C104" s="30" t="n">
        <v>26.5</v>
      </c>
      <c r="D104" s="30">
        <f>IF(AND(C104&gt;0.167,C104&lt;2.84),10^(3.0002+(-1.4636*LOG10(C104))+(-0.49427*(LOG10(C104)^2))+(-0.44345*(LOG10(C104)^3))+(-0.37148*(LOG10(C104)^4))),IF(AND(C104&gt;2.84,C104&lt;25.21),10^(2.7741+(0.11608*LOG10(C104))+(-4.5313*(LOG10(C104)^2))+(3.4564*(LOG10(C104)^3))+(-0.8346*(LOG10(C104)^4))),10^(5.2611+(-7.0786*LOG10(C104))+(3.5545*(LOG10(C104)^2))+(-0.72311*(LOG10(C104)^3))+(0*(LOG10(C104)^4)))))</f>
        <v/>
      </c>
      <c r="E104" s="30">
        <f>IF(AND(C104&gt;0.167,C104&lt;1.05),10^(3.9425+(-1.65*LOG10(C104))+(0.54353*(LOG10(C104)^2))+(2.3036*(LOG10(C104)^3))+(1.5439*(LOG10(C104)^4))),IF(AND(C104&gt;1.05,C104&lt;8.7),10^(3.9373+(-1.6802*LOG10(C104))+(-0.80819*(LOG10(C104)^2))+(-1.5461*(LOG10(C104)^3))+(1.4957*(LOG10(C104)^4))),10^(5.8327+(-7.3773*LOG10(C104))+(3.6569*(LOG10(C104)^2))+(-0.73282*(LOG10(C104)^3))+(0*(LOG10(C104)^4)))))</f>
        <v/>
      </c>
      <c r="F104" s="30">
        <f>IF(AND(C104&gt;0.167,C104&lt;2.4),10^(1.2919+(-0.46629*LOG10(C104))+(2.2169*(LOG10(C104)^2))+(0.15728*(LOG10(C104)^3))+(-1.0651*(LOG10(C104)^4))),IF(AND(C104&gt;2.4,C104&lt;15.04),10^(0.91008+(3.8403*LOG10(C104))+(-9.0634*(LOG10(C104)^2))+(7.4402*(LOG10(C104)^3))+(-2.219*(LOG10(C104)^4))),10^(1.7753+(-0.80503*LOG10(C104))+(-0.055334*(LOG10(C104)^2))+(0*(LOG10(C104)^3))+(0*(LOG10(C104)^4)))))</f>
        <v/>
      </c>
      <c r="G104" s="30">
        <f>10^(2.5759+(-1.5622*LOG10(C104))+(0.30429*(LOG10(C104)^2))+(-0.059534*(LOG10(C104)^3))+(0*(LOG10(C104)^4)))</f>
        <v/>
      </c>
    </row>
    <row r="105">
      <c r="C105" s="76" t="n">
        <v>27</v>
      </c>
      <c r="D105" s="30">
        <f>IF(AND(C105&gt;0.167,C105&lt;2.84),10^(3.0002+(-1.4636*LOG10(C105))+(-0.49427*(LOG10(C105)^2))+(-0.44345*(LOG10(C105)^3))+(-0.37148*(LOG10(C105)^4))),IF(AND(C105&gt;2.84,C105&lt;25.21),10^(2.7741+(0.11608*LOG10(C105))+(-4.5313*(LOG10(C105)^2))+(3.4564*(LOG10(C105)^3))+(-0.8346*(LOG10(C105)^4))),10^(5.2611+(-7.0786*LOG10(C105))+(3.5545*(LOG10(C105)^2))+(-0.72311*(LOG10(C105)^3))+(0*(LOG10(C105)^4)))))</f>
        <v/>
      </c>
      <c r="E105" s="30">
        <f>IF(AND(C105&gt;0.167,C105&lt;1.05),10^(3.9425+(-1.65*LOG10(C105))+(0.54353*(LOG10(C105)^2))+(2.3036*(LOG10(C105)^3))+(1.5439*(LOG10(C105)^4))),IF(AND(C105&gt;1.05,C105&lt;8.7),10^(3.9373+(-1.6802*LOG10(C105))+(-0.80819*(LOG10(C105)^2))+(-1.5461*(LOG10(C105)^3))+(1.4957*(LOG10(C105)^4))),10^(5.8327+(-7.3773*LOG10(C105))+(3.6569*(LOG10(C105)^2))+(-0.73282*(LOG10(C105)^3))+(0*(LOG10(C105)^4)))))</f>
        <v/>
      </c>
      <c r="F105" s="30">
        <f>IF(AND(C105&gt;0.167,C105&lt;2.4),10^(1.2919+(-0.46629*LOG10(C105))+(2.2169*(LOG10(C105)^2))+(0.15728*(LOG10(C105)^3))+(-1.0651*(LOG10(C105)^4))),IF(AND(C105&gt;2.4,C105&lt;15.04),10^(0.91008+(3.8403*LOG10(C105))+(-9.0634*(LOG10(C105)^2))+(7.4402*(LOG10(C105)^3))+(-2.219*(LOG10(C105)^4))),10^(1.7753+(-0.80503*LOG10(C105))+(-0.055334*(LOG10(C105)^2))+(0*(LOG10(C105)^3))+(0*(LOG10(C105)^4)))))</f>
        <v/>
      </c>
      <c r="G105" s="30">
        <f>10^(2.5759+(-1.5622*LOG10(C105))+(0.30429*(LOG10(C105)^2))+(-0.059534*(LOG10(C105)^3))+(0*(LOG10(C105)^4)))</f>
        <v/>
      </c>
    </row>
    <row r="106">
      <c r="C106" s="76" t="n">
        <v>27.5</v>
      </c>
      <c r="D106" s="30">
        <f>IF(AND(C106&gt;0.167,C106&lt;2.84),10^(3.0002+(-1.4636*LOG10(C106))+(-0.49427*(LOG10(C106)^2))+(-0.44345*(LOG10(C106)^3))+(-0.37148*(LOG10(C106)^4))),IF(AND(C106&gt;2.84,C106&lt;25.21),10^(2.7741+(0.11608*LOG10(C106))+(-4.5313*(LOG10(C106)^2))+(3.4564*(LOG10(C106)^3))+(-0.8346*(LOG10(C106)^4))),10^(5.2611+(-7.0786*LOG10(C106))+(3.5545*(LOG10(C106)^2))+(-0.72311*(LOG10(C106)^3))+(0*(LOG10(C106)^4)))))</f>
        <v/>
      </c>
      <c r="E106" s="30">
        <f>IF(AND(C106&gt;0.167,C106&lt;1.05),10^(3.9425+(-1.65*LOG10(C106))+(0.54353*(LOG10(C106)^2))+(2.3036*(LOG10(C106)^3))+(1.5439*(LOG10(C106)^4))),IF(AND(C106&gt;1.05,C106&lt;8.7),10^(3.9373+(-1.6802*LOG10(C106))+(-0.80819*(LOG10(C106)^2))+(-1.5461*(LOG10(C106)^3))+(1.4957*(LOG10(C106)^4))),10^(5.8327+(-7.3773*LOG10(C106))+(3.6569*(LOG10(C106)^2))+(-0.73282*(LOG10(C106)^3))+(0*(LOG10(C106)^4)))))</f>
        <v/>
      </c>
      <c r="F106" s="30">
        <f>IF(AND(C106&gt;0.167,C106&lt;2.4),10^(1.2919+(-0.46629*LOG10(C106))+(2.2169*(LOG10(C106)^2))+(0.15728*(LOG10(C106)^3))+(-1.0651*(LOG10(C106)^4))),IF(AND(C106&gt;2.4,C106&lt;15.04),10^(0.91008+(3.8403*LOG10(C106))+(-9.0634*(LOG10(C106)^2))+(7.4402*(LOG10(C106)^3))+(-2.219*(LOG10(C106)^4))),10^(1.7753+(-0.80503*LOG10(C106))+(-0.055334*(LOG10(C106)^2))+(0*(LOG10(C106)^3))+(0*(LOG10(C106)^4)))))</f>
        <v/>
      </c>
      <c r="G106" s="30">
        <f>10^(2.5759+(-1.5622*LOG10(C106))+(0.30429*(LOG10(C106)^2))+(-0.059534*(LOG10(C106)^3))+(0*(LOG10(C106)^4)))</f>
        <v/>
      </c>
    </row>
    <row r="107">
      <c r="C107" s="30" t="n">
        <v>28</v>
      </c>
      <c r="D107" s="30">
        <f>IF(AND(C107&gt;0.167,C107&lt;2.84),10^(3.0002+(-1.4636*LOG10(C107))+(-0.49427*(LOG10(C107)^2))+(-0.44345*(LOG10(C107)^3))+(-0.37148*(LOG10(C107)^4))),IF(AND(C107&gt;2.84,C107&lt;25.21),10^(2.7741+(0.11608*LOG10(C107))+(-4.5313*(LOG10(C107)^2))+(3.4564*(LOG10(C107)^3))+(-0.8346*(LOG10(C107)^4))),10^(5.2611+(-7.0786*LOG10(C107))+(3.5545*(LOG10(C107)^2))+(-0.72311*(LOG10(C107)^3))+(0*(LOG10(C107)^4)))))</f>
        <v/>
      </c>
      <c r="E107" s="30">
        <f>IF(AND(C107&gt;0.167,C107&lt;1.05),10^(3.9425+(-1.65*LOG10(C107))+(0.54353*(LOG10(C107)^2))+(2.3036*(LOG10(C107)^3))+(1.5439*(LOG10(C107)^4))),IF(AND(C107&gt;1.05,C107&lt;8.7),10^(3.9373+(-1.6802*LOG10(C107))+(-0.80819*(LOG10(C107)^2))+(-1.5461*(LOG10(C107)^3))+(1.4957*(LOG10(C107)^4))),10^(5.8327+(-7.3773*LOG10(C107))+(3.6569*(LOG10(C107)^2))+(-0.73282*(LOG10(C107)^3))+(0*(LOG10(C107)^4)))))</f>
        <v/>
      </c>
      <c r="F107" s="30">
        <f>IF(AND(C107&gt;0.167,C107&lt;2.4),10^(1.2919+(-0.46629*LOG10(C107))+(2.2169*(LOG10(C107)^2))+(0.15728*(LOG10(C107)^3))+(-1.0651*(LOG10(C107)^4))),IF(AND(C107&gt;2.4,C107&lt;15.04),10^(0.91008+(3.8403*LOG10(C107))+(-9.0634*(LOG10(C107)^2))+(7.4402*(LOG10(C107)^3))+(-2.219*(LOG10(C107)^4))),10^(1.7753+(-0.80503*LOG10(C107))+(-0.055334*(LOG10(C107)^2))+(0*(LOG10(C107)^3))+(0*(LOG10(C107)^4)))))</f>
        <v/>
      </c>
      <c r="G107" s="30">
        <f>10^(2.5759+(-1.5622*LOG10(C107))+(0.30429*(LOG10(C107)^2))+(-0.059534*(LOG10(C107)^3))+(0*(LOG10(C107)^4)))</f>
        <v/>
      </c>
    </row>
    <row r="108">
      <c r="C108" s="76" t="n">
        <v>28.5</v>
      </c>
      <c r="D108" s="30">
        <f>IF(AND(C108&gt;0.167,C108&lt;2.84),10^(3.0002+(-1.4636*LOG10(C108))+(-0.49427*(LOG10(C108)^2))+(-0.44345*(LOG10(C108)^3))+(-0.37148*(LOG10(C108)^4))),IF(AND(C108&gt;2.84,C108&lt;25.21),10^(2.7741+(0.11608*LOG10(C108))+(-4.5313*(LOG10(C108)^2))+(3.4564*(LOG10(C108)^3))+(-0.8346*(LOG10(C108)^4))),10^(5.2611+(-7.0786*LOG10(C108))+(3.5545*(LOG10(C108)^2))+(-0.72311*(LOG10(C108)^3))+(0*(LOG10(C108)^4)))))</f>
        <v/>
      </c>
      <c r="E108" s="30">
        <f>IF(AND(C108&gt;0.167,C108&lt;1.05),10^(3.9425+(-1.65*LOG10(C108))+(0.54353*(LOG10(C108)^2))+(2.3036*(LOG10(C108)^3))+(1.5439*(LOG10(C108)^4))),IF(AND(C108&gt;1.05,C108&lt;8.7),10^(3.9373+(-1.6802*LOG10(C108))+(-0.80819*(LOG10(C108)^2))+(-1.5461*(LOG10(C108)^3))+(1.4957*(LOG10(C108)^4))),10^(5.8327+(-7.3773*LOG10(C108))+(3.6569*(LOG10(C108)^2))+(-0.73282*(LOG10(C108)^3))+(0*(LOG10(C108)^4)))))</f>
        <v/>
      </c>
      <c r="F108" s="30">
        <f>IF(AND(C108&gt;0.167,C108&lt;2.4),10^(1.2919+(-0.46629*LOG10(C108))+(2.2169*(LOG10(C108)^2))+(0.15728*(LOG10(C108)^3))+(-1.0651*(LOG10(C108)^4))),IF(AND(C108&gt;2.4,C108&lt;15.04),10^(0.91008+(3.8403*LOG10(C108))+(-9.0634*(LOG10(C108)^2))+(7.4402*(LOG10(C108)^3))+(-2.219*(LOG10(C108)^4))),10^(1.7753+(-0.80503*LOG10(C108))+(-0.055334*(LOG10(C108)^2))+(0*(LOG10(C108)^3))+(0*(LOG10(C108)^4)))))</f>
        <v/>
      </c>
      <c r="G108" s="30">
        <f>10^(2.5759+(-1.5622*LOG10(C108))+(0.30429*(LOG10(C108)^2))+(-0.059534*(LOG10(C108)^3))+(0*(LOG10(C108)^4)))</f>
        <v/>
      </c>
    </row>
    <row r="109">
      <c r="C109" s="76" t="n">
        <v>29</v>
      </c>
      <c r="D109" s="30">
        <f>IF(AND(C109&gt;0.167,C109&lt;2.84),10^(3.0002+(-1.4636*LOG10(C109))+(-0.49427*(LOG10(C109)^2))+(-0.44345*(LOG10(C109)^3))+(-0.37148*(LOG10(C109)^4))),IF(AND(C109&gt;2.84,C109&lt;25.21),10^(2.7741+(0.11608*LOG10(C109))+(-4.5313*(LOG10(C109)^2))+(3.4564*(LOG10(C109)^3))+(-0.8346*(LOG10(C109)^4))),10^(5.2611+(-7.0786*LOG10(C109))+(3.5545*(LOG10(C109)^2))+(-0.72311*(LOG10(C109)^3))+(0*(LOG10(C109)^4)))))</f>
        <v/>
      </c>
      <c r="E109" s="30">
        <f>IF(AND(C109&gt;0.167,C109&lt;1.05),10^(3.9425+(-1.65*LOG10(C109))+(0.54353*(LOG10(C109)^2))+(2.3036*(LOG10(C109)^3))+(1.5439*(LOG10(C109)^4))),IF(AND(C109&gt;1.05,C109&lt;8.7),10^(3.9373+(-1.6802*LOG10(C109))+(-0.80819*(LOG10(C109)^2))+(-1.5461*(LOG10(C109)^3))+(1.4957*(LOG10(C109)^4))),10^(5.8327+(-7.3773*LOG10(C109))+(3.6569*(LOG10(C109)^2))+(-0.73282*(LOG10(C109)^3))+(0*(LOG10(C109)^4)))))</f>
        <v/>
      </c>
      <c r="F109" s="30">
        <f>IF(AND(C109&gt;0.167,C109&lt;2.4),10^(1.2919+(-0.46629*LOG10(C109))+(2.2169*(LOG10(C109)^2))+(0.15728*(LOG10(C109)^3))+(-1.0651*(LOG10(C109)^4))),IF(AND(C109&gt;2.4,C109&lt;15.04),10^(0.91008+(3.8403*LOG10(C109))+(-9.0634*(LOG10(C109)^2))+(7.4402*(LOG10(C109)^3))+(-2.219*(LOG10(C109)^4))),10^(1.7753+(-0.80503*LOG10(C109))+(-0.055334*(LOG10(C109)^2))+(0*(LOG10(C109)^3))+(0*(LOG10(C109)^4)))))</f>
        <v/>
      </c>
      <c r="G109" s="30">
        <f>10^(2.5759+(-1.5622*LOG10(C109))+(0.30429*(LOG10(C109)^2))+(-0.059534*(LOG10(C109)^3))+(0*(LOG10(C109)^4)))</f>
        <v/>
      </c>
    </row>
    <row r="110">
      <c r="C110" s="30" t="n">
        <v>29.5</v>
      </c>
      <c r="D110" s="30">
        <f>IF(AND(C110&gt;0.167,C110&lt;2.84),10^(3.0002+(-1.4636*LOG10(C110))+(-0.49427*(LOG10(C110)^2))+(-0.44345*(LOG10(C110)^3))+(-0.37148*(LOG10(C110)^4))),IF(AND(C110&gt;2.84,C110&lt;25.21),10^(2.7741+(0.11608*LOG10(C110))+(-4.5313*(LOG10(C110)^2))+(3.4564*(LOG10(C110)^3))+(-0.8346*(LOG10(C110)^4))),10^(5.2611+(-7.0786*LOG10(C110))+(3.5545*(LOG10(C110)^2))+(-0.72311*(LOG10(C110)^3))+(0*(LOG10(C110)^4)))))</f>
        <v/>
      </c>
      <c r="E110" s="30">
        <f>IF(AND(C110&gt;0.167,C110&lt;1.05),10^(3.9425+(-1.65*LOG10(C110))+(0.54353*(LOG10(C110)^2))+(2.3036*(LOG10(C110)^3))+(1.5439*(LOG10(C110)^4))),IF(AND(C110&gt;1.05,C110&lt;8.7),10^(3.9373+(-1.6802*LOG10(C110))+(-0.80819*(LOG10(C110)^2))+(-1.5461*(LOG10(C110)^3))+(1.4957*(LOG10(C110)^4))),10^(5.8327+(-7.3773*LOG10(C110))+(3.6569*(LOG10(C110)^2))+(-0.73282*(LOG10(C110)^3))+(0*(LOG10(C110)^4)))))</f>
        <v/>
      </c>
      <c r="F110" s="30">
        <f>IF(AND(C110&gt;0.167,C110&lt;2.4),10^(1.2919+(-0.46629*LOG10(C110))+(2.2169*(LOG10(C110)^2))+(0.15728*(LOG10(C110)^3))+(-1.0651*(LOG10(C110)^4))),IF(AND(C110&gt;2.4,C110&lt;15.04),10^(0.91008+(3.8403*LOG10(C110))+(-9.0634*(LOG10(C110)^2))+(7.4402*(LOG10(C110)^3))+(-2.219*(LOG10(C110)^4))),10^(1.7753+(-0.80503*LOG10(C110))+(-0.055334*(LOG10(C110)^2))+(0*(LOG10(C110)^3))+(0*(LOG10(C110)^4)))))</f>
        <v/>
      </c>
      <c r="G110" s="30">
        <f>10^(2.5759+(-1.5622*LOG10(C110))+(0.30429*(LOG10(C110)^2))+(-0.059534*(LOG10(C110)^3))+(0*(LOG10(C110)^4)))</f>
        <v/>
      </c>
    </row>
    <row r="111">
      <c r="C111" s="76" t="n">
        <v>30</v>
      </c>
      <c r="D111" s="30">
        <f>IF(AND(C111&gt;0.167,C111&lt;2.84),10^(3.0002+(-1.4636*LOG10(C111))+(-0.49427*(LOG10(C111)^2))+(-0.44345*(LOG10(C111)^3))+(-0.37148*(LOG10(C111)^4))),IF(AND(C111&gt;2.84,C111&lt;25.21),10^(2.7741+(0.11608*LOG10(C111))+(-4.5313*(LOG10(C111)^2))+(3.4564*(LOG10(C111)^3))+(-0.8346*(LOG10(C111)^4))),10^(5.2611+(-7.0786*LOG10(C111))+(3.5545*(LOG10(C111)^2))+(-0.72311*(LOG10(C111)^3))+(0*(LOG10(C111)^4)))))</f>
        <v/>
      </c>
      <c r="E111" s="30">
        <f>IF(AND(C111&gt;0.167,C111&lt;1.05),10^(3.9425+(-1.65*LOG10(C111))+(0.54353*(LOG10(C111)^2))+(2.3036*(LOG10(C111)^3))+(1.5439*(LOG10(C111)^4))),IF(AND(C111&gt;1.05,C111&lt;8.7),10^(3.9373+(-1.6802*LOG10(C111))+(-0.80819*(LOG10(C111)^2))+(-1.5461*(LOG10(C111)^3))+(1.4957*(LOG10(C111)^4))),10^(5.8327+(-7.3773*LOG10(C111))+(3.6569*(LOG10(C111)^2))+(-0.73282*(LOG10(C111)^3))+(0*(LOG10(C111)^4)))))</f>
        <v/>
      </c>
      <c r="F111" s="30">
        <f>IF(AND(C111&gt;0.167,C111&lt;2.4),10^(1.2919+(-0.46629*LOG10(C111))+(2.2169*(LOG10(C111)^2))+(0.15728*(LOG10(C111)^3))+(-1.0651*(LOG10(C111)^4))),IF(AND(C111&gt;2.4,C111&lt;15.04),10^(0.91008+(3.8403*LOG10(C111))+(-9.0634*(LOG10(C111)^2))+(7.4402*(LOG10(C111)^3))+(-2.219*(LOG10(C111)^4))),10^(1.7753+(-0.80503*LOG10(C111))+(-0.055334*(LOG10(C111)^2))+(0*(LOG10(C111)^3))+(0*(LOG10(C111)^4)))))</f>
        <v/>
      </c>
      <c r="G111" s="30">
        <f>10^(2.5759+(-1.5622*LOG10(C111))+(0.30429*(LOG10(C111)^2))+(-0.059534*(LOG10(C111)^3))+(0*(LOG10(C111)^4)))</f>
        <v/>
      </c>
    </row>
    <row r="112">
      <c r="C112" s="76" t="n">
        <v>30.5</v>
      </c>
      <c r="D112" s="30">
        <f>IF(AND(C112&gt;0.167,C112&lt;2.84),10^(3.0002+(-1.4636*LOG10(C112))+(-0.49427*(LOG10(C112)^2))+(-0.44345*(LOG10(C112)^3))+(-0.37148*(LOG10(C112)^4))),IF(AND(C112&gt;2.84,C112&lt;25.21),10^(2.7741+(0.11608*LOG10(C112))+(-4.5313*(LOG10(C112)^2))+(3.4564*(LOG10(C112)^3))+(-0.8346*(LOG10(C112)^4))),10^(5.2611+(-7.0786*LOG10(C112))+(3.5545*(LOG10(C112)^2))+(-0.72311*(LOG10(C112)^3))+(0*(LOG10(C112)^4)))))</f>
        <v/>
      </c>
      <c r="E112" s="30">
        <f>IF(AND(C112&gt;0.167,C112&lt;1.05),10^(3.9425+(-1.65*LOG10(C112))+(0.54353*(LOG10(C112)^2))+(2.3036*(LOG10(C112)^3))+(1.5439*(LOG10(C112)^4))),IF(AND(C112&gt;1.05,C112&lt;8.7),10^(3.9373+(-1.6802*LOG10(C112))+(-0.80819*(LOG10(C112)^2))+(-1.5461*(LOG10(C112)^3))+(1.4957*(LOG10(C112)^4))),10^(5.8327+(-7.3773*LOG10(C112))+(3.6569*(LOG10(C112)^2))+(-0.73282*(LOG10(C112)^3))+(0*(LOG10(C112)^4)))))</f>
        <v/>
      </c>
      <c r="F112" s="30">
        <f>IF(AND(C112&gt;0.167,C112&lt;2.4),10^(1.2919+(-0.46629*LOG10(C112))+(2.2169*(LOG10(C112)^2))+(0.15728*(LOG10(C112)^3))+(-1.0651*(LOG10(C112)^4))),IF(AND(C112&gt;2.4,C112&lt;15.04),10^(0.91008+(3.8403*LOG10(C112))+(-9.0634*(LOG10(C112)^2))+(7.4402*(LOG10(C112)^3))+(-2.219*(LOG10(C112)^4))),10^(1.7753+(-0.80503*LOG10(C112))+(-0.055334*(LOG10(C112)^2))+(0*(LOG10(C112)^3))+(0*(LOG10(C112)^4)))))</f>
        <v/>
      </c>
      <c r="G112" s="30">
        <f>10^(2.5759+(-1.5622*LOG10(C112))+(0.30429*(LOG10(C112)^2))+(-0.059534*(LOG10(C112)^3))+(0*(LOG10(C112)^4)))</f>
        <v/>
      </c>
    </row>
    <row r="113">
      <c r="C113" s="30" t="n">
        <v>31</v>
      </c>
      <c r="D113" s="30">
        <f>IF(AND(C113&gt;0.167,C113&lt;2.84),10^(3.0002+(-1.4636*LOG10(C113))+(-0.49427*(LOG10(C113)^2))+(-0.44345*(LOG10(C113)^3))+(-0.37148*(LOG10(C113)^4))),IF(AND(C113&gt;2.84,C113&lt;25.21),10^(2.7741+(0.11608*LOG10(C113))+(-4.5313*(LOG10(C113)^2))+(3.4564*(LOG10(C113)^3))+(-0.8346*(LOG10(C113)^4))),10^(5.2611+(-7.0786*LOG10(C113))+(3.5545*(LOG10(C113)^2))+(-0.72311*(LOG10(C113)^3))+(0*(LOG10(C113)^4)))))</f>
        <v/>
      </c>
      <c r="E113" s="30">
        <f>IF(AND(C113&gt;0.167,C113&lt;1.05),10^(3.9425+(-1.65*LOG10(C113))+(0.54353*(LOG10(C113)^2))+(2.3036*(LOG10(C113)^3))+(1.5439*(LOG10(C113)^4))),IF(AND(C113&gt;1.05,C113&lt;8.7),10^(3.9373+(-1.6802*LOG10(C113))+(-0.80819*(LOG10(C113)^2))+(-1.5461*(LOG10(C113)^3))+(1.4957*(LOG10(C113)^4))),10^(5.8327+(-7.3773*LOG10(C113))+(3.6569*(LOG10(C113)^2))+(-0.73282*(LOG10(C113)^3))+(0*(LOG10(C113)^4)))))</f>
        <v/>
      </c>
      <c r="F113" s="30">
        <f>IF(AND(C113&gt;0.167,C113&lt;2.4),10^(1.2919+(-0.46629*LOG10(C113))+(2.2169*(LOG10(C113)^2))+(0.15728*(LOG10(C113)^3))+(-1.0651*(LOG10(C113)^4))),IF(AND(C113&gt;2.4,C113&lt;15.04),10^(0.91008+(3.8403*LOG10(C113))+(-9.0634*(LOG10(C113)^2))+(7.4402*(LOG10(C113)^3))+(-2.219*(LOG10(C113)^4))),10^(1.7753+(-0.80503*LOG10(C113))+(-0.055334*(LOG10(C113)^2))+(0*(LOG10(C113)^3))+(0*(LOG10(C113)^4)))))</f>
        <v/>
      </c>
      <c r="G113" s="30">
        <f>10^(2.5759+(-1.5622*LOG10(C113))+(0.30429*(LOG10(C113)^2))+(-0.059534*(LOG10(C113)^3))+(0*(LOG10(C113)^4)))</f>
        <v/>
      </c>
    </row>
    <row r="114">
      <c r="C114" s="76" t="n">
        <v>31.5</v>
      </c>
      <c r="D114" s="30">
        <f>IF(AND(C114&gt;0.167,C114&lt;2.84),10^(3.0002+(-1.4636*LOG10(C114))+(-0.49427*(LOG10(C114)^2))+(-0.44345*(LOG10(C114)^3))+(-0.37148*(LOG10(C114)^4))),IF(AND(C114&gt;2.84,C114&lt;25.21),10^(2.7741+(0.11608*LOG10(C114))+(-4.5313*(LOG10(C114)^2))+(3.4564*(LOG10(C114)^3))+(-0.8346*(LOG10(C114)^4))),10^(5.2611+(-7.0786*LOG10(C114))+(3.5545*(LOG10(C114)^2))+(-0.72311*(LOG10(C114)^3))+(0*(LOG10(C114)^4)))))</f>
        <v/>
      </c>
      <c r="E114" s="30">
        <f>IF(AND(C114&gt;0.167,C114&lt;1.05),10^(3.9425+(-1.65*LOG10(C114))+(0.54353*(LOG10(C114)^2))+(2.3036*(LOG10(C114)^3))+(1.5439*(LOG10(C114)^4))),IF(AND(C114&gt;1.05,C114&lt;8.7),10^(3.9373+(-1.6802*LOG10(C114))+(-0.80819*(LOG10(C114)^2))+(-1.5461*(LOG10(C114)^3))+(1.4957*(LOG10(C114)^4))),10^(5.8327+(-7.3773*LOG10(C114))+(3.6569*(LOG10(C114)^2))+(-0.73282*(LOG10(C114)^3))+(0*(LOG10(C114)^4)))))</f>
        <v/>
      </c>
      <c r="F114" s="30">
        <f>IF(AND(C114&gt;0.167,C114&lt;2.4),10^(1.2919+(-0.46629*LOG10(C114))+(2.2169*(LOG10(C114)^2))+(0.15728*(LOG10(C114)^3))+(-1.0651*(LOG10(C114)^4))),IF(AND(C114&gt;2.4,C114&lt;15.04),10^(0.91008+(3.8403*LOG10(C114))+(-9.0634*(LOG10(C114)^2))+(7.4402*(LOG10(C114)^3))+(-2.219*(LOG10(C114)^4))),10^(1.7753+(-0.80503*LOG10(C114))+(-0.055334*(LOG10(C114)^2))+(0*(LOG10(C114)^3))+(0*(LOG10(C114)^4)))))</f>
        <v/>
      </c>
      <c r="G114" s="30">
        <f>10^(2.5759+(-1.5622*LOG10(C114))+(0.30429*(LOG10(C114)^2))+(-0.059534*(LOG10(C114)^3))+(0*(LOG10(C114)^4)))</f>
        <v/>
      </c>
    </row>
    <row r="115">
      <c r="C115" s="76" t="n">
        <v>32</v>
      </c>
      <c r="D115" s="30">
        <f>IF(AND(C115&gt;0.167,C115&lt;2.84),10^(3.0002+(-1.4636*LOG10(C115))+(-0.49427*(LOG10(C115)^2))+(-0.44345*(LOG10(C115)^3))+(-0.37148*(LOG10(C115)^4))),IF(AND(C115&gt;2.84,C115&lt;25.21),10^(2.7741+(0.11608*LOG10(C115))+(-4.5313*(LOG10(C115)^2))+(3.4564*(LOG10(C115)^3))+(-0.8346*(LOG10(C115)^4))),10^(5.2611+(-7.0786*LOG10(C115))+(3.5545*(LOG10(C115)^2))+(-0.72311*(LOG10(C115)^3))+(0*(LOG10(C115)^4)))))</f>
        <v/>
      </c>
      <c r="E115" s="30">
        <f>IF(AND(C115&gt;0.167,C115&lt;1.05),10^(3.9425+(-1.65*LOG10(C115))+(0.54353*(LOG10(C115)^2))+(2.3036*(LOG10(C115)^3))+(1.5439*(LOG10(C115)^4))),IF(AND(C115&gt;1.05,C115&lt;8.7),10^(3.9373+(-1.6802*LOG10(C115))+(-0.80819*(LOG10(C115)^2))+(-1.5461*(LOG10(C115)^3))+(1.4957*(LOG10(C115)^4))),10^(5.8327+(-7.3773*LOG10(C115))+(3.6569*(LOG10(C115)^2))+(-0.73282*(LOG10(C115)^3))+(0*(LOG10(C115)^4)))))</f>
        <v/>
      </c>
      <c r="F115" s="30">
        <f>IF(AND(C115&gt;0.167,C115&lt;2.4),10^(1.2919+(-0.46629*LOG10(C115))+(2.2169*(LOG10(C115)^2))+(0.15728*(LOG10(C115)^3))+(-1.0651*(LOG10(C115)^4))),IF(AND(C115&gt;2.4,C115&lt;15.04),10^(0.91008+(3.8403*LOG10(C115))+(-9.0634*(LOG10(C115)^2))+(7.4402*(LOG10(C115)^3))+(-2.219*(LOG10(C115)^4))),10^(1.7753+(-0.80503*LOG10(C115))+(-0.055334*(LOG10(C115)^2))+(0*(LOG10(C115)^3))+(0*(LOG10(C115)^4)))))</f>
        <v/>
      </c>
      <c r="G115" s="30">
        <f>10^(2.5759+(-1.5622*LOG10(C115))+(0.30429*(LOG10(C115)^2))+(-0.059534*(LOG10(C115)^3))+(0*(LOG10(C115)^4)))</f>
        <v/>
      </c>
    </row>
    <row r="116">
      <c r="C116" s="30" t="n">
        <v>32.5</v>
      </c>
      <c r="D116" s="30">
        <f>IF(AND(C116&gt;0.167,C116&lt;2.84),10^(3.0002+(-1.4636*LOG10(C116))+(-0.49427*(LOG10(C116)^2))+(-0.44345*(LOG10(C116)^3))+(-0.37148*(LOG10(C116)^4))),IF(AND(C116&gt;2.84,C116&lt;25.21),10^(2.7741+(0.11608*LOG10(C116))+(-4.5313*(LOG10(C116)^2))+(3.4564*(LOG10(C116)^3))+(-0.8346*(LOG10(C116)^4))),10^(5.2611+(-7.0786*LOG10(C116))+(3.5545*(LOG10(C116)^2))+(-0.72311*(LOG10(C116)^3))+(0*(LOG10(C116)^4)))))</f>
        <v/>
      </c>
      <c r="E116" s="30">
        <f>IF(AND(C116&gt;0.167,C116&lt;1.05),10^(3.9425+(-1.65*LOG10(C116))+(0.54353*(LOG10(C116)^2))+(2.3036*(LOG10(C116)^3))+(1.5439*(LOG10(C116)^4))),IF(AND(C116&gt;1.05,C116&lt;8.7),10^(3.9373+(-1.6802*LOG10(C116))+(-0.80819*(LOG10(C116)^2))+(-1.5461*(LOG10(C116)^3))+(1.4957*(LOG10(C116)^4))),10^(5.8327+(-7.3773*LOG10(C116))+(3.6569*(LOG10(C116)^2))+(-0.73282*(LOG10(C116)^3))+(0*(LOG10(C116)^4)))))</f>
        <v/>
      </c>
      <c r="F116" s="30">
        <f>IF(AND(C116&gt;0.167,C116&lt;2.4),10^(1.2919+(-0.46629*LOG10(C116))+(2.2169*(LOG10(C116)^2))+(0.15728*(LOG10(C116)^3))+(-1.0651*(LOG10(C116)^4))),IF(AND(C116&gt;2.4,C116&lt;15.04),10^(0.91008+(3.8403*LOG10(C116))+(-9.0634*(LOG10(C116)^2))+(7.4402*(LOG10(C116)^3))+(-2.219*(LOG10(C116)^4))),10^(1.7753+(-0.80503*LOG10(C116))+(-0.055334*(LOG10(C116)^2))+(0*(LOG10(C116)^3))+(0*(LOG10(C116)^4)))))</f>
        <v/>
      </c>
      <c r="G116" s="30">
        <f>10^(2.5759+(-1.5622*LOG10(C116))+(0.30429*(LOG10(C116)^2))+(-0.059534*(LOG10(C116)^3))+(0*(LOG10(C116)^4)))</f>
        <v/>
      </c>
    </row>
    <row r="117">
      <c r="C117" s="76" t="n">
        <v>33</v>
      </c>
      <c r="D117" s="30">
        <f>IF(AND(C117&gt;0.167,C117&lt;2.84),10^(3.0002+(-1.4636*LOG10(C117))+(-0.49427*(LOG10(C117)^2))+(-0.44345*(LOG10(C117)^3))+(-0.37148*(LOG10(C117)^4))),IF(AND(C117&gt;2.84,C117&lt;25.21),10^(2.7741+(0.11608*LOG10(C117))+(-4.5313*(LOG10(C117)^2))+(3.4564*(LOG10(C117)^3))+(-0.8346*(LOG10(C117)^4))),10^(5.2611+(-7.0786*LOG10(C117))+(3.5545*(LOG10(C117)^2))+(-0.72311*(LOG10(C117)^3))+(0*(LOG10(C117)^4)))))</f>
        <v/>
      </c>
      <c r="E117" s="30">
        <f>IF(AND(C117&gt;0.167,C117&lt;1.05),10^(3.9425+(-1.65*LOG10(C117))+(0.54353*(LOG10(C117)^2))+(2.3036*(LOG10(C117)^3))+(1.5439*(LOG10(C117)^4))),IF(AND(C117&gt;1.05,C117&lt;8.7),10^(3.9373+(-1.6802*LOG10(C117))+(-0.80819*(LOG10(C117)^2))+(-1.5461*(LOG10(C117)^3))+(1.4957*(LOG10(C117)^4))),10^(5.8327+(-7.3773*LOG10(C117))+(3.6569*(LOG10(C117)^2))+(-0.73282*(LOG10(C117)^3))+(0*(LOG10(C117)^4)))))</f>
        <v/>
      </c>
      <c r="F117" s="30">
        <f>IF(AND(C117&gt;0.167,C117&lt;2.4),10^(1.2919+(-0.46629*LOG10(C117))+(2.2169*(LOG10(C117)^2))+(0.15728*(LOG10(C117)^3))+(-1.0651*(LOG10(C117)^4))),IF(AND(C117&gt;2.4,C117&lt;15.04),10^(0.91008+(3.8403*LOG10(C117))+(-9.0634*(LOG10(C117)^2))+(7.4402*(LOG10(C117)^3))+(-2.219*(LOG10(C117)^4))),10^(1.7753+(-0.80503*LOG10(C117))+(-0.055334*(LOG10(C117)^2))+(0*(LOG10(C117)^3))+(0*(LOG10(C117)^4)))))</f>
        <v/>
      </c>
      <c r="G117" s="30">
        <f>10^(2.5759+(-1.5622*LOG10(C117))+(0.30429*(LOG10(C117)^2))+(-0.059534*(LOG10(C117)^3))+(0*(LOG10(C117)^4)))</f>
        <v/>
      </c>
    </row>
    <row r="118">
      <c r="C118" s="76" t="n">
        <v>33.5</v>
      </c>
      <c r="D118" s="30">
        <f>IF(AND(C118&gt;0.167,C118&lt;2.84),10^(3.0002+(-1.4636*LOG10(C118))+(-0.49427*(LOG10(C118)^2))+(-0.44345*(LOG10(C118)^3))+(-0.37148*(LOG10(C118)^4))),IF(AND(C118&gt;2.84,C118&lt;25.21),10^(2.7741+(0.11608*LOG10(C118))+(-4.5313*(LOG10(C118)^2))+(3.4564*(LOG10(C118)^3))+(-0.8346*(LOG10(C118)^4))),10^(5.2611+(-7.0786*LOG10(C118))+(3.5545*(LOG10(C118)^2))+(-0.72311*(LOG10(C118)^3))+(0*(LOG10(C118)^4)))))</f>
        <v/>
      </c>
      <c r="E118" s="30">
        <f>IF(AND(C118&gt;0.167,C118&lt;1.05),10^(3.9425+(-1.65*LOG10(C118))+(0.54353*(LOG10(C118)^2))+(2.3036*(LOG10(C118)^3))+(1.5439*(LOG10(C118)^4))),IF(AND(C118&gt;1.05,C118&lt;8.7),10^(3.9373+(-1.6802*LOG10(C118))+(-0.80819*(LOG10(C118)^2))+(-1.5461*(LOG10(C118)^3))+(1.4957*(LOG10(C118)^4))),10^(5.8327+(-7.3773*LOG10(C118))+(3.6569*(LOG10(C118)^2))+(-0.73282*(LOG10(C118)^3))+(0*(LOG10(C118)^4)))))</f>
        <v/>
      </c>
      <c r="F118" s="30">
        <f>IF(AND(C118&gt;0.167,C118&lt;2.4),10^(1.2919+(-0.46629*LOG10(C118))+(2.2169*(LOG10(C118)^2))+(0.15728*(LOG10(C118)^3))+(-1.0651*(LOG10(C118)^4))),IF(AND(C118&gt;2.4,C118&lt;15.04),10^(0.91008+(3.8403*LOG10(C118))+(-9.0634*(LOG10(C118)^2))+(7.4402*(LOG10(C118)^3))+(-2.219*(LOG10(C118)^4))),10^(1.7753+(-0.80503*LOG10(C118))+(-0.055334*(LOG10(C118)^2))+(0*(LOG10(C118)^3))+(0*(LOG10(C118)^4)))))</f>
        <v/>
      </c>
      <c r="G118" s="30">
        <f>10^(2.5759+(-1.5622*LOG10(C118))+(0.30429*(LOG10(C118)^2))+(-0.059534*(LOG10(C118)^3))+(0*(LOG10(C118)^4)))</f>
        <v/>
      </c>
    </row>
    <row r="119">
      <c r="C119" s="30" t="n">
        <v>34</v>
      </c>
      <c r="D119" s="30">
        <f>IF(AND(C119&gt;0.167,C119&lt;2.84),10^(3.0002+(-1.4636*LOG10(C119))+(-0.49427*(LOG10(C119)^2))+(-0.44345*(LOG10(C119)^3))+(-0.37148*(LOG10(C119)^4))),IF(AND(C119&gt;2.84,C119&lt;25.21),10^(2.7741+(0.11608*LOG10(C119))+(-4.5313*(LOG10(C119)^2))+(3.4564*(LOG10(C119)^3))+(-0.8346*(LOG10(C119)^4))),10^(5.2611+(-7.0786*LOG10(C119))+(3.5545*(LOG10(C119)^2))+(-0.72311*(LOG10(C119)^3))+(0*(LOG10(C119)^4)))))</f>
        <v/>
      </c>
      <c r="E119" s="30">
        <f>IF(AND(C119&gt;0.167,C119&lt;1.05),10^(3.9425+(-1.65*LOG10(C119))+(0.54353*(LOG10(C119)^2))+(2.3036*(LOG10(C119)^3))+(1.5439*(LOG10(C119)^4))),IF(AND(C119&gt;1.05,C119&lt;8.7),10^(3.9373+(-1.6802*LOG10(C119))+(-0.80819*(LOG10(C119)^2))+(-1.5461*(LOG10(C119)^3))+(1.4957*(LOG10(C119)^4))),10^(5.8327+(-7.3773*LOG10(C119))+(3.6569*(LOG10(C119)^2))+(-0.73282*(LOG10(C119)^3))+(0*(LOG10(C119)^4)))))</f>
        <v/>
      </c>
      <c r="F119" s="30">
        <f>IF(AND(C119&gt;0.167,C119&lt;2.4),10^(1.2919+(-0.46629*LOG10(C119))+(2.2169*(LOG10(C119)^2))+(0.15728*(LOG10(C119)^3))+(-1.0651*(LOG10(C119)^4))),IF(AND(C119&gt;2.4,C119&lt;15.04),10^(0.91008+(3.8403*LOG10(C119))+(-9.0634*(LOG10(C119)^2))+(7.4402*(LOG10(C119)^3))+(-2.219*(LOG10(C119)^4))),10^(1.7753+(-0.80503*LOG10(C119))+(-0.055334*(LOG10(C119)^2))+(0*(LOG10(C119)^3))+(0*(LOG10(C119)^4)))))</f>
        <v/>
      </c>
      <c r="G119" s="30">
        <f>10^(2.5759+(-1.5622*LOG10(C119))+(0.30429*(LOG10(C119)^2))+(-0.059534*(LOG10(C119)^3))+(0*(LOG10(C119)^4)))</f>
        <v/>
      </c>
    </row>
    <row r="120">
      <c r="C120" s="76" t="n">
        <v>34.5</v>
      </c>
      <c r="D120" s="30">
        <f>IF(AND(C120&gt;0.167,C120&lt;2.84),10^(3.0002+(-1.4636*LOG10(C120))+(-0.49427*(LOG10(C120)^2))+(-0.44345*(LOG10(C120)^3))+(-0.37148*(LOG10(C120)^4))),IF(AND(C120&gt;2.84,C120&lt;25.21),10^(2.7741+(0.11608*LOG10(C120))+(-4.5313*(LOG10(C120)^2))+(3.4564*(LOG10(C120)^3))+(-0.8346*(LOG10(C120)^4))),10^(5.2611+(-7.0786*LOG10(C120))+(3.5545*(LOG10(C120)^2))+(-0.72311*(LOG10(C120)^3))+(0*(LOG10(C120)^4)))))</f>
        <v/>
      </c>
      <c r="E120" s="30">
        <f>IF(AND(C120&gt;0.167,C120&lt;1.05),10^(3.9425+(-1.65*LOG10(C120))+(0.54353*(LOG10(C120)^2))+(2.3036*(LOG10(C120)^3))+(1.5439*(LOG10(C120)^4))),IF(AND(C120&gt;1.05,C120&lt;8.7),10^(3.9373+(-1.6802*LOG10(C120))+(-0.80819*(LOG10(C120)^2))+(-1.5461*(LOG10(C120)^3))+(1.4957*(LOG10(C120)^4))),10^(5.8327+(-7.3773*LOG10(C120))+(3.6569*(LOG10(C120)^2))+(-0.73282*(LOG10(C120)^3))+(0*(LOG10(C120)^4)))))</f>
        <v/>
      </c>
      <c r="F120" s="30">
        <f>IF(AND(C120&gt;0.167,C120&lt;2.4),10^(1.2919+(-0.46629*LOG10(C120))+(2.2169*(LOG10(C120)^2))+(0.15728*(LOG10(C120)^3))+(-1.0651*(LOG10(C120)^4))),IF(AND(C120&gt;2.4,C120&lt;15.04),10^(0.91008+(3.8403*LOG10(C120))+(-9.0634*(LOG10(C120)^2))+(7.4402*(LOG10(C120)^3))+(-2.219*(LOG10(C120)^4))),10^(1.7753+(-0.80503*LOG10(C120))+(-0.055334*(LOG10(C120)^2))+(0*(LOG10(C120)^3))+(0*(LOG10(C120)^4)))))</f>
        <v/>
      </c>
      <c r="G120" s="30">
        <f>10^(2.5759+(-1.5622*LOG10(C120))+(0.30429*(LOG10(C120)^2))+(-0.059534*(LOG10(C120)^3))+(0*(LOG10(C120)^4)))</f>
        <v/>
      </c>
    </row>
    <row r="121">
      <c r="C121" s="76" t="n">
        <v>35</v>
      </c>
      <c r="D121" s="30">
        <f>IF(AND(C121&gt;0.167,C121&lt;2.84),10^(3.0002+(-1.4636*LOG10(C121))+(-0.49427*(LOG10(C121)^2))+(-0.44345*(LOG10(C121)^3))+(-0.37148*(LOG10(C121)^4))),IF(AND(C121&gt;2.84,C121&lt;25.21),10^(2.7741+(0.11608*LOG10(C121))+(-4.5313*(LOG10(C121)^2))+(3.4564*(LOG10(C121)^3))+(-0.8346*(LOG10(C121)^4))),10^(5.2611+(-7.0786*LOG10(C121))+(3.5545*(LOG10(C121)^2))+(-0.72311*(LOG10(C121)^3))+(0*(LOG10(C121)^4)))))</f>
        <v/>
      </c>
      <c r="E121" s="30">
        <f>IF(AND(C121&gt;0.167,C121&lt;1.05),10^(3.9425+(-1.65*LOG10(C121))+(0.54353*(LOG10(C121)^2))+(2.3036*(LOG10(C121)^3))+(1.5439*(LOG10(C121)^4))),IF(AND(C121&gt;1.05,C121&lt;8.7),10^(3.9373+(-1.6802*LOG10(C121))+(-0.80819*(LOG10(C121)^2))+(-1.5461*(LOG10(C121)^3))+(1.4957*(LOG10(C121)^4))),10^(5.8327+(-7.3773*LOG10(C121))+(3.6569*(LOG10(C121)^2))+(-0.73282*(LOG10(C121)^3))+(0*(LOG10(C121)^4)))))</f>
        <v/>
      </c>
      <c r="F121" s="30">
        <f>IF(AND(C121&gt;0.167,C121&lt;2.4),10^(1.2919+(-0.46629*LOG10(C121))+(2.2169*(LOG10(C121)^2))+(0.15728*(LOG10(C121)^3))+(-1.0651*(LOG10(C121)^4))),IF(AND(C121&gt;2.4,C121&lt;15.04),10^(0.91008+(3.8403*LOG10(C121))+(-9.0634*(LOG10(C121)^2))+(7.4402*(LOG10(C121)^3))+(-2.219*(LOG10(C121)^4))),10^(1.7753+(-0.80503*LOG10(C121))+(-0.055334*(LOG10(C121)^2))+(0*(LOG10(C121)^3))+(0*(LOG10(C121)^4)))))</f>
        <v/>
      </c>
      <c r="G121" s="30">
        <f>10^(2.5759+(-1.5622*LOG10(C121))+(0.30429*(LOG10(C121)^2))+(-0.059534*(LOG10(C121)^3))+(0*(LOG10(C121)^4)))</f>
        <v/>
      </c>
    </row>
    <row r="122">
      <c r="C122" s="30" t="n">
        <v>35.5</v>
      </c>
      <c r="D122" s="30">
        <f>IF(AND(C122&gt;0.167,C122&lt;2.84),10^(3.0002+(-1.4636*LOG10(C122))+(-0.49427*(LOG10(C122)^2))+(-0.44345*(LOG10(C122)^3))+(-0.37148*(LOG10(C122)^4))),IF(AND(C122&gt;2.84,C122&lt;25.21),10^(2.7741+(0.11608*LOG10(C122))+(-4.5313*(LOG10(C122)^2))+(3.4564*(LOG10(C122)^3))+(-0.8346*(LOG10(C122)^4))),10^(5.2611+(-7.0786*LOG10(C122))+(3.5545*(LOG10(C122)^2))+(-0.72311*(LOG10(C122)^3))+(0*(LOG10(C122)^4)))))</f>
        <v/>
      </c>
      <c r="E122" s="30">
        <f>IF(AND(C122&gt;0.167,C122&lt;1.05),10^(3.9425+(-1.65*LOG10(C122))+(0.54353*(LOG10(C122)^2))+(2.3036*(LOG10(C122)^3))+(1.5439*(LOG10(C122)^4))),IF(AND(C122&gt;1.05,C122&lt;8.7),10^(3.9373+(-1.6802*LOG10(C122))+(-0.80819*(LOG10(C122)^2))+(-1.5461*(LOG10(C122)^3))+(1.4957*(LOG10(C122)^4))),10^(5.8327+(-7.3773*LOG10(C122))+(3.6569*(LOG10(C122)^2))+(-0.73282*(LOG10(C122)^3))+(0*(LOG10(C122)^4)))))</f>
        <v/>
      </c>
      <c r="F122" s="30">
        <f>IF(AND(C122&gt;0.167,C122&lt;2.4),10^(1.2919+(-0.46629*LOG10(C122))+(2.2169*(LOG10(C122)^2))+(0.15728*(LOG10(C122)^3))+(-1.0651*(LOG10(C122)^4))),IF(AND(C122&gt;2.4,C122&lt;15.04),10^(0.91008+(3.8403*LOG10(C122))+(-9.0634*(LOG10(C122)^2))+(7.4402*(LOG10(C122)^3))+(-2.219*(LOG10(C122)^4))),10^(1.7753+(-0.80503*LOG10(C122))+(-0.055334*(LOG10(C122)^2))+(0*(LOG10(C122)^3))+(0*(LOG10(C122)^4)))))</f>
        <v/>
      </c>
      <c r="G122" s="30">
        <f>10^(2.5759+(-1.5622*LOG10(C122))+(0.30429*(LOG10(C122)^2))+(-0.059534*(LOG10(C122)^3))+(0*(LOG10(C122)^4)))</f>
        <v/>
      </c>
    </row>
    <row r="123">
      <c r="C123" s="76" t="n">
        <v>36</v>
      </c>
      <c r="D123" s="30">
        <f>IF(AND(C123&gt;0.167,C123&lt;2.84),10^(3.0002+(-1.4636*LOG10(C123))+(-0.49427*(LOG10(C123)^2))+(-0.44345*(LOG10(C123)^3))+(-0.37148*(LOG10(C123)^4))),IF(AND(C123&gt;2.84,C123&lt;25.21),10^(2.7741+(0.11608*LOG10(C123))+(-4.5313*(LOG10(C123)^2))+(3.4564*(LOG10(C123)^3))+(-0.8346*(LOG10(C123)^4))),10^(5.2611+(-7.0786*LOG10(C123))+(3.5545*(LOG10(C123)^2))+(-0.72311*(LOG10(C123)^3))+(0*(LOG10(C123)^4)))))</f>
        <v/>
      </c>
      <c r="E123" s="30">
        <f>IF(AND(C123&gt;0.167,C123&lt;1.05),10^(3.9425+(-1.65*LOG10(C123))+(0.54353*(LOG10(C123)^2))+(2.3036*(LOG10(C123)^3))+(1.5439*(LOG10(C123)^4))),IF(AND(C123&gt;1.05,C123&lt;8.7),10^(3.9373+(-1.6802*LOG10(C123))+(-0.80819*(LOG10(C123)^2))+(-1.5461*(LOG10(C123)^3))+(1.4957*(LOG10(C123)^4))),10^(5.8327+(-7.3773*LOG10(C123))+(3.6569*(LOG10(C123)^2))+(-0.73282*(LOG10(C123)^3))+(0*(LOG10(C123)^4)))))</f>
        <v/>
      </c>
      <c r="F123" s="30">
        <f>IF(AND(C123&gt;0.167,C123&lt;2.4),10^(1.2919+(-0.46629*LOG10(C123))+(2.2169*(LOG10(C123)^2))+(0.15728*(LOG10(C123)^3))+(-1.0651*(LOG10(C123)^4))),IF(AND(C123&gt;2.4,C123&lt;15.04),10^(0.91008+(3.8403*LOG10(C123))+(-9.0634*(LOG10(C123)^2))+(7.4402*(LOG10(C123)^3))+(-2.219*(LOG10(C123)^4))),10^(1.7753+(-0.80503*LOG10(C123))+(-0.055334*(LOG10(C123)^2))+(0*(LOG10(C123)^3))+(0*(LOG10(C123)^4)))))</f>
        <v/>
      </c>
      <c r="G123" s="30">
        <f>10^(2.5759+(-1.5622*LOG10(C123))+(0.30429*(LOG10(C123)^2))+(-0.059534*(LOG10(C123)^3))+(0*(LOG10(C123)^4)))</f>
        <v/>
      </c>
    </row>
    <row r="124">
      <c r="C124" s="76" t="n">
        <v>36.5</v>
      </c>
      <c r="D124" s="30">
        <f>IF(AND(C124&gt;0.167,C124&lt;2.84),10^(3.0002+(-1.4636*LOG10(C124))+(-0.49427*(LOG10(C124)^2))+(-0.44345*(LOG10(C124)^3))+(-0.37148*(LOG10(C124)^4))),IF(AND(C124&gt;2.84,C124&lt;25.21),10^(2.7741+(0.11608*LOG10(C124))+(-4.5313*(LOG10(C124)^2))+(3.4564*(LOG10(C124)^3))+(-0.8346*(LOG10(C124)^4))),10^(5.2611+(-7.0786*LOG10(C124))+(3.5545*(LOG10(C124)^2))+(-0.72311*(LOG10(C124)^3))+(0*(LOG10(C124)^4)))))</f>
        <v/>
      </c>
      <c r="E124" s="30">
        <f>IF(AND(C124&gt;0.167,C124&lt;1.05),10^(3.9425+(-1.65*LOG10(C124))+(0.54353*(LOG10(C124)^2))+(2.3036*(LOG10(C124)^3))+(1.5439*(LOG10(C124)^4))),IF(AND(C124&gt;1.05,C124&lt;8.7),10^(3.9373+(-1.6802*LOG10(C124))+(-0.80819*(LOG10(C124)^2))+(-1.5461*(LOG10(C124)^3))+(1.4957*(LOG10(C124)^4))),10^(5.8327+(-7.3773*LOG10(C124))+(3.6569*(LOG10(C124)^2))+(-0.73282*(LOG10(C124)^3))+(0*(LOG10(C124)^4)))))</f>
        <v/>
      </c>
      <c r="F124" s="30">
        <f>IF(AND(C124&gt;0.167,C124&lt;2.4),10^(1.2919+(-0.46629*LOG10(C124))+(2.2169*(LOG10(C124)^2))+(0.15728*(LOG10(C124)^3))+(-1.0651*(LOG10(C124)^4))),IF(AND(C124&gt;2.4,C124&lt;15.04),10^(0.91008+(3.8403*LOG10(C124))+(-9.0634*(LOG10(C124)^2))+(7.4402*(LOG10(C124)^3))+(-2.219*(LOG10(C124)^4))),10^(1.7753+(-0.80503*LOG10(C124))+(-0.055334*(LOG10(C124)^2))+(0*(LOG10(C124)^3))+(0*(LOG10(C124)^4)))))</f>
        <v/>
      </c>
      <c r="G124" s="30">
        <f>10^(2.5759+(-1.5622*LOG10(C124))+(0.30429*(LOG10(C124)^2))+(-0.059534*(LOG10(C124)^3))+(0*(LOG10(C124)^4)))</f>
        <v/>
      </c>
    </row>
    <row r="125">
      <c r="C125" s="30" t="n">
        <v>37</v>
      </c>
      <c r="D125" s="30">
        <f>IF(AND(C125&gt;0.167,C125&lt;2.84),10^(3.0002+(-1.4636*LOG10(C125))+(-0.49427*(LOG10(C125)^2))+(-0.44345*(LOG10(C125)^3))+(-0.37148*(LOG10(C125)^4))),IF(AND(C125&gt;2.84,C125&lt;25.21),10^(2.7741+(0.11608*LOG10(C125))+(-4.5313*(LOG10(C125)^2))+(3.4564*(LOG10(C125)^3))+(-0.8346*(LOG10(C125)^4))),10^(5.2611+(-7.0786*LOG10(C125))+(3.5545*(LOG10(C125)^2))+(-0.72311*(LOG10(C125)^3))+(0*(LOG10(C125)^4)))))</f>
        <v/>
      </c>
      <c r="E125" s="30">
        <f>IF(AND(C125&gt;0.167,C125&lt;1.05),10^(3.9425+(-1.65*LOG10(C125))+(0.54353*(LOG10(C125)^2))+(2.3036*(LOG10(C125)^3))+(1.5439*(LOG10(C125)^4))),IF(AND(C125&gt;1.05,C125&lt;8.7),10^(3.9373+(-1.6802*LOG10(C125))+(-0.80819*(LOG10(C125)^2))+(-1.5461*(LOG10(C125)^3))+(1.4957*(LOG10(C125)^4))),10^(5.8327+(-7.3773*LOG10(C125))+(3.6569*(LOG10(C125)^2))+(-0.73282*(LOG10(C125)^3))+(0*(LOG10(C125)^4)))))</f>
        <v/>
      </c>
      <c r="F125" s="30">
        <f>IF(AND(C125&gt;0.167,C125&lt;2.4),10^(1.2919+(-0.46629*LOG10(C125))+(2.2169*(LOG10(C125)^2))+(0.15728*(LOG10(C125)^3))+(-1.0651*(LOG10(C125)^4))),IF(AND(C125&gt;2.4,C125&lt;15.04),10^(0.91008+(3.8403*LOG10(C125))+(-9.0634*(LOG10(C125)^2))+(7.4402*(LOG10(C125)^3))+(-2.219*(LOG10(C125)^4))),10^(1.7753+(-0.80503*LOG10(C125))+(-0.055334*(LOG10(C125)^2))+(0*(LOG10(C125)^3))+(0*(LOG10(C125)^4)))))</f>
        <v/>
      </c>
      <c r="G125" s="30">
        <f>10^(2.5759+(-1.5622*LOG10(C125))+(0.30429*(LOG10(C125)^2))+(-0.059534*(LOG10(C125)^3))+(0*(LOG10(C125)^4)))</f>
        <v/>
      </c>
    </row>
    <row r="126">
      <c r="C126" s="76" t="n">
        <v>37.5</v>
      </c>
      <c r="D126" s="30">
        <f>IF(AND(C126&gt;0.167,C126&lt;2.84),10^(3.0002+(-1.4636*LOG10(C126))+(-0.49427*(LOG10(C126)^2))+(-0.44345*(LOG10(C126)^3))+(-0.37148*(LOG10(C126)^4))),IF(AND(C126&gt;2.84,C126&lt;25.21),10^(2.7741+(0.11608*LOG10(C126))+(-4.5313*(LOG10(C126)^2))+(3.4564*(LOG10(C126)^3))+(-0.8346*(LOG10(C126)^4))),10^(5.2611+(-7.0786*LOG10(C126))+(3.5545*(LOG10(C126)^2))+(-0.72311*(LOG10(C126)^3))+(0*(LOG10(C126)^4)))))</f>
        <v/>
      </c>
      <c r="E126" s="30">
        <f>IF(AND(C126&gt;0.167,C126&lt;1.05),10^(3.9425+(-1.65*LOG10(C126))+(0.54353*(LOG10(C126)^2))+(2.3036*(LOG10(C126)^3))+(1.5439*(LOG10(C126)^4))),IF(AND(C126&gt;1.05,C126&lt;8.7),10^(3.9373+(-1.6802*LOG10(C126))+(-0.80819*(LOG10(C126)^2))+(-1.5461*(LOG10(C126)^3))+(1.4957*(LOG10(C126)^4))),10^(5.8327+(-7.3773*LOG10(C126))+(3.6569*(LOG10(C126)^2))+(-0.73282*(LOG10(C126)^3))+(0*(LOG10(C126)^4)))))</f>
        <v/>
      </c>
      <c r="F126" s="30">
        <f>IF(AND(C126&gt;0.167,C126&lt;2.4),10^(1.2919+(-0.46629*LOG10(C126))+(2.2169*(LOG10(C126)^2))+(0.15728*(LOG10(C126)^3))+(-1.0651*(LOG10(C126)^4))),IF(AND(C126&gt;2.4,C126&lt;15.04),10^(0.91008+(3.8403*LOG10(C126))+(-9.0634*(LOG10(C126)^2))+(7.4402*(LOG10(C126)^3))+(-2.219*(LOG10(C126)^4))),10^(1.7753+(-0.80503*LOG10(C126))+(-0.055334*(LOG10(C126)^2))+(0*(LOG10(C126)^3))+(0*(LOG10(C126)^4)))))</f>
        <v/>
      </c>
      <c r="G126" s="30">
        <f>10^(2.5759+(-1.5622*LOG10(C126))+(0.30429*(LOG10(C126)^2))+(-0.059534*(LOG10(C126)^3))+(0*(LOG10(C126)^4)))</f>
        <v/>
      </c>
    </row>
    <row r="127">
      <c r="C127" s="76" t="n">
        <v>38</v>
      </c>
      <c r="D127" s="30">
        <f>IF(AND(C127&gt;0.167,C127&lt;2.84),10^(3.0002+(-1.4636*LOG10(C127))+(-0.49427*(LOG10(C127)^2))+(-0.44345*(LOG10(C127)^3))+(-0.37148*(LOG10(C127)^4))),IF(AND(C127&gt;2.84,C127&lt;25.21),10^(2.7741+(0.11608*LOG10(C127))+(-4.5313*(LOG10(C127)^2))+(3.4564*(LOG10(C127)^3))+(-0.8346*(LOG10(C127)^4))),10^(5.2611+(-7.0786*LOG10(C127))+(3.5545*(LOG10(C127)^2))+(-0.72311*(LOG10(C127)^3))+(0*(LOG10(C127)^4)))))</f>
        <v/>
      </c>
      <c r="E127" s="30">
        <f>IF(AND(C127&gt;0.167,C127&lt;1.05),10^(3.9425+(-1.65*LOG10(C127))+(0.54353*(LOG10(C127)^2))+(2.3036*(LOG10(C127)^3))+(1.5439*(LOG10(C127)^4))),IF(AND(C127&gt;1.05,C127&lt;8.7),10^(3.9373+(-1.6802*LOG10(C127))+(-0.80819*(LOG10(C127)^2))+(-1.5461*(LOG10(C127)^3))+(1.4957*(LOG10(C127)^4))),10^(5.8327+(-7.3773*LOG10(C127))+(3.6569*(LOG10(C127)^2))+(-0.73282*(LOG10(C127)^3))+(0*(LOG10(C127)^4)))))</f>
        <v/>
      </c>
      <c r="F127" s="30">
        <f>IF(AND(C127&gt;0.167,C127&lt;2.4),10^(1.2919+(-0.46629*LOG10(C127))+(2.2169*(LOG10(C127)^2))+(0.15728*(LOG10(C127)^3))+(-1.0651*(LOG10(C127)^4))),IF(AND(C127&gt;2.4,C127&lt;15.04),10^(0.91008+(3.8403*LOG10(C127))+(-9.0634*(LOG10(C127)^2))+(7.4402*(LOG10(C127)^3))+(-2.219*(LOG10(C127)^4))),10^(1.7753+(-0.80503*LOG10(C127))+(-0.055334*(LOG10(C127)^2))+(0*(LOG10(C127)^3))+(0*(LOG10(C127)^4)))))</f>
        <v/>
      </c>
      <c r="G127" s="30">
        <f>10^(2.5759+(-1.5622*LOG10(C127))+(0.30429*(LOG10(C127)^2))+(-0.059534*(LOG10(C127)^3))+(0*(LOG10(C127)^4)))</f>
        <v/>
      </c>
    </row>
    <row r="128">
      <c r="C128" s="30" t="n">
        <v>38.5</v>
      </c>
      <c r="D128" s="30">
        <f>IF(AND(C128&gt;0.167,C128&lt;2.84),10^(3.0002+(-1.4636*LOG10(C128))+(-0.49427*(LOG10(C128)^2))+(-0.44345*(LOG10(C128)^3))+(-0.37148*(LOG10(C128)^4))),IF(AND(C128&gt;2.84,C128&lt;25.21),10^(2.7741+(0.11608*LOG10(C128))+(-4.5313*(LOG10(C128)^2))+(3.4564*(LOG10(C128)^3))+(-0.8346*(LOG10(C128)^4))),10^(5.2611+(-7.0786*LOG10(C128))+(3.5545*(LOG10(C128)^2))+(-0.72311*(LOG10(C128)^3))+(0*(LOG10(C128)^4)))))</f>
        <v/>
      </c>
      <c r="E128" s="30">
        <f>IF(AND(C128&gt;0.167,C128&lt;1.05),10^(3.9425+(-1.65*LOG10(C128))+(0.54353*(LOG10(C128)^2))+(2.3036*(LOG10(C128)^3))+(1.5439*(LOG10(C128)^4))),IF(AND(C128&gt;1.05,C128&lt;8.7),10^(3.9373+(-1.6802*LOG10(C128))+(-0.80819*(LOG10(C128)^2))+(-1.5461*(LOG10(C128)^3))+(1.4957*(LOG10(C128)^4))),10^(5.8327+(-7.3773*LOG10(C128))+(3.6569*(LOG10(C128)^2))+(-0.73282*(LOG10(C128)^3))+(0*(LOG10(C128)^4)))))</f>
        <v/>
      </c>
      <c r="F128" s="30">
        <f>IF(AND(C128&gt;0.167,C128&lt;2.4),10^(1.2919+(-0.46629*LOG10(C128))+(2.2169*(LOG10(C128)^2))+(0.15728*(LOG10(C128)^3))+(-1.0651*(LOG10(C128)^4))),IF(AND(C128&gt;2.4,C128&lt;15.04),10^(0.91008+(3.8403*LOG10(C128))+(-9.0634*(LOG10(C128)^2))+(7.4402*(LOG10(C128)^3))+(-2.219*(LOG10(C128)^4))),10^(1.7753+(-0.80503*LOG10(C128))+(-0.055334*(LOG10(C128)^2))+(0*(LOG10(C128)^3))+(0*(LOG10(C128)^4)))))</f>
        <v/>
      </c>
      <c r="G128" s="30">
        <f>10^(2.5759+(-1.5622*LOG10(C128))+(0.30429*(LOG10(C128)^2))+(-0.059534*(LOG10(C128)^3))+(0*(LOG10(C128)^4)))</f>
        <v/>
      </c>
    </row>
    <row r="129">
      <c r="C129" s="76" t="n">
        <v>39</v>
      </c>
      <c r="D129" s="30">
        <f>IF(AND(C129&gt;0.167,C129&lt;2.84),10^(3.0002+(-1.4636*LOG10(C129))+(-0.49427*(LOG10(C129)^2))+(-0.44345*(LOG10(C129)^3))+(-0.37148*(LOG10(C129)^4))),IF(AND(C129&gt;2.84,C129&lt;25.21),10^(2.7741+(0.11608*LOG10(C129))+(-4.5313*(LOG10(C129)^2))+(3.4564*(LOG10(C129)^3))+(-0.8346*(LOG10(C129)^4))),10^(5.2611+(-7.0786*LOG10(C129))+(3.5545*(LOG10(C129)^2))+(-0.72311*(LOG10(C129)^3))+(0*(LOG10(C129)^4)))))</f>
        <v/>
      </c>
      <c r="E129" s="30">
        <f>IF(AND(C129&gt;0.167,C129&lt;1.05),10^(3.9425+(-1.65*LOG10(C129))+(0.54353*(LOG10(C129)^2))+(2.3036*(LOG10(C129)^3))+(1.5439*(LOG10(C129)^4))),IF(AND(C129&gt;1.05,C129&lt;8.7),10^(3.9373+(-1.6802*LOG10(C129))+(-0.80819*(LOG10(C129)^2))+(-1.5461*(LOG10(C129)^3))+(1.4957*(LOG10(C129)^4))),10^(5.8327+(-7.3773*LOG10(C129))+(3.6569*(LOG10(C129)^2))+(-0.73282*(LOG10(C129)^3))+(0*(LOG10(C129)^4)))))</f>
        <v/>
      </c>
      <c r="F129" s="30">
        <f>IF(AND(C129&gt;0.167,C129&lt;2.4),10^(1.2919+(-0.46629*LOG10(C129))+(2.2169*(LOG10(C129)^2))+(0.15728*(LOG10(C129)^3))+(-1.0651*(LOG10(C129)^4))),IF(AND(C129&gt;2.4,C129&lt;15.04),10^(0.91008+(3.8403*LOG10(C129))+(-9.0634*(LOG10(C129)^2))+(7.4402*(LOG10(C129)^3))+(-2.219*(LOG10(C129)^4))),10^(1.7753+(-0.80503*LOG10(C129))+(-0.055334*(LOG10(C129)^2))+(0*(LOG10(C129)^3))+(0*(LOG10(C129)^4)))))</f>
        <v/>
      </c>
      <c r="G129" s="30">
        <f>10^(2.5759+(-1.5622*LOG10(C129))+(0.30429*(LOG10(C129)^2))+(-0.059534*(LOG10(C129)^3))+(0*(LOG10(C129)^4)))</f>
        <v/>
      </c>
    </row>
    <row r="130">
      <c r="C130" s="76" t="n">
        <v>39.5</v>
      </c>
      <c r="D130" s="30">
        <f>IF(AND(C130&gt;0.167,C130&lt;2.84),10^(3.0002+(-1.4636*LOG10(C130))+(-0.49427*(LOG10(C130)^2))+(-0.44345*(LOG10(C130)^3))+(-0.37148*(LOG10(C130)^4))),IF(AND(C130&gt;2.84,C130&lt;25.21),10^(2.7741+(0.11608*LOG10(C130))+(-4.5313*(LOG10(C130)^2))+(3.4564*(LOG10(C130)^3))+(-0.8346*(LOG10(C130)^4))),10^(5.2611+(-7.0786*LOG10(C130))+(3.5545*(LOG10(C130)^2))+(-0.72311*(LOG10(C130)^3))+(0*(LOG10(C130)^4)))))</f>
        <v/>
      </c>
      <c r="E130" s="30">
        <f>IF(AND(C130&gt;0.167,C130&lt;1.05),10^(3.9425+(-1.65*LOG10(C130))+(0.54353*(LOG10(C130)^2))+(2.3036*(LOG10(C130)^3))+(1.5439*(LOG10(C130)^4))),IF(AND(C130&gt;1.05,C130&lt;8.7),10^(3.9373+(-1.6802*LOG10(C130))+(-0.80819*(LOG10(C130)^2))+(-1.5461*(LOG10(C130)^3))+(1.4957*(LOG10(C130)^4))),10^(5.8327+(-7.3773*LOG10(C130))+(3.6569*(LOG10(C130)^2))+(-0.73282*(LOG10(C130)^3))+(0*(LOG10(C130)^4)))))</f>
        <v/>
      </c>
      <c r="F130" s="30">
        <f>IF(AND(C130&gt;0.167,C130&lt;2.4),10^(1.2919+(-0.46629*LOG10(C130))+(2.2169*(LOG10(C130)^2))+(0.15728*(LOG10(C130)^3))+(-1.0651*(LOG10(C130)^4))),IF(AND(C130&gt;2.4,C130&lt;15.04),10^(0.91008+(3.8403*LOG10(C130))+(-9.0634*(LOG10(C130)^2))+(7.4402*(LOG10(C130)^3))+(-2.219*(LOG10(C130)^4))),10^(1.7753+(-0.80503*LOG10(C130))+(-0.055334*(LOG10(C130)^2))+(0*(LOG10(C130)^3))+(0*(LOG10(C130)^4)))))</f>
        <v/>
      </c>
      <c r="G130" s="30">
        <f>10^(2.5759+(-1.5622*LOG10(C130))+(0.30429*(LOG10(C130)^2))+(-0.059534*(LOG10(C130)^3))+(0*(LOG10(C130)^4)))</f>
        <v/>
      </c>
    </row>
    <row r="131">
      <c r="C131" s="30" t="n">
        <v>40</v>
      </c>
      <c r="D131" s="30">
        <f>IF(AND(C131&gt;0.167,C131&lt;2.84),10^(3.0002+(-1.4636*LOG10(C131))+(-0.49427*(LOG10(C131)^2))+(-0.44345*(LOG10(C131)^3))+(-0.37148*(LOG10(C131)^4))),IF(AND(C131&gt;2.84,C131&lt;25.21),10^(2.7741+(0.11608*LOG10(C131))+(-4.5313*(LOG10(C131)^2))+(3.4564*(LOG10(C131)^3))+(-0.8346*(LOG10(C131)^4))),10^(5.2611+(-7.0786*LOG10(C131))+(3.5545*(LOG10(C131)^2))+(-0.72311*(LOG10(C131)^3))+(0*(LOG10(C131)^4)))))</f>
        <v/>
      </c>
      <c r="E131" s="30">
        <f>IF(AND(C131&gt;0.167,C131&lt;1.05),10^(3.9425+(-1.65*LOG10(C131))+(0.54353*(LOG10(C131)^2))+(2.3036*(LOG10(C131)^3))+(1.5439*(LOG10(C131)^4))),IF(AND(C131&gt;1.05,C131&lt;8.7),10^(3.9373+(-1.6802*LOG10(C131))+(-0.80819*(LOG10(C131)^2))+(-1.5461*(LOG10(C131)^3))+(1.4957*(LOG10(C131)^4))),10^(5.8327+(-7.3773*LOG10(C131))+(3.6569*(LOG10(C131)^2))+(-0.73282*(LOG10(C131)^3))+(0*(LOG10(C131)^4)))))</f>
        <v/>
      </c>
      <c r="F131" s="30">
        <f>IF(AND(C131&gt;0.167,C131&lt;2.4),10^(1.2919+(-0.46629*LOG10(C131))+(2.2169*(LOG10(C131)^2))+(0.15728*(LOG10(C131)^3))+(-1.0651*(LOG10(C131)^4))),IF(AND(C131&gt;2.4,C131&lt;15.04),10^(0.91008+(3.8403*LOG10(C131))+(-9.0634*(LOG10(C131)^2))+(7.4402*(LOG10(C131)^3))+(-2.219*(LOG10(C131)^4))),10^(1.7753+(-0.80503*LOG10(C131))+(-0.055334*(LOG10(C131)^2))+(0*(LOG10(C131)^3))+(0*(LOG10(C131)^4)))))</f>
        <v/>
      </c>
      <c r="G131" s="30">
        <f>10^(2.5759+(-1.5622*LOG10(C131))+(0.30429*(LOG10(C131)^2))+(-0.059534*(LOG10(C131)^3))+(0*(LOG10(C131)^4)))</f>
        <v/>
      </c>
    </row>
    <row r="132">
      <c r="C132" s="76" t="n">
        <v>40.5</v>
      </c>
      <c r="D132" s="30">
        <f>IF(AND(C132&gt;0.167,C132&lt;2.84),10^(3.0002+(-1.4636*LOG10(C132))+(-0.49427*(LOG10(C132)^2))+(-0.44345*(LOG10(C132)^3))+(-0.37148*(LOG10(C132)^4))),IF(AND(C132&gt;2.84,C132&lt;25.21),10^(2.7741+(0.11608*LOG10(C132))+(-4.5313*(LOG10(C132)^2))+(3.4564*(LOG10(C132)^3))+(-0.8346*(LOG10(C132)^4))),10^(5.2611+(-7.0786*LOG10(C132))+(3.5545*(LOG10(C132)^2))+(-0.72311*(LOG10(C132)^3))+(0*(LOG10(C132)^4)))))</f>
        <v/>
      </c>
      <c r="E132" s="30">
        <f>IF(AND(C132&gt;0.167,C132&lt;1.05),10^(3.9425+(-1.65*LOG10(C132))+(0.54353*(LOG10(C132)^2))+(2.3036*(LOG10(C132)^3))+(1.5439*(LOG10(C132)^4))),IF(AND(C132&gt;1.05,C132&lt;8.7),10^(3.9373+(-1.6802*LOG10(C132))+(-0.80819*(LOG10(C132)^2))+(-1.5461*(LOG10(C132)^3))+(1.4957*(LOG10(C132)^4))),10^(5.8327+(-7.3773*LOG10(C132))+(3.6569*(LOG10(C132)^2))+(-0.73282*(LOG10(C132)^3))+(0*(LOG10(C132)^4)))))</f>
        <v/>
      </c>
      <c r="F132" s="30">
        <f>IF(AND(C132&gt;0.167,C132&lt;2.4),10^(1.2919+(-0.46629*LOG10(C132))+(2.2169*(LOG10(C132)^2))+(0.15728*(LOG10(C132)^3))+(-1.0651*(LOG10(C132)^4))),IF(AND(C132&gt;2.4,C132&lt;15.04),10^(0.91008+(3.8403*LOG10(C132))+(-9.0634*(LOG10(C132)^2))+(7.4402*(LOG10(C132)^3))+(-2.219*(LOG10(C132)^4))),10^(1.7753+(-0.80503*LOG10(C132))+(-0.055334*(LOG10(C132)^2))+(0*(LOG10(C132)^3))+(0*(LOG10(C132)^4)))))</f>
        <v/>
      </c>
      <c r="G132" s="30">
        <f>10^(2.5759+(-1.5622*LOG10(C132))+(0.30429*(LOG10(C132)^2))+(-0.059534*(LOG10(C132)^3))+(0*(LOG10(C132)^4)))</f>
        <v/>
      </c>
    </row>
    <row r="133">
      <c r="C133" s="76" t="n">
        <v>41</v>
      </c>
      <c r="D133" s="30">
        <f>IF(AND(C133&gt;0.167,C133&lt;2.84),10^(3.0002+(-1.4636*LOG10(C133))+(-0.49427*(LOG10(C133)^2))+(-0.44345*(LOG10(C133)^3))+(-0.37148*(LOG10(C133)^4))),IF(AND(C133&gt;2.84,C133&lt;25.21),10^(2.7741+(0.11608*LOG10(C133))+(-4.5313*(LOG10(C133)^2))+(3.4564*(LOG10(C133)^3))+(-0.8346*(LOG10(C133)^4))),10^(5.2611+(-7.0786*LOG10(C133))+(3.5545*(LOG10(C133)^2))+(-0.72311*(LOG10(C133)^3))+(0*(LOG10(C133)^4)))))</f>
        <v/>
      </c>
      <c r="E133" s="30">
        <f>IF(AND(C133&gt;0.167,C133&lt;1.05),10^(3.9425+(-1.65*LOG10(C133))+(0.54353*(LOG10(C133)^2))+(2.3036*(LOG10(C133)^3))+(1.5439*(LOG10(C133)^4))),IF(AND(C133&gt;1.05,C133&lt;8.7),10^(3.9373+(-1.6802*LOG10(C133))+(-0.80819*(LOG10(C133)^2))+(-1.5461*(LOG10(C133)^3))+(1.4957*(LOG10(C133)^4))),10^(5.8327+(-7.3773*LOG10(C133))+(3.6569*(LOG10(C133)^2))+(-0.73282*(LOG10(C133)^3))+(0*(LOG10(C133)^4)))))</f>
        <v/>
      </c>
      <c r="F133" s="30">
        <f>IF(AND(C133&gt;0.167,C133&lt;2.4),10^(1.2919+(-0.46629*LOG10(C133))+(2.2169*(LOG10(C133)^2))+(0.15728*(LOG10(C133)^3))+(-1.0651*(LOG10(C133)^4))),IF(AND(C133&gt;2.4,C133&lt;15.04),10^(0.91008+(3.8403*LOG10(C133))+(-9.0634*(LOG10(C133)^2))+(7.4402*(LOG10(C133)^3))+(-2.219*(LOG10(C133)^4))),10^(1.7753+(-0.80503*LOG10(C133))+(-0.055334*(LOG10(C133)^2))+(0*(LOG10(C133)^3))+(0*(LOG10(C133)^4)))))</f>
        <v/>
      </c>
      <c r="G133" s="30">
        <f>10^(2.5759+(-1.5622*LOG10(C133))+(0.30429*(LOG10(C133)^2))+(-0.059534*(LOG10(C133)^3))+(0*(LOG10(C133)^4)))</f>
        <v/>
      </c>
    </row>
    <row r="134">
      <c r="C134" s="30" t="n">
        <v>41.5</v>
      </c>
      <c r="D134" s="30">
        <f>IF(AND(C134&gt;0.167,C134&lt;2.84),10^(3.0002+(-1.4636*LOG10(C134))+(-0.49427*(LOG10(C134)^2))+(-0.44345*(LOG10(C134)^3))+(-0.37148*(LOG10(C134)^4))),IF(AND(C134&gt;2.84,C134&lt;25.21),10^(2.7741+(0.11608*LOG10(C134))+(-4.5313*(LOG10(C134)^2))+(3.4564*(LOG10(C134)^3))+(-0.8346*(LOG10(C134)^4))),10^(5.2611+(-7.0786*LOG10(C134))+(3.5545*(LOG10(C134)^2))+(-0.72311*(LOG10(C134)^3))+(0*(LOG10(C134)^4)))))</f>
        <v/>
      </c>
      <c r="E134" s="30">
        <f>IF(AND(C134&gt;0.167,C134&lt;1.05),10^(3.9425+(-1.65*LOG10(C134))+(0.54353*(LOG10(C134)^2))+(2.3036*(LOG10(C134)^3))+(1.5439*(LOG10(C134)^4))),IF(AND(C134&gt;1.05,C134&lt;8.7),10^(3.9373+(-1.6802*LOG10(C134))+(-0.80819*(LOG10(C134)^2))+(-1.5461*(LOG10(C134)^3))+(1.4957*(LOG10(C134)^4))),10^(5.8327+(-7.3773*LOG10(C134))+(3.6569*(LOG10(C134)^2))+(-0.73282*(LOG10(C134)^3))+(0*(LOG10(C134)^4)))))</f>
        <v/>
      </c>
      <c r="F134" s="30">
        <f>IF(AND(C134&gt;0.167,C134&lt;2.4),10^(1.2919+(-0.46629*LOG10(C134))+(2.2169*(LOG10(C134)^2))+(0.15728*(LOG10(C134)^3))+(-1.0651*(LOG10(C134)^4))),IF(AND(C134&gt;2.4,C134&lt;15.04),10^(0.91008+(3.8403*LOG10(C134))+(-9.0634*(LOG10(C134)^2))+(7.4402*(LOG10(C134)^3))+(-2.219*(LOG10(C134)^4))),10^(1.7753+(-0.80503*LOG10(C134))+(-0.055334*(LOG10(C134)^2))+(0*(LOG10(C134)^3))+(0*(LOG10(C134)^4)))))</f>
        <v/>
      </c>
      <c r="G134" s="30">
        <f>10^(2.5759+(-1.5622*LOG10(C134))+(0.30429*(LOG10(C134)^2))+(-0.059534*(LOG10(C134)^3))+(0*(LOG10(C134)^4)))</f>
        <v/>
      </c>
    </row>
    <row r="135">
      <c r="C135" s="76" t="n">
        <v>42</v>
      </c>
      <c r="D135" s="30">
        <f>IF(AND(C135&gt;0.167,C135&lt;2.84),10^(3.0002+(-1.4636*LOG10(C135))+(-0.49427*(LOG10(C135)^2))+(-0.44345*(LOG10(C135)^3))+(-0.37148*(LOG10(C135)^4))),IF(AND(C135&gt;2.84,C135&lt;25.21),10^(2.7741+(0.11608*LOG10(C135))+(-4.5313*(LOG10(C135)^2))+(3.4564*(LOG10(C135)^3))+(-0.8346*(LOG10(C135)^4))),10^(5.2611+(-7.0786*LOG10(C135))+(3.5545*(LOG10(C135)^2))+(-0.72311*(LOG10(C135)^3))+(0*(LOG10(C135)^4)))))</f>
        <v/>
      </c>
      <c r="E135" s="30">
        <f>IF(AND(C135&gt;0.167,C135&lt;1.05),10^(3.9425+(-1.65*LOG10(C135))+(0.54353*(LOG10(C135)^2))+(2.3036*(LOG10(C135)^3))+(1.5439*(LOG10(C135)^4))),IF(AND(C135&gt;1.05,C135&lt;8.7),10^(3.9373+(-1.6802*LOG10(C135))+(-0.80819*(LOG10(C135)^2))+(-1.5461*(LOG10(C135)^3))+(1.4957*(LOG10(C135)^4))),10^(5.8327+(-7.3773*LOG10(C135))+(3.6569*(LOG10(C135)^2))+(-0.73282*(LOG10(C135)^3))+(0*(LOG10(C135)^4)))))</f>
        <v/>
      </c>
      <c r="F135" s="30">
        <f>IF(AND(C135&gt;0.167,C135&lt;2.4),10^(1.2919+(-0.46629*LOG10(C135))+(2.2169*(LOG10(C135)^2))+(0.15728*(LOG10(C135)^3))+(-1.0651*(LOG10(C135)^4))),IF(AND(C135&gt;2.4,C135&lt;15.04),10^(0.91008+(3.8403*LOG10(C135))+(-9.0634*(LOG10(C135)^2))+(7.4402*(LOG10(C135)^3))+(-2.219*(LOG10(C135)^4))),10^(1.7753+(-0.80503*LOG10(C135))+(-0.055334*(LOG10(C135)^2))+(0*(LOG10(C135)^3))+(0*(LOG10(C135)^4)))))</f>
        <v/>
      </c>
      <c r="G135" s="30">
        <f>10^(2.5759+(-1.5622*LOG10(C135))+(0.30429*(LOG10(C135)^2))+(-0.059534*(LOG10(C135)^3))+(0*(LOG10(C135)^4)))</f>
        <v/>
      </c>
    </row>
    <row r="136">
      <c r="C136" s="76" t="n">
        <v>42.5</v>
      </c>
      <c r="D136" s="30">
        <f>IF(AND(C136&gt;0.167,C136&lt;2.84),10^(3.0002+(-1.4636*LOG10(C136))+(-0.49427*(LOG10(C136)^2))+(-0.44345*(LOG10(C136)^3))+(-0.37148*(LOG10(C136)^4))),IF(AND(C136&gt;2.84,C136&lt;25.21),10^(2.7741+(0.11608*LOG10(C136))+(-4.5313*(LOG10(C136)^2))+(3.4564*(LOG10(C136)^3))+(-0.8346*(LOG10(C136)^4))),10^(5.2611+(-7.0786*LOG10(C136))+(3.5545*(LOG10(C136)^2))+(-0.72311*(LOG10(C136)^3))+(0*(LOG10(C136)^4)))))</f>
        <v/>
      </c>
      <c r="E136" s="30">
        <f>IF(AND(C136&gt;0.167,C136&lt;1.05),10^(3.9425+(-1.65*LOG10(C136))+(0.54353*(LOG10(C136)^2))+(2.3036*(LOG10(C136)^3))+(1.5439*(LOG10(C136)^4))),IF(AND(C136&gt;1.05,C136&lt;8.7),10^(3.9373+(-1.6802*LOG10(C136))+(-0.80819*(LOG10(C136)^2))+(-1.5461*(LOG10(C136)^3))+(1.4957*(LOG10(C136)^4))),10^(5.8327+(-7.3773*LOG10(C136))+(3.6569*(LOG10(C136)^2))+(-0.73282*(LOG10(C136)^3))+(0*(LOG10(C136)^4)))))</f>
        <v/>
      </c>
      <c r="F136" s="30">
        <f>IF(AND(C136&gt;0.167,C136&lt;2.4),10^(1.2919+(-0.46629*LOG10(C136))+(2.2169*(LOG10(C136)^2))+(0.15728*(LOG10(C136)^3))+(-1.0651*(LOG10(C136)^4))),IF(AND(C136&gt;2.4,C136&lt;15.04),10^(0.91008+(3.8403*LOG10(C136))+(-9.0634*(LOG10(C136)^2))+(7.4402*(LOG10(C136)^3))+(-2.219*(LOG10(C136)^4))),10^(1.7753+(-0.80503*LOG10(C136))+(-0.055334*(LOG10(C136)^2))+(0*(LOG10(C136)^3))+(0*(LOG10(C136)^4)))))</f>
        <v/>
      </c>
      <c r="G136" s="30">
        <f>10^(2.5759+(-1.5622*LOG10(C136))+(0.30429*(LOG10(C136)^2))+(-0.059534*(LOG10(C136)^3))+(0*(LOG10(C136)^4)))</f>
        <v/>
      </c>
    </row>
    <row r="137">
      <c r="C137" s="30" t="n">
        <v>43</v>
      </c>
      <c r="D137" s="30">
        <f>IF(AND(C137&gt;0.167,C137&lt;2.84),10^(3.0002+(-1.4636*LOG10(C137))+(-0.49427*(LOG10(C137)^2))+(-0.44345*(LOG10(C137)^3))+(-0.37148*(LOG10(C137)^4))),IF(AND(C137&gt;2.84,C137&lt;25.21),10^(2.7741+(0.11608*LOG10(C137))+(-4.5313*(LOG10(C137)^2))+(3.4564*(LOG10(C137)^3))+(-0.8346*(LOG10(C137)^4))),10^(5.2611+(-7.0786*LOG10(C137))+(3.5545*(LOG10(C137)^2))+(-0.72311*(LOG10(C137)^3))+(0*(LOG10(C137)^4)))))</f>
        <v/>
      </c>
      <c r="E137" s="30">
        <f>IF(AND(C137&gt;0.167,C137&lt;1.05),10^(3.9425+(-1.65*LOG10(C137))+(0.54353*(LOG10(C137)^2))+(2.3036*(LOG10(C137)^3))+(1.5439*(LOG10(C137)^4))),IF(AND(C137&gt;1.05,C137&lt;8.7),10^(3.9373+(-1.6802*LOG10(C137))+(-0.80819*(LOG10(C137)^2))+(-1.5461*(LOG10(C137)^3))+(1.4957*(LOG10(C137)^4))),10^(5.8327+(-7.3773*LOG10(C137))+(3.6569*(LOG10(C137)^2))+(-0.73282*(LOG10(C137)^3))+(0*(LOG10(C137)^4)))))</f>
        <v/>
      </c>
      <c r="F137" s="30">
        <f>IF(AND(C137&gt;0.167,C137&lt;2.4),10^(1.2919+(-0.46629*LOG10(C137))+(2.2169*(LOG10(C137)^2))+(0.15728*(LOG10(C137)^3))+(-1.0651*(LOG10(C137)^4))),IF(AND(C137&gt;2.4,C137&lt;15.04),10^(0.91008+(3.8403*LOG10(C137))+(-9.0634*(LOG10(C137)^2))+(7.4402*(LOG10(C137)^3))+(-2.219*(LOG10(C137)^4))),10^(1.7753+(-0.80503*LOG10(C137))+(-0.055334*(LOG10(C137)^2))+(0*(LOG10(C137)^3))+(0*(LOG10(C137)^4)))))</f>
        <v/>
      </c>
      <c r="G137" s="30">
        <f>10^(2.5759+(-1.5622*LOG10(C137))+(0.30429*(LOG10(C137)^2))+(-0.059534*(LOG10(C137)^3))+(0*(LOG10(C137)^4)))</f>
        <v/>
      </c>
    </row>
    <row r="138">
      <c r="C138" s="76" t="n">
        <v>43.5</v>
      </c>
      <c r="D138" s="30">
        <f>IF(AND(C138&gt;0.167,C138&lt;2.84),10^(3.0002+(-1.4636*LOG10(C138))+(-0.49427*(LOG10(C138)^2))+(-0.44345*(LOG10(C138)^3))+(-0.37148*(LOG10(C138)^4))),IF(AND(C138&gt;2.84,C138&lt;25.21),10^(2.7741+(0.11608*LOG10(C138))+(-4.5313*(LOG10(C138)^2))+(3.4564*(LOG10(C138)^3))+(-0.8346*(LOG10(C138)^4))),10^(5.2611+(-7.0786*LOG10(C138))+(3.5545*(LOG10(C138)^2))+(-0.72311*(LOG10(C138)^3))+(0*(LOG10(C138)^4)))))</f>
        <v/>
      </c>
      <c r="E138" s="30">
        <f>IF(AND(C138&gt;0.167,C138&lt;1.05),10^(3.9425+(-1.65*LOG10(C138))+(0.54353*(LOG10(C138)^2))+(2.3036*(LOG10(C138)^3))+(1.5439*(LOG10(C138)^4))),IF(AND(C138&gt;1.05,C138&lt;8.7),10^(3.9373+(-1.6802*LOG10(C138))+(-0.80819*(LOG10(C138)^2))+(-1.5461*(LOG10(C138)^3))+(1.4957*(LOG10(C138)^4))),10^(5.8327+(-7.3773*LOG10(C138))+(3.6569*(LOG10(C138)^2))+(-0.73282*(LOG10(C138)^3))+(0*(LOG10(C138)^4)))))</f>
        <v/>
      </c>
      <c r="F138" s="30">
        <f>IF(AND(C138&gt;0.167,C138&lt;2.4),10^(1.2919+(-0.46629*LOG10(C138))+(2.2169*(LOG10(C138)^2))+(0.15728*(LOG10(C138)^3))+(-1.0651*(LOG10(C138)^4))),IF(AND(C138&gt;2.4,C138&lt;15.04),10^(0.91008+(3.8403*LOG10(C138))+(-9.0634*(LOG10(C138)^2))+(7.4402*(LOG10(C138)^3))+(-2.219*(LOG10(C138)^4))),10^(1.7753+(-0.80503*LOG10(C138))+(-0.055334*(LOG10(C138)^2))+(0*(LOG10(C138)^3))+(0*(LOG10(C138)^4)))))</f>
        <v/>
      </c>
      <c r="G138" s="30">
        <f>10^(2.5759+(-1.5622*LOG10(C138))+(0.30429*(LOG10(C138)^2))+(-0.059534*(LOG10(C138)^3))+(0*(LOG10(C138)^4)))</f>
        <v/>
      </c>
    </row>
    <row r="139">
      <c r="C139" s="76" t="n">
        <v>44</v>
      </c>
      <c r="D139" s="30">
        <f>IF(AND(C139&gt;0.167,C139&lt;2.84),10^(3.0002+(-1.4636*LOG10(C139))+(-0.49427*(LOG10(C139)^2))+(-0.44345*(LOG10(C139)^3))+(-0.37148*(LOG10(C139)^4))),IF(AND(C139&gt;2.84,C139&lt;25.21),10^(2.7741+(0.11608*LOG10(C139))+(-4.5313*(LOG10(C139)^2))+(3.4564*(LOG10(C139)^3))+(-0.8346*(LOG10(C139)^4))),10^(5.2611+(-7.0786*LOG10(C139))+(3.5545*(LOG10(C139)^2))+(-0.72311*(LOG10(C139)^3))+(0*(LOG10(C139)^4)))))</f>
        <v/>
      </c>
      <c r="E139" s="30">
        <f>IF(AND(C139&gt;0.167,C139&lt;1.05),10^(3.9425+(-1.65*LOG10(C139))+(0.54353*(LOG10(C139)^2))+(2.3036*(LOG10(C139)^3))+(1.5439*(LOG10(C139)^4))),IF(AND(C139&gt;1.05,C139&lt;8.7),10^(3.9373+(-1.6802*LOG10(C139))+(-0.80819*(LOG10(C139)^2))+(-1.5461*(LOG10(C139)^3))+(1.4957*(LOG10(C139)^4))),10^(5.8327+(-7.3773*LOG10(C139))+(3.6569*(LOG10(C139)^2))+(-0.73282*(LOG10(C139)^3))+(0*(LOG10(C139)^4)))))</f>
        <v/>
      </c>
      <c r="F139" s="30">
        <f>IF(AND(C139&gt;0.167,C139&lt;2.4),10^(1.2919+(-0.46629*LOG10(C139))+(2.2169*(LOG10(C139)^2))+(0.15728*(LOG10(C139)^3))+(-1.0651*(LOG10(C139)^4))),IF(AND(C139&gt;2.4,C139&lt;15.04),10^(0.91008+(3.8403*LOG10(C139))+(-9.0634*(LOG10(C139)^2))+(7.4402*(LOG10(C139)^3))+(-2.219*(LOG10(C139)^4))),10^(1.7753+(-0.80503*LOG10(C139))+(-0.055334*(LOG10(C139)^2))+(0*(LOG10(C139)^3))+(0*(LOG10(C139)^4)))))</f>
        <v/>
      </c>
      <c r="G139" s="30">
        <f>10^(2.5759+(-1.5622*LOG10(C139))+(0.30429*(LOG10(C139)^2))+(-0.059534*(LOG10(C139)^3))+(0*(LOG10(C139)^4)))</f>
        <v/>
      </c>
    </row>
    <row r="140">
      <c r="C140" s="30" t="n">
        <v>44.5</v>
      </c>
      <c r="D140" s="30">
        <f>IF(AND(C140&gt;0.167,C140&lt;2.84),10^(3.0002+(-1.4636*LOG10(C140))+(-0.49427*(LOG10(C140)^2))+(-0.44345*(LOG10(C140)^3))+(-0.37148*(LOG10(C140)^4))),IF(AND(C140&gt;2.84,C140&lt;25.21),10^(2.7741+(0.11608*LOG10(C140))+(-4.5313*(LOG10(C140)^2))+(3.4564*(LOG10(C140)^3))+(-0.8346*(LOG10(C140)^4))),10^(5.2611+(-7.0786*LOG10(C140))+(3.5545*(LOG10(C140)^2))+(-0.72311*(LOG10(C140)^3))+(0*(LOG10(C140)^4)))))</f>
        <v/>
      </c>
      <c r="E140" s="30">
        <f>IF(AND(C140&gt;0.167,C140&lt;1.05),10^(3.9425+(-1.65*LOG10(C140))+(0.54353*(LOG10(C140)^2))+(2.3036*(LOG10(C140)^3))+(1.5439*(LOG10(C140)^4))),IF(AND(C140&gt;1.05,C140&lt;8.7),10^(3.9373+(-1.6802*LOG10(C140))+(-0.80819*(LOG10(C140)^2))+(-1.5461*(LOG10(C140)^3))+(1.4957*(LOG10(C140)^4))),10^(5.8327+(-7.3773*LOG10(C140))+(3.6569*(LOG10(C140)^2))+(-0.73282*(LOG10(C140)^3))+(0*(LOG10(C140)^4)))))</f>
        <v/>
      </c>
      <c r="F140" s="30">
        <f>IF(AND(C140&gt;0.167,C140&lt;2.4),10^(1.2919+(-0.46629*LOG10(C140))+(2.2169*(LOG10(C140)^2))+(0.15728*(LOG10(C140)^3))+(-1.0651*(LOG10(C140)^4))),IF(AND(C140&gt;2.4,C140&lt;15.04),10^(0.91008+(3.8403*LOG10(C140))+(-9.0634*(LOG10(C140)^2))+(7.4402*(LOG10(C140)^3))+(-2.219*(LOG10(C140)^4))),10^(1.7753+(-0.80503*LOG10(C140))+(-0.055334*(LOG10(C140)^2))+(0*(LOG10(C140)^3))+(0*(LOG10(C140)^4)))))</f>
        <v/>
      </c>
      <c r="G140" s="30">
        <f>10^(2.5759+(-1.5622*LOG10(C140))+(0.30429*(LOG10(C140)^2))+(-0.059534*(LOG10(C140)^3))+(0*(LOG10(C140)^4)))</f>
        <v/>
      </c>
    </row>
    <row r="141">
      <c r="C141" s="76" t="n">
        <v>45</v>
      </c>
      <c r="D141" s="30">
        <f>IF(AND(C141&gt;0.167,C141&lt;2.84),10^(3.0002+(-1.4636*LOG10(C141))+(-0.49427*(LOG10(C141)^2))+(-0.44345*(LOG10(C141)^3))+(-0.37148*(LOG10(C141)^4))),IF(AND(C141&gt;2.84,C141&lt;25.21),10^(2.7741+(0.11608*LOG10(C141))+(-4.5313*(LOG10(C141)^2))+(3.4564*(LOG10(C141)^3))+(-0.8346*(LOG10(C141)^4))),10^(5.2611+(-7.0786*LOG10(C141))+(3.5545*(LOG10(C141)^2))+(-0.72311*(LOG10(C141)^3))+(0*(LOG10(C141)^4)))))</f>
        <v/>
      </c>
      <c r="E141" s="30">
        <f>IF(AND(C141&gt;0.167,C141&lt;1.05),10^(3.9425+(-1.65*LOG10(C141))+(0.54353*(LOG10(C141)^2))+(2.3036*(LOG10(C141)^3))+(1.5439*(LOG10(C141)^4))),IF(AND(C141&gt;1.05,C141&lt;8.7),10^(3.9373+(-1.6802*LOG10(C141))+(-0.80819*(LOG10(C141)^2))+(-1.5461*(LOG10(C141)^3))+(1.4957*(LOG10(C141)^4))),10^(5.8327+(-7.3773*LOG10(C141))+(3.6569*(LOG10(C141)^2))+(-0.73282*(LOG10(C141)^3))+(0*(LOG10(C141)^4)))))</f>
        <v/>
      </c>
      <c r="F141" s="30">
        <f>IF(AND(C141&gt;0.167,C141&lt;2.4),10^(1.2919+(-0.46629*LOG10(C141))+(2.2169*(LOG10(C141)^2))+(0.15728*(LOG10(C141)^3))+(-1.0651*(LOG10(C141)^4))),IF(AND(C141&gt;2.4,C141&lt;15.04),10^(0.91008+(3.8403*LOG10(C141))+(-9.0634*(LOG10(C141)^2))+(7.4402*(LOG10(C141)^3))+(-2.219*(LOG10(C141)^4))),10^(1.7753+(-0.80503*LOG10(C141))+(-0.055334*(LOG10(C141)^2))+(0*(LOG10(C141)^3))+(0*(LOG10(C141)^4)))))</f>
        <v/>
      </c>
      <c r="G141" s="30">
        <f>10^(2.5759+(-1.5622*LOG10(C141))+(0.30429*(LOG10(C141)^2))+(-0.059534*(LOG10(C141)^3))+(0*(LOG10(C141)^4)))</f>
        <v/>
      </c>
    </row>
    <row r="142">
      <c r="C142" s="76" t="n">
        <v>45.5</v>
      </c>
      <c r="D142" s="30">
        <f>IF(AND(C142&gt;0.167,C142&lt;2.84),10^(3.0002+(-1.4636*LOG10(C142))+(-0.49427*(LOG10(C142)^2))+(-0.44345*(LOG10(C142)^3))+(-0.37148*(LOG10(C142)^4))),IF(AND(C142&gt;2.84,C142&lt;25.21),10^(2.7741+(0.11608*LOG10(C142))+(-4.5313*(LOG10(C142)^2))+(3.4564*(LOG10(C142)^3))+(-0.8346*(LOG10(C142)^4))),10^(5.2611+(-7.0786*LOG10(C142))+(3.5545*(LOG10(C142)^2))+(-0.72311*(LOG10(C142)^3))+(0*(LOG10(C142)^4)))))</f>
        <v/>
      </c>
      <c r="E142" s="30">
        <f>IF(AND(C142&gt;0.167,C142&lt;1.05),10^(3.9425+(-1.65*LOG10(C142))+(0.54353*(LOG10(C142)^2))+(2.3036*(LOG10(C142)^3))+(1.5439*(LOG10(C142)^4))),IF(AND(C142&gt;1.05,C142&lt;8.7),10^(3.9373+(-1.6802*LOG10(C142))+(-0.80819*(LOG10(C142)^2))+(-1.5461*(LOG10(C142)^3))+(1.4957*(LOG10(C142)^4))),10^(5.8327+(-7.3773*LOG10(C142))+(3.6569*(LOG10(C142)^2))+(-0.73282*(LOG10(C142)^3))+(0*(LOG10(C142)^4)))))</f>
        <v/>
      </c>
      <c r="F142" s="30">
        <f>IF(AND(C142&gt;0.167,C142&lt;2.4),10^(1.2919+(-0.46629*LOG10(C142))+(2.2169*(LOG10(C142)^2))+(0.15728*(LOG10(C142)^3))+(-1.0651*(LOG10(C142)^4))),IF(AND(C142&gt;2.4,C142&lt;15.04),10^(0.91008+(3.8403*LOG10(C142))+(-9.0634*(LOG10(C142)^2))+(7.4402*(LOG10(C142)^3))+(-2.219*(LOG10(C142)^4))),10^(1.7753+(-0.80503*LOG10(C142))+(-0.055334*(LOG10(C142)^2))+(0*(LOG10(C142)^3))+(0*(LOG10(C142)^4)))))</f>
        <v/>
      </c>
      <c r="G142" s="30">
        <f>10^(2.5759+(-1.5622*LOG10(C142))+(0.30429*(LOG10(C142)^2))+(-0.059534*(LOG10(C142)^3))+(0*(LOG10(C142)^4)))</f>
        <v/>
      </c>
    </row>
    <row r="143">
      <c r="C143" s="30" t="n">
        <v>46</v>
      </c>
      <c r="D143" s="30">
        <f>IF(AND(C143&gt;0.167,C143&lt;2.84),10^(3.0002+(-1.4636*LOG10(C143))+(-0.49427*(LOG10(C143)^2))+(-0.44345*(LOG10(C143)^3))+(-0.37148*(LOG10(C143)^4))),IF(AND(C143&gt;2.84,C143&lt;25.21),10^(2.7741+(0.11608*LOG10(C143))+(-4.5313*(LOG10(C143)^2))+(3.4564*(LOG10(C143)^3))+(-0.8346*(LOG10(C143)^4))),10^(5.2611+(-7.0786*LOG10(C143))+(3.5545*(LOG10(C143)^2))+(-0.72311*(LOG10(C143)^3))+(0*(LOG10(C143)^4)))))</f>
        <v/>
      </c>
      <c r="E143" s="30">
        <f>IF(AND(C143&gt;0.167,C143&lt;1.05),10^(3.9425+(-1.65*LOG10(C143))+(0.54353*(LOG10(C143)^2))+(2.3036*(LOG10(C143)^3))+(1.5439*(LOG10(C143)^4))),IF(AND(C143&gt;1.05,C143&lt;8.7),10^(3.9373+(-1.6802*LOG10(C143))+(-0.80819*(LOG10(C143)^2))+(-1.5461*(LOG10(C143)^3))+(1.4957*(LOG10(C143)^4))),10^(5.8327+(-7.3773*LOG10(C143))+(3.6569*(LOG10(C143)^2))+(-0.73282*(LOG10(C143)^3))+(0*(LOG10(C143)^4)))))</f>
        <v/>
      </c>
      <c r="F143" s="30">
        <f>IF(AND(C143&gt;0.167,C143&lt;2.4),10^(1.2919+(-0.46629*LOG10(C143))+(2.2169*(LOG10(C143)^2))+(0.15728*(LOG10(C143)^3))+(-1.0651*(LOG10(C143)^4))),IF(AND(C143&gt;2.4,C143&lt;15.04),10^(0.91008+(3.8403*LOG10(C143))+(-9.0634*(LOG10(C143)^2))+(7.4402*(LOG10(C143)^3))+(-2.219*(LOG10(C143)^4))),10^(1.7753+(-0.80503*LOG10(C143))+(-0.055334*(LOG10(C143)^2))+(0*(LOG10(C143)^3))+(0*(LOG10(C143)^4)))))</f>
        <v/>
      </c>
      <c r="G143" s="30">
        <f>10^(2.5759+(-1.5622*LOG10(C143))+(0.30429*(LOG10(C143)^2))+(-0.059534*(LOG10(C143)^3))+(0*(LOG10(C143)^4)))</f>
        <v/>
      </c>
    </row>
    <row r="144">
      <c r="C144" s="76" t="n">
        <v>46.5</v>
      </c>
      <c r="D144" s="30">
        <f>IF(AND(C144&gt;0.167,C144&lt;2.84),10^(3.0002+(-1.4636*LOG10(C144))+(-0.49427*(LOG10(C144)^2))+(-0.44345*(LOG10(C144)^3))+(-0.37148*(LOG10(C144)^4))),IF(AND(C144&gt;2.84,C144&lt;25.21),10^(2.7741+(0.11608*LOG10(C144))+(-4.5313*(LOG10(C144)^2))+(3.4564*(LOG10(C144)^3))+(-0.8346*(LOG10(C144)^4))),10^(5.2611+(-7.0786*LOG10(C144))+(3.5545*(LOG10(C144)^2))+(-0.72311*(LOG10(C144)^3))+(0*(LOG10(C144)^4)))))</f>
        <v/>
      </c>
      <c r="E144" s="30">
        <f>IF(AND(C144&gt;0.167,C144&lt;1.05),10^(3.9425+(-1.65*LOG10(C144))+(0.54353*(LOG10(C144)^2))+(2.3036*(LOG10(C144)^3))+(1.5439*(LOG10(C144)^4))),IF(AND(C144&gt;1.05,C144&lt;8.7),10^(3.9373+(-1.6802*LOG10(C144))+(-0.80819*(LOG10(C144)^2))+(-1.5461*(LOG10(C144)^3))+(1.4957*(LOG10(C144)^4))),10^(5.8327+(-7.3773*LOG10(C144))+(3.6569*(LOG10(C144)^2))+(-0.73282*(LOG10(C144)^3))+(0*(LOG10(C144)^4)))))</f>
        <v/>
      </c>
      <c r="F144" s="30">
        <f>IF(AND(C144&gt;0.167,C144&lt;2.4),10^(1.2919+(-0.46629*LOG10(C144))+(2.2169*(LOG10(C144)^2))+(0.15728*(LOG10(C144)^3))+(-1.0651*(LOG10(C144)^4))),IF(AND(C144&gt;2.4,C144&lt;15.04),10^(0.91008+(3.8403*LOG10(C144))+(-9.0634*(LOG10(C144)^2))+(7.4402*(LOG10(C144)^3))+(-2.219*(LOG10(C144)^4))),10^(1.7753+(-0.80503*LOG10(C144))+(-0.055334*(LOG10(C144)^2))+(0*(LOG10(C144)^3))+(0*(LOG10(C144)^4)))))</f>
        <v/>
      </c>
      <c r="G144" s="30">
        <f>10^(2.5759+(-1.5622*LOG10(C144))+(0.30429*(LOG10(C144)^2))+(-0.059534*(LOG10(C144)^3))+(0*(LOG10(C144)^4)))</f>
        <v/>
      </c>
    </row>
    <row r="145">
      <c r="C145" s="76" t="n">
        <v>47</v>
      </c>
      <c r="D145" s="30">
        <f>IF(AND(C145&gt;0.167,C145&lt;2.84),10^(3.0002+(-1.4636*LOG10(C145))+(-0.49427*(LOG10(C145)^2))+(-0.44345*(LOG10(C145)^3))+(-0.37148*(LOG10(C145)^4))),IF(AND(C145&gt;2.84,C145&lt;25.21),10^(2.7741+(0.11608*LOG10(C145))+(-4.5313*(LOG10(C145)^2))+(3.4564*(LOG10(C145)^3))+(-0.8346*(LOG10(C145)^4))),10^(5.2611+(-7.0786*LOG10(C145))+(3.5545*(LOG10(C145)^2))+(-0.72311*(LOG10(C145)^3))+(0*(LOG10(C145)^4)))))</f>
        <v/>
      </c>
      <c r="E145" s="30">
        <f>IF(AND(C145&gt;0.167,C145&lt;1.05),10^(3.9425+(-1.65*LOG10(C145))+(0.54353*(LOG10(C145)^2))+(2.3036*(LOG10(C145)^3))+(1.5439*(LOG10(C145)^4))),IF(AND(C145&gt;1.05,C145&lt;8.7),10^(3.9373+(-1.6802*LOG10(C145))+(-0.80819*(LOG10(C145)^2))+(-1.5461*(LOG10(C145)^3))+(1.4957*(LOG10(C145)^4))),10^(5.8327+(-7.3773*LOG10(C145))+(3.6569*(LOG10(C145)^2))+(-0.73282*(LOG10(C145)^3))+(0*(LOG10(C145)^4)))))</f>
        <v/>
      </c>
      <c r="F145" s="30">
        <f>IF(AND(C145&gt;0.167,C145&lt;2.4),10^(1.2919+(-0.46629*LOG10(C145))+(2.2169*(LOG10(C145)^2))+(0.15728*(LOG10(C145)^3))+(-1.0651*(LOG10(C145)^4))),IF(AND(C145&gt;2.4,C145&lt;15.04),10^(0.91008+(3.8403*LOG10(C145))+(-9.0634*(LOG10(C145)^2))+(7.4402*(LOG10(C145)^3))+(-2.219*(LOG10(C145)^4))),10^(1.7753+(-0.80503*LOG10(C145))+(-0.055334*(LOG10(C145)^2))+(0*(LOG10(C145)^3))+(0*(LOG10(C145)^4)))))</f>
        <v/>
      </c>
      <c r="G145" s="30">
        <f>10^(2.5759+(-1.5622*LOG10(C145))+(0.30429*(LOG10(C145)^2))+(-0.059534*(LOG10(C145)^3))+(0*(LOG10(C145)^4)))</f>
        <v/>
      </c>
    </row>
    <row r="146">
      <c r="C146" s="30" t="n">
        <v>47.5</v>
      </c>
      <c r="D146" s="30">
        <f>IF(AND(C146&gt;0.167,C146&lt;2.84),10^(3.0002+(-1.4636*LOG10(C146))+(-0.49427*(LOG10(C146)^2))+(-0.44345*(LOG10(C146)^3))+(-0.37148*(LOG10(C146)^4))),IF(AND(C146&gt;2.84,C146&lt;25.21),10^(2.7741+(0.11608*LOG10(C146))+(-4.5313*(LOG10(C146)^2))+(3.4564*(LOG10(C146)^3))+(-0.8346*(LOG10(C146)^4))),10^(5.2611+(-7.0786*LOG10(C146))+(3.5545*(LOG10(C146)^2))+(-0.72311*(LOG10(C146)^3))+(0*(LOG10(C146)^4)))))</f>
        <v/>
      </c>
      <c r="E146" s="30">
        <f>IF(AND(C146&gt;0.167,C146&lt;1.05),10^(3.9425+(-1.65*LOG10(C146))+(0.54353*(LOG10(C146)^2))+(2.3036*(LOG10(C146)^3))+(1.5439*(LOG10(C146)^4))),IF(AND(C146&gt;1.05,C146&lt;8.7),10^(3.9373+(-1.6802*LOG10(C146))+(-0.80819*(LOG10(C146)^2))+(-1.5461*(LOG10(C146)^3))+(1.4957*(LOG10(C146)^4))),10^(5.8327+(-7.3773*LOG10(C146))+(3.6569*(LOG10(C146)^2))+(-0.73282*(LOG10(C146)^3))+(0*(LOG10(C146)^4)))))</f>
        <v/>
      </c>
      <c r="F146" s="30">
        <f>IF(AND(C146&gt;0.167,C146&lt;2.4),10^(1.2919+(-0.46629*LOG10(C146))+(2.2169*(LOG10(C146)^2))+(0.15728*(LOG10(C146)^3))+(-1.0651*(LOG10(C146)^4))),IF(AND(C146&gt;2.4,C146&lt;15.04),10^(0.91008+(3.8403*LOG10(C146))+(-9.0634*(LOG10(C146)^2))+(7.4402*(LOG10(C146)^3))+(-2.219*(LOG10(C146)^4))),10^(1.7753+(-0.80503*LOG10(C146))+(-0.055334*(LOG10(C146)^2))+(0*(LOG10(C146)^3))+(0*(LOG10(C146)^4)))))</f>
        <v/>
      </c>
      <c r="G146" s="30">
        <f>10^(2.5759+(-1.5622*LOG10(C146))+(0.30429*(LOG10(C146)^2))+(-0.059534*(LOG10(C146)^3))+(0*(LOG10(C146)^4)))</f>
        <v/>
      </c>
    </row>
    <row r="147">
      <c r="C147" s="76" t="n">
        <v>48</v>
      </c>
      <c r="D147" s="30">
        <f>IF(AND(C147&gt;0.167,C147&lt;2.84),10^(3.0002+(-1.4636*LOG10(C147))+(-0.49427*(LOG10(C147)^2))+(-0.44345*(LOG10(C147)^3))+(-0.37148*(LOG10(C147)^4))),IF(AND(C147&gt;2.84,C147&lt;25.21),10^(2.7741+(0.11608*LOG10(C147))+(-4.5313*(LOG10(C147)^2))+(3.4564*(LOG10(C147)^3))+(-0.8346*(LOG10(C147)^4))),10^(5.2611+(-7.0786*LOG10(C147))+(3.5545*(LOG10(C147)^2))+(-0.72311*(LOG10(C147)^3))+(0*(LOG10(C147)^4)))))</f>
        <v/>
      </c>
      <c r="E147" s="30">
        <f>IF(AND(C147&gt;0.167,C147&lt;1.05),10^(3.9425+(-1.65*LOG10(C147))+(0.54353*(LOG10(C147)^2))+(2.3036*(LOG10(C147)^3))+(1.5439*(LOG10(C147)^4))),IF(AND(C147&gt;1.05,C147&lt;8.7),10^(3.9373+(-1.6802*LOG10(C147))+(-0.80819*(LOG10(C147)^2))+(-1.5461*(LOG10(C147)^3))+(1.4957*(LOG10(C147)^4))),10^(5.8327+(-7.3773*LOG10(C147))+(3.6569*(LOG10(C147)^2))+(-0.73282*(LOG10(C147)^3))+(0*(LOG10(C147)^4)))))</f>
        <v/>
      </c>
      <c r="F147" s="30">
        <f>IF(AND(C147&gt;0.167,C147&lt;2.4),10^(1.2919+(-0.46629*LOG10(C147))+(2.2169*(LOG10(C147)^2))+(0.15728*(LOG10(C147)^3))+(-1.0651*(LOG10(C147)^4))),IF(AND(C147&gt;2.4,C147&lt;15.04),10^(0.91008+(3.8403*LOG10(C147))+(-9.0634*(LOG10(C147)^2))+(7.4402*(LOG10(C147)^3))+(-2.219*(LOG10(C147)^4))),10^(1.7753+(-0.80503*LOG10(C147))+(-0.055334*(LOG10(C147)^2))+(0*(LOG10(C147)^3))+(0*(LOG10(C147)^4)))))</f>
        <v/>
      </c>
      <c r="G147" s="30">
        <f>10^(2.5759+(-1.5622*LOG10(C147))+(0.30429*(LOG10(C147)^2))+(-0.059534*(LOG10(C147)^3))+(0*(LOG10(C147)^4)))</f>
        <v/>
      </c>
    </row>
    <row r="148">
      <c r="C148" s="76" t="n">
        <v>48.5</v>
      </c>
      <c r="D148" s="30">
        <f>IF(AND(C148&gt;0.167,C148&lt;2.84),10^(3.0002+(-1.4636*LOG10(C148))+(-0.49427*(LOG10(C148)^2))+(-0.44345*(LOG10(C148)^3))+(-0.37148*(LOG10(C148)^4))),IF(AND(C148&gt;2.84,C148&lt;25.21),10^(2.7741+(0.11608*LOG10(C148))+(-4.5313*(LOG10(C148)^2))+(3.4564*(LOG10(C148)^3))+(-0.8346*(LOG10(C148)^4))),10^(5.2611+(-7.0786*LOG10(C148))+(3.5545*(LOG10(C148)^2))+(-0.72311*(LOG10(C148)^3))+(0*(LOG10(C148)^4)))))</f>
        <v/>
      </c>
      <c r="E148" s="30">
        <f>IF(AND(C148&gt;0.167,C148&lt;1.05),10^(3.9425+(-1.65*LOG10(C148))+(0.54353*(LOG10(C148)^2))+(2.3036*(LOG10(C148)^3))+(1.5439*(LOG10(C148)^4))),IF(AND(C148&gt;1.05,C148&lt;8.7),10^(3.9373+(-1.6802*LOG10(C148))+(-0.80819*(LOG10(C148)^2))+(-1.5461*(LOG10(C148)^3))+(1.4957*(LOG10(C148)^4))),10^(5.8327+(-7.3773*LOG10(C148))+(3.6569*(LOG10(C148)^2))+(-0.73282*(LOG10(C148)^3))+(0*(LOG10(C148)^4)))))</f>
        <v/>
      </c>
      <c r="F148" s="30">
        <f>IF(AND(C148&gt;0.167,C148&lt;2.4),10^(1.2919+(-0.46629*LOG10(C148))+(2.2169*(LOG10(C148)^2))+(0.15728*(LOG10(C148)^3))+(-1.0651*(LOG10(C148)^4))),IF(AND(C148&gt;2.4,C148&lt;15.04),10^(0.91008+(3.8403*LOG10(C148))+(-9.0634*(LOG10(C148)^2))+(7.4402*(LOG10(C148)^3))+(-2.219*(LOG10(C148)^4))),10^(1.7753+(-0.80503*LOG10(C148))+(-0.055334*(LOG10(C148)^2))+(0*(LOG10(C148)^3))+(0*(LOG10(C148)^4)))))</f>
        <v/>
      </c>
      <c r="G148" s="30">
        <f>10^(2.5759+(-1.5622*LOG10(C148))+(0.30429*(LOG10(C148)^2))+(-0.059534*(LOG10(C148)^3))+(0*(LOG10(C148)^4)))</f>
        <v/>
      </c>
    </row>
    <row r="149">
      <c r="C149" s="30" t="n">
        <v>49</v>
      </c>
      <c r="D149" s="30">
        <f>IF(AND(C149&gt;0.167,C149&lt;2.84),10^(3.0002+(-1.4636*LOG10(C149))+(-0.49427*(LOG10(C149)^2))+(-0.44345*(LOG10(C149)^3))+(-0.37148*(LOG10(C149)^4))),IF(AND(C149&gt;2.84,C149&lt;25.21),10^(2.7741+(0.11608*LOG10(C149))+(-4.5313*(LOG10(C149)^2))+(3.4564*(LOG10(C149)^3))+(-0.8346*(LOG10(C149)^4))),10^(5.2611+(-7.0786*LOG10(C149))+(3.5545*(LOG10(C149)^2))+(-0.72311*(LOG10(C149)^3))+(0*(LOG10(C149)^4)))))</f>
        <v/>
      </c>
      <c r="E149" s="30">
        <f>IF(AND(C149&gt;0.167,C149&lt;1.05),10^(3.9425+(-1.65*LOG10(C149))+(0.54353*(LOG10(C149)^2))+(2.3036*(LOG10(C149)^3))+(1.5439*(LOG10(C149)^4))),IF(AND(C149&gt;1.05,C149&lt;8.7),10^(3.9373+(-1.6802*LOG10(C149))+(-0.80819*(LOG10(C149)^2))+(-1.5461*(LOG10(C149)^3))+(1.4957*(LOG10(C149)^4))),10^(5.8327+(-7.3773*LOG10(C149))+(3.6569*(LOG10(C149)^2))+(-0.73282*(LOG10(C149)^3))+(0*(LOG10(C149)^4)))))</f>
        <v/>
      </c>
      <c r="F149" s="30">
        <f>IF(AND(C149&gt;0.167,C149&lt;2.4),10^(1.2919+(-0.46629*LOG10(C149))+(2.2169*(LOG10(C149)^2))+(0.15728*(LOG10(C149)^3))+(-1.0651*(LOG10(C149)^4))),IF(AND(C149&gt;2.4,C149&lt;15.04),10^(0.91008+(3.8403*LOG10(C149))+(-9.0634*(LOG10(C149)^2))+(7.4402*(LOG10(C149)^3))+(-2.219*(LOG10(C149)^4))),10^(1.7753+(-0.80503*LOG10(C149))+(-0.055334*(LOG10(C149)^2))+(0*(LOG10(C149)^3))+(0*(LOG10(C149)^4)))))</f>
        <v/>
      </c>
      <c r="G149" s="30">
        <f>10^(2.5759+(-1.5622*LOG10(C149))+(0.30429*(LOG10(C149)^2))+(-0.059534*(LOG10(C149)^3))+(0*(LOG10(C149)^4)))</f>
        <v/>
      </c>
    </row>
    <row r="150">
      <c r="C150" s="76" t="n">
        <v>49.5</v>
      </c>
      <c r="D150" s="30">
        <f>IF(AND(C150&gt;0.167,C150&lt;2.84),10^(3.0002+(-1.4636*LOG10(C150))+(-0.49427*(LOG10(C150)^2))+(-0.44345*(LOG10(C150)^3))+(-0.37148*(LOG10(C150)^4))),IF(AND(C150&gt;2.84,C150&lt;25.21),10^(2.7741+(0.11608*LOG10(C150))+(-4.5313*(LOG10(C150)^2))+(3.4564*(LOG10(C150)^3))+(-0.8346*(LOG10(C150)^4))),10^(5.2611+(-7.0786*LOG10(C150))+(3.5545*(LOG10(C150)^2))+(-0.72311*(LOG10(C150)^3))+(0*(LOG10(C150)^4)))))</f>
        <v/>
      </c>
      <c r="E150" s="30">
        <f>IF(AND(C150&gt;0.167,C150&lt;1.05),10^(3.9425+(-1.65*LOG10(C150))+(0.54353*(LOG10(C150)^2))+(2.3036*(LOG10(C150)^3))+(1.5439*(LOG10(C150)^4))),IF(AND(C150&gt;1.05,C150&lt;8.7),10^(3.9373+(-1.6802*LOG10(C150))+(-0.80819*(LOG10(C150)^2))+(-1.5461*(LOG10(C150)^3))+(1.4957*(LOG10(C150)^4))),10^(5.8327+(-7.3773*LOG10(C150))+(3.6569*(LOG10(C150)^2))+(-0.73282*(LOG10(C150)^3))+(0*(LOG10(C150)^4)))))</f>
        <v/>
      </c>
      <c r="F150" s="30">
        <f>IF(AND(C150&gt;0.167,C150&lt;2.4),10^(1.2919+(-0.46629*LOG10(C150))+(2.2169*(LOG10(C150)^2))+(0.15728*(LOG10(C150)^3))+(-1.0651*(LOG10(C150)^4))),IF(AND(C150&gt;2.4,C150&lt;15.04),10^(0.91008+(3.8403*LOG10(C150))+(-9.0634*(LOG10(C150)^2))+(7.4402*(LOG10(C150)^3))+(-2.219*(LOG10(C150)^4))),10^(1.7753+(-0.80503*LOG10(C150))+(-0.055334*(LOG10(C150)^2))+(0*(LOG10(C150)^3))+(0*(LOG10(C150)^4)))))</f>
        <v/>
      </c>
      <c r="G150" s="30">
        <f>10^(2.5759+(-1.5622*LOG10(C150))+(0.30429*(LOG10(C150)^2))+(-0.059534*(LOG10(C150)^3))+(0*(LOG10(C150)^4)))</f>
        <v/>
      </c>
    </row>
    <row r="151">
      <c r="C151" s="76" t="n">
        <v>50</v>
      </c>
      <c r="D151" s="30">
        <f>IF(AND(C151&gt;0.167,C151&lt;2.84),10^(3.0002+(-1.4636*LOG10(C151))+(-0.49427*(LOG10(C151)^2))+(-0.44345*(LOG10(C151)^3))+(-0.37148*(LOG10(C151)^4))),IF(AND(C151&gt;2.84,C151&lt;25.21),10^(2.7741+(0.11608*LOG10(C151))+(-4.5313*(LOG10(C151)^2))+(3.4564*(LOG10(C151)^3))+(-0.8346*(LOG10(C151)^4))),10^(5.2611+(-7.0786*LOG10(C151))+(3.5545*(LOG10(C151)^2))+(-0.72311*(LOG10(C151)^3))+(0*(LOG10(C151)^4)))))</f>
        <v/>
      </c>
      <c r="E151" s="30">
        <f>IF(AND(C151&gt;0.167,C151&lt;1.05),10^(3.9425+(-1.65*LOG10(C151))+(0.54353*(LOG10(C151)^2))+(2.3036*(LOG10(C151)^3))+(1.5439*(LOG10(C151)^4))),IF(AND(C151&gt;1.05,C151&lt;8.7),10^(3.9373+(-1.6802*LOG10(C151))+(-0.80819*(LOG10(C151)^2))+(-1.5461*(LOG10(C151)^3))+(1.4957*(LOG10(C151)^4))),10^(5.8327+(-7.3773*LOG10(C151))+(3.6569*(LOG10(C151)^2))+(-0.73282*(LOG10(C151)^3))+(0*(LOG10(C151)^4)))))</f>
        <v/>
      </c>
      <c r="F151" s="30">
        <f>IF(AND(C151&gt;0.167,C151&lt;2.4),10^(1.2919+(-0.46629*LOG10(C151))+(2.2169*(LOG10(C151)^2))+(0.15728*(LOG10(C151)^3))+(-1.0651*(LOG10(C151)^4))),IF(AND(C151&gt;2.4,C151&lt;15.04),10^(0.91008+(3.8403*LOG10(C151))+(-9.0634*(LOG10(C151)^2))+(7.4402*(LOG10(C151)^3))+(-2.219*(LOG10(C151)^4))),10^(1.7753+(-0.80503*LOG10(C151))+(-0.055334*(LOG10(C151)^2))+(0*(LOG10(C151)^3))+(0*(LOG10(C151)^4)))))</f>
        <v/>
      </c>
      <c r="G151" s="30">
        <f>10^(2.5759+(-1.5622*LOG10(C151))+(0.30429*(LOG10(C151)^2))+(-0.059534*(LOG10(C151)^3))+(0*(LOG10(C151)^4)))</f>
        <v/>
      </c>
    </row>
    <row r="152">
      <c r="C152" s="30" t="n">
        <v>50.5</v>
      </c>
      <c r="D152" s="30">
        <f>IF(AND(C152&gt;0.167,C152&lt;2.84),10^(3.0002+(-1.4636*LOG10(C152))+(-0.49427*(LOG10(C152)^2))+(-0.44345*(LOG10(C152)^3))+(-0.37148*(LOG10(C152)^4))),IF(AND(C152&gt;2.84,C152&lt;25.21),10^(2.7741+(0.11608*LOG10(C152))+(-4.5313*(LOG10(C152)^2))+(3.4564*(LOG10(C152)^3))+(-0.8346*(LOG10(C152)^4))),10^(5.2611+(-7.0786*LOG10(C152))+(3.5545*(LOG10(C152)^2))+(-0.72311*(LOG10(C152)^3))+(0*(LOG10(C152)^4)))))</f>
        <v/>
      </c>
      <c r="E152" s="30">
        <f>IF(AND(C152&gt;0.167,C152&lt;1.05),10^(3.9425+(-1.65*LOG10(C152))+(0.54353*(LOG10(C152)^2))+(2.3036*(LOG10(C152)^3))+(1.5439*(LOG10(C152)^4))),IF(AND(C152&gt;1.05,C152&lt;8.7),10^(3.9373+(-1.6802*LOG10(C152))+(-0.80819*(LOG10(C152)^2))+(-1.5461*(LOG10(C152)^3))+(1.4957*(LOG10(C152)^4))),10^(5.8327+(-7.3773*LOG10(C152))+(3.6569*(LOG10(C152)^2))+(-0.73282*(LOG10(C152)^3))+(0*(LOG10(C152)^4)))))</f>
        <v/>
      </c>
      <c r="F152" s="30">
        <f>IF(AND(C152&gt;0.167,C152&lt;2.4),10^(1.2919+(-0.46629*LOG10(C152))+(2.2169*(LOG10(C152)^2))+(0.15728*(LOG10(C152)^3))+(-1.0651*(LOG10(C152)^4))),IF(AND(C152&gt;2.4,C152&lt;15.04),10^(0.91008+(3.8403*LOG10(C152))+(-9.0634*(LOG10(C152)^2))+(7.4402*(LOG10(C152)^3))+(-2.219*(LOG10(C152)^4))),10^(1.7753+(-0.80503*LOG10(C152))+(-0.055334*(LOG10(C152)^2))+(0*(LOG10(C152)^3))+(0*(LOG10(C152)^4)))))</f>
        <v/>
      </c>
      <c r="G152" s="30">
        <f>10^(2.5759+(-1.5622*LOG10(C152))+(0.30429*(LOG10(C152)^2))+(-0.059534*(LOG10(C152)^3))+(0*(LOG10(C152)^4)))</f>
        <v/>
      </c>
    </row>
    <row r="153">
      <c r="C153" s="76" t="n">
        <v>51</v>
      </c>
      <c r="D153" s="30">
        <f>IF(AND(C153&gt;0.167,C153&lt;2.84),10^(3.0002+(-1.4636*LOG10(C153))+(-0.49427*(LOG10(C153)^2))+(-0.44345*(LOG10(C153)^3))+(-0.37148*(LOG10(C153)^4))),IF(AND(C153&gt;2.84,C153&lt;25.21),10^(2.7741+(0.11608*LOG10(C153))+(-4.5313*(LOG10(C153)^2))+(3.4564*(LOG10(C153)^3))+(-0.8346*(LOG10(C153)^4))),10^(5.2611+(-7.0786*LOG10(C153))+(3.5545*(LOG10(C153)^2))+(-0.72311*(LOG10(C153)^3))+(0*(LOG10(C153)^4)))))</f>
        <v/>
      </c>
      <c r="E153" s="30">
        <f>IF(AND(C153&gt;0.167,C153&lt;1.05),10^(3.9425+(-1.65*LOG10(C153))+(0.54353*(LOG10(C153)^2))+(2.3036*(LOG10(C153)^3))+(1.5439*(LOG10(C153)^4))),IF(AND(C153&gt;1.05,C153&lt;8.7),10^(3.9373+(-1.6802*LOG10(C153))+(-0.80819*(LOG10(C153)^2))+(-1.5461*(LOG10(C153)^3))+(1.4957*(LOG10(C153)^4))),10^(5.8327+(-7.3773*LOG10(C153))+(3.6569*(LOG10(C153)^2))+(-0.73282*(LOG10(C153)^3))+(0*(LOG10(C153)^4)))))</f>
        <v/>
      </c>
      <c r="F153" s="30">
        <f>IF(AND(C153&gt;0.167,C153&lt;2.4),10^(1.2919+(-0.46629*LOG10(C153))+(2.2169*(LOG10(C153)^2))+(0.15728*(LOG10(C153)^3))+(-1.0651*(LOG10(C153)^4))),IF(AND(C153&gt;2.4,C153&lt;15.04),10^(0.91008+(3.8403*LOG10(C153))+(-9.0634*(LOG10(C153)^2))+(7.4402*(LOG10(C153)^3))+(-2.219*(LOG10(C153)^4))),10^(1.7753+(-0.80503*LOG10(C153))+(-0.055334*(LOG10(C153)^2))+(0*(LOG10(C153)^3))+(0*(LOG10(C153)^4)))))</f>
        <v/>
      </c>
      <c r="G153" s="30">
        <f>10^(2.5759+(-1.5622*LOG10(C153))+(0.30429*(LOG10(C153)^2))+(-0.059534*(LOG10(C153)^3))+(0*(LOG10(C153)^4)))</f>
        <v/>
      </c>
    </row>
    <row r="154">
      <c r="C154" s="76" t="n">
        <v>51.5</v>
      </c>
      <c r="D154" s="30">
        <f>IF(AND(C154&gt;0.167,C154&lt;2.84),10^(3.0002+(-1.4636*LOG10(C154))+(-0.49427*(LOG10(C154)^2))+(-0.44345*(LOG10(C154)^3))+(-0.37148*(LOG10(C154)^4))),IF(AND(C154&gt;2.84,C154&lt;25.21),10^(2.7741+(0.11608*LOG10(C154))+(-4.5313*(LOG10(C154)^2))+(3.4564*(LOG10(C154)^3))+(-0.8346*(LOG10(C154)^4))),10^(5.2611+(-7.0786*LOG10(C154))+(3.5545*(LOG10(C154)^2))+(-0.72311*(LOG10(C154)^3))+(0*(LOG10(C154)^4)))))</f>
        <v/>
      </c>
      <c r="E154" s="30">
        <f>IF(AND(C154&gt;0.167,C154&lt;1.05),10^(3.9425+(-1.65*LOG10(C154))+(0.54353*(LOG10(C154)^2))+(2.3036*(LOG10(C154)^3))+(1.5439*(LOG10(C154)^4))),IF(AND(C154&gt;1.05,C154&lt;8.7),10^(3.9373+(-1.6802*LOG10(C154))+(-0.80819*(LOG10(C154)^2))+(-1.5461*(LOG10(C154)^3))+(1.4957*(LOG10(C154)^4))),10^(5.8327+(-7.3773*LOG10(C154))+(3.6569*(LOG10(C154)^2))+(-0.73282*(LOG10(C154)^3))+(0*(LOG10(C154)^4)))))</f>
        <v/>
      </c>
      <c r="F154" s="30">
        <f>IF(AND(C154&gt;0.167,C154&lt;2.4),10^(1.2919+(-0.46629*LOG10(C154))+(2.2169*(LOG10(C154)^2))+(0.15728*(LOG10(C154)^3))+(-1.0651*(LOG10(C154)^4))),IF(AND(C154&gt;2.4,C154&lt;15.04),10^(0.91008+(3.8403*LOG10(C154))+(-9.0634*(LOG10(C154)^2))+(7.4402*(LOG10(C154)^3))+(-2.219*(LOG10(C154)^4))),10^(1.7753+(-0.80503*LOG10(C154))+(-0.055334*(LOG10(C154)^2))+(0*(LOG10(C154)^3))+(0*(LOG10(C154)^4)))))</f>
        <v/>
      </c>
      <c r="G154" s="30">
        <f>10^(2.5759+(-1.5622*LOG10(C154))+(0.30429*(LOG10(C154)^2))+(-0.059534*(LOG10(C154)^3))+(0*(LOG10(C154)^4)))</f>
        <v/>
      </c>
    </row>
    <row r="155">
      <c r="C155" s="30" t="n">
        <v>52</v>
      </c>
      <c r="D155" s="30">
        <f>IF(AND(C155&gt;0.167,C155&lt;2.84),10^(3.0002+(-1.4636*LOG10(C155))+(-0.49427*(LOG10(C155)^2))+(-0.44345*(LOG10(C155)^3))+(-0.37148*(LOG10(C155)^4))),IF(AND(C155&gt;2.84,C155&lt;25.21),10^(2.7741+(0.11608*LOG10(C155))+(-4.5313*(LOG10(C155)^2))+(3.4564*(LOG10(C155)^3))+(-0.8346*(LOG10(C155)^4))),10^(5.2611+(-7.0786*LOG10(C155))+(3.5545*(LOG10(C155)^2))+(-0.72311*(LOG10(C155)^3))+(0*(LOG10(C155)^4)))))</f>
        <v/>
      </c>
      <c r="E155" s="30">
        <f>IF(AND(C155&gt;0.167,C155&lt;1.05),10^(3.9425+(-1.65*LOG10(C155))+(0.54353*(LOG10(C155)^2))+(2.3036*(LOG10(C155)^3))+(1.5439*(LOG10(C155)^4))),IF(AND(C155&gt;1.05,C155&lt;8.7),10^(3.9373+(-1.6802*LOG10(C155))+(-0.80819*(LOG10(C155)^2))+(-1.5461*(LOG10(C155)^3))+(1.4957*(LOG10(C155)^4))),10^(5.8327+(-7.3773*LOG10(C155))+(3.6569*(LOG10(C155)^2))+(-0.73282*(LOG10(C155)^3))+(0*(LOG10(C155)^4)))))</f>
        <v/>
      </c>
      <c r="F155" s="30">
        <f>IF(AND(C155&gt;0.167,C155&lt;2.4),10^(1.2919+(-0.46629*LOG10(C155))+(2.2169*(LOG10(C155)^2))+(0.15728*(LOG10(C155)^3))+(-1.0651*(LOG10(C155)^4))),IF(AND(C155&gt;2.4,C155&lt;15.04),10^(0.91008+(3.8403*LOG10(C155))+(-9.0634*(LOG10(C155)^2))+(7.4402*(LOG10(C155)^3))+(-2.219*(LOG10(C155)^4))),10^(1.7753+(-0.80503*LOG10(C155))+(-0.055334*(LOG10(C155)^2))+(0*(LOG10(C155)^3))+(0*(LOG10(C155)^4)))))</f>
        <v/>
      </c>
      <c r="G155" s="30">
        <f>10^(2.5759+(-1.5622*LOG10(C155))+(0.30429*(LOG10(C155)^2))+(-0.059534*(LOG10(C155)^3))+(0*(LOG10(C155)^4)))</f>
        <v/>
      </c>
    </row>
    <row r="156">
      <c r="C156" s="76" t="n">
        <v>52.5</v>
      </c>
      <c r="D156" s="30">
        <f>IF(AND(C156&gt;0.167,C156&lt;2.84),10^(3.0002+(-1.4636*LOG10(C156))+(-0.49427*(LOG10(C156)^2))+(-0.44345*(LOG10(C156)^3))+(-0.37148*(LOG10(C156)^4))),IF(AND(C156&gt;2.84,C156&lt;25.21),10^(2.7741+(0.11608*LOG10(C156))+(-4.5313*(LOG10(C156)^2))+(3.4564*(LOG10(C156)^3))+(-0.8346*(LOG10(C156)^4))),10^(5.2611+(-7.0786*LOG10(C156))+(3.5545*(LOG10(C156)^2))+(-0.72311*(LOG10(C156)^3))+(0*(LOG10(C156)^4)))))</f>
        <v/>
      </c>
      <c r="E156" s="30">
        <f>IF(AND(C156&gt;0.167,C156&lt;1.05),10^(3.9425+(-1.65*LOG10(C156))+(0.54353*(LOG10(C156)^2))+(2.3036*(LOG10(C156)^3))+(1.5439*(LOG10(C156)^4))),IF(AND(C156&gt;1.05,C156&lt;8.7),10^(3.9373+(-1.6802*LOG10(C156))+(-0.80819*(LOG10(C156)^2))+(-1.5461*(LOG10(C156)^3))+(1.4957*(LOG10(C156)^4))),10^(5.8327+(-7.3773*LOG10(C156))+(3.6569*(LOG10(C156)^2))+(-0.73282*(LOG10(C156)^3))+(0*(LOG10(C156)^4)))))</f>
        <v/>
      </c>
      <c r="F156" s="30">
        <f>IF(AND(C156&gt;0.167,C156&lt;2.4),10^(1.2919+(-0.46629*LOG10(C156))+(2.2169*(LOG10(C156)^2))+(0.15728*(LOG10(C156)^3))+(-1.0651*(LOG10(C156)^4))),IF(AND(C156&gt;2.4,C156&lt;15.04),10^(0.91008+(3.8403*LOG10(C156))+(-9.0634*(LOG10(C156)^2))+(7.4402*(LOG10(C156)^3))+(-2.219*(LOG10(C156)^4))),10^(1.7753+(-0.80503*LOG10(C156))+(-0.055334*(LOG10(C156)^2))+(0*(LOG10(C156)^3))+(0*(LOG10(C156)^4)))))</f>
        <v/>
      </c>
      <c r="G156" s="30">
        <f>10^(2.5759+(-1.5622*LOG10(C156))+(0.30429*(LOG10(C156)^2))+(-0.059534*(LOG10(C156)^3))+(0*(LOG10(C156)^4)))</f>
        <v/>
      </c>
    </row>
    <row r="157">
      <c r="C157" s="76" t="n">
        <v>53</v>
      </c>
      <c r="D157" s="30">
        <f>IF(AND(C157&gt;0.167,C157&lt;2.84),10^(3.0002+(-1.4636*LOG10(C157))+(-0.49427*(LOG10(C157)^2))+(-0.44345*(LOG10(C157)^3))+(-0.37148*(LOG10(C157)^4))),IF(AND(C157&gt;2.84,C157&lt;25.21),10^(2.7741+(0.11608*LOG10(C157))+(-4.5313*(LOG10(C157)^2))+(3.4564*(LOG10(C157)^3))+(-0.8346*(LOG10(C157)^4))),10^(5.2611+(-7.0786*LOG10(C157))+(3.5545*(LOG10(C157)^2))+(-0.72311*(LOG10(C157)^3))+(0*(LOG10(C157)^4)))))</f>
        <v/>
      </c>
      <c r="E157" s="30">
        <f>IF(AND(C157&gt;0.167,C157&lt;1.05),10^(3.9425+(-1.65*LOG10(C157))+(0.54353*(LOG10(C157)^2))+(2.3036*(LOG10(C157)^3))+(1.5439*(LOG10(C157)^4))),IF(AND(C157&gt;1.05,C157&lt;8.7),10^(3.9373+(-1.6802*LOG10(C157))+(-0.80819*(LOG10(C157)^2))+(-1.5461*(LOG10(C157)^3))+(1.4957*(LOG10(C157)^4))),10^(5.8327+(-7.3773*LOG10(C157))+(3.6569*(LOG10(C157)^2))+(-0.73282*(LOG10(C157)^3))+(0*(LOG10(C157)^4)))))</f>
        <v/>
      </c>
      <c r="F157" s="30">
        <f>IF(AND(C157&gt;0.167,C157&lt;2.4),10^(1.2919+(-0.46629*LOG10(C157))+(2.2169*(LOG10(C157)^2))+(0.15728*(LOG10(C157)^3))+(-1.0651*(LOG10(C157)^4))),IF(AND(C157&gt;2.4,C157&lt;15.04),10^(0.91008+(3.8403*LOG10(C157))+(-9.0634*(LOG10(C157)^2))+(7.4402*(LOG10(C157)^3))+(-2.219*(LOG10(C157)^4))),10^(1.7753+(-0.80503*LOG10(C157))+(-0.055334*(LOG10(C157)^2))+(0*(LOG10(C157)^3))+(0*(LOG10(C157)^4)))))</f>
        <v/>
      </c>
      <c r="G157" s="30">
        <f>10^(2.5759+(-1.5622*LOG10(C157))+(0.30429*(LOG10(C157)^2))+(-0.059534*(LOG10(C157)^3))+(0*(LOG10(C157)^4)))</f>
        <v/>
      </c>
    </row>
    <row r="158">
      <c r="C158" s="30" t="n">
        <v>53.5</v>
      </c>
      <c r="D158" s="30">
        <f>IF(AND(C158&gt;0.167,C158&lt;2.84),10^(3.0002+(-1.4636*LOG10(C158))+(-0.49427*(LOG10(C158)^2))+(-0.44345*(LOG10(C158)^3))+(-0.37148*(LOG10(C158)^4))),IF(AND(C158&gt;2.84,C158&lt;25.21),10^(2.7741+(0.11608*LOG10(C158))+(-4.5313*(LOG10(C158)^2))+(3.4564*(LOG10(C158)^3))+(-0.8346*(LOG10(C158)^4))),10^(5.2611+(-7.0786*LOG10(C158))+(3.5545*(LOG10(C158)^2))+(-0.72311*(LOG10(C158)^3))+(0*(LOG10(C158)^4)))))</f>
        <v/>
      </c>
      <c r="E158" s="30">
        <f>IF(AND(C158&gt;0.167,C158&lt;1.05),10^(3.9425+(-1.65*LOG10(C158))+(0.54353*(LOG10(C158)^2))+(2.3036*(LOG10(C158)^3))+(1.5439*(LOG10(C158)^4))),IF(AND(C158&gt;1.05,C158&lt;8.7),10^(3.9373+(-1.6802*LOG10(C158))+(-0.80819*(LOG10(C158)^2))+(-1.5461*(LOG10(C158)^3))+(1.4957*(LOG10(C158)^4))),10^(5.8327+(-7.3773*LOG10(C158))+(3.6569*(LOG10(C158)^2))+(-0.73282*(LOG10(C158)^3))+(0*(LOG10(C158)^4)))))</f>
        <v/>
      </c>
      <c r="F158" s="30">
        <f>IF(AND(C158&gt;0.167,C158&lt;2.4),10^(1.2919+(-0.46629*LOG10(C158))+(2.2169*(LOG10(C158)^2))+(0.15728*(LOG10(C158)^3))+(-1.0651*(LOG10(C158)^4))),IF(AND(C158&gt;2.4,C158&lt;15.04),10^(0.91008+(3.8403*LOG10(C158))+(-9.0634*(LOG10(C158)^2))+(7.4402*(LOG10(C158)^3))+(-2.219*(LOG10(C158)^4))),10^(1.7753+(-0.80503*LOG10(C158))+(-0.055334*(LOG10(C158)^2))+(0*(LOG10(C158)^3))+(0*(LOG10(C158)^4)))))</f>
        <v/>
      </c>
      <c r="G158" s="30">
        <f>10^(2.5759+(-1.5622*LOG10(C158))+(0.30429*(LOG10(C158)^2))+(-0.059534*(LOG10(C158)^3))+(0*(LOG10(C158)^4)))</f>
        <v/>
      </c>
    </row>
    <row r="159">
      <c r="C159" s="76" t="n">
        <v>54</v>
      </c>
      <c r="D159" s="30">
        <f>IF(AND(C159&gt;0.167,C159&lt;2.84),10^(3.0002+(-1.4636*LOG10(C159))+(-0.49427*(LOG10(C159)^2))+(-0.44345*(LOG10(C159)^3))+(-0.37148*(LOG10(C159)^4))),IF(AND(C159&gt;2.84,C159&lt;25.21),10^(2.7741+(0.11608*LOG10(C159))+(-4.5313*(LOG10(C159)^2))+(3.4564*(LOG10(C159)^3))+(-0.8346*(LOG10(C159)^4))),10^(5.2611+(-7.0786*LOG10(C159))+(3.5545*(LOG10(C159)^2))+(-0.72311*(LOG10(C159)^3))+(0*(LOG10(C159)^4)))))</f>
        <v/>
      </c>
      <c r="E159" s="30">
        <f>IF(AND(C159&gt;0.167,C159&lt;1.05),10^(3.9425+(-1.65*LOG10(C159))+(0.54353*(LOG10(C159)^2))+(2.3036*(LOG10(C159)^3))+(1.5439*(LOG10(C159)^4))),IF(AND(C159&gt;1.05,C159&lt;8.7),10^(3.9373+(-1.6802*LOG10(C159))+(-0.80819*(LOG10(C159)^2))+(-1.5461*(LOG10(C159)^3))+(1.4957*(LOG10(C159)^4))),10^(5.8327+(-7.3773*LOG10(C159))+(3.6569*(LOG10(C159)^2))+(-0.73282*(LOG10(C159)^3))+(0*(LOG10(C159)^4)))))</f>
        <v/>
      </c>
      <c r="F159" s="30">
        <f>IF(AND(C159&gt;0.167,C159&lt;2.4),10^(1.2919+(-0.46629*LOG10(C159))+(2.2169*(LOG10(C159)^2))+(0.15728*(LOG10(C159)^3))+(-1.0651*(LOG10(C159)^4))),IF(AND(C159&gt;2.4,C159&lt;15.04),10^(0.91008+(3.8403*LOG10(C159))+(-9.0634*(LOG10(C159)^2))+(7.4402*(LOG10(C159)^3))+(-2.219*(LOG10(C159)^4))),10^(1.7753+(-0.80503*LOG10(C159))+(-0.055334*(LOG10(C159)^2))+(0*(LOG10(C159)^3))+(0*(LOG10(C159)^4)))))</f>
        <v/>
      </c>
      <c r="G159" s="30">
        <f>10^(2.5759+(-1.5622*LOG10(C159))+(0.30429*(LOG10(C159)^2))+(-0.059534*(LOG10(C159)^3))+(0*(LOG10(C159)^4)))</f>
        <v/>
      </c>
    </row>
    <row r="160">
      <c r="C160" s="76" t="n">
        <v>54.5</v>
      </c>
      <c r="D160" s="30">
        <f>IF(AND(C160&gt;0.167,C160&lt;2.84),10^(3.0002+(-1.4636*LOG10(C160))+(-0.49427*(LOG10(C160)^2))+(-0.44345*(LOG10(C160)^3))+(-0.37148*(LOG10(C160)^4))),IF(AND(C160&gt;2.84,C160&lt;25.21),10^(2.7741+(0.11608*LOG10(C160))+(-4.5313*(LOG10(C160)^2))+(3.4564*(LOG10(C160)^3))+(-0.8346*(LOG10(C160)^4))),10^(5.2611+(-7.0786*LOG10(C160))+(3.5545*(LOG10(C160)^2))+(-0.72311*(LOG10(C160)^3))+(0*(LOG10(C160)^4)))))</f>
        <v/>
      </c>
      <c r="E160" s="30">
        <f>IF(AND(C160&gt;0.167,C160&lt;1.05),10^(3.9425+(-1.65*LOG10(C160))+(0.54353*(LOG10(C160)^2))+(2.3036*(LOG10(C160)^3))+(1.5439*(LOG10(C160)^4))),IF(AND(C160&gt;1.05,C160&lt;8.7),10^(3.9373+(-1.6802*LOG10(C160))+(-0.80819*(LOG10(C160)^2))+(-1.5461*(LOG10(C160)^3))+(1.4957*(LOG10(C160)^4))),10^(5.8327+(-7.3773*LOG10(C160))+(3.6569*(LOG10(C160)^2))+(-0.73282*(LOG10(C160)^3))+(0*(LOG10(C160)^4)))))</f>
        <v/>
      </c>
      <c r="F160" s="30">
        <f>IF(AND(C160&gt;0.167,C160&lt;2.4),10^(1.2919+(-0.46629*LOG10(C160))+(2.2169*(LOG10(C160)^2))+(0.15728*(LOG10(C160)^3))+(-1.0651*(LOG10(C160)^4))),IF(AND(C160&gt;2.4,C160&lt;15.04),10^(0.91008+(3.8403*LOG10(C160))+(-9.0634*(LOG10(C160)^2))+(7.4402*(LOG10(C160)^3))+(-2.219*(LOG10(C160)^4))),10^(1.7753+(-0.80503*LOG10(C160))+(-0.055334*(LOG10(C160)^2))+(0*(LOG10(C160)^3))+(0*(LOG10(C160)^4)))))</f>
        <v/>
      </c>
      <c r="G160" s="30">
        <f>10^(2.5759+(-1.5622*LOG10(C160))+(0.30429*(LOG10(C160)^2))+(-0.059534*(LOG10(C160)^3))+(0*(LOG10(C160)^4)))</f>
        <v/>
      </c>
    </row>
    <row r="161">
      <c r="C161" s="30" t="n">
        <v>55</v>
      </c>
      <c r="D161" s="30">
        <f>IF(AND(C161&gt;0.167,C161&lt;2.84),10^(3.0002+(-1.4636*LOG10(C161))+(-0.49427*(LOG10(C161)^2))+(-0.44345*(LOG10(C161)^3))+(-0.37148*(LOG10(C161)^4))),IF(AND(C161&gt;2.84,C161&lt;25.21),10^(2.7741+(0.11608*LOG10(C161))+(-4.5313*(LOG10(C161)^2))+(3.4564*(LOG10(C161)^3))+(-0.8346*(LOG10(C161)^4))),10^(5.2611+(-7.0786*LOG10(C161))+(3.5545*(LOG10(C161)^2))+(-0.72311*(LOG10(C161)^3))+(0*(LOG10(C161)^4)))))</f>
        <v/>
      </c>
      <c r="E161" s="30">
        <f>IF(AND(C161&gt;0.167,C161&lt;1.05),10^(3.9425+(-1.65*LOG10(C161))+(0.54353*(LOG10(C161)^2))+(2.3036*(LOG10(C161)^3))+(1.5439*(LOG10(C161)^4))),IF(AND(C161&gt;1.05,C161&lt;8.7),10^(3.9373+(-1.6802*LOG10(C161))+(-0.80819*(LOG10(C161)^2))+(-1.5461*(LOG10(C161)^3))+(1.4957*(LOG10(C161)^4))),10^(5.8327+(-7.3773*LOG10(C161))+(3.6569*(LOG10(C161)^2))+(-0.73282*(LOG10(C161)^3))+(0*(LOG10(C161)^4)))))</f>
        <v/>
      </c>
      <c r="F161" s="30">
        <f>IF(AND(C161&gt;0.167,C161&lt;2.4),10^(1.2919+(-0.46629*LOG10(C161))+(2.2169*(LOG10(C161)^2))+(0.15728*(LOG10(C161)^3))+(-1.0651*(LOG10(C161)^4))),IF(AND(C161&gt;2.4,C161&lt;15.04),10^(0.91008+(3.8403*LOG10(C161))+(-9.0634*(LOG10(C161)^2))+(7.4402*(LOG10(C161)^3))+(-2.219*(LOG10(C161)^4))),10^(1.7753+(-0.80503*LOG10(C161))+(-0.055334*(LOG10(C161)^2))+(0*(LOG10(C161)^3))+(0*(LOG10(C161)^4)))))</f>
        <v/>
      </c>
      <c r="G161" s="30">
        <f>10^(2.5759+(-1.5622*LOG10(C161))+(0.30429*(LOG10(C161)^2))+(-0.059534*(LOG10(C161)^3))+(0*(LOG10(C161)^4)))</f>
        <v/>
      </c>
    </row>
    <row r="162">
      <c r="C162" s="76" t="n">
        <v>55.5</v>
      </c>
      <c r="D162" s="30">
        <f>IF(AND(C162&gt;0.167,C162&lt;2.84),10^(3.0002+(-1.4636*LOG10(C162))+(-0.49427*(LOG10(C162)^2))+(-0.44345*(LOG10(C162)^3))+(-0.37148*(LOG10(C162)^4))),IF(AND(C162&gt;2.84,C162&lt;25.21),10^(2.7741+(0.11608*LOG10(C162))+(-4.5313*(LOG10(C162)^2))+(3.4564*(LOG10(C162)^3))+(-0.8346*(LOG10(C162)^4))),10^(5.2611+(-7.0786*LOG10(C162))+(3.5545*(LOG10(C162)^2))+(-0.72311*(LOG10(C162)^3))+(0*(LOG10(C162)^4)))))</f>
        <v/>
      </c>
      <c r="E162" s="30">
        <f>IF(AND(C162&gt;0.167,C162&lt;1.05),10^(3.9425+(-1.65*LOG10(C162))+(0.54353*(LOG10(C162)^2))+(2.3036*(LOG10(C162)^3))+(1.5439*(LOG10(C162)^4))),IF(AND(C162&gt;1.05,C162&lt;8.7),10^(3.9373+(-1.6802*LOG10(C162))+(-0.80819*(LOG10(C162)^2))+(-1.5461*(LOG10(C162)^3))+(1.4957*(LOG10(C162)^4))),10^(5.8327+(-7.3773*LOG10(C162))+(3.6569*(LOG10(C162)^2))+(-0.73282*(LOG10(C162)^3))+(0*(LOG10(C162)^4)))))</f>
        <v/>
      </c>
      <c r="F162" s="30">
        <f>IF(AND(C162&gt;0.167,C162&lt;2.4),10^(1.2919+(-0.46629*LOG10(C162))+(2.2169*(LOG10(C162)^2))+(0.15728*(LOG10(C162)^3))+(-1.0651*(LOG10(C162)^4))),IF(AND(C162&gt;2.4,C162&lt;15.04),10^(0.91008+(3.8403*LOG10(C162))+(-9.0634*(LOG10(C162)^2))+(7.4402*(LOG10(C162)^3))+(-2.219*(LOG10(C162)^4))),10^(1.7753+(-0.80503*LOG10(C162))+(-0.055334*(LOG10(C162)^2))+(0*(LOG10(C162)^3))+(0*(LOG10(C162)^4)))))</f>
        <v/>
      </c>
      <c r="G162" s="30">
        <f>10^(2.5759+(-1.5622*LOG10(C162))+(0.30429*(LOG10(C162)^2))+(-0.059534*(LOG10(C162)^3))+(0*(LOG10(C162)^4)))</f>
        <v/>
      </c>
    </row>
    <row r="163">
      <c r="C163" s="76" t="n">
        <v>56</v>
      </c>
      <c r="D163" s="30">
        <f>IF(AND(C163&gt;0.167,C163&lt;2.84),10^(3.0002+(-1.4636*LOG10(C163))+(-0.49427*(LOG10(C163)^2))+(-0.44345*(LOG10(C163)^3))+(-0.37148*(LOG10(C163)^4))),IF(AND(C163&gt;2.84,C163&lt;25.21),10^(2.7741+(0.11608*LOG10(C163))+(-4.5313*(LOG10(C163)^2))+(3.4564*(LOG10(C163)^3))+(-0.8346*(LOG10(C163)^4))),10^(5.2611+(-7.0786*LOG10(C163))+(3.5545*(LOG10(C163)^2))+(-0.72311*(LOG10(C163)^3))+(0*(LOG10(C163)^4)))))</f>
        <v/>
      </c>
      <c r="E163" s="30">
        <f>IF(AND(C163&gt;0.167,C163&lt;1.05),10^(3.9425+(-1.65*LOG10(C163))+(0.54353*(LOG10(C163)^2))+(2.3036*(LOG10(C163)^3))+(1.5439*(LOG10(C163)^4))),IF(AND(C163&gt;1.05,C163&lt;8.7),10^(3.9373+(-1.6802*LOG10(C163))+(-0.80819*(LOG10(C163)^2))+(-1.5461*(LOG10(C163)^3))+(1.4957*(LOG10(C163)^4))),10^(5.8327+(-7.3773*LOG10(C163))+(3.6569*(LOG10(C163)^2))+(-0.73282*(LOG10(C163)^3))+(0*(LOG10(C163)^4)))))</f>
        <v/>
      </c>
      <c r="F163" s="30">
        <f>IF(AND(C163&gt;0.167,C163&lt;2.4),10^(1.2919+(-0.46629*LOG10(C163))+(2.2169*(LOG10(C163)^2))+(0.15728*(LOG10(C163)^3))+(-1.0651*(LOG10(C163)^4))),IF(AND(C163&gt;2.4,C163&lt;15.04),10^(0.91008+(3.8403*LOG10(C163))+(-9.0634*(LOG10(C163)^2))+(7.4402*(LOG10(C163)^3))+(-2.219*(LOG10(C163)^4))),10^(1.7753+(-0.80503*LOG10(C163))+(-0.055334*(LOG10(C163)^2))+(0*(LOG10(C163)^3))+(0*(LOG10(C163)^4)))))</f>
        <v/>
      </c>
      <c r="G163" s="30">
        <f>10^(2.5759+(-1.5622*LOG10(C163))+(0.30429*(LOG10(C163)^2))+(-0.059534*(LOG10(C163)^3))+(0*(LOG10(C163)^4)))</f>
        <v/>
      </c>
    </row>
    <row r="164">
      <c r="C164" s="30" t="n">
        <v>56.5</v>
      </c>
      <c r="D164" s="30">
        <f>IF(AND(C164&gt;0.167,C164&lt;2.84),10^(3.0002+(-1.4636*LOG10(C164))+(-0.49427*(LOG10(C164)^2))+(-0.44345*(LOG10(C164)^3))+(-0.37148*(LOG10(C164)^4))),IF(AND(C164&gt;2.84,C164&lt;25.21),10^(2.7741+(0.11608*LOG10(C164))+(-4.5313*(LOG10(C164)^2))+(3.4564*(LOG10(C164)^3))+(-0.8346*(LOG10(C164)^4))),10^(5.2611+(-7.0786*LOG10(C164))+(3.5545*(LOG10(C164)^2))+(-0.72311*(LOG10(C164)^3))+(0*(LOG10(C164)^4)))))</f>
        <v/>
      </c>
      <c r="E164" s="30">
        <f>IF(AND(C164&gt;0.167,C164&lt;1.05),10^(3.9425+(-1.65*LOG10(C164))+(0.54353*(LOG10(C164)^2))+(2.3036*(LOG10(C164)^3))+(1.5439*(LOG10(C164)^4))),IF(AND(C164&gt;1.05,C164&lt;8.7),10^(3.9373+(-1.6802*LOG10(C164))+(-0.80819*(LOG10(C164)^2))+(-1.5461*(LOG10(C164)^3))+(1.4957*(LOG10(C164)^4))),10^(5.8327+(-7.3773*LOG10(C164))+(3.6569*(LOG10(C164)^2))+(-0.73282*(LOG10(C164)^3))+(0*(LOG10(C164)^4)))))</f>
        <v/>
      </c>
      <c r="F164" s="30">
        <f>IF(AND(C164&gt;0.167,C164&lt;2.4),10^(1.2919+(-0.46629*LOG10(C164))+(2.2169*(LOG10(C164)^2))+(0.15728*(LOG10(C164)^3))+(-1.0651*(LOG10(C164)^4))),IF(AND(C164&gt;2.4,C164&lt;15.04),10^(0.91008+(3.8403*LOG10(C164))+(-9.0634*(LOG10(C164)^2))+(7.4402*(LOG10(C164)^3))+(-2.219*(LOG10(C164)^4))),10^(1.7753+(-0.80503*LOG10(C164))+(-0.055334*(LOG10(C164)^2))+(0*(LOG10(C164)^3))+(0*(LOG10(C164)^4)))))</f>
        <v/>
      </c>
      <c r="G164" s="30">
        <f>10^(2.5759+(-1.5622*LOG10(C164))+(0.30429*(LOG10(C164)^2))+(-0.059534*(LOG10(C164)^3))+(0*(LOG10(C164)^4)))</f>
        <v/>
      </c>
    </row>
    <row r="165">
      <c r="C165" s="76" t="n">
        <v>57</v>
      </c>
      <c r="D165" s="30">
        <f>IF(AND(C165&gt;0.167,C165&lt;2.84),10^(3.0002+(-1.4636*LOG10(C165))+(-0.49427*(LOG10(C165)^2))+(-0.44345*(LOG10(C165)^3))+(-0.37148*(LOG10(C165)^4))),IF(AND(C165&gt;2.84,C165&lt;25.21),10^(2.7741+(0.11608*LOG10(C165))+(-4.5313*(LOG10(C165)^2))+(3.4564*(LOG10(C165)^3))+(-0.8346*(LOG10(C165)^4))),10^(5.2611+(-7.0786*LOG10(C165))+(3.5545*(LOG10(C165)^2))+(-0.72311*(LOG10(C165)^3))+(0*(LOG10(C165)^4)))))</f>
        <v/>
      </c>
      <c r="E165" s="30">
        <f>IF(AND(C165&gt;0.167,C165&lt;1.05),10^(3.9425+(-1.65*LOG10(C165))+(0.54353*(LOG10(C165)^2))+(2.3036*(LOG10(C165)^3))+(1.5439*(LOG10(C165)^4))),IF(AND(C165&gt;1.05,C165&lt;8.7),10^(3.9373+(-1.6802*LOG10(C165))+(-0.80819*(LOG10(C165)^2))+(-1.5461*(LOG10(C165)^3))+(1.4957*(LOG10(C165)^4))),10^(5.8327+(-7.3773*LOG10(C165))+(3.6569*(LOG10(C165)^2))+(-0.73282*(LOG10(C165)^3))+(0*(LOG10(C165)^4)))))</f>
        <v/>
      </c>
      <c r="F165" s="30">
        <f>IF(AND(C165&gt;0.167,C165&lt;2.4),10^(1.2919+(-0.46629*LOG10(C165))+(2.2169*(LOG10(C165)^2))+(0.15728*(LOG10(C165)^3))+(-1.0651*(LOG10(C165)^4))),IF(AND(C165&gt;2.4,C165&lt;15.04),10^(0.91008+(3.8403*LOG10(C165))+(-9.0634*(LOG10(C165)^2))+(7.4402*(LOG10(C165)^3))+(-2.219*(LOG10(C165)^4))),10^(1.7753+(-0.80503*LOG10(C165))+(-0.055334*(LOG10(C165)^2))+(0*(LOG10(C165)^3))+(0*(LOG10(C165)^4)))))</f>
        <v/>
      </c>
      <c r="G165" s="30">
        <f>10^(2.5759+(-1.5622*LOG10(C165))+(0.30429*(LOG10(C165)^2))+(-0.059534*(LOG10(C165)^3))+(0*(LOG10(C165)^4)))</f>
        <v/>
      </c>
    </row>
    <row r="166">
      <c r="C166" s="76" t="n">
        <v>57.5</v>
      </c>
      <c r="D166" s="30">
        <f>IF(AND(C166&gt;0.167,C166&lt;2.84),10^(3.0002+(-1.4636*LOG10(C166))+(-0.49427*(LOG10(C166)^2))+(-0.44345*(LOG10(C166)^3))+(-0.37148*(LOG10(C166)^4))),IF(AND(C166&gt;2.84,C166&lt;25.21),10^(2.7741+(0.11608*LOG10(C166))+(-4.5313*(LOG10(C166)^2))+(3.4564*(LOG10(C166)^3))+(-0.8346*(LOG10(C166)^4))),10^(5.2611+(-7.0786*LOG10(C166))+(3.5545*(LOG10(C166)^2))+(-0.72311*(LOG10(C166)^3))+(0*(LOG10(C166)^4)))))</f>
        <v/>
      </c>
      <c r="E166" s="30">
        <f>IF(AND(C166&gt;0.167,C166&lt;1.05),10^(3.9425+(-1.65*LOG10(C166))+(0.54353*(LOG10(C166)^2))+(2.3036*(LOG10(C166)^3))+(1.5439*(LOG10(C166)^4))),IF(AND(C166&gt;1.05,C166&lt;8.7),10^(3.9373+(-1.6802*LOG10(C166))+(-0.80819*(LOG10(C166)^2))+(-1.5461*(LOG10(C166)^3))+(1.4957*(LOG10(C166)^4))),10^(5.8327+(-7.3773*LOG10(C166))+(3.6569*(LOG10(C166)^2))+(-0.73282*(LOG10(C166)^3))+(0*(LOG10(C166)^4)))))</f>
        <v/>
      </c>
      <c r="F166" s="30">
        <f>IF(AND(C166&gt;0.167,C166&lt;2.4),10^(1.2919+(-0.46629*LOG10(C166))+(2.2169*(LOG10(C166)^2))+(0.15728*(LOG10(C166)^3))+(-1.0651*(LOG10(C166)^4))),IF(AND(C166&gt;2.4,C166&lt;15.04),10^(0.91008+(3.8403*LOG10(C166))+(-9.0634*(LOG10(C166)^2))+(7.4402*(LOG10(C166)^3))+(-2.219*(LOG10(C166)^4))),10^(1.7753+(-0.80503*LOG10(C166))+(-0.055334*(LOG10(C166)^2))+(0*(LOG10(C166)^3))+(0*(LOG10(C166)^4)))))</f>
        <v/>
      </c>
      <c r="G166" s="30">
        <f>10^(2.5759+(-1.5622*LOG10(C166))+(0.30429*(LOG10(C166)^2))+(-0.059534*(LOG10(C166)^3))+(0*(LOG10(C166)^4)))</f>
        <v/>
      </c>
    </row>
    <row r="167">
      <c r="C167" s="30" t="n">
        <v>58</v>
      </c>
      <c r="D167" s="30">
        <f>IF(AND(C167&gt;0.167,C167&lt;2.84),10^(3.0002+(-1.4636*LOG10(C167))+(-0.49427*(LOG10(C167)^2))+(-0.44345*(LOG10(C167)^3))+(-0.37148*(LOG10(C167)^4))),IF(AND(C167&gt;2.84,C167&lt;25.21),10^(2.7741+(0.11608*LOG10(C167))+(-4.5313*(LOG10(C167)^2))+(3.4564*(LOG10(C167)^3))+(-0.8346*(LOG10(C167)^4))),10^(5.2611+(-7.0786*LOG10(C167))+(3.5545*(LOG10(C167)^2))+(-0.72311*(LOG10(C167)^3))+(0*(LOG10(C167)^4)))))</f>
        <v/>
      </c>
      <c r="E167" s="30">
        <f>IF(AND(C167&gt;0.167,C167&lt;1.05),10^(3.9425+(-1.65*LOG10(C167))+(0.54353*(LOG10(C167)^2))+(2.3036*(LOG10(C167)^3))+(1.5439*(LOG10(C167)^4))),IF(AND(C167&gt;1.05,C167&lt;8.7),10^(3.9373+(-1.6802*LOG10(C167))+(-0.80819*(LOG10(C167)^2))+(-1.5461*(LOG10(C167)^3))+(1.4957*(LOG10(C167)^4))),10^(5.8327+(-7.3773*LOG10(C167))+(3.6569*(LOG10(C167)^2))+(-0.73282*(LOG10(C167)^3))+(0*(LOG10(C167)^4)))))</f>
        <v/>
      </c>
      <c r="F167" s="30">
        <f>IF(AND(C167&gt;0.167,C167&lt;2.4),10^(1.2919+(-0.46629*LOG10(C167))+(2.2169*(LOG10(C167)^2))+(0.15728*(LOG10(C167)^3))+(-1.0651*(LOG10(C167)^4))),IF(AND(C167&gt;2.4,C167&lt;15.04),10^(0.91008+(3.8403*LOG10(C167))+(-9.0634*(LOG10(C167)^2))+(7.4402*(LOG10(C167)^3))+(-2.219*(LOG10(C167)^4))),10^(1.7753+(-0.80503*LOG10(C167))+(-0.055334*(LOG10(C167)^2))+(0*(LOG10(C167)^3))+(0*(LOG10(C167)^4)))))</f>
        <v/>
      </c>
      <c r="G167" s="30">
        <f>10^(2.5759+(-1.5622*LOG10(C167))+(0.30429*(LOG10(C167)^2))+(-0.059534*(LOG10(C167)^3))+(0*(LOG10(C167)^4)))</f>
        <v/>
      </c>
    </row>
    <row r="168">
      <c r="C168" s="76" t="n">
        <v>58.5</v>
      </c>
      <c r="D168" s="30">
        <f>IF(AND(C168&gt;0.167,C168&lt;2.84),10^(3.0002+(-1.4636*LOG10(C168))+(-0.49427*(LOG10(C168)^2))+(-0.44345*(LOG10(C168)^3))+(-0.37148*(LOG10(C168)^4))),IF(AND(C168&gt;2.84,C168&lt;25.21),10^(2.7741+(0.11608*LOG10(C168))+(-4.5313*(LOG10(C168)^2))+(3.4564*(LOG10(C168)^3))+(-0.8346*(LOG10(C168)^4))),10^(5.2611+(-7.0786*LOG10(C168))+(3.5545*(LOG10(C168)^2))+(-0.72311*(LOG10(C168)^3))+(0*(LOG10(C168)^4)))))</f>
        <v/>
      </c>
      <c r="E168" s="30">
        <f>IF(AND(C168&gt;0.167,C168&lt;1.05),10^(3.9425+(-1.65*LOG10(C168))+(0.54353*(LOG10(C168)^2))+(2.3036*(LOG10(C168)^3))+(1.5439*(LOG10(C168)^4))),IF(AND(C168&gt;1.05,C168&lt;8.7),10^(3.9373+(-1.6802*LOG10(C168))+(-0.80819*(LOG10(C168)^2))+(-1.5461*(LOG10(C168)^3))+(1.4957*(LOG10(C168)^4))),10^(5.8327+(-7.3773*LOG10(C168))+(3.6569*(LOG10(C168)^2))+(-0.73282*(LOG10(C168)^3))+(0*(LOG10(C168)^4)))))</f>
        <v/>
      </c>
      <c r="F168" s="30">
        <f>IF(AND(C168&gt;0.167,C168&lt;2.4),10^(1.2919+(-0.46629*LOG10(C168))+(2.2169*(LOG10(C168)^2))+(0.15728*(LOG10(C168)^3))+(-1.0651*(LOG10(C168)^4))),IF(AND(C168&gt;2.4,C168&lt;15.04),10^(0.91008+(3.8403*LOG10(C168))+(-9.0634*(LOG10(C168)^2))+(7.4402*(LOG10(C168)^3))+(-2.219*(LOG10(C168)^4))),10^(1.7753+(-0.80503*LOG10(C168))+(-0.055334*(LOG10(C168)^2))+(0*(LOG10(C168)^3))+(0*(LOG10(C168)^4)))))</f>
        <v/>
      </c>
      <c r="G168" s="30">
        <f>10^(2.5759+(-1.5622*LOG10(C168))+(0.30429*(LOG10(C168)^2))+(-0.059534*(LOG10(C168)^3))+(0*(LOG10(C168)^4)))</f>
        <v/>
      </c>
    </row>
    <row r="169">
      <c r="C169" s="76" t="n">
        <v>59</v>
      </c>
      <c r="D169" s="30">
        <f>IF(AND(C169&gt;0.167,C169&lt;2.84),10^(3.0002+(-1.4636*LOG10(C169))+(-0.49427*(LOG10(C169)^2))+(-0.44345*(LOG10(C169)^3))+(-0.37148*(LOG10(C169)^4))),IF(AND(C169&gt;2.84,C169&lt;25.21),10^(2.7741+(0.11608*LOG10(C169))+(-4.5313*(LOG10(C169)^2))+(3.4564*(LOG10(C169)^3))+(-0.8346*(LOG10(C169)^4))),10^(5.2611+(-7.0786*LOG10(C169))+(3.5545*(LOG10(C169)^2))+(-0.72311*(LOG10(C169)^3))+(0*(LOG10(C169)^4)))))</f>
        <v/>
      </c>
      <c r="E169" s="30">
        <f>IF(AND(C169&gt;0.167,C169&lt;1.05),10^(3.9425+(-1.65*LOG10(C169))+(0.54353*(LOG10(C169)^2))+(2.3036*(LOG10(C169)^3))+(1.5439*(LOG10(C169)^4))),IF(AND(C169&gt;1.05,C169&lt;8.7),10^(3.9373+(-1.6802*LOG10(C169))+(-0.80819*(LOG10(C169)^2))+(-1.5461*(LOG10(C169)^3))+(1.4957*(LOG10(C169)^4))),10^(5.8327+(-7.3773*LOG10(C169))+(3.6569*(LOG10(C169)^2))+(-0.73282*(LOG10(C169)^3))+(0*(LOG10(C169)^4)))))</f>
        <v/>
      </c>
      <c r="F169" s="30">
        <f>IF(AND(C169&gt;0.167,C169&lt;2.4),10^(1.2919+(-0.46629*LOG10(C169))+(2.2169*(LOG10(C169)^2))+(0.15728*(LOG10(C169)^3))+(-1.0651*(LOG10(C169)^4))),IF(AND(C169&gt;2.4,C169&lt;15.04),10^(0.91008+(3.8403*LOG10(C169))+(-9.0634*(LOG10(C169)^2))+(7.4402*(LOG10(C169)^3))+(-2.219*(LOG10(C169)^4))),10^(1.7753+(-0.80503*LOG10(C169))+(-0.055334*(LOG10(C169)^2))+(0*(LOG10(C169)^3))+(0*(LOG10(C169)^4)))))</f>
        <v/>
      </c>
      <c r="G169" s="30">
        <f>10^(2.5759+(-1.5622*LOG10(C169))+(0.30429*(LOG10(C169)^2))+(-0.059534*(LOG10(C169)^3))+(0*(LOG10(C169)^4)))</f>
        <v/>
      </c>
    </row>
    <row r="170">
      <c r="C170" s="30" t="n">
        <v>59.5</v>
      </c>
      <c r="D170" s="30">
        <f>IF(AND(C170&gt;0.167,C170&lt;2.84),10^(3.0002+(-1.4636*LOG10(C170))+(-0.49427*(LOG10(C170)^2))+(-0.44345*(LOG10(C170)^3))+(-0.37148*(LOG10(C170)^4))),IF(AND(C170&gt;2.84,C170&lt;25.21),10^(2.7741+(0.11608*LOG10(C170))+(-4.5313*(LOG10(C170)^2))+(3.4564*(LOG10(C170)^3))+(-0.8346*(LOG10(C170)^4))),10^(5.2611+(-7.0786*LOG10(C170))+(3.5545*(LOG10(C170)^2))+(-0.72311*(LOG10(C170)^3))+(0*(LOG10(C170)^4)))))</f>
        <v/>
      </c>
      <c r="E170" s="30">
        <f>IF(AND(C170&gt;0.167,C170&lt;1.05),10^(3.9425+(-1.65*LOG10(C170))+(0.54353*(LOG10(C170)^2))+(2.3036*(LOG10(C170)^3))+(1.5439*(LOG10(C170)^4))),IF(AND(C170&gt;1.05,C170&lt;8.7),10^(3.9373+(-1.6802*LOG10(C170))+(-0.80819*(LOG10(C170)^2))+(-1.5461*(LOG10(C170)^3))+(1.4957*(LOG10(C170)^4))),10^(5.8327+(-7.3773*LOG10(C170))+(3.6569*(LOG10(C170)^2))+(-0.73282*(LOG10(C170)^3))+(0*(LOG10(C170)^4)))))</f>
        <v/>
      </c>
      <c r="F170" s="30">
        <f>IF(AND(C170&gt;0.167,C170&lt;2.4),10^(1.2919+(-0.46629*LOG10(C170))+(2.2169*(LOG10(C170)^2))+(0.15728*(LOG10(C170)^3))+(-1.0651*(LOG10(C170)^4))),IF(AND(C170&gt;2.4,C170&lt;15.04),10^(0.91008+(3.8403*LOG10(C170))+(-9.0634*(LOG10(C170)^2))+(7.4402*(LOG10(C170)^3))+(-2.219*(LOG10(C170)^4))),10^(1.7753+(-0.80503*LOG10(C170))+(-0.055334*(LOG10(C170)^2))+(0*(LOG10(C170)^3))+(0*(LOG10(C170)^4)))))</f>
        <v/>
      </c>
      <c r="G170" s="30">
        <f>10^(2.5759+(-1.5622*LOG10(C170))+(0.30429*(LOG10(C170)^2))+(-0.059534*(LOG10(C170)^3))+(0*(LOG10(C170)^4)))</f>
        <v/>
      </c>
    </row>
    <row r="171">
      <c r="C171" s="76" t="n">
        <v>60</v>
      </c>
      <c r="D171" s="30">
        <f>IF(AND(C171&gt;0.167,C171&lt;2.84),10^(3.0002+(-1.4636*LOG10(C171))+(-0.49427*(LOG10(C171)^2))+(-0.44345*(LOG10(C171)^3))+(-0.37148*(LOG10(C171)^4))),IF(AND(C171&gt;2.84,C171&lt;25.21),10^(2.7741+(0.11608*LOG10(C171))+(-4.5313*(LOG10(C171)^2))+(3.4564*(LOG10(C171)^3))+(-0.8346*(LOG10(C171)^4))),10^(5.2611+(-7.0786*LOG10(C171))+(3.5545*(LOG10(C171)^2))+(-0.72311*(LOG10(C171)^3))+(0*(LOG10(C171)^4)))))</f>
        <v/>
      </c>
      <c r="E171" s="30">
        <f>IF(AND(C171&gt;0.167,C171&lt;1.05),10^(3.9425+(-1.65*LOG10(C171))+(0.54353*(LOG10(C171)^2))+(2.3036*(LOG10(C171)^3))+(1.5439*(LOG10(C171)^4))),IF(AND(C171&gt;1.05,C171&lt;8.7),10^(3.9373+(-1.6802*LOG10(C171))+(-0.80819*(LOG10(C171)^2))+(-1.5461*(LOG10(C171)^3))+(1.4957*(LOG10(C171)^4))),10^(5.8327+(-7.3773*LOG10(C171))+(3.6569*(LOG10(C171)^2))+(-0.73282*(LOG10(C171)^3))+(0*(LOG10(C171)^4)))))</f>
        <v/>
      </c>
      <c r="F171" s="30">
        <f>IF(AND(C171&gt;0.167,C171&lt;2.4),10^(1.2919+(-0.46629*LOG10(C171))+(2.2169*(LOG10(C171)^2))+(0.15728*(LOG10(C171)^3))+(-1.0651*(LOG10(C171)^4))),IF(AND(C171&gt;2.4,C171&lt;15.04),10^(0.91008+(3.8403*LOG10(C171))+(-9.0634*(LOG10(C171)^2))+(7.4402*(LOG10(C171)^3))+(-2.219*(LOG10(C171)^4))),10^(1.7753+(-0.80503*LOG10(C171))+(-0.055334*(LOG10(C171)^2))+(0*(LOG10(C171)^3))+(0*(LOG10(C171)^4)))))</f>
        <v/>
      </c>
      <c r="G171" s="30">
        <f>10^(2.5759+(-1.5622*LOG10(C171))+(0.30429*(LOG10(C171)^2))+(-0.059534*(LOG10(C171)^3))+(0*(LOG10(C171)^4)))</f>
        <v/>
      </c>
    </row>
    <row r="172">
      <c r="C172" s="76" t="n">
        <v>60.5</v>
      </c>
      <c r="D172" s="30">
        <f>IF(AND(C172&gt;0.167,C172&lt;2.84),10^(3.0002+(-1.4636*LOG10(C172))+(-0.49427*(LOG10(C172)^2))+(-0.44345*(LOG10(C172)^3))+(-0.37148*(LOG10(C172)^4))),IF(AND(C172&gt;2.84,C172&lt;25.21),10^(2.7741+(0.11608*LOG10(C172))+(-4.5313*(LOG10(C172)^2))+(3.4564*(LOG10(C172)^3))+(-0.8346*(LOG10(C172)^4))),10^(5.2611+(-7.0786*LOG10(C172))+(3.5545*(LOG10(C172)^2))+(-0.72311*(LOG10(C172)^3))+(0*(LOG10(C172)^4)))))</f>
        <v/>
      </c>
      <c r="E172" s="30">
        <f>IF(AND(C172&gt;0.167,C172&lt;1.05),10^(3.9425+(-1.65*LOG10(C172))+(0.54353*(LOG10(C172)^2))+(2.3036*(LOG10(C172)^3))+(1.5439*(LOG10(C172)^4))),IF(AND(C172&gt;1.05,C172&lt;8.7),10^(3.9373+(-1.6802*LOG10(C172))+(-0.80819*(LOG10(C172)^2))+(-1.5461*(LOG10(C172)^3))+(1.4957*(LOG10(C172)^4))),10^(5.8327+(-7.3773*LOG10(C172))+(3.6569*(LOG10(C172)^2))+(-0.73282*(LOG10(C172)^3))+(0*(LOG10(C172)^4)))))</f>
        <v/>
      </c>
      <c r="F172" s="30">
        <f>IF(AND(C172&gt;0.167,C172&lt;2.4),10^(1.2919+(-0.46629*LOG10(C172))+(2.2169*(LOG10(C172)^2))+(0.15728*(LOG10(C172)^3))+(-1.0651*(LOG10(C172)^4))),IF(AND(C172&gt;2.4,C172&lt;15.04),10^(0.91008+(3.8403*LOG10(C172))+(-9.0634*(LOG10(C172)^2))+(7.4402*(LOG10(C172)^3))+(-2.219*(LOG10(C172)^4))),10^(1.7753+(-0.80503*LOG10(C172))+(-0.055334*(LOG10(C172)^2))+(0*(LOG10(C172)^3))+(0*(LOG10(C172)^4)))))</f>
        <v/>
      </c>
      <c r="G172" s="30">
        <f>10^(2.5759+(-1.5622*LOG10(C172))+(0.30429*(LOG10(C172)^2))+(-0.059534*(LOG10(C172)^3))+(0*(LOG10(C172)^4)))</f>
        <v/>
      </c>
    </row>
    <row r="173">
      <c r="C173" s="30" t="n">
        <v>61</v>
      </c>
      <c r="D173" s="30">
        <f>IF(AND(C173&gt;0.167,C173&lt;2.84),10^(3.0002+(-1.4636*LOG10(C173))+(-0.49427*(LOG10(C173)^2))+(-0.44345*(LOG10(C173)^3))+(-0.37148*(LOG10(C173)^4))),IF(AND(C173&gt;2.84,C173&lt;25.21),10^(2.7741+(0.11608*LOG10(C173))+(-4.5313*(LOG10(C173)^2))+(3.4564*(LOG10(C173)^3))+(-0.8346*(LOG10(C173)^4))),10^(5.2611+(-7.0786*LOG10(C173))+(3.5545*(LOG10(C173)^2))+(-0.72311*(LOG10(C173)^3))+(0*(LOG10(C173)^4)))))</f>
        <v/>
      </c>
      <c r="E173" s="30">
        <f>IF(AND(C173&gt;0.167,C173&lt;1.05),10^(3.9425+(-1.65*LOG10(C173))+(0.54353*(LOG10(C173)^2))+(2.3036*(LOG10(C173)^3))+(1.5439*(LOG10(C173)^4))),IF(AND(C173&gt;1.05,C173&lt;8.7),10^(3.9373+(-1.6802*LOG10(C173))+(-0.80819*(LOG10(C173)^2))+(-1.5461*(LOG10(C173)^3))+(1.4957*(LOG10(C173)^4))),10^(5.8327+(-7.3773*LOG10(C173))+(3.6569*(LOG10(C173)^2))+(-0.73282*(LOG10(C173)^3))+(0*(LOG10(C173)^4)))))</f>
        <v/>
      </c>
      <c r="F173" s="30">
        <f>IF(AND(C173&gt;0.167,C173&lt;2.4),10^(1.2919+(-0.46629*LOG10(C173))+(2.2169*(LOG10(C173)^2))+(0.15728*(LOG10(C173)^3))+(-1.0651*(LOG10(C173)^4))),IF(AND(C173&gt;2.4,C173&lt;15.04),10^(0.91008+(3.8403*LOG10(C173))+(-9.0634*(LOG10(C173)^2))+(7.4402*(LOG10(C173)^3))+(-2.219*(LOG10(C173)^4))),10^(1.7753+(-0.80503*LOG10(C173))+(-0.055334*(LOG10(C173)^2))+(0*(LOG10(C173)^3))+(0*(LOG10(C173)^4)))))</f>
        <v/>
      </c>
      <c r="G173" s="30">
        <f>10^(2.5759+(-1.5622*LOG10(C173))+(0.30429*(LOG10(C173)^2))+(-0.059534*(LOG10(C173)^3))+(0*(LOG10(C173)^4)))</f>
        <v/>
      </c>
    </row>
    <row r="174">
      <c r="C174" s="76" t="n">
        <v>61.5</v>
      </c>
      <c r="D174" s="30">
        <f>IF(AND(C174&gt;0.167,C174&lt;2.84),10^(3.0002+(-1.4636*LOG10(C174))+(-0.49427*(LOG10(C174)^2))+(-0.44345*(LOG10(C174)^3))+(-0.37148*(LOG10(C174)^4))),IF(AND(C174&gt;2.84,C174&lt;25.21),10^(2.7741+(0.11608*LOG10(C174))+(-4.5313*(LOG10(C174)^2))+(3.4564*(LOG10(C174)^3))+(-0.8346*(LOG10(C174)^4))),10^(5.2611+(-7.0786*LOG10(C174))+(3.5545*(LOG10(C174)^2))+(-0.72311*(LOG10(C174)^3))+(0*(LOG10(C174)^4)))))</f>
        <v/>
      </c>
      <c r="E174" s="30">
        <f>IF(AND(C174&gt;0.167,C174&lt;1.05),10^(3.9425+(-1.65*LOG10(C174))+(0.54353*(LOG10(C174)^2))+(2.3036*(LOG10(C174)^3))+(1.5439*(LOG10(C174)^4))),IF(AND(C174&gt;1.05,C174&lt;8.7),10^(3.9373+(-1.6802*LOG10(C174))+(-0.80819*(LOG10(C174)^2))+(-1.5461*(LOG10(C174)^3))+(1.4957*(LOG10(C174)^4))),10^(5.8327+(-7.3773*LOG10(C174))+(3.6569*(LOG10(C174)^2))+(-0.73282*(LOG10(C174)^3))+(0*(LOG10(C174)^4)))))</f>
        <v/>
      </c>
      <c r="F174" s="30">
        <f>IF(AND(C174&gt;0.167,C174&lt;2.4),10^(1.2919+(-0.46629*LOG10(C174))+(2.2169*(LOG10(C174)^2))+(0.15728*(LOG10(C174)^3))+(-1.0651*(LOG10(C174)^4))),IF(AND(C174&gt;2.4,C174&lt;15.04),10^(0.91008+(3.8403*LOG10(C174))+(-9.0634*(LOG10(C174)^2))+(7.4402*(LOG10(C174)^3))+(-2.219*(LOG10(C174)^4))),10^(1.7753+(-0.80503*LOG10(C174))+(-0.055334*(LOG10(C174)^2))+(0*(LOG10(C174)^3))+(0*(LOG10(C174)^4)))))</f>
        <v/>
      </c>
      <c r="G174" s="30">
        <f>10^(2.5759+(-1.5622*LOG10(C174))+(0.30429*(LOG10(C174)^2))+(-0.059534*(LOG10(C174)^3))+(0*(LOG10(C174)^4)))</f>
        <v/>
      </c>
    </row>
    <row r="175">
      <c r="C175" s="76" t="n">
        <v>62</v>
      </c>
      <c r="D175" s="30">
        <f>IF(AND(C175&gt;0.167,C175&lt;2.84),10^(3.0002+(-1.4636*LOG10(C175))+(-0.49427*(LOG10(C175)^2))+(-0.44345*(LOG10(C175)^3))+(-0.37148*(LOG10(C175)^4))),IF(AND(C175&gt;2.84,C175&lt;25.21),10^(2.7741+(0.11608*LOG10(C175))+(-4.5313*(LOG10(C175)^2))+(3.4564*(LOG10(C175)^3))+(-0.8346*(LOG10(C175)^4))),10^(5.2611+(-7.0786*LOG10(C175))+(3.5545*(LOG10(C175)^2))+(-0.72311*(LOG10(C175)^3))+(0*(LOG10(C175)^4)))))</f>
        <v/>
      </c>
      <c r="E175" s="30">
        <f>IF(AND(C175&gt;0.167,C175&lt;1.05),10^(3.9425+(-1.65*LOG10(C175))+(0.54353*(LOG10(C175)^2))+(2.3036*(LOG10(C175)^3))+(1.5439*(LOG10(C175)^4))),IF(AND(C175&gt;1.05,C175&lt;8.7),10^(3.9373+(-1.6802*LOG10(C175))+(-0.80819*(LOG10(C175)^2))+(-1.5461*(LOG10(C175)^3))+(1.4957*(LOG10(C175)^4))),10^(5.8327+(-7.3773*LOG10(C175))+(3.6569*(LOG10(C175)^2))+(-0.73282*(LOG10(C175)^3))+(0*(LOG10(C175)^4)))))</f>
        <v/>
      </c>
      <c r="F175" s="30">
        <f>IF(AND(C175&gt;0.167,C175&lt;2.4),10^(1.2919+(-0.46629*LOG10(C175))+(2.2169*(LOG10(C175)^2))+(0.15728*(LOG10(C175)^3))+(-1.0651*(LOG10(C175)^4))),IF(AND(C175&gt;2.4,C175&lt;15.04),10^(0.91008+(3.8403*LOG10(C175))+(-9.0634*(LOG10(C175)^2))+(7.4402*(LOG10(C175)^3))+(-2.219*(LOG10(C175)^4))),10^(1.7753+(-0.80503*LOG10(C175))+(-0.055334*(LOG10(C175)^2))+(0*(LOG10(C175)^3))+(0*(LOG10(C175)^4)))))</f>
        <v/>
      </c>
      <c r="G175" s="30">
        <f>10^(2.5759+(-1.5622*LOG10(C175))+(0.30429*(LOG10(C175)^2))+(-0.059534*(LOG10(C175)^3))+(0*(LOG10(C175)^4)))</f>
        <v/>
      </c>
    </row>
    <row r="176">
      <c r="C176" s="30" t="n">
        <v>62.5</v>
      </c>
      <c r="D176" s="30">
        <f>IF(AND(C176&gt;0.167,C176&lt;2.84),10^(3.0002+(-1.4636*LOG10(C176))+(-0.49427*(LOG10(C176)^2))+(-0.44345*(LOG10(C176)^3))+(-0.37148*(LOG10(C176)^4))),IF(AND(C176&gt;2.84,C176&lt;25.21),10^(2.7741+(0.11608*LOG10(C176))+(-4.5313*(LOG10(C176)^2))+(3.4564*(LOG10(C176)^3))+(-0.8346*(LOG10(C176)^4))),10^(5.2611+(-7.0786*LOG10(C176))+(3.5545*(LOG10(C176)^2))+(-0.72311*(LOG10(C176)^3))+(0*(LOG10(C176)^4)))))</f>
        <v/>
      </c>
      <c r="E176" s="30">
        <f>IF(AND(C176&gt;0.167,C176&lt;1.05),10^(3.9425+(-1.65*LOG10(C176))+(0.54353*(LOG10(C176)^2))+(2.3036*(LOG10(C176)^3))+(1.5439*(LOG10(C176)^4))),IF(AND(C176&gt;1.05,C176&lt;8.7),10^(3.9373+(-1.6802*LOG10(C176))+(-0.80819*(LOG10(C176)^2))+(-1.5461*(LOG10(C176)^3))+(1.4957*(LOG10(C176)^4))),10^(5.8327+(-7.3773*LOG10(C176))+(3.6569*(LOG10(C176)^2))+(-0.73282*(LOG10(C176)^3))+(0*(LOG10(C176)^4)))))</f>
        <v/>
      </c>
      <c r="F176" s="30">
        <f>IF(AND(C176&gt;0.167,C176&lt;2.4),10^(1.2919+(-0.46629*LOG10(C176))+(2.2169*(LOG10(C176)^2))+(0.15728*(LOG10(C176)^3))+(-1.0651*(LOG10(C176)^4))),IF(AND(C176&gt;2.4,C176&lt;15.04),10^(0.91008+(3.8403*LOG10(C176))+(-9.0634*(LOG10(C176)^2))+(7.4402*(LOG10(C176)^3))+(-2.219*(LOG10(C176)^4))),10^(1.7753+(-0.80503*LOG10(C176))+(-0.055334*(LOG10(C176)^2))+(0*(LOG10(C176)^3))+(0*(LOG10(C176)^4)))))</f>
        <v/>
      </c>
      <c r="G176" s="30">
        <f>10^(2.5759+(-1.5622*LOG10(C176))+(0.30429*(LOG10(C176)^2))+(-0.059534*(LOG10(C176)^3))+(0*(LOG10(C176)^4)))</f>
        <v/>
      </c>
    </row>
    <row r="177">
      <c r="C177" s="76" t="n">
        <v>63</v>
      </c>
      <c r="D177" s="30">
        <f>IF(AND(C177&gt;0.167,C177&lt;2.84),10^(3.0002+(-1.4636*LOG10(C177))+(-0.49427*(LOG10(C177)^2))+(-0.44345*(LOG10(C177)^3))+(-0.37148*(LOG10(C177)^4))),IF(AND(C177&gt;2.84,C177&lt;25.21),10^(2.7741+(0.11608*LOG10(C177))+(-4.5313*(LOG10(C177)^2))+(3.4564*(LOG10(C177)^3))+(-0.8346*(LOG10(C177)^4))),10^(5.2611+(-7.0786*LOG10(C177))+(3.5545*(LOG10(C177)^2))+(-0.72311*(LOG10(C177)^3))+(0*(LOG10(C177)^4)))))</f>
        <v/>
      </c>
      <c r="E177" s="30">
        <f>IF(AND(C177&gt;0.167,C177&lt;1.05),10^(3.9425+(-1.65*LOG10(C177))+(0.54353*(LOG10(C177)^2))+(2.3036*(LOG10(C177)^3))+(1.5439*(LOG10(C177)^4))),IF(AND(C177&gt;1.05,C177&lt;8.7),10^(3.9373+(-1.6802*LOG10(C177))+(-0.80819*(LOG10(C177)^2))+(-1.5461*(LOG10(C177)^3))+(1.4957*(LOG10(C177)^4))),10^(5.8327+(-7.3773*LOG10(C177))+(3.6569*(LOG10(C177)^2))+(-0.73282*(LOG10(C177)^3))+(0*(LOG10(C177)^4)))))</f>
        <v/>
      </c>
      <c r="F177" s="30">
        <f>IF(AND(C177&gt;0.167,C177&lt;2.4),10^(1.2919+(-0.46629*LOG10(C177))+(2.2169*(LOG10(C177)^2))+(0.15728*(LOG10(C177)^3))+(-1.0651*(LOG10(C177)^4))),IF(AND(C177&gt;2.4,C177&lt;15.04),10^(0.91008+(3.8403*LOG10(C177))+(-9.0634*(LOG10(C177)^2))+(7.4402*(LOG10(C177)^3))+(-2.219*(LOG10(C177)^4))),10^(1.7753+(-0.80503*LOG10(C177))+(-0.055334*(LOG10(C177)^2))+(0*(LOG10(C177)^3))+(0*(LOG10(C177)^4)))))</f>
        <v/>
      </c>
      <c r="G177" s="30">
        <f>10^(2.5759+(-1.5622*LOG10(C177))+(0.30429*(LOG10(C177)^2))+(-0.059534*(LOG10(C177)^3))+(0*(LOG10(C177)^4)))</f>
        <v/>
      </c>
    </row>
    <row r="178">
      <c r="C178" s="76" t="n">
        <v>63.5</v>
      </c>
      <c r="D178" s="30">
        <f>IF(AND(C178&gt;0.167,C178&lt;2.84),10^(3.0002+(-1.4636*LOG10(C178))+(-0.49427*(LOG10(C178)^2))+(-0.44345*(LOG10(C178)^3))+(-0.37148*(LOG10(C178)^4))),IF(AND(C178&gt;2.84,C178&lt;25.21),10^(2.7741+(0.11608*LOG10(C178))+(-4.5313*(LOG10(C178)^2))+(3.4564*(LOG10(C178)^3))+(-0.8346*(LOG10(C178)^4))),10^(5.2611+(-7.0786*LOG10(C178))+(3.5545*(LOG10(C178)^2))+(-0.72311*(LOG10(C178)^3))+(0*(LOG10(C178)^4)))))</f>
        <v/>
      </c>
      <c r="E178" s="30">
        <f>IF(AND(C178&gt;0.167,C178&lt;1.05),10^(3.9425+(-1.65*LOG10(C178))+(0.54353*(LOG10(C178)^2))+(2.3036*(LOG10(C178)^3))+(1.5439*(LOG10(C178)^4))),IF(AND(C178&gt;1.05,C178&lt;8.7),10^(3.9373+(-1.6802*LOG10(C178))+(-0.80819*(LOG10(C178)^2))+(-1.5461*(LOG10(C178)^3))+(1.4957*(LOG10(C178)^4))),10^(5.8327+(-7.3773*LOG10(C178))+(3.6569*(LOG10(C178)^2))+(-0.73282*(LOG10(C178)^3))+(0*(LOG10(C178)^4)))))</f>
        <v/>
      </c>
      <c r="F178" s="30">
        <f>IF(AND(C178&gt;0.167,C178&lt;2.4),10^(1.2919+(-0.46629*LOG10(C178))+(2.2169*(LOG10(C178)^2))+(0.15728*(LOG10(C178)^3))+(-1.0651*(LOG10(C178)^4))),IF(AND(C178&gt;2.4,C178&lt;15.04),10^(0.91008+(3.8403*LOG10(C178))+(-9.0634*(LOG10(C178)^2))+(7.4402*(LOG10(C178)^3))+(-2.219*(LOG10(C178)^4))),10^(1.7753+(-0.80503*LOG10(C178))+(-0.055334*(LOG10(C178)^2))+(0*(LOG10(C178)^3))+(0*(LOG10(C178)^4)))))</f>
        <v/>
      </c>
      <c r="G178" s="30">
        <f>10^(2.5759+(-1.5622*LOG10(C178))+(0.30429*(LOG10(C178)^2))+(-0.059534*(LOG10(C178)^3))+(0*(LOG10(C178)^4)))</f>
        <v/>
      </c>
    </row>
    <row r="179">
      <c r="C179" s="30" t="n">
        <v>64</v>
      </c>
      <c r="D179" s="30">
        <f>IF(AND(C179&gt;0.167,C179&lt;2.84),10^(3.0002+(-1.4636*LOG10(C179))+(-0.49427*(LOG10(C179)^2))+(-0.44345*(LOG10(C179)^3))+(-0.37148*(LOG10(C179)^4))),IF(AND(C179&gt;2.84,C179&lt;25.21),10^(2.7741+(0.11608*LOG10(C179))+(-4.5313*(LOG10(C179)^2))+(3.4564*(LOG10(C179)^3))+(-0.8346*(LOG10(C179)^4))),10^(5.2611+(-7.0786*LOG10(C179))+(3.5545*(LOG10(C179)^2))+(-0.72311*(LOG10(C179)^3))+(0*(LOG10(C179)^4)))))</f>
        <v/>
      </c>
      <c r="E179" s="30">
        <f>IF(AND(C179&gt;0.167,C179&lt;1.05),10^(3.9425+(-1.65*LOG10(C179))+(0.54353*(LOG10(C179)^2))+(2.3036*(LOG10(C179)^3))+(1.5439*(LOG10(C179)^4))),IF(AND(C179&gt;1.05,C179&lt;8.7),10^(3.9373+(-1.6802*LOG10(C179))+(-0.80819*(LOG10(C179)^2))+(-1.5461*(LOG10(C179)^3))+(1.4957*(LOG10(C179)^4))),10^(5.8327+(-7.3773*LOG10(C179))+(3.6569*(LOG10(C179)^2))+(-0.73282*(LOG10(C179)^3))+(0*(LOG10(C179)^4)))))</f>
        <v/>
      </c>
      <c r="F179" s="30">
        <f>IF(AND(C179&gt;0.167,C179&lt;2.4),10^(1.2919+(-0.46629*LOG10(C179))+(2.2169*(LOG10(C179)^2))+(0.15728*(LOG10(C179)^3))+(-1.0651*(LOG10(C179)^4))),IF(AND(C179&gt;2.4,C179&lt;15.04),10^(0.91008+(3.8403*LOG10(C179))+(-9.0634*(LOG10(C179)^2))+(7.4402*(LOG10(C179)^3))+(-2.219*(LOG10(C179)^4))),10^(1.7753+(-0.80503*LOG10(C179))+(-0.055334*(LOG10(C179)^2))+(0*(LOG10(C179)^3))+(0*(LOG10(C179)^4)))))</f>
        <v/>
      </c>
      <c r="G179" s="30">
        <f>10^(2.5759+(-1.5622*LOG10(C179))+(0.30429*(LOG10(C179)^2))+(-0.059534*(LOG10(C179)^3))+(0*(LOG10(C179)^4)))</f>
        <v/>
      </c>
    </row>
    <row r="180">
      <c r="C180" s="76" t="n">
        <v>64.5</v>
      </c>
      <c r="D180" s="30">
        <f>IF(AND(C180&gt;0.167,C180&lt;2.84),10^(3.0002+(-1.4636*LOG10(C180))+(-0.49427*(LOG10(C180)^2))+(-0.44345*(LOG10(C180)^3))+(-0.37148*(LOG10(C180)^4))),IF(AND(C180&gt;2.84,C180&lt;25.21),10^(2.7741+(0.11608*LOG10(C180))+(-4.5313*(LOG10(C180)^2))+(3.4564*(LOG10(C180)^3))+(-0.8346*(LOG10(C180)^4))),10^(5.2611+(-7.0786*LOG10(C180))+(3.5545*(LOG10(C180)^2))+(-0.72311*(LOG10(C180)^3))+(0*(LOG10(C180)^4)))))</f>
        <v/>
      </c>
      <c r="E180" s="30">
        <f>IF(AND(C180&gt;0.167,C180&lt;1.05),10^(3.9425+(-1.65*LOG10(C180))+(0.54353*(LOG10(C180)^2))+(2.3036*(LOG10(C180)^3))+(1.5439*(LOG10(C180)^4))),IF(AND(C180&gt;1.05,C180&lt;8.7),10^(3.9373+(-1.6802*LOG10(C180))+(-0.80819*(LOG10(C180)^2))+(-1.5461*(LOG10(C180)^3))+(1.4957*(LOG10(C180)^4))),10^(5.8327+(-7.3773*LOG10(C180))+(3.6569*(LOG10(C180)^2))+(-0.73282*(LOG10(C180)^3))+(0*(LOG10(C180)^4)))))</f>
        <v/>
      </c>
      <c r="F180" s="30">
        <f>IF(AND(C180&gt;0.167,C180&lt;2.4),10^(1.2919+(-0.46629*LOG10(C180))+(2.2169*(LOG10(C180)^2))+(0.15728*(LOG10(C180)^3))+(-1.0651*(LOG10(C180)^4))),IF(AND(C180&gt;2.4,C180&lt;15.04),10^(0.91008+(3.8403*LOG10(C180))+(-9.0634*(LOG10(C180)^2))+(7.4402*(LOG10(C180)^3))+(-2.219*(LOG10(C180)^4))),10^(1.7753+(-0.80503*LOG10(C180))+(-0.055334*(LOG10(C180)^2))+(0*(LOG10(C180)^3))+(0*(LOG10(C180)^4)))))</f>
        <v/>
      </c>
      <c r="G180" s="30">
        <f>10^(2.5759+(-1.5622*LOG10(C180))+(0.30429*(LOG10(C180)^2))+(-0.059534*(LOG10(C180)^3))+(0*(LOG10(C180)^4)))</f>
        <v/>
      </c>
    </row>
    <row r="181">
      <c r="C181" s="76" t="n">
        <v>65</v>
      </c>
      <c r="D181" s="30">
        <f>IF(AND(C181&gt;0.167,C181&lt;2.84),10^(3.0002+(-1.4636*LOG10(C181))+(-0.49427*(LOG10(C181)^2))+(-0.44345*(LOG10(C181)^3))+(-0.37148*(LOG10(C181)^4))),IF(AND(C181&gt;2.84,C181&lt;25.21),10^(2.7741+(0.11608*LOG10(C181))+(-4.5313*(LOG10(C181)^2))+(3.4564*(LOG10(C181)^3))+(-0.8346*(LOG10(C181)^4))),10^(5.2611+(-7.0786*LOG10(C181))+(3.5545*(LOG10(C181)^2))+(-0.72311*(LOG10(C181)^3))+(0*(LOG10(C181)^4)))))</f>
        <v/>
      </c>
      <c r="E181" s="30">
        <f>IF(AND(C181&gt;0.167,C181&lt;1.05),10^(3.9425+(-1.65*LOG10(C181))+(0.54353*(LOG10(C181)^2))+(2.3036*(LOG10(C181)^3))+(1.5439*(LOG10(C181)^4))),IF(AND(C181&gt;1.05,C181&lt;8.7),10^(3.9373+(-1.6802*LOG10(C181))+(-0.80819*(LOG10(C181)^2))+(-1.5461*(LOG10(C181)^3))+(1.4957*(LOG10(C181)^4))),10^(5.8327+(-7.3773*LOG10(C181))+(3.6569*(LOG10(C181)^2))+(-0.73282*(LOG10(C181)^3))+(0*(LOG10(C181)^4)))))</f>
        <v/>
      </c>
      <c r="F181" s="30">
        <f>IF(AND(C181&gt;0.167,C181&lt;2.4),10^(1.2919+(-0.46629*LOG10(C181))+(2.2169*(LOG10(C181)^2))+(0.15728*(LOG10(C181)^3))+(-1.0651*(LOG10(C181)^4))),IF(AND(C181&gt;2.4,C181&lt;15.04),10^(0.91008+(3.8403*LOG10(C181))+(-9.0634*(LOG10(C181)^2))+(7.4402*(LOG10(C181)^3))+(-2.219*(LOG10(C181)^4))),10^(1.7753+(-0.80503*LOG10(C181))+(-0.055334*(LOG10(C181)^2))+(0*(LOG10(C181)^3))+(0*(LOG10(C181)^4)))))</f>
        <v/>
      </c>
      <c r="G181" s="30">
        <f>10^(2.5759+(-1.5622*LOG10(C181))+(0.30429*(LOG10(C181)^2))+(-0.059534*(LOG10(C181)^3))+(0*(LOG10(C181)^4)))</f>
        <v/>
      </c>
    </row>
    <row r="182">
      <c r="C182" s="30" t="n">
        <v>65.5</v>
      </c>
      <c r="D182" s="30">
        <f>IF(AND(C182&gt;0.167,C182&lt;2.84),10^(3.0002+(-1.4636*LOG10(C182))+(-0.49427*(LOG10(C182)^2))+(-0.44345*(LOG10(C182)^3))+(-0.37148*(LOG10(C182)^4))),IF(AND(C182&gt;2.84,C182&lt;25.21),10^(2.7741+(0.11608*LOG10(C182))+(-4.5313*(LOG10(C182)^2))+(3.4564*(LOG10(C182)^3))+(-0.8346*(LOG10(C182)^4))),10^(5.2611+(-7.0786*LOG10(C182))+(3.5545*(LOG10(C182)^2))+(-0.72311*(LOG10(C182)^3))+(0*(LOG10(C182)^4)))))</f>
        <v/>
      </c>
      <c r="E182" s="30">
        <f>IF(AND(C182&gt;0.167,C182&lt;1.05),10^(3.9425+(-1.65*LOG10(C182))+(0.54353*(LOG10(C182)^2))+(2.3036*(LOG10(C182)^3))+(1.5439*(LOG10(C182)^4))),IF(AND(C182&gt;1.05,C182&lt;8.7),10^(3.9373+(-1.6802*LOG10(C182))+(-0.80819*(LOG10(C182)^2))+(-1.5461*(LOG10(C182)^3))+(1.4957*(LOG10(C182)^4))),10^(5.8327+(-7.3773*LOG10(C182))+(3.6569*(LOG10(C182)^2))+(-0.73282*(LOG10(C182)^3))+(0*(LOG10(C182)^4)))))</f>
        <v/>
      </c>
      <c r="F182" s="30">
        <f>IF(AND(C182&gt;0.167,C182&lt;2.4),10^(1.2919+(-0.46629*LOG10(C182))+(2.2169*(LOG10(C182)^2))+(0.15728*(LOG10(C182)^3))+(-1.0651*(LOG10(C182)^4))),IF(AND(C182&gt;2.4,C182&lt;15.04),10^(0.91008+(3.8403*LOG10(C182))+(-9.0634*(LOG10(C182)^2))+(7.4402*(LOG10(C182)^3))+(-2.219*(LOG10(C182)^4))),10^(1.7753+(-0.80503*LOG10(C182))+(-0.055334*(LOG10(C182)^2))+(0*(LOG10(C182)^3))+(0*(LOG10(C182)^4)))))</f>
        <v/>
      </c>
      <c r="G182" s="30">
        <f>10^(2.5759+(-1.5622*LOG10(C182))+(0.30429*(LOG10(C182)^2))+(-0.059534*(LOG10(C182)^3))+(0*(LOG10(C182)^4)))</f>
        <v/>
      </c>
    </row>
    <row r="183">
      <c r="C183" s="76" t="n">
        <v>66</v>
      </c>
      <c r="D183" s="30">
        <f>IF(AND(C183&gt;0.167,C183&lt;2.84),10^(3.0002+(-1.4636*LOG10(C183))+(-0.49427*(LOG10(C183)^2))+(-0.44345*(LOG10(C183)^3))+(-0.37148*(LOG10(C183)^4))),IF(AND(C183&gt;2.84,C183&lt;25.21),10^(2.7741+(0.11608*LOG10(C183))+(-4.5313*(LOG10(C183)^2))+(3.4564*(LOG10(C183)^3))+(-0.8346*(LOG10(C183)^4))),10^(5.2611+(-7.0786*LOG10(C183))+(3.5545*(LOG10(C183)^2))+(-0.72311*(LOG10(C183)^3))+(0*(LOG10(C183)^4)))))</f>
        <v/>
      </c>
      <c r="E183" s="30">
        <f>IF(AND(C183&gt;0.167,C183&lt;1.05),10^(3.9425+(-1.65*LOG10(C183))+(0.54353*(LOG10(C183)^2))+(2.3036*(LOG10(C183)^3))+(1.5439*(LOG10(C183)^4))),IF(AND(C183&gt;1.05,C183&lt;8.7),10^(3.9373+(-1.6802*LOG10(C183))+(-0.80819*(LOG10(C183)^2))+(-1.5461*(LOG10(C183)^3))+(1.4957*(LOG10(C183)^4))),10^(5.8327+(-7.3773*LOG10(C183))+(3.6569*(LOG10(C183)^2))+(-0.73282*(LOG10(C183)^3))+(0*(LOG10(C183)^4)))))</f>
        <v/>
      </c>
      <c r="F183" s="30">
        <f>IF(AND(C183&gt;0.167,C183&lt;2.4),10^(1.2919+(-0.46629*LOG10(C183))+(2.2169*(LOG10(C183)^2))+(0.15728*(LOG10(C183)^3))+(-1.0651*(LOG10(C183)^4))),IF(AND(C183&gt;2.4,C183&lt;15.04),10^(0.91008+(3.8403*LOG10(C183))+(-9.0634*(LOG10(C183)^2))+(7.4402*(LOG10(C183)^3))+(-2.219*(LOG10(C183)^4))),10^(1.7753+(-0.80503*LOG10(C183))+(-0.055334*(LOG10(C183)^2))+(0*(LOG10(C183)^3))+(0*(LOG10(C183)^4)))))</f>
        <v/>
      </c>
      <c r="G183" s="30">
        <f>10^(2.5759+(-1.5622*LOG10(C183))+(0.30429*(LOG10(C183)^2))+(-0.059534*(LOG10(C183)^3))+(0*(LOG10(C183)^4)))</f>
        <v/>
      </c>
    </row>
    <row r="184">
      <c r="C184" s="76" t="n">
        <v>66.5</v>
      </c>
      <c r="D184" s="30">
        <f>IF(AND(C184&gt;0.167,C184&lt;2.84),10^(3.0002+(-1.4636*LOG10(C184))+(-0.49427*(LOG10(C184)^2))+(-0.44345*(LOG10(C184)^3))+(-0.37148*(LOG10(C184)^4))),IF(AND(C184&gt;2.84,C184&lt;25.21),10^(2.7741+(0.11608*LOG10(C184))+(-4.5313*(LOG10(C184)^2))+(3.4564*(LOG10(C184)^3))+(-0.8346*(LOG10(C184)^4))),10^(5.2611+(-7.0786*LOG10(C184))+(3.5545*(LOG10(C184)^2))+(-0.72311*(LOG10(C184)^3))+(0*(LOG10(C184)^4)))))</f>
        <v/>
      </c>
      <c r="E184" s="30">
        <f>IF(AND(C184&gt;0.167,C184&lt;1.05),10^(3.9425+(-1.65*LOG10(C184))+(0.54353*(LOG10(C184)^2))+(2.3036*(LOG10(C184)^3))+(1.5439*(LOG10(C184)^4))),IF(AND(C184&gt;1.05,C184&lt;8.7),10^(3.9373+(-1.6802*LOG10(C184))+(-0.80819*(LOG10(C184)^2))+(-1.5461*(LOG10(C184)^3))+(1.4957*(LOG10(C184)^4))),10^(5.8327+(-7.3773*LOG10(C184))+(3.6569*(LOG10(C184)^2))+(-0.73282*(LOG10(C184)^3))+(0*(LOG10(C184)^4)))))</f>
        <v/>
      </c>
      <c r="F184" s="30">
        <f>IF(AND(C184&gt;0.167,C184&lt;2.4),10^(1.2919+(-0.46629*LOG10(C184))+(2.2169*(LOG10(C184)^2))+(0.15728*(LOG10(C184)^3))+(-1.0651*(LOG10(C184)^4))),IF(AND(C184&gt;2.4,C184&lt;15.04),10^(0.91008+(3.8403*LOG10(C184))+(-9.0634*(LOG10(C184)^2))+(7.4402*(LOG10(C184)^3))+(-2.219*(LOG10(C184)^4))),10^(1.7753+(-0.80503*LOG10(C184))+(-0.055334*(LOG10(C184)^2))+(0*(LOG10(C184)^3))+(0*(LOG10(C184)^4)))))</f>
        <v/>
      </c>
      <c r="G184" s="30">
        <f>10^(2.5759+(-1.5622*LOG10(C184))+(0.30429*(LOG10(C184)^2))+(-0.059534*(LOG10(C184)^3))+(0*(LOG10(C184)^4)))</f>
        <v/>
      </c>
    </row>
    <row r="185">
      <c r="C185" s="30" t="n">
        <v>67</v>
      </c>
      <c r="D185" s="30">
        <f>IF(AND(C185&gt;0.167,C185&lt;2.84),10^(3.0002+(-1.4636*LOG10(C185))+(-0.49427*(LOG10(C185)^2))+(-0.44345*(LOG10(C185)^3))+(-0.37148*(LOG10(C185)^4))),IF(AND(C185&gt;2.84,C185&lt;25.21),10^(2.7741+(0.11608*LOG10(C185))+(-4.5313*(LOG10(C185)^2))+(3.4564*(LOG10(C185)^3))+(-0.8346*(LOG10(C185)^4))),10^(5.2611+(-7.0786*LOG10(C185))+(3.5545*(LOG10(C185)^2))+(-0.72311*(LOG10(C185)^3))+(0*(LOG10(C185)^4)))))</f>
        <v/>
      </c>
      <c r="E185" s="30">
        <f>IF(AND(C185&gt;0.167,C185&lt;1.05),10^(3.9425+(-1.65*LOG10(C185))+(0.54353*(LOG10(C185)^2))+(2.3036*(LOG10(C185)^3))+(1.5439*(LOG10(C185)^4))),IF(AND(C185&gt;1.05,C185&lt;8.7),10^(3.9373+(-1.6802*LOG10(C185))+(-0.80819*(LOG10(C185)^2))+(-1.5461*(LOG10(C185)^3))+(1.4957*(LOG10(C185)^4))),10^(5.8327+(-7.3773*LOG10(C185))+(3.6569*(LOG10(C185)^2))+(-0.73282*(LOG10(C185)^3))+(0*(LOG10(C185)^4)))))</f>
        <v/>
      </c>
      <c r="F185" s="30">
        <f>IF(AND(C185&gt;0.167,C185&lt;2.4),10^(1.2919+(-0.46629*LOG10(C185))+(2.2169*(LOG10(C185)^2))+(0.15728*(LOG10(C185)^3))+(-1.0651*(LOG10(C185)^4))),IF(AND(C185&gt;2.4,C185&lt;15.04),10^(0.91008+(3.8403*LOG10(C185))+(-9.0634*(LOG10(C185)^2))+(7.4402*(LOG10(C185)^3))+(-2.219*(LOG10(C185)^4))),10^(1.7753+(-0.80503*LOG10(C185))+(-0.055334*(LOG10(C185)^2))+(0*(LOG10(C185)^3))+(0*(LOG10(C185)^4)))))</f>
        <v/>
      </c>
      <c r="G185" s="30">
        <f>10^(2.5759+(-1.5622*LOG10(C185))+(0.30429*(LOG10(C185)^2))+(-0.059534*(LOG10(C185)^3))+(0*(LOG10(C185)^4)))</f>
        <v/>
      </c>
    </row>
    <row r="186">
      <c r="C186" s="76" t="n">
        <v>67.5</v>
      </c>
      <c r="D186" s="30">
        <f>IF(AND(C186&gt;0.167,C186&lt;2.84),10^(3.0002+(-1.4636*LOG10(C186))+(-0.49427*(LOG10(C186)^2))+(-0.44345*(LOG10(C186)^3))+(-0.37148*(LOG10(C186)^4))),IF(AND(C186&gt;2.84,C186&lt;25.21),10^(2.7741+(0.11608*LOG10(C186))+(-4.5313*(LOG10(C186)^2))+(3.4564*(LOG10(C186)^3))+(-0.8346*(LOG10(C186)^4))),10^(5.2611+(-7.0786*LOG10(C186))+(3.5545*(LOG10(C186)^2))+(-0.72311*(LOG10(C186)^3))+(0*(LOG10(C186)^4)))))</f>
        <v/>
      </c>
      <c r="E186" s="30">
        <f>IF(AND(C186&gt;0.167,C186&lt;1.05),10^(3.9425+(-1.65*LOG10(C186))+(0.54353*(LOG10(C186)^2))+(2.3036*(LOG10(C186)^3))+(1.5439*(LOG10(C186)^4))),IF(AND(C186&gt;1.05,C186&lt;8.7),10^(3.9373+(-1.6802*LOG10(C186))+(-0.80819*(LOG10(C186)^2))+(-1.5461*(LOG10(C186)^3))+(1.4957*(LOG10(C186)^4))),10^(5.8327+(-7.3773*LOG10(C186))+(3.6569*(LOG10(C186)^2))+(-0.73282*(LOG10(C186)^3))+(0*(LOG10(C186)^4)))))</f>
        <v/>
      </c>
      <c r="F186" s="30">
        <f>IF(AND(C186&gt;0.167,C186&lt;2.4),10^(1.2919+(-0.46629*LOG10(C186))+(2.2169*(LOG10(C186)^2))+(0.15728*(LOG10(C186)^3))+(-1.0651*(LOG10(C186)^4))),IF(AND(C186&gt;2.4,C186&lt;15.04),10^(0.91008+(3.8403*LOG10(C186))+(-9.0634*(LOG10(C186)^2))+(7.4402*(LOG10(C186)^3))+(-2.219*(LOG10(C186)^4))),10^(1.7753+(-0.80503*LOG10(C186))+(-0.055334*(LOG10(C186)^2))+(0*(LOG10(C186)^3))+(0*(LOG10(C186)^4)))))</f>
        <v/>
      </c>
      <c r="G186" s="30">
        <f>10^(2.5759+(-1.5622*LOG10(C186))+(0.30429*(LOG10(C186)^2))+(-0.059534*(LOG10(C186)^3))+(0*(LOG10(C186)^4)))</f>
        <v/>
      </c>
    </row>
    <row r="187">
      <c r="C187" s="76" t="n">
        <v>68</v>
      </c>
      <c r="D187" s="30">
        <f>IF(AND(C187&gt;0.167,C187&lt;2.84),10^(3.0002+(-1.4636*LOG10(C187))+(-0.49427*(LOG10(C187)^2))+(-0.44345*(LOG10(C187)^3))+(-0.37148*(LOG10(C187)^4))),IF(AND(C187&gt;2.84,C187&lt;25.21),10^(2.7741+(0.11608*LOG10(C187))+(-4.5313*(LOG10(C187)^2))+(3.4564*(LOG10(C187)^3))+(-0.8346*(LOG10(C187)^4))),10^(5.2611+(-7.0786*LOG10(C187))+(3.5545*(LOG10(C187)^2))+(-0.72311*(LOG10(C187)^3))+(0*(LOG10(C187)^4)))))</f>
        <v/>
      </c>
      <c r="E187" s="30">
        <f>IF(AND(C187&gt;0.167,C187&lt;1.05),10^(3.9425+(-1.65*LOG10(C187))+(0.54353*(LOG10(C187)^2))+(2.3036*(LOG10(C187)^3))+(1.5439*(LOG10(C187)^4))),IF(AND(C187&gt;1.05,C187&lt;8.7),10^(3.9373+(-1.6802*LOG10(C187))+(-0.80819*(LOG10(C187)^2))+(-1.5461*(LOG10(C187)^3))+(1.4957*(LOG10(C187)^4))),10^(5.8327+(-7.3773*LOG10(C187))+(3.6569*(LOG10(C187)^2))+(-0.73282*(LOG10(C187)^3))+(0*(LOG10(C187)^4)))))</f>
        <v/>
      </c>
      <c r="F187" s="30">
        <f>IF(AND(C187&gt;0.167,C187&lt;2.4),10^(1.2919+(-0.46629*LOG10(C187))+(2.2169*(LOG10(C187)^2))+(0.15728*(LOG10(C187)^3))+(-1.0651*(LOG10(C187)^4))),IF(AND(C187&gt;2.4,C187&lt;15.04),10^(0.91008+(3.8403*LOG10(C187))+(-9.0634*(LOG10(C187)^2))+(7.4402*(LOG10(C187)^3))+(-2.219*(LOG10(C187)^4))),10^(1.7753+(-0.80503*LOG10(C187))+(-0.055334*(LOG10(C187)^2))+(0*(LOG10(C187)^3))+(0*(LOG10(C187)^4)))))</f>
        <v/>
      </c>
      <c r="G187" s="30">
        <f>10^(2.5759+(-1.5622*LOG10(C187))+(0.30429*(LOG10(C187)^2))+(-0.059534*(LOG10(C187)^3))+(0*(LOG10(C187)^4)))</f>
        <v/>
      </c>
    </row>
    <row r="188">
      <c r="C188" s="30" t="n">
        <v>68.5</v>
      </c>
      <c r="D188" s="30">
        <f>IF(AND(C188&gt;0.167,C188&lt;2.84),10^(3.0002+(-1.4636*LOG10(C188))+(-0.49427*(LOG10(C188)^2))+(-0.44345*(LOG10(C188)^3))+(-0.37148*(LOG10(C188)^4))),IF(AND(C188&gt;2.84,C188&lt;25.21),10^(2.7741+(0.11608*LOG10(C188))+(-4.5313*(LOG10(C188)^2))+(3.4564*(LOG10(C188)^3))+(-0.8346*(LOG10(C188)^4))),10^(5.2611+(-7.0786*LOG10(C188))+(3.5545*(LOG10(C188)^2))+(-0.72311*(LOG10(C188)^3))+(0*(LOG10(C188)^4)))))</f>
        <v/>
      </c>
      <c r="E188" s="30">
        <f>IF(AND(C188&gt;0.167,C188&lt;1.05),10^(3.9425+(-1.65*LOG10(C188))+(0.54353*(LOG10(C188)^2))+(2.3036*(LOG10(C188)^3))+(1.5439*(LOG10(C188)^4))),IF(AND(C188&gt;1.05,C188&lt;8.7),10^(3.9373+(-1.6802*LOG10(C188))+(-0.80819*(LOG10(C188)^2))+(-1.5461*(LOG10(C188)^3))+(1.4957*(LOG10(C188)^4))),10^(5.8327+(-7.3773*LOG10(C188))+(3.6569*(LOG10(C188)^2))+(-0.73282*(LOG10(C188)^3))+(0*(LOG10(C188)^4)))))</f>
        <v/>
      </c>
      <c r="F188" s="30">
        <f>IF(AND(C188&gt;0.167,C188&lt;2.4),10^(1.2919+(-0.46629*LOG10(C188))+(2.2169*(LOG10(C188)^2))+(0.15728*(LOG10(C188)^3))+(-1.0651*(LOG10(C188)^4))),IF(AND(C188&gt;2.4,C188&lt;15.04),10^(0.91008+(3.8403*LOG10(C188))+(-9.0634*(LOG10(C188)^2))+(7.4402*(LOG10(C188)^3))+(-2.219*(LOG10(C188)^4))),10^(1.7753+(-0.80503*LOG10(C188))+(-0.055334*(LOG10(C188)^2))+(0*(LOG10(C188)^3))+(0*(LOG10(C188)^4)))))</f>
        <v/>
      </c>
      <c r="G188" s="30">
        <f>10^(2.5759+(-1.5622*LOG10(C188))+(0.30429*(LOG10(C188)^2))+(-0.059534*(LOG10(C188)^3))+(0*(LOG10(C188)^4)))</f>
        <v/>
      </c>
    </row>
    <row r="189">
      <c r="C189" s="76" t="n">
        <v>69</v>
      </c>
      <c r="D189" s="30">
        <f>IF(AND(C189&gt;0.167,C189&lt;2.84),10^(3.0002+(-1.4636*LOG10(C189))+(-0.49427*(LOG10(C189)^2))+(-0.44345*(LOG10(C189)^3))+(-0.37148*(LOG10(C189)^4))),IF(AND(C189&gt;2.84,C189&lt;25.21),10^(2.7741+(0.11608*LOG10(C189))+(-4.5313*(LOG10(C189)^2))+(3.4564*(LOG10(C189)^3))+(-0.8346*(LOG10(C189)^4))),10^(5.2611+(-7.0786*LOG10(C189))+(3.5545*(LOG10(C189)^2))+(-0.72311*(LOG10(C189)^3))+(0*(LOG10(C189)^4)))))</f>
        <v/>
      </c>
      <c r="E189" s="30">
        <f>IF(AND(C189&gt;0.167,C189&lt;1.05),10^(3.9425+(-1.65*LOG10(C189))+(0.54353*(LOG10(C189)^2))+(2.3036*(LOG10(C189)^3))+(1.5439*(LOG10(C189)^4))),IF(AND(C189&gt;1.05,C189&lt;8.7),10^(3.9373+(-1.6802*LOG10(C189))+(-0.80819*(LOG10(C189)^2))+(-1.5461*(LOG10(C189)^3))+(1.4957*(LOG10(C189)^4))),10^(5.8327+(-7.3773*LOG10(C189))+(3.6569*(LOG10(C189)^2))+(-0.73282*(LOG10(C189)^3))+(0*(LOG10(C189)^4)))))</f>
        <v/>
      </c>
      <c r="F189" s="30">
        <f>IF(AND(C189&gt;0.167,C189&lt;2.4),10^(1.2919+(-0.46629*LOG10(C189))+(2.2169*(LOG10(C189)^2))+(0.15728*(LOG10(C189)^3))+(-1.0651*(LOG10(C189)^4))),IF(AND(C189&gt;2.4,C189&lt;15.04),10^(0.91008+(3.8403*LOG10(C189))+(-9.0634*(LOG10(C189)^2))+(7.4402*(LOG10(C189)^3))+(-2.219*(LOG10(C189)^4))),10^(1.7753+(-0.80503*LOG10(C189))+(-0.055334*(LOG10(C189)^2))+(0*(LOG10(C189)^3))+(0*(LOG10(C189)^4)))))</f>
        <v/>
      </c>
      <c r="G189" s="30">
        <f>10^(2.5759+(-1.5622*LOG10(C189))+(0.30429*(LOG10(C189)^2))+(-0.059534*(LOG10(C189)^3))+(0*(LOG10(C189)^4)))</f>
        <v/>
      </c>
    </row>
    <row r="190">
      <c r="C190" s="76" t="n">
        <v>69.5</v>
      </c>
      <c r="D190" s="30">
        <f>IF(AND(C190&gt;0.167,C190&lt;2.84),10^(3.0002+(-1.4636*LOG10(C190))+(-0.49427*(LOG10(C190)^2))+(-0.44345*(LOG10(C190)^3))+(-0.37148*(LOG10(C190)^4))),IF(AND(C190&gt;2.84,C190&lt;25.21),10^(2.7741+(0.11608*LOG10(C190))+(-4.5313*(LOG10(C190)^2))+(3.4564*(LOG10(C190)^3))+(-0.8346*(LOG10(C190)^4))),10^(5.2611+(-7.0786*LOG10(C190))+(3.5545*(LOG10(C190)^2))+(-0.72311*(LOG10(C190)^3))+(0*(LOG10(C190)^4)))))</f>
        <v/>
      </c>
      <c r="E190" s="30">
        <f>IF(AND(C190&gt;0.167,C190&lt;1.05),10^(3.9425+(-1.65*LOG10(C190))+(0.54353*(LOG10(C190)^2))+(2.3036*(LOG10(C190)^3))+(1.5439*(LOG10(C190)^4))),IF(AND(C190&gt;1.05,C190&lt;8.7),10^(3.9373+(-1.6802*LOG10(C190))+(-0.80819*(LOG10(C190)^2))+(-1.5461*(LOG10(C190)^3))+(1.4957*(LOG10(C190)^4))),10^(5.8327+(-7.3773*LOG10(C190))+(3.6569*(LOG10(C190)^2))+(-0.73282*(LOG10(C190)^3))+(0*(LOG10(C190)^4)))))</f>
        <v/>
      </c>
      <c r="F190" s="30">
        <f>IF(AND(C190&gt;0.167,C190&lt;2.4),10^(1.2919+(-0.46629*LOG10(C190))+(2.2169*(LOG10(C190)^2))+(0.15728*(LOG10(C190)^3))+(-1.0651*(LOG10(C190)^4))),IF(AND(C190&gt;2.4,C190&lt;15.04),10^(0.91008+(3.8403*LOG10(C190))+(-9.0634*(LOG10(C190)^2))+(7.4402*(LOG10(C190)^3))+(-2.219*(LOG10(C190)^4))),10^(1.7753+(-0.80503*LOG10(C190))+(-0.055334*(LOG10(C190)^2))+(0*(LOG10(C190)^3))+(0*(LOG10(C190)^4)))))</f>
        <v/>
      </c>
      <c r="G190" s="30">
        <f>10^(2.5759+(-1.5622*LOG10(C190))+(0.30429*(LOG10(C190)^2))+(-0.059534*(LOG10(C190)^3))+(0*(LOG10(C190)^4)))</f>
        <v/>
      </c>
    </row>
    <row r="191">
      <c r="C191" s="30" t="n">
        <v>70</v>
      </c>
      <c r="D191" s="30">
        <f>IF(AND(C191&gt;0.167,C191&lt;2.84),10^(3.0002+(-1.4636*LOG10(C191))+(-0.49427*(LOG10(C191)^2))+(-0.44345*(LOG10(C191)^3))+(-0.37148*(LOG10(C191)^4))),IF(AND(C191&gt;2.84,C191&lt;25.21),10^(2.7741+(0.11608*LOG10(C191))+(-4.5313*(LOG10(C191)^2))+(3.4564*(LOG10(C191)^3))+(-0.8346*(LOG10(C191)^4))),10^(5.2611+(-7.0786*LOG10(C191))+(3.5545*(LOG10(C191)^2))+(-0.72311*(LOG10(C191)^3))+(0*(LOG10(C191)^4)))))</f>
        <v/>
      </c>
      <c r="E191" s="30">
        <f>IF(AND(C191&gt;0.167,C191&lt;1.05),10^(3.9425+(-1.65*LOG10(C191))+(0.54353*(LOG10(C191)^2))+(2.3036*(LOG10(C191)^3))+(1.5439*(LOG10(C191)^4))),IF(AND(C191&gt;1.05,C191&lt;8.7),10^(3.9373+(-1.6802*LOG10(C191))+(-0.80819*(LOG10(C191)^2))+(-1.5461*(LOG10(C191)^3))+(1.4957*(LOG10(C191)^4))),10^(5.8327+(-7.3773*LOG10(C191))+(3.6569*(LOG10(C191)^2))+(-0.73282*(LOG10(C191)^3))+(0*(LOG10(C191)^4)))))</f>
        <v/>
      </c>
      <c r="F191" s="30">
        <f>IF(AND(C191&gt;0.167,C191&lt;2.4),10^(1.2919+(-0.46629*LOG10(C191))+(2.2169*(LOG10(C191)^2))+(0.15728*(LOG10(C191)^3))+(-1.0651*(LOG10(C191)^4))),IF(AND(C191&gt;2.4,C191&lt;15.04),10^(0.91008+(3.8403*LOG10(C191))+(-9.0634*(LOG10(C191)^2))+(7.4402*(LOG10(C191)^3))+(-2.219*(LOG10(C191)^4))),10^(1.7753+(-0.80503*LOG10(C191))+(-0.055334*(LOG10(C191)^2))+(0*(LOG10(C191)^3))+(0*(LOG10(C191)^4)))))</f>
        <v/>
      </c>
      <c r="G191" s="30">
        <f>10^(2.5759+(-1.5622*LOG10(C191))+(0.30429*(LOG10(C191)^2))+(-0.059534*(LOG10(C191)^3))+(0*(LOG10(C191)^4)))</f>
        <v/>
      </c>
    </row>
    <row r="192">
      <c r="C192" s="76" t="n">
        <v>70.5</v>
      </c>
      <c r="D192" s="30">
        <f>IF(AND(C192&gt;0.167,C192&lt;2.84),10^(3.0002+(-1.4636*LOG10(C192))+(-0.49427*(LOG10(C192)^2))+(-0.44345*(LOG10(C192)^3))+(-0.37148*(LOG10(C192)^4))),IF(AND(C192&gt;2.84,C192&lt;25.21),10^(2.7741+(0.11608*LOG10(C192))+(-4.5313*(LOG10(C192)^2))+(3.4564*(LOG10(C192)^3))+(-0.8346*(LOG10(C192)^4))),10^(5.2611+(-7.0786*LOG10(C192))+(3.5545*(LOG10(C192)^2))+(-0.72311*(LOG10(C192)^3))+(0*(LOG10(C192)^4)))))</f>
        <v/>
      </c>
      <c r="E192" s="30">
        <f>IF(AND(C192&gt;0.167,C192&lt;1.05),10^(3.9425+(-1.65*LOG10(C192))+(0.54353*(LOG10(C192)^2))+(2.3036*(LOG10(C192)^3))+(1.5439*(LOG10(C192)^4))),IF(AND(C192&gt;1.05,C192&lt;8.7),10^(3.9373+(-1.6802*LOG10(C192))+(-0.80819*(LOG10(C192)^2))+(-1.5461*(LOG10(C192)^3))+(1.4957*(LOG10(C192)^4))),10^(5.8327+(-7.3773*LOG10(C192))+(3.6569*(LOG10(C192)^2))+(-0.73282*(LOG10(C192)^3))+(0*(LOG10(C192)^4)))))</f>
        <v/>
      </c>
      <c r="F192" s="30">
        <f>IF(AND(C192&gt;0.167,C192&lt;2.4),10^(1.2919+(-0.46629*LOG10(C192))+(2.2169*(LOG10(C192)^2))+(0.15728*(LOG10(C192)^3))+(-1.0651*(LOG10(C192)^4))),IF(AND(C192&gt;2.4,C192&lt;15.04),10^(0.91008+(3.8403*LOG10(C192))+(-9.0634*(LOG10(C192)^2))+(7.4402*(LOG10(C192)^3))+(-2.219*(LOG10(C192)^4))),10^(1.7753+(-0.80503*LOG10(C192))+(-0.055334*(LOG10(C192)^2))+(0*(LOG10(C192)^3))+(0*(LOG10(C192)^4)))))</f>
        <v/>
      </c>
      <c r="G192" s="30">
        <f>10^(2.5759+(-1.5622*LOG10(C192))+(0.30429*(LOG10(C192)^2))+(-0.059534*(LOG10(C192)^3))+(0*(LOG10(C192)^4)))</f>
        <v/>
      </c>
    </row>
    <row r="193">
      <c r="C193" s="76" t="n">
        <v>71</v>
      </c>
      <c r="D193" s="30">
        <f>IF(AND(C193&gt;0.167,C193&lt;2.84),10^(3.0002+(-1.4636*LOG10(C193))+(-0.49427*(LOG10(C193)^2))+(-0.44345*(LOG10(C193)^3))+(-0.37148*(LOG10(C193)^4))),IF(AND(C193&gt;2.84,C193&lt;25.21),10^(2.7741+(0.11608*LOG10(C193))+(-4.5313*(LOG10(C193)^2))+(3.4564*(LOG10(C193)^3))+(-0.8346*(LOG10(C193)^4))),10^(5.2611+(-7.0786*LOG10(C193))+(3.5545*(LOG10(C193)^2))+(-0.72311*(LOG10(C193)^3))+(0*(LOG10(C193)^4)))))</f>
        <v/>
      </c>
      <c r="E193" s="30">
        <f>IF(AND(C193&gt;0.167,C193&lt;1.05),10^(3.9425+(-1.65*LOG10(C193))+(0.54353*(LOG10(C193)^2))+(2.3036*(LOG10(C193)^3))+(1.5439*(LOG10(C193)^4))),IF(AND(C193&gt;1.05,C193&lt;8.7),10^(3.9373+(-1.6802*LOG10(C193))+(-0.80819*(LOG10(C193)^2))+(-1.5461*(LOG10(C193)^3))+(1.4957*(LOG10(C193)^4))),10^(5.8327+(-7.3773*LOG10(C193))+(3.6569*(LOG10(C193)^2))+(-0.73282*(LOG10(C193)^3))+(0*(LOG10(C193)^4)))))</f>
        <v/>
      </c>
      <c r="F193" s="30">
        <f>IF(AND(C193&gt;0.167,C193&lt;2.4),10^(1.2919+(-0.46629*LOG10(C193))+(2.2169*(LOG10(C193)^2))+(0.15728*(LOG10(C193)^3))+(-1.0651*(LOG10(C193)^4))),IF(AND(C193&gt;2.4,C193&lt;15.04),10^(0.91008+(3.8403*LOG10(C193))+(-9.0634*(LOG10(C193)^2))+(7.4402*(LOG10(C193)^3))+(-2.219*(LOG10(C193)^4))),10^(1.7753+(-0.80503*LOG10(C193))+(-0.055334*(LOG10(C193)^2))+(0*(LOG10(C193)^3))+(0*(LOG10(C193)^4)))))</f>
        <v/>
      </c>
      <c r="G193" s="30">
        <f>10^(2.5759+(-1.5622*LOG10(C193))+(0.30429*(LOG10(C193)^2))+(-0.059534*(LOG10(C193)^3))+(0*(LOG10(C193)^4)))</f>
        <v/>
      </c>
    </row>
    <row r="194">
      <c r="C194" s="30" t="n">
        <v>71.5</v>
      </c>
      <c r="D194" s="30">
        <f>IF(AND(C194&gt;0.167,C194&lt;2.84),10^(3.0002+(-1.4636*LOG10(C194))+(-0.49427*(LOG10(C194)^2))+(-0.44345*(LOG10(C194)^3))+(-0.37148*(LOG10(C194)^4))),IF(AND(C194&gt;2.84,C194&lt;25.21),10^(2.7741+(0.11608*LOG10(C194))+(-4.5313*(LOG10(C194)^2))+(3.4564*(LOG10(C194)^3))+(-0.8346*(LOG10(C194)^4))),10^(5.2611+(-7.0786*LOG10(C194))+(3.5545*(LOG10(C194)^2))+(-0.72311*(LOG10(C194)^3))+(0*(LOG10(C194)^4)))))</f>
        <v/>
      </c>
      <c r="E194" s="30">
        <f>IF(AND(C194&gt;0.167,C194&lt;1.05),10^(3.9425+(-1.65*LOG10(C194))+(0.54353*(LOG10(C194)^2))+(2.3036*(LOG10(C194)^3))+(1.5439*(LOG10(C194)^4))),IF(AND(C194&gt;1.05,C194&lt;8.7),10^(3.9373+(-1.6802*LOG10(C194))+(-0.80819*(LOG10(C194)^2))+(-1.5461*(LOG10(C194)^3))+(1.4957*(LOG10(C194)^4))),10^(5.8327+(-7.3773*LOG10(C194))+(3.6569*(LOG10(C194)^2))+(-0.73282*(LOG10(C194)^3))+(0*(LOG10(C194)^4)))))</f>
        <v/>
      </c>
      <c r="F194" s="30">
        <f>IF(AND(C194&gt;0.167,C194&lt;2.4),10^(1.2919+(-0.46629*LOG10(C194))+(2.2169*(LOG10(C194)^2))+(0.15728*(LOG10(C194)^3))+(-1.0651*(LOG10(C194)^4))),IF(AND(C194&gt;2.4,C194&lt;15.04),10^(0.91008+(3.8403*LOG10(C194))+(-9.0634*(LOG10(C194)^2))+(7.4402*(LOG10(C194)^3))+(-2.219*(LOG10(C194)^4))),10^(1.7753+(-0.80503*LOG10(C194))+(-0.055334*(LOG10(C194)^2))+(0*(LOG10(C194)^3))+(0*(LOG10(C194)^4)))))</f>
        <v/>
      </c>
      <c r="G194" s="30">
        <f>10^(2.5759+(-1.5622*LOG10(C194))+(0.30429*(LOG10(C194)^2))+(-0.059534*(LOG10(C194)^3))+(0*(LOG10(C194)^4)))</f>
        <v/>
      </c>
    </row>
    <row r="195">
      <c r="C195" s="76" t="n">
        <v>72</v>
      </c>
      <c r="D195" s="30">
        <f>IF(AND(C195&gt;0.167,C195&lt;2.84),10^(3.0002+(-1.4636*LOG10(C195))+(-0.49427*(LOG10(C195)^2))+(-0.44345*(LOG10(C195)^3))+(-0.37148*(LOG10(C195)^4))),IF(AND(C195&gt;2.84,C195&lt;25.21),10^(2.7741+(0.11608*LOG10(C195))+(-4.5313*(LOG10(C195)^2))+(3.4564*(LOG10(C195)^3))+(-0.8346*(LOG10(C195)^4))),10^(5.2611+(-7.0786*LOG10(C195))+(3.5545*(LOG10(C195)^2))+(-0.72311*(LOG10(C195)^3))+(0*(LOG10(C195)^4)))))</f>
        <v/>
      </c>
      <c r="E195" s="30">
        <f>IF(AND(C195&gt;0.167,C195&lt;1.05),10^(3.9425+(-1.65*LOG10(C195))+(0.54353*(LOG10(C195)^2))+(2.3036*(LOG10(C195)^3))+(1.5439*(LOG10(C195)^4))),IF(AND(C195&gt;1.05,C195&lt;8.7),10^(3.9373+(-1.6802*LOG10(C195))+(-0.80819*(LOG10(C195)^2))+(-1.5461*(LOG10(C195)^3))+(1.4957*(LOG10(C195)^4))),10^(5.8327+(-7.3773*LOG10(C195))+(3.6569*(LOG10(C195)^2))+(-0.73282*(LOG10(C195)^3))+(0*(LOG10(C195)^4)))))</f>
        <v/>
      </c>
      <c r="F195" s="30">
        <f>IF(AND(C195&gt;0.167,C195&lt;2.4),10^(1.2919+(-0.46629*LOG10(C195))+(2.2169*(LOG10(C195)^2))+(0.15728*(LOG10(C195)^3))+(-1.0651*(LOG10(C195)^4))),IF(AND(C195&gt;2.4,C195&lt;15.04),10^(0.91008+(3.8403*LOG10(C195))+(-9.0634*(LOG10(C195)^2))+(7.4402*(LOG10(C195)^3))+(-2.219*(LOG10(C195)^4))),10^(1.7753+(-0.80503*LOG10(C195))+(-0.055334*(LOG10(C195)^2))+(0*(LOG10(C195)^3))+(0*(LOG10(C195)^4)))))</f>
        <v/>
      </c>
      <c r="G195" s="30">
        <f>10^(2.5759+(-1.5622*LOG10(C195))+(0.30429*(LOG10(C195)^2))+(-0.059534*(LOG10(C195)^3))+(0*(LOG10(C195)^4)))</f>
        <v/>
      </c>
    </row>
    <row r="196">
      <c r="C196" s="76" t="n">
        <v>72.5</v>
      </c>
      <c r="D196" s="30">
        <f>IF(AND(C196&gt;0.167,C196&lt;2.84),10^(3.0002+(-1.4636*LOG10(C196))+(-0.49427*(LOG10(C196)^2))+(-0.44345*(LOG10(C196)^3))+(-0.37148*(LOG10(C196)^4))),IF(AND(C196&gt;2.84,C196&lt;25.21),10^(2.7741+(0.11608*LOG10(C196))+(-4.5313*(LOG10(C196)^2))+(3.4564*(LOG10(C196)^3))+(-0.8346*(LOG10(C196)^4))),10^(5.2611+(-7.0786*LOG10(C196))+(3.5545*(LOG10(C196)^2))+(-0.72311*(LOG10(C196)^3))+(0*(LOG10(C196)^4)))))</f>
        <v/>
      </c>
      <c r="E196" s="30">
        <f>IF(AND(C196&gt;0.167,C196&lt;1.05),10^(3.9425+(-1.65*LOG10(C196))+(0.54353*(LOG10(C196)^2))+(2.3036*(LOG10(C196)^3))+(1.5439*(LOG10(C196)^4))),IF(AND(C196&gt;1.05,C196&lt;8.7),10^(3.9373+(-1.6802*LOG10(C196))+(-0.80819*(LOG10(C196)^2))+(-1.5461*(LOG10(C196)^3))+(1.4957*(LOG10(C196)^4))),10^(5.8327+(-7.3773*LOG10(C196))+(3.6569*(LOG10(C196)^2))+(-0.73282*(LOG10(C196)^3))+(0*(LOG10(C196)^4)))))</f>
        <v/>
      </c>
      <c r="F196" s="30">
        <f>IF(AND(C196&gt;0.167,C196&lt;2.4),10^(1.2919+(-0.46629*LOG10(C196))+(2.2169*(LOG10(C196)^2))+(0.15728*(LOG10(C196)^3))+(-1.0651*(LOG10(C196)^4))),IF(AND(C196&gt;2.4,C196&lt;15.04),10^(0.91008+(3.8403*LOG10(C196))+(-9.0634*(LOG10(C196)^2))+(7.4402*(LOG10(C196)^3))+(-2.219*(LOG10(C196)^4))),10^(1.7753+(-0.80503*LOG10(C196))+(-0.055334*(LOG10(C196)^2))+(0*(LOG10(C196)^3))+(0*(LOG10(C196)^4)))))</f>
        <v/>
      </c>
      <c r="G196" s="30">
        <f>10^(2.5759+(-1.5622*LOG10(C196))+(0.30429*(LOG10(C196)^2))+(-0.059534*(LOG10(C196)^3))+(0*(LOG10(C196)^4)))</f>
        <v/>
      </c>
    </row>
    <row r="197">
      <c r="C197" s="30" t="n">
        <v>73</v>
      </c>
      <c r="D197" s="30">
        <f>IF(AND(C197&gt;0.167,C197&lt;2.84),10^(3.0002+(-1.4636*LOG10(C197))+(-0.49427*(LOG10(C197)^2))+(-0.44345*(LOG10(C197)^3))+(-0.37148*(LOG10(C197)^4))),IF(AND(C197&gt;2.84,C197&lt;25.21),10^(2.7741+(0.11608*LOG10(C197))+(-4.5313*(LOG10(C197)^2))+(3.4564*(LOG10(C197)^3))+(-0.8346*(LOG10(C197)^4))),10^(5.2611+(-7.0786*LOG10(C197))+(3.5545*(LOG10(C197)^2))+(-0.72311*(LOG10(C197)^3))+(0*(LOG10(C197)^4)))))</f>
        <v/>
      </c>
      <c r="E197" s="30">
        <f>IF(AND(C197&gt;0.167,C197&lt;1.05),10^(3.9425+(-1.65*LOG10(C197))+(0.54353*(LOG10(C197)^2))+(2.3036*(LOG10(C197)^3))+(1.5439*(LOG10(C197)^4))),IF(AND(C197&gt;1.05,C197&lt;8.7),10^(3.9373+(-1.6802*LOG10(C197))+(-0.80819*(LOG10(C197)^2))+(-1.5461*(LOG10(C197)^3))+(1.4957*(LOG10(C197)^4))),10^(5.8327+(-7.3773*LOG10(C197))+(3.6569*(LOG10(C197)^2))+(-0.73282*(LOG10(C197)^3))+(0*(LOG10(C197)^4)))))</f>
        <v/>
      </c>
      <c r="F197" s="30">
        <f>IF(AND(C197&gt;0.167,C197&lt;2.4),10^(1.2919+(-0.46629*LOG10(C197))+(2.2169*(LOG10(C197)^2))+(0.15728*(LOG10(C197)^3))+(-1.0651*(LOG10(C197)^4))),IF(AND(C197&gt;2.4,C197&lt;15.04),10^(0.91008+(3.8403*LOG10(C197))+(-9.0634*(LOG10(C197)^2))+(7.4402*(LOG10(C197)^3))+(-2.219*(LOG10(C197)^4))),10^(1.7753+(-0.80503*LOG10(C197))+(-0.055334*(LOG10(C197)^2))+(0*(LOG10(C197)^3))+(0*(LOG10(C197)^4)))))</f>
        <v/>
      </c>
      <c r="G197" s="30">
        <f>10^(2.5759+(-1.5622*LOG10(C197))+(0.30429*(LOG10(C197)^2))+(-0.059534*(LOG10(C197)^3))+(0*(LOG10(C197)^4)))</f>
        <v/>
      </c>
    </row>
    <row r="198">
      <c r="C198" s="76" t="n">
        <v>73.5</v>
      </c>
      <c r="D198" s="30">
        <f>IF(AND(C198&gt;0.167,C198&lt;2.84),10^(3.0002+(-1.4636*LOG10(C198))+(-0.49427*(LOG10(C198)^2))+(-0.44345*(LOG10(C198)^3))+(-0.37148*(LOG10(C198)^4))),IF(AND(C198&gt;2.84,C198&lt;25.21),10^(2.7741+(0.11608*LOG10(C198))+(-4.5313*(LOG10(C198)^2))+(3.4564*(LOG10(C198)^3))+(-0.8346*(LOG10(C198)^4))),10^(5.2611+(-7.0786*LOG10(C198))+(3.5545*(LOG10(C198)^2))+(-0.72311*(LOG10(C198)^3))+(0*(LOG10(C198)^4)))))</f>
        <v/>
      </c>
      <c r="E198" s="30">
        <f>IF(AND(C198&gt;0.167,C198&lt;1.05),10^(3.9425+(-1.65*LOG10(C198))+(0.54353*(LOG10(C198)^2))+(2.3036*(LOG10(C198)^3))+(1.5439*(LOG10(C198)^4))),IF(AND(C198&gt;1.05,C198&lt;8.7),10^(3.9373+(-1.6802*LOG10(C198))+(-0.80819*(LOG10(C198)^2))+(-1.5461*(LOG10(C198)^3))+(1.4957*(LOG10(C198)^4))),10^(5.8327+(-7.3773*LOG10(C198))+(3.6569*(LOG10(C198)^2))+(-0.73282*(LOG10(C198)^3))+(0*(LOG10(C198)^4)))))</f>
        <v/>
      </c>
      <c r="F198" s="30">
        <f>IF(AND(C198&gt;0.167,C198&lt;2.4),10^(1.2919+(-0.46629*LOG10(C198))+(2.2169*(LOG10(C198)^2))+(0.15728*(LOG10(C198)^3))+(-1.0651*(LOG10(C198)^4))),IF(AND(C198&gt;2.4,C198&lt;15.04),10^(0.91008+(3.8403*LOG10(C198))+(-9.0634*(LOG10(C198)^2))+(7.4402*(LOG10(C198)^3))+(-2.219*(LOG10(C198)^4))),10^(1.7753+(-0.80503*LOG10(C198))+(-0.055334*(LOG10(C198)^2))+(0*(LOG10(C198)^3))+(0*(LOG10(C198)^4)))))</f>
        <v/>
      </c>
      <c r="G198" s="30">
        <f>10^(2.5759+(-1.5622*LOG10(C198))+(0.30429*(LOG10(C198)^2))+(-0.059534*(LOG10(C198)^3))+(0*(LOG10(C198)^4)))</f>
        <v/>
      </c>
    </row>
    <row r="199">
      <c r="C199" s="76" t="n">
        <v>74</v>
      </c>
      <c r="D199" s="30">
        <f>IF(AND(C199&gt;0.167,C199&lt;2.84),10^(3.0002+(-1.4636*LOG10(C199))+(-0.49427*(LOG10(C199)^2))+(-0.44345*(LOG10(C199)^3))+(-0.37148*(LOG10(C199)^4))),IF(AND(C199&gt;2.84,C199&lt;25.21),10^(2.7741+(0.11608*LOG10(C199))+(-4.5313*(LOG10(C199)^2))+(3.4564*(LOG10(C199)^3))+(-0.8346*(LOG10(C199)^4))),10^(5.2611+(-7.0786*LOG10(C199))+(3.5545*(LOG10(C199)^2))+(-0.72311*(LOG10(C199)^3))+(0*(LOG10(C199)^4)))))</f>
        <v/>
      </c>
      <c r="E199" s="30">
        <f>IF(AND(C199&gt;0.167,C199&lt;1.05),10^(3.9425+(-1.65*LOG10(C199))+(0.54353*(LOG10(C199)^2))+(2.3036*(LOG10(C199)^3))+(1.5439*(LOG10(C199)^4))),IF(AND(C199&gt;1.05,C199&lt;8.7),10^(3.9373+(-1.6802*LOG10(C199))+(-0.80819*(LOG10(C199)^2))+(-1.5461*(LOG10(C199)^3))+(1.4957*(LOG10(C199)^4))),10^(5.8327+(-7.3773*LOG10(C199))+(3.6569*(LOG10(C199)^2))+(-0.73282*(LOG10(C199)^3))+(0*(LOG10(C199)^4)))))</f>
        <v/>
      </c>
      <c r="F199" s="30">
        <f>IF(AND(C199&gt;0.167,C199&lt;2.4),10^(1.2919+(-0.46629*LOG10(C199))+(2.2169*(LOG10(C199)^2))+(0.15728*(LOG10(C199)^3))+(-1.0651*(LOG10(C199)^4))),IF(AND(C199&gt;2.4,C199&lt;15.04),10^(0.91008+(3.8403*LOG10(C199))+(-9.0634*(LOG10(C199)^2))+(7.4402*(LOG10(C199)^3))+(-2.219*(LOG10(C199)^4))),10^(1.7753+(-0.80503*LOG10(C199))+(-0.055334*(LOG10(C199)^2))+(0*(LOG10(C199)^3))+(0*(LOG10(C199)^4)))))</f>
        <v/>
      </c>
      <c r="G199" s="30">
        <f>10^(2.5759+(-1.5622*LOG10(C199))+(0.30429*(LOG10(C199)^2))+(-0.059534*(LOG10(C199)^3))+(0*(LOG10(C199)^4)))</f>
        <v/>
      </c>
    </row>
    <row r="200">
      <c r="C200" s="30" t="n">
        <v>74.5</v>
      </c>
      <c r="D200" s="30">
        <f>IF(AND(C200&gt;0.167,C200&lt;2.84),10^(3.0002+(-1.4636*LOG10(C200))+(-0.49427*(LOG10(C200)^2))+(-0.44345*(LOG10(C200)^3))+(-0.37148*(LOG10(C200)^4))),IF(AND(C200&gt;2.84,C200&lt;25.21),10^(2.7741+(0.11608*LOG10(C200))+(-4.5313*(LOG10(C200)^2))+(3.4564*(LOG10(C200)^3))+(-0.8346*(LOG10(C200)^4))),10^(5.2611+(-7.0786*LOG10(C200))+(3.5545*(LOG10(C200)^2))+(-0.72311*(LOG10(C200)^3))+(0*(LOG10(C200)^4)))))</f>
        <v/>
      </c>
      <c r="E200" s="30">
        <f>IF(AND(C200&gt;0.167,C200&lt;1.05),10^(3.9425+(-1.65*LOG10(C200))+(0.54353*(LOG10(C200)^2))+(2.3036*(LOG10(C200)^3))+(1.5439*(LOG10(C200)^4))),IF(AND(C200&gt;1.05,C200&lt;8.7),10^(3.9373+(-1.6802*LOG10(C200))+(-0.80819*(LOG10(C200)^2))+(-1.5461*(LOG10(C200)^3))+(1.4957*(LOG10(C200)^4))),10^(5.8327+(-7.3773*LOG10(C200))+(3.6569*(LOG10(C200)^2))+(-0.73282*(LOG10(C200)^3))+(0*(LOG10(C200)^4)))))</f>
        <v/>
      </c>
      <c r="F200" s="30">
        <f>IF(AND(C200&gt;0.167,C200&lt;2.4),10^(1.2919+(-0.46629*LOG10(C200))+(2.2169*(LOG10(C200)^2))+(0.15728*(LOG10(C200)^3))+(-1.0651*(LOG10(C200)^4))),IF(AND(C200&gt;2.4,C200&lt;15.04),10^(0.91008+(3.8403*LOG10(C200))+(-9.0634*(LOG10(C200)^2))+(7.4402*(LOG10(C200)^3))+(-2.219*(LOG10(C200)^4))),10^(1.7753+(-0.80503*LOG10(C200))+(-0.055334*(LOG10(C200)^2))+(0*(LOG10(C200)^3))+(0*(LOG10(C200)^4)))))</f>
        <v/>
      </c>
      <c r="G200" s="30">
        <f>10^(2.5759+(-1.5622*LOG10(C200))+(0.30429*(LOG10(C200)^2))+(-0.059534*(LOG10(C200)^3))+(0*(LOG10(C200)^4)))</f>
        <v/>
      </c>
    </row>
    <row r="201">
      <c r="C201" s="76" t="n">
        <v>75</v>
      </c>
      <c r="D201" s="30">
        <f>IF(AND(C201&gt;0.167,C201&lt;2.84),10^(3.0002+(-1.4636*LOG10(C201))+(-0.49427*(LOG10(C201)^2))+(-0.44345*(LOG10(C201)^3))+(-0.37148*(LOG10(C201)^4))),IF(AND(C201&gt;2.84,C201&lt;25.21),10^(2.7741+(0.11608*LOG10(C201))+(-4.5313*(LOG10(C201)^2))+(3.4564*(LOG10(C201)^3))+(-0.8346*(LOG10(C201)^4))),10^(5.2611+(-7.0786*LOG10(C201))+(3.5545*(LOG10(C201)^2))+(-0.72311*(LOG10(C201)^3))+(0*(LOG10(C201)^4)))))</f>
        <v/>
      </c>
      <c r="E201" s="30">
        <f>IF(AND(C201&gt;0.167,C201&lt;1.05),10^(3.9425+(-1.65*LOG10(C201))+(0.54353*(LOG10(C201)^2))+(2.3036*(LOG10(C201)^3))+(1.5439*(LOG10(C201)^4))),IF(AND(C201&gt;1.05,C201&lt;8.7),10^(3.9373+(-1.6802*LOG10(C201))+(-0.80819*(LOG10(C201)^2))+(-1.5461*(LOG10(C201)^3))+(1.4957*(LOG10(C201)^4))),10^(5.8327+(-7.3773*LOG10(C201))+(3.6569*(LOG10(C201)^2))+(-0.73282*(LOG10(C201)^3))+(0*(LOG10(C201)^4)))))</f>
        <v/>
      </c>
      <c r="F201" s="30">
        <f>IF(AND(C201&gt;0.167,C201&lt;2.4),10^(1.2919+(-0.46629*LOG10(C201))+(2.2169*(LOG10(C201)^2))+(0.15728*(LOG10(C201)^3))+(-1.0651*(LOG10(C201)^4))),IF(AND(C201&gt;2.4,C201&lt;15.04),10^(0.91008+(3.8403*LOG10(C201))+(-9.0634*(LOG10(C201)^2))+(7.4402*(LOG10(C201)^3))+(-2.219*(LOG10(C201)^4))),10^(1.7753+(-0.80503*LOG10(C201))+(-0.055334*(LOG10(C201)^2))+(0*(LOG10(C201)^3))+(0*(LOG10(C201)^4)))))</f>
        <v/>
      </c>
      <c r="G201" s="30">
        <f>10^(2.5759+(-1.5622*LOG10(C201))+(0.30429*(LOG10(C201)^2))+(-0.059534*(LOG10(C201)^3))+(0*(LOG10(C201)^4)))</f>
        <v/>
      </c>
    </row>
    <row r="202">
      <c r="C202" s="76" t="n">
        <v>75.5</v>
      </c>
      <c r="D202" s="30">
        <f>IF(AND(C202&gt;0.167,C202&lt;2.84),10^(3.0002+(-1.4636*LOG10(C202))+(-0.49427*(LOG10(C202)^2))+(-0.44345*(LOG10(C202)^3))+(-0.37148*(LOG10(C202)^4))),IF(AND(C202&gt;2.84,C202&lt;25.21),10^(2.7741+(0.11608*LOG10(C202))+(-4.5313*(LOG10(C202)^2))+(3.4564*(LOG10(C202)^3))+(-0.8346*(LOG10(C202)^4))),10^(5.2611+(-7.0786*LOG10(C202))+(3.5545*(LOG10(C202)^2))+(-0.72311*(LOG10(C202)^3))+(0*(LOG10(C202)^4)))))</f>
        <v/>
      </c>
      <c r="E202" s="30">
        <f>IF(AND(C202&gt;0.167,C202&lt;1.05),10^(3.9425+(-1.65*LOG10(C202))+(0.54353*(LOG10(C202)^2))+(2.3036*(LOG10(C202)^3))+(1.5439*(LOG10(C202)^4))),IF(AND(C202&gt;1.05,C202&lt;8.7),10^(3.9373+(-1.6802*LOG10(C202))+(-0.80819*(LOG10(C202)^2))+(-1.5461*(LOG10(C202)^3))+(1.4957*(LOG10(C202)^4))),10^(5.8327+(-7.3773*LOG10(C202))+(3.6569*(LOG10(C202)^2))+(-0.73282*(LOG10(C202)^3))+(0*(LOG10(C202)^4)))))</f>
        <v/>
      </c>
      <c r="F202" s="30">
        <f>IF(AND(C202&gt;0.167,C202&lt;2.4),10^(1.2919+(-0.46629*LOG10(C202))+(2.2169*(LOG10(C202)^2))+(0.15728*(LOG10(C202)^3))+(-1.0651*(LOG10(C202)^4))),IF(AND(C202&gt;2.4,C202&lt;15.04),10^(0.91008+(3.8403*LOG10(C202))+(-9.0634*(LOG10(C202)^2))+(7.4402*(LOG10(C202)^3))+(-2.219*(LOG10(C202)^4))),10^(1.7753+(-0.80503*LOG10(C202))+(-0.055334*(LOG10(C202)^2))+(0*(LOG10(C202)^3))+(0*(LOG10(C202)^4)))))</f>
        <v/>
      </c>
      <c r="G202" s="30">
        <f>10^(2.5759+(-1.5622*LOG10(C202))+(0.30429*(LOG10(C202)^2))+(-0.059534*(LOG10(C202)^3))+(0*(LOG10(C202)^4)))</f>
        <v/>
      </c>
    </row>
    <row r="203">
      <c r="C203" s="30" t="n">
        <v>76</v>
      </c>
      <c r="D203" s="30">
        <f>IF(AND(C203&gt;0.167,C203&lt;2.84),10^(3.0002+(-1.4636*LOG10(C203))+(-0.49427*(LOG10(C203)^2))+(-0.44345*(LOG10(C203)^3))+(-0.37148*(LOG10(C203)^4))),IF(AND(C203&gt;2.84,C203&lt;25.21),10^(2.7741+(0.11608*LOG10(C203))+(-4.5313*(LOG10(C203)^2))+(3.4564*(LOG10(C203)^3))+(-0.8346*(LOG10(C203)^4))),10^(5.2611+(-7.0786*LOG10(C203))+(3.5545*(LOG10(C203)^2))+(-0.72311*(LOG10(C203)^3))+(0*(LOG10(C203)^4)))))</f>
        <v/>
      </c>
      <c r="E203" s="30">
        <f>IF(AND(C203&gt;0.167,C203&lt;1.05),10^(3.9425+(-1.65*LOG10(C203))+(0.54353*(LOG10(C203)^2))+(2.3036*(LOG10(C203)^3))+(1.5439*(LOG10(C203)^4))),IF(AND(C203&gt;1.05,C203&lt;8.7),10^(3.9373+(-1.6802*LOG10(C203))+(-0.80819*(LOG10(C203)^2))+(-1.5461*(LOG10(C203)^3))+(1.4957*(LOG10(C203)^4))),10^(5.8327+(-7.3773*LOG10(C203))+(3.6569*(LOG10(C203)^2))+(-0.73282*(LOG10(C203)^3))+(0*(LOG10(C203)^4)))))</f>
        <v/>
      </c>
      <c r="F203" s="30">
        <f>IF(AND(C203&gt;0.167,C203&lt;2.4),10^(1.2919+(-0.46629*LOG10(C203))+(2.2169*(LOG10(C203)^2))+(0.15728*(LOG10(C203)^3))+(-1.0651*(LOG10(C203)^4))),IF(AND(C203&gt;2.4,C203&lt;15.04),10^(0.91008+(3.8403*LOG10(C203))+(-9.0634*(LOG10(C203)^2))+(7.4402*(LOG10(C203)^3))+(-2.219*(LOG10(C203)^4))),10^(1.7753+(-0.80503*LOG10(C203))+(-0.055334*(LOG10(C203)^2))+(0*(LOG10(C203)^3))+(0*(LOG10(C203)^4)))))</f>
        <v/>
      </c>
      <c r="G203" s="30">
        <f>10^(2.5759+(-1.5622*LOG10(C203))+(0.30429*(LOG10(C203)^2))+(-0.059534*(LOG10(C203)^3))+(0*(LOG10(C203)^4)))</f>
        <v/>
      </c>
    </row>
    <row r="204">
      <c r="C204" s="76" t="n">
        <v>76.5</v>
      </c>
      <c r="D204" s="30">
        <f>IF(AND(C204&gt;0.167,C204&lt;2.84),10^(3.0002+(-1.4636*LOG10(C204))+(-0.49427*(LOG10(C204)^2))+(-0.44345*(LOG10(C204)^3))+(-0.37148*(LOG10(C204)^4))),IF(AND(C204&gt;2.84,C204&lt;25.21),10^(2.7741+(0.11608*LOG10(C204))+(-4.5313*(LOG10(C204)^2))+(3.4564*(LOG10(C204)^3))+(-0.8346*(LOG10(C204)^4))),10^(5.2611+(-7.0786*LOG10(C204))+(3.5545*(LOG10(C204)^2))+(-0.72311*(LOG10(C204)^3))+(0*(LOG10(C204)^4)))))</f>
        <v/>
      </c>
      <c r="E204" s="30">
        <f>IF(AND(C204&gt;0.167,C204&lt;1.05),10^(3.9425+(-1.65*LOG10(C204))+(0.54353*(LOG10(C204)^2))+(2.3036*(LOG10(C204)^3))+(1.5439*(LOG10(C204)^4))),IF(AND(C204&gt;1.05,C204&lt;8.7),10^(3.9373+(-1.6802*LOG10(C204))+(-0.80819*(LOG10(C204)^2))+(-1.5461*(LOG10(C204)^3))+(1.4957*(LOG10(C204)^4))),10^(5.8327+(-7.3773*LOG10(C204))+(3.6569*(LOG10(C204)^2))+(-0.73282*(LOG10(C204)^3))+(0*(LOG10(C204)^4)))))</f>
        <v/>
      </c>
      <c r="F204" s="30">
        <f>IF(AND(C204&gt;0.167,C204&lt;2.4),10^(1.2919+(-0.46629*LOG10(C204))+(2.2169*(LOG10(C204)^2))+(0.15728*(LOG10(C204)^3))+(-1.0651*(LOG10(C204)^4))),IF(AND(C204&gt;2.4,C204&lt;15.04),10^(0.91008+(3.8403*LOG10(C204))+(-9.0634*(LOG10(C204)^2))+(7.4402*(LOG10(C204)^3))+(-2.219*(LOG10(C204)^4))),10^(1.7753+(-0.80503*LOG10(C204))+(-0.055334*(LOG10(C204)^2))+(0*(LOG10(C204)^3))+(0*(LOG10(C204)^4)))))</f>
        <v/>
      </c>
      <c r="G204" s="30">
        <f>10^(2.5759+(-1.5622*LOG10(C204))+(0.30429*(LOG10(C204)^2))+(-0.059534*(LOG10(C204)^3))+(0*(LOG10(C204)^4)))</f>
        <v/>
      </c>
    </row>
    <row r="205">
      <c r="C205" s="76" t="n">
        <v>77</v>
      </c>
      <c r="D205" s="30">
        <f>IF(AND(C205&gt;0.167,C205&lt;2.84),10^(3.0002+(-1.4636*LOG10(C205))+(-0.49427*(LOG10(C205)^2))+(-0.44345*(LOG10(C205)^3))+(-0.37148*(LOG10(C205)^4))),IF(AND(C205&gt;2.84,C205&lt;25.21),10^(2.7741+(0.11608*LOG10(C205))+(-4.5313*(LOG10(C205)^2))+(3.4564*(LOG10(C205)^3))+(-0.8346*(LOG10(C205)^4))),10^(5.2611+(-7.0786*LOG10(C205))+(3.5545*(LOG10(C205)^2))+(-0.72311*(LOG10(C205)^3))+(0*(LOG10(C205)^4)))))</f>
        <v/>
      </c>
      <c r="E205" s="30">
        <f>IF(AND(C205&gt;0.167,C205&lt;1.05),10^(3.9425+(-1.65*LOG10(C205))+(0.54353*(LOG10(C205)^2))+(2.3036*(LOG10(C205)^3))+(1.5439*(LOG10(C205)^4))),IF(AND(C205&gt;1.05,C205&lt;8.7),10^(3.9373+(-1.6802*LOG10(C205))+(-0.80819*(LOG10(C205)^2))+(-1.5461*(LOG10(C205)^3))+(1.4957*(LOG10(C205)^4))),10^(5.8327+(-7.3773*LOG10(C205))+(3.6569*(LOG10(C205)^2))+(-0.73282*(LOG10(C205)^3))+(0*(LOG10(C205)^4)))))</f>
        <v/>
      </c>
      <c r="F205" s="30">
        <f>IF(AND(C205&gt;0.167,C205&lt;2.4),10^(1.2919+(-0.46629*LOG10(C205))+(2.2169*(LOG10(C205)^2))+(0.15728*(LOG10(C205)^3))+(-1.0651*(LOG10(C205)^4))),IF(AND(C205&gt;2.4,C205&lt;15.04),10^(0.91008+(3.8403*LOG10(C205))+(-9.0634*(LOG10(C205)^2))+(7.4402*(LOG10(C205)^3))+(-2.219*(LOG10(C205)^4))),10^(1.7753+(-0.80503*LOG10(C205))+(-0.055334*(LOG10(C205)^2))+(0*(LOG10(C205)^3))+(0*(LOG10(C205)^4)))))</f>
        <v/>
      </c>
      <c r="G205" s="30">
        <f>10^(2.5759+(-1.5622*LOG10(C205))+(0.30429*(LOG10(C205)^2))+(-0.059534*(LOG10(C205)^3))+(0*(LOG10(C205)^4)))</f>
        <v/>
      </c>
    </row>
    <row r="206">
      <c r="C206" s="30" t="n">
        <v>77.5</v>
      </c>
      <c r="D206" s="30">
        <f>IF(AND(C206&gt;0.167,C206&lt;2.84),10^(3.0002+(-1.4636*LOG10(C206))+(-0.49427*(LOG10(C206)^2))+(-0.44345*(LOG10(C206)^3))+(-0.37148*(LOG10(C206)^4))),IF(AND(C206&gt;2.84,C206&lt;25.21),10^(2.7741+(0.11608*LOG10(C206))+(-4.5313*(LOG10(C206)^2))+(3.4564*(LOG10(C206)^3))+(-0.8346*(LOG10(C206)^4))),10^(5.2611+(-7.0786*LOG10(C206))+(3.5545*(LOG10(C206)^2))+(-0.72311*(LOG10(C206)^3))+(0*(LOG10(C206)^4)))))</f>
        <v/>
      </c>
      <c r="E206" s="30">
        <f>IF(AND(C206&gt;0.167,C206&lt;1.05),10^(3.9425+(-1.65*LOG10(C206))+(0.54353*(LOG10(C206)^2))+(2.3036*(LOG10(C206)^3))+(1.5439*(LOG10(C206)^4))),IF(AND(C206&gt;1.05,C206&lt;8.7),10^(3.9373+(-1.6802*LOG10(C206))+(-0.80819*(LOG10(C206)^2))+(-1.5461*(LOG10(C206)^3))+(1.4957*(LOG10(C206)^4))),10^(5.8327+(-7.3773*LOG10(C206))+(3.6569*(LOG10(C206)^2))+(-0.73282*(LOG10(C206)^3))+(0*(LOG10(C206)^4)))))</f>
        <v/>
      </c>
      <c r="F206" s="30">
        <f>IF(AND(C206&gt;0.167,C206&lt;2.4),10^(1.2919+(-0.46629*LOG10(C206))+(2.2169*(LOG10(C206)^2))+(0.15728*(LOG10(C206)^3))+(-1.0651*(LOG10(C206)^4))),IF(AND(C206&gt;2.4,C206&lt;15.04),10^(0.91008+(3.8403*LOG10(C206))+(-9.0634*(LOG10(C206)^2))+(7.4402*(LOG10(C206)^3))+(-2.219*(LOG10(C206)^4))),10^(1.7753+(-0.80503*LOG10(C206))+(-0.055334*(LOG10(C206)^2))+(0*(LOG10(C206)^3))+(0*(LOG10(C206)^4)))))</f>
        <v/>
      </c>
      <c r="G206" s="30">
        <f>10^(2.5759+(-1.5622*LOG10(C206))+(0.30429*(LOG10(C206)^2))+(-0.059534*(LOG10(C206)^3))+(0*(LOG10(C206)^4)))</f>
        <v/>
      </c>
    </row>
    <row r="207">
      <c r="C207" s="76" t="n">
        <v>78</v>
      </c>
      <c r="D207" s="30">
        <f>IF(AND(C207&gt;0.167,C207&lt;2.84),10^(3.0002+(-1.4636*LOG10(C207))+(-0.49427*(LOG10(C207)^2))+(-0.44345*(LOG10(C207)^3))+(-0.37148*(LOG10(C207)^4))),IF(AND(C207&gt;2.84,C207&lt;25.21),10^(2.7741+(0.11608*LOG10(C207))+(-4.5313*(LOG10(C207)^2))+(3.4564*(LOG10(C207)^3))+(-0.8346*(LOG10(C207)^4))),10^(5.2611+(-7.0786*LOG10(C207))+(3.5545*(LOG10(C207)^2))+(-0.72311*(LOG10(C207)^3))+(0*(LOG10(C207)^4)))))</f>
        <v/>
      </c>
      <c r="E207" s="30">
        <f>IF(AND(C207&gt;0.167,C207&lt;1.05),10^(3.9425+(-1.65*LOG10(C207))+(0.54353*(LOG10(C207)^2))+(2.3036*(LOG10(C207)^3))+(1.5439*(LOG10(C207)^4))),IF(AND(C207&gt;1.05,C207&lt;8.7),10^(3.9373+(-1.6802*LOG10(C207))+(-0.80819*(LOG10(C207)^2))+(-1.5461*(LOG10(C207)^3))+(1.4957*(LOG10(C207)^4))),10^(5.8327+(-7.3773*LOG10(C207))+(3.6569*(LOG10(C207)^2))+(-0.73282*(LOG10(C207)^3))+(0*(LOG10(C207)^4)))))</f>
        <v/>
      </c>
      <c r="F207" s="30">
        <f>IF(AND(C207&gt;0.167,C207&lt;2.4),10^(1.2919+(-0.46629*LOG10(C207))+(2.2169*(LOG10(C207)^2))+(0.15728*(LOG10(C207)^3))+(-1.0651*(LOG10(C207)^4))),IF(AND(C207&gt;2.4,C207&lt;15.04),10^(0.91008+(3.8403*LOG10(C207))+(-9.0634*(LOG10(C207)^2))+(7.4402*(LOG10(C207)^3))+(-2.219*(LOG10(C207)^4))),10^(1.7753+(-0.80503*LOG10(C207))+(-0.055334*(LOG10(C207)^2))+(0*(LOG10(C207)^3))+(0*(LOG10(C207)^4)))))</f>
        <v/>
      </c>
      <c r="G207" s="30">
        <f>10^(2.5759+(-1.5622*LOG10(C207))+(0.30429*(LOG10(C207)^2))+(-0.059534*(LOG10(C207)^3))+(0*(LOG10(C207)^4)))</f>
        <v/>
      </c>
    </row>
    <row r="208">
      <c r="C208" s="76" t="n">
        <v>78.5</v>
      </c>
      <c r="D208" s="30">
        <f>IF(AND(C208&gt;0.167,C208&lt;2.84),10^(3.0002+(-1.4636*LOG10(C208))+(-0.49427*(LOG10(C208)^2))+(-0.44345*(LOG10(C208)^3))+(-0.37148*(LOG10(C208)^4))),IF(AND(C208&gt;2.84,C208&lt;25.21),10^(2.7741+(0.11608*LOG10(C208))+(-4.5313*(LOG10(C208)^2))+(3.4564*(LOG10(C208)^3))+(-0.8346*(LOG10(C208)^4))),10^(5.2611+(-7.0786*LOG10(C208))+(3.5545*(LOG10(C208)^2))+(-0.72311*(LOG10(C208)^3))+(0*(LOG10(C208)^4)))))</f>
        <v/>
      </c>
      <c r="E208" s="30">
        <f>IF(AND(C208&gt;0.167,C208&lt;1.05),10^(3.9425+(-1.65*LOG10(C208))+(0.54353*(LOG10(C208)^2))+(2.3036*(LOG10(C208)^3))+(1.5439*(LOG10(C208)^4))),IF(AND(C208&gt;1.05,C208&lt;8.7),10^(3.9373+(-1.6802*LOG10(C208))+(-0.80819*(LOG10(C208)^2))+(-1.5461*(LOG10(C208)^3))+(1.4957*(LOG10(C208)^4))),10^(5.8327+(-7.3773*LOG10(C208))+(3.6569*(LOG10(C208)^2))+(-0.73282*(LOG10(C208)^3))+(0*(LOG10(C208)^4)))))</f>
        <v/>
      </c>
      <c r="F208" s="30">
        <f>IF(AND(C208&gt;0.167,C208&lt;2.4),10^(1.2919+(-0.46629*LOG10(C208))+(2.2169*(LOG10(C208)^2))+(0.15728*(LOG10(C208)^3))+(-1.0651*(LOG10(C208)^4))),IF(AND(C208&gt;2.4,C208&lt;15.04),10^(0.91008+(3.8403*LOG10(C208))+(-9.0634*(LOG10(C208)^2))+(7.4402*(LOG10(C208)^3))+(-2.219*(LOG10(C208)^4))),10^(1.7753+(-0.80503*LOG10(C208))+(-0.055334*(LOG10(C208)^2))+(0*(LOG10(C208)^3))+(0*(LOG10(C208)^4)))))</f>
        <v/>
      </c>
      <c r="G208" s="30">
        <f>10^(2.5759+(-1.5622*LOG10(C208))+(0.30429*(LOG10(C208)^2))+(-0.059534*(LOG10(C208)^3))+(0*(LOG10(C208)^4)))</f>
        <v/>
      </c>
    </row>
    <row r="209">
      <c r="C209" s="30" t="n">
        <v>79</v>
      </c>
      <c r="D209" s="30">
        <f>IF(AND(C209&gt;0.167,C209&lt;2.84),10^(3.0002+(-1.4636*LOG10(C209))+(-0.49427*(LOG10(C209)^2))+(-0.44345*(LOG10(C209)^3))+(-0.37148*(LOG10(C209)^4))),IF(AND(C209&gt;2.84,C209&lt;25.21),10^(2.7741+(0.11608*LOG10(C209))+(-4.5313*(LOG10(C209)^2))+(3.4564*(LOG10(C209)^3))+(-0.8346*(LOG10(C209)^4))),10^(5.2611+(-7.0786*LOG10(C209))+(3.5545*(LOG10(C209)^2))+(-0.72311*(LOG10(C209)^3))+(0*(LOG10(C209)^4)))))</f>
        <v/>
      </c>
      <c r="E209" s="30">
        <f>IF(AND(C209&gt;0.167,C209&lt;1.05),10^(3.9425+(-1.65*LOG10(C209))+(0.54353*(LOG10(C209)^2))+(2.3036*(LOG10(C209)^3))+(1.5439*(LOG10(C209)^4))),IF(AND(C209&gt;1.05,C209&lt;8.7),10^(3.9373+(-1.6802*LOG10(C209))+(-0.80819*(LOG10(C209)^2))+(-1.5461*(LOG10(C209)^3))+(1.4957*(LOG10(C209)^4))),10^(5.8327+(-7.3773*LOG10(C209))+(3.6569*(LOG10(C209)^2))+(-0.73282*(LOG10(C209)^3))+(0*(LOG10(C209)^4)))))</f>
        <v/>
      </c>
      <c r="F209" s="30">
        <f>IF(AND(C209&gt;0.167,C209&lt;2.4),10^(1.2919+(-0.46629*LOG10(C209))+(2.2169*(LOG10(C209)^2))+(0.15728*(LOG10(C209)^3))+(-1.0651*(LOG10(C209)^4))),IF(AND(C209&gt;2.4,C209&lt;15.04),10^(0.91008+(3.8403*LOG10(C209))+(-9.0634*(LOG10(C209)^2))+(7.4402*(LOG10(C209)^3))+(-2.219*(LOG10(C209)^4))),10^(1.7753+(-0.80503*LOG10(C209))+(-0.055334*(LOG10(C209)^2))+(0*(LOG10(C209)^3))+(0*(LOG10(C209)^4)))))</f>
        <v/>
      </c>
      <c r="G209" s="30">
        <f>10^(2.5759+(-1.5622*LOG10(C209))+(0.30429*(LOG10(C209)^2))+(-0.059534*(LOG10(C209)^3))+(0*(LOG10(C209)^4)))</f>
        <v/>
      </c>
    </row>
    <row r="210">
      <c r="C210" s="76" t="n">
        <v>79.5</v>
      </c>
      <c r="D210" s="30">
        <f>IF(AND(C210&gt;0.167,C210&lt;2.84),10^(3.0002+(-1.4636*LOG10(C210))+(-0.49427*(LOG10(C210)^2))+(-0.44345*(LOG10(C210)^3))+(-0.37148*(LOG10(C210)^4))),IF(AND(C210&gt;2.84,C210&lt;25.21),10^(2.7741+(0.11608*LOG10(C210))+(-4.5313*(LOG10(C210)^2))+(3.4564*(LOG10(C210)^3))+(-0.8346*(LOG10(C210)^4))),10^(5.2611+(-7.0786*LOG10(C210))+(3.5545*(LOG10(C210)^2))+(-0.72311*(LOG10(C210)^3))+(0*(LOG10(C210)^4)))))</f>
        <v/>
      </c>
      <c r="E210" s="30">
        <f>IF(AND(C210&gt;0.167,C210&lt;1.05),10^(3.9425+(-1.65*LOG10(C210))+(0.54353*(LOG10(C210)^2))+(2.3036*(LOG10(C210)^3))+(1.5439*(LOG10(C210)^4))),IF(AND(C210&gt;1.05,C210&lt;8.7),10^(3.9373+(-1.6802*LOG10(C210))+(-0.80819*(LOG10(C210)^2))+(-1.5461*(LOG10(C210)^3))+(1.4957*(LOG10(C210)^4))),10^(5.8327+(-7.3773*LOG10(C210))+(3.6569*(LOG10(C210)^2))+(-0.73282*(LOG10(C210)^3))+(0*(LOG10(C210)^4)))))</f>
        <v/>
      </c>
      <c r="F210" s="30">
        <f>IF(AND(C210&gt;0.167,C210&lt;2.4),10^(1.2919+(-0.46629*LOG10(C210))+(2.2169*(LOG10(C210)^2))+(0.15728*(LOG10(C210)^3))+(-1.0651*(LOG10(C210)^4))),IF(AND(C210&gt;2.4,C210&lt;15.04),10^(0.91008+(3.8403*LOG10(C210))+(-9.0634*(LOG10(C210)^2))+(7.4402*(LOG10(C210)^3))+(-2.219*(LOG10(C210)^4))),10^(1.7753+(-0.80503*LOG10(C210))+(-0.055334*(LOG10(C210)^2))+(0*(LOG10(C210)^3))+(0*(LOG10(C210)^4)))))</f>
        <v/>
      </c>
      <c r="G210" s="30">
        <f>10^(2.5759+(-1.5622*LOG10(C210))+(0.30429*(LOG10(C210)^2))+(-0.059534*(LOG10(C210)^3))+(0*(LOG10(C210)^4)))</f>
        <v/>
      </c>
    </row>
    <row r="211">
      <c r="C211" s="76" t="n">
        <v>80</v>
      </c>
      <c r="D211" s="30">
        <f>IF(AND(C211&gt;0.167,C211&lt;2.84),10^(3.0002+(-1.4636*LOG10(C211))+(-0.49427*(LOG10(C211)^2))+(-0.44345*(LOG10(C211)^3))+(-0.37148*(LOG10(C211)^4))),IF(AND(C211&gt;2.84,C211&lt;25.21),10^(2.7741+(0.11608*LOG10(C211))+(-4.5313*(LOG10(C211)^2))+(3.4564*(LOG10(C211)^3))+(-0.8346*(LOG10(C211)^4))),10^(5.2611+(-7.0786*LOG10(C211))+(3.5545*(LOG10(C211)^2))+(-0.72311*(LOG10(C211)^3))+(0*(LOG10(C211)^4)))))</f>
        <v/>
      </c>
      <c r="E211" s="30">
        <f>IF(AND(C211&gt;0.167,C211&lt;1.05),10^(3.9425+(-1.65*LOG10(C211))+(0.54353*(LOG10(C211)^2))+(2.3036*(LOG10(C211)^3))+(1.5439*(LOG10(C211)^4))),IF(AND(C211&gt;1.05,C211&lt;8.7),10^(3.9373+(-1.6802*LOG10(C211))+(-0.80819*(LOG10(C211)^2))+(-1.5461*(LOG10(C211)^3))+(1.4957*(LOG10(C211)^4))),10^(5.8327+(-7.3773*LOG10(C211))+(3.6569*(LOG10(C211)^2))+(-0.73282*(LOG10(C211)^3))+(0*(LOG10(C211)^4)))))</f>
        <v/>
      </c>
      <c r="F211" s="30">
        <f>IF(AND(C211&gt;0.167,C211&lt;2.4),10^(1.2919+(-0.46629*LOG10(C211))+(2.2169*(LOG10(C211)^2))+(0.15728*(LOG10(C211)^3))+(-1.0651*(LOG10(C211)^4))),IF(AND(C211&gt;2.4,C211&lt;15.04),10^(0.91008+(3.8403*LOG10(C211))+(-9.0634*(LOG10(C211)^2))+(7.4402*(LOG10(C211)^3))+(-2.219*(LOG10(C211)^4))),10^(1.7753+(-0.80503*LOG10(C211))+(-0.055334*(LOG10(C211)^2))+(0*(LOG10(C211)^3))+(0*(LOG10(C211)^4)))))</f>
        <v/>
      </c>
      <c r="G211" s="30">
        <f>10^(2.5759+(-1.5622*LOG10(C211))+(0.30429*(LOG10(C211)^2))+(-0.059534*(LOG10(C211)^3))+(0*(LOG10(C211)^4)))</f>
        <v/>
      </c>
    </row>
    <row r="212">
      <c r="C212" s="30" t="n">
        <v>80.5</v>
      </c>
      <c r="D212" s="30">
        <f>IF(AND(C212&gt;0.167,C212&lt;2.84),10^(3.0002+(-1.4636*LOG10(C212))+(-0.49427*(LOG10(C212)^2))+(-0.44345*(LOG10(C212)^3))+(-0.37148*(LOG10(C212)^4))),IF(AND(C212&gt;2.84,C212&lt;25.21),10^(2.7741+(0.11608*LOG10(C212))+(-4.5313*(LOG10(C212)^2))+(3.4564*(LOG10(C212)^3))+(-0.8346*(LOG10(C212)^4))),10^(5.2611+(-7.0786*LOG10(C212))+(3.5545*(LOG10(C212)^2))+(-0.72311*(LOG10(C212)^3))+(0*(LOG10(C212)^4)))))</f>
        <v/>
      </c>
      <c r="E212" s="30">
        <f>IF(AND(C212&gt;0.167,C212&lt;1.05),10^(3.9425+(-1.65*LOG10(C212))+(0.54353*(LOG10(C212)^2))+(2.3036*(LOG10(C212)^3))+(1.5439*(LOG10(C212)^4))),IF(AND(C212&gt;1.05,C212&lt;8.7),10^(3.9373+(-1.6802*LOG10(C212))+(-0.80819*(LOG10(C212)^2))+(-1.5461*(LOG10(C212)^3))+(1.4957*(LOG10(C212)^4))),10^(5.8327+(-7.3773*LOG10(C212))+(3.6569*(LOG10(C212)^2))+(-0.73282*(LOG10(C212)^3))+(0*(LOG10(C212)^4)))))</f>
        <v/>
      </c>
      <c r="F212" s="30">
        <f>IF(AND(C212&gt;0.167,C212&lt;2.4),10^(1.2919+(-0.46629*LOG10(C212))+(2.2169*(LOG10(C212)^2))+(0.15728*(LOG10(C212)^3))+(-1.0651*(LOG10(C212)^4))),IF(AND(C212&gt;2.4,C212&lt;15.04),10^(0.91008+(3.8403*LOG10(C212))+(-9.0634*(LOG10(C212)^2))+(7.4402*(LOG10(C212)^3))+(-2.219*(LOG10(C212)^4))),10^(1.7753+(-0.80503*LOG10(C212))+(-0.055334*(LOG10(C212)^2))+(0*(LOG10(C212)^3))+(0*(LOG10(C212)^4)))))</f>
        <v/>
      </c>
      <c r="G212" s="30">
        <f>10^(2.5759+(-1.5622*LOG10(C212))+(0.30429*(LOG10(C212)^2))+(-0.059534*(LOG10(C212)^3))+(0*(LOG10(C212)^4)))</f>
        <v/>
      </c>
    </row>
    <row r="213">
      <c r="C213" s="76" t="n">
        <v>81</v>
      </c>
      <c r="D213" s="30">
        <f>IF(AND(C213&gt;0.167,C213&lt;2.84),10^(3.0002+(-1.4636*LOG10(C213))+(-0.49427*(LOG10(C213)^2))+(-0.44345*(LOG10(C213)^3))+(-0.37148*(LOG10(C213)^4))),IF(AND(C213&gt;2.84,C213&lt;25.21),10^(2.7741+(0.11608*LOG10(C213))+(-4.5313*(LOG10(C213)^2))+(3.4564*(LOG10(C213)^3))+(-0.8346*(LOG10(C213)^4))),10^(5.2611+(-7.0786*LOG10(C213))+(3.5545*(LOG10(C213)^2))+(-0.72311*(LOG10(C213)^3))+(0*(LOG10(C213)^4)))))</f>
        <v/>
      </c>
      <c r="E213" s="30">
        <f>IF(AND(C213&gt;0.167,C213&lt;1.05),10^(3.9425+(-1.65*LOG10(C213))+(0.54353*(LOG10(C213)^2))+(2.3036*(LOG10(C213)^3))+(1.5439*(LOG10(C213)^4))),IF(AND(C213&gt;1.05,C213&lt;8.7),10^(3.9373+(-1.6802*LOG10(C213))+(-0.80819*(LOG10(C213)^2))+(-1.5461*(LOG10(C213)^3))+(1.4957*(LOG10(C213)^4))),10^(5.8327+(-7.3773*LOG10(C213))+(3.6569*(LOG10(C213)^2))+(-0.73282*(LOG10(C213)^3))+(0*(LOG10(C213)^4)))))</f>
        <v/>
      </c>
      <c r="F213" s="30">
        <f>IF(AND(C213&gt;0.167,C213&lt;2.4),10^(1.2919+(-0.46629*LOG10(C213))+(2.2169*(LOG10(C213)^2))+(0.15728*(LOG10(C213)^3))+(-1.0651*(LOG10(C213)^4))),IF(AND(C213&gt;2.4,C213&lt;15.04),10^(0.91008+(3.8403*LOG10(C213))+(-9.0634*(LOG10(C213)^2))+(7.4402*(LOG10(C213)^3))+(-2.219*(LOG10(C213)^4))),10^(1.7753+(-0.80503*LOG10(C213))+(-0.055334*(LOG10(C213)^2))+(0*(LOG10(C213)^3))+(0*(LOG10(C213)^4)))))</f>
        <v/>
      </c>
      <c r="G213" s="30">
        <f>10^(2.5759+(-1.5622*LOG10(C213))+(0.30429*(LOG10(C213)^2))+(-0.059534*(LOG10(C213)^3))+(0*(LOG10(C213)^4)))</f>
        <v/>
      </c>
    </row>
    <row r="214">
      <c r="C214" s="76" t="n">
        <v>81.5</v>
      </c>
      <c r="D214" s="30">
        <f>IF(AND(C214&gt;0.167,C214&lt;2.84),10^(3.0002+(-1.4636*LOG10(C214))+(-0.49427*(LOG10(C214)^2))+(-0.44345*(LOG10(C214)^3))+(-0.37148*(LOG10(C214)^4))),IF(AND(C214&gt;2.84,C214&lt;25.21),10^(2.7741+(0.11608*LOG10(C214))+(-4.5313*(LOG10(C214)^2))+(3.4564*(LOG10(C214)^3))+(-0.8346*(LOG10(C214)^4))),10^(5.2611+(-7.0786*LOG10(C214))+(3.5545*(LOG10(C214)^2))+(-0.72311*(LOG10(C214)^3))+(0*(LOG10(C214)^4)))))</f>
        <v/>
      </c>
      <c r="E214" s="30">
        <f>IF(AND(C214&gt;0.167,C214&lt;1.05),10^(3.9425+(-1.65*LOG10(C214))+(0.54353*(LOG10(C214)^2))+(2.3036*(LOG10(C214)^3))+(1.5439*(LOG10(C214)^4))),IF(AND(C214&gt;1.05,C214&lt;8.7),10^(3.9373+(-1.6802*LOG10(C214))+(-0.80819*(LOG10(C214)^2))+(-1.5461*(LOG10(C214)^3))+(1.4957*(LOG10(C214)^4))),10^(5.8327+(-7.3773*LOG10(C214))+(3.6569*(LOG10(C214)^2))+(-0.73282*(LOG10(C214)^3))+(0*(LOG10(C214)^4)))))</f>
        <v/>
      </c>
      <c r="F214" s="30">
        <f>IF(AND(C214&gt;0.167,C214&lt;2.4),10^(1.2919+(-0.46629*LOG10(C214))+(2.2169*(LOG10(C214)^2))+(0.15728*(LOG10(C214)^3))+(-1.0651*(LOG10(C214)^4))),IF(AND(C214&gt;2.4,C214&lt;15.04),10^(0.91008+(3.8403*LOG10(C214))+(-9.0634*(LOG10(C214)^2))+(7.4402*(LOG10(C214)^3))+(-2.219*(LOG10(C214)^4))),10^(1.7753+(-0.80503*LOG10(C214))+(-0.055334*(LOG10(C214)^2))+(0*(LOG10(C214)^3))+(0*(LOG10(C214)^4)))))</f>
        <v/>
      </c>
      <c r="G214" s="30">
        <f>10^(2.5759+(-1.5622*LOG10(C214))+(0.30429*(LOG10(C214)^2))+(-0.059534*(LOG10(C214)^3))+(0*(LOG10(C214)^4)))</f>
        <v/>
      </c>
    </row>
    <row r="215">
      <c r="C215" s="30" t="n">
        <v>82</v>
      </c>
      <c r="D215" s="30">
        <f>IF(AND(C215&gt;0.167,C215&lt;2.84),10^(3.0002+(-1.4636*LOG10(C215))+(-0.49427*(LOG10(C215)^2))+(-0.44345*(LOG10(C215)^3))+(-0.37148*(LOG10(C215)^4))),IF(AND(C215&gt;2.84,C215&lt;25.21),10^(2.7741+(0.11608*LOG10(C215))+(-4.5313*(LOG10(C215)^2))+(3.4564*(LOG10(C215)^3))+(-0.8346*(LOG10(C215)^4))),10^(5.2611+(-7.0786*LOG10(C215))+(3.5545*(LOG10(C215)^2))+(-0.72311*(LOG10(C215)^3))+(0*(LOG10(C215)^4)))))</f>
        <v/>
      </c>
      <c r="E215" s="30">
        <f>IF(AND(C215&gt;0.167,C215&lt;1.05),10^(3.9425+(-1.65*LOG10(C215))+(0.54353*(LOG10(C215)^2))+(2.3036*(LOG10(C215)^3))+(1.5439*(LOG10(C215)^4))),IF(AND(C215&gt;1.05,C215&lt;8.7),10^(3.9373+(-1.6802*LOG10(C215))+(-0.80819*(LOG10(C215)^2))+(-1.5461*(LOG10(C215)^3))+(1.4957*(LOG10(C215)^4))),10^(5.8327+(-7.3773*LOG10(C215))+(3.6569*(LOG10(C215)^2))+(-0.73282*(LOG10(C215)^3))+(0*(LOG10(C215)^4)))))</f>
        <v/>
      </c>
      <c r="F215" s="30">
        <f>IF(AND(C215&gt;0.167,C215&lt;2.4),10^(1.2919+(-0.46629*LOG10(C215))+(2.2169*(LOG10(C215)^2))+(0.15728*(LOG10(C215)^3))+(-1.0651*(LOG10(C215)^4))),IF(AND(C215&gt;2.4,C215&lt;15.04),10^(0.91008+(3.8403*LOG10(C215))+(-9.0634*(LOG10(C215)^2))+(7.4402*(LOG10(C215)^3))+(-2.219*(LOG10(C215)^4))),10^(1.7753+(-0.80503*LOG10(C215))+(-0.055334*(LOG10(C215)^2))+(0*(LOG10(C215)^3))+(0*(LOG10(C215)^4)))))</f>
        <v/>
      </c>
      <c r="G215" s="30">
        <f>10^(2.5759+(-1.5622*LOG10(C215))+(0.30429*(LOG10(C215)^2))+(-0.059534*(LOG10(C215)^3))+(0*(LOG10(C215)^4)))</f>
        <v/>
      </c>
    </row>
    <row r="216">
      <c r="C216" s="76" t="n">
        <v>82.5</v>
      </c>
      <c r="D216" s="30">
        <f>IF(AND(C216&gt;0.167,C216&lt;2.84),10^(3.0002+(-1.4636*LOG10(C216))+(-0.49427*(LOG10(C216)^2))+(-0.44345*(LOG10(C216)^3))+(-0.37148*(LOG10(C216)^4))),IF(AND(C216&gt;2.84,C216&lt;25.21),10^(2.7741+(0.11608*LOG10(C216))+(-4.5313*(LOG10(C216)^2))+(3.4564*(LOG10(C216)^3))+(-0.8346*(LOG10(C216)^4))),10^(5.2611+(-7.0786*LOG10(C216))+(3.5545*(LOG10(C216)^2))+(-0.72311*(LOG10(C216)^3))+(0*(LOG10(C216)^4)))))</f>
        <v/>
      </c>
      <c r="E216" s="30">
        <f>IF(AND(C216&gt;0.167,C216&lt;1.05),10^(3.9425+(-1.65*LOG10(C216))+(0.54353*(LOG10(C216)^2))+(2.3036*(LOG10(C216)^3))+(1.5439*(LOG10(C216)^4))),IF(AND(C216&gt;1.05,C216&lt;8.7),10^(3.9373+(-1.6802*LOG10(C216))+(-0.80819*(LOG10(C216)^2))+(-1.5461*(LOG10(C216)^3))+(1.4957*(LOG10(C216)^4))),10^(5.8327+(-7.3773*LOG10(C216))+(3.6569*(LOG10(C216)^2))+(-0.73282*(LOG10(C216)^3))+(0*(LOG10(C216)^4)))))</f>
        <v/>
      </c>
      <c r="F216" s="30">
        <f>IF(AND(C216&gt;0.167,C216&lt;2.4),10^(1.2919+(-0.46629*LOG10(C216))+(2.2169*(LOG10(C216)^2))+(0.15728*(LOG10(C216)^3))+(-1.0651*(LOG10(C216)^4))),IF(AND(C216&gt;2.4,C216&lt;15.04),10^(0.91008+(3.8403*LOG10(C216))+(-9.0634*(LOG10(C216)^2))+(7.4402*(LOG10(C216)^3))+(-2.219*(LOG10(C216)^4))),10^(1.7753+(-0.80503*LOG10(C216))+(-0.055334*(LOG10(C216)^2))+(0*(LOG10(C216)^3))+(0*(LOG10(C216)^4)))))</f>
        <v/>
      </c>
      <c r="G216" s="30">
        <f>10^(2.5759+(-1.5622*LOG10(C216))+(0.30429*(LOG10(C216)^2))+(-0.059534*(LOG10(C216)^3))+(0*(LOG10(C216)^4)))</f>
        <v/>
      </c>
    </row>
    <row r="217">
      <c r="C217" s="76" t="n">
        <v>83</v>
      </c>
      <c r="D217" s="30">
        <f>IF(AND(C217&gt;0.167,C217&lt;2.84),10^(3.0002+(-1.4636*LOG10(C217))+(-0.49427*(LOG10(C217)^2))+(-0.44345*(LOG10(C217)^3))+(-0.37148*(LOG10(C217)^4))),IF(AND(C217&gt;2.84,C217&lt;25.21),10^(2.7741+(0.11608*LOG10(C217))+(-4.5313*(LOG10(C217)^2))+(3.4564*(LOG10(C217)^3))+(-0.8346*(LOG10(C217)^4))),10^(5.2611+(-7.0786*LOG10(C217))+(3.5545*(LOG10(C217)^2))+(-0.72311*(LOG10(C217)^3))+(0*(LOG10(C217)^4)))))</f>
        <v/>
      </c>
      <c r="E217" s="30">
        <f>IF(AND(C217&gt;0.167,C217&lt;1.05),10^(3.9425+(-1.65*LOG10(C217))+(0.54353*(LOG10(C217)^2))+(2.3036*(LOG10(C217)^3))+(1.5439*(LOG10(C217)^4))),IF(AND(C217&gt;1.05,C217&lt;8.7),10^(3.9373+(-1.6802*LOG10(C217))+(-0.80819*(LOG10(C217)^2))+(-1.5461*(LOG10(C217)^3))+(1.4957*(LOG10(C217)^4))),10^(5.8327+(-7.3773*LOG10(C217))+(3.6569*(LOG10(C217)^2))+(-0.73282*(LOG10(C217)^3))+(0*(LOG10(C217)^4)))))</f>
        <v/>
      </c>
      <c r="F217" s="30">
        <f>IF(AND(C217&gt;0.167,C217&lt;2.4),10^(1.2919+(-0.46629*LOG10(C217))+(2.2169*(LOG10(C217)^2))+(0.15728*(LOG10(C217)^3))+(-1.0651*(LOG10(C217)^4))),IF(AND(C217&gt;2.4,C217&lt;15.04),10^(0.91008+(3.8403*LOG10(C217))+(-9.0634*(LOG10(C217)^2))+(7.4402*(LOG10(C217)^3))+(-2.219*(LOG10(C217)^4))),10^(1.7753+(-0.80503*LOG10(C217))+(-0.055334*(LOG10(C217)^2))+(0*(LOG10(C217)^3))+(0*(LOG10(C217)^4)))))</f>
        <v/>
      </c>
      <c r="G217" s="30">
        <f>10^(2.5759+(-1.5622*LOG10(C217))+(0.30429*(LOG10(C217)^2))+(-0.059534*(LOG10(C217)^3))+(0*(LOG10(C217)^4)))</f>
        <v/>
      </c>
    </row>
    <row r="218">
      <c r="C218" s="30" t="n">
        <v>83.5</v>
      </c>
      <c r="D218" s="30">
        <f>IF(AND(C218&gt;0.167,C218&lt;2.84),10^(3.0002+(-1.4636*LOG10(C218))+(-0.49427*(LOG10(C218)^2))+(-0.44345*(LOG10(C218)^3))+(-0.37148*(LOG10(C218)^4))),IF(AND(C218&gt;2.84,C218&lt;25.21),10^(2.7741+(0.11608*LOG10(C218))+(-4.5313*(LOG10(C218)^2))+(3.4564*(LOG10(C218)^3))+(-0.8346*(LOG10(C218)^4))),10^(5.2611+(-7.0786*LOG10(C218))+(3.5545*(LOG10(C218)^2))+(-0.72311*(LOG10(C218)^3))+(0*(LOG10(C218)^4)))))</f>
        <v/>
      </c>
      <c r="E218" s="30">
        <f>IF(AND(C218&gt;0.167,C218&lt;1.05),10^(3.9425+(-1.65*LOG10(C218))+(0.54353*(LOG10(C218)^2))+(2.3036*(LOG10(C218)^3))+(1.5439*(LOG10(C218)^4))),IF(AND(C218&gt;1.05,C218&lt;8.7),10^(3.9373+(-1.6802*LOG10(C218))+(-0.80819*(LOG10(C218)^2))+(-1.5461*(LOG10(C218)^3))+(1.4957*(LOG10(C218)^4))),10^(5.8327+(-7.3773*LOG10(C218))+(3.6569*(LOG10(C218)^2))+(-0.73282*(LOG10(C218)^3))+(0*(LOG10(C218)^4)))))</f>
        <v/>
      </c>
      <c r="F218" s="30">
        <f>IF(AND(C218&gt;0.167,C218&lt;2.4),10^(1.2919+(-0.46629*LOG10(C218))+(2.2169*(LOG10(C218)^2))+(0.15728*(LOG10(C218)^3))+(-1.0651*(LOG10(C218)^4))),IF(AND(C218&gt;2.4,C218&lt;15.04),10^(0.91008+(3.8403*LOG10(C218))+(-9.0634*(LOG10(C218)^2))+(7.4402*(LOG10(C218)^3))+(-2.219*(LOG10(C218)^4))),10^(1.7753+(-0.80503*LOG10(C218))+(-0.055334*(LOG10(C218)^2))+(0*(LOG10(C218)^3))+(0*(LOG10(C218)^4)))))</f>
        <v/>
      </c>
      <c r="G218" s="30">
        <f>10^(2.5759+(-1.5622*LOG10(C218))+(0.30429*(LOG10(C218)^2))+(-0.059534*(LOG10(C218)^3))+(0*(LOG10(C218)^4)))</f>
        <v/>
      </c>
    </row>
    <row r="219">
      <c r="C219" s="76" t="n">
        <v>84</v>
      </c>
      <c r="D219" s="30">
        <f>IF(AND(C219&gt;0.167,C219&lt;2.84),10^(3.0002+(-1.4636*LOG10(C219))+(-0.49427*(LOG10(C219)^2))+(-0.44345*(LOG10(C219)^3))+(-0.37148*(LOG10(C219)^4))),IF(AND(C219&gt;2.84,C219&lt;25.21),10^(2.7741+(0.11608*LOG10(C219))+(-4.5313*(LOG10(C219)^2))+(3.4564*(LOG10(C219)^3))+(-0.8346*(LOG10(C219)^4))),10^(5.2611+(-7.0786*LOG10(C219))+(3.5545*(LOG10(C219)^2))+(-0.72311*(LOG10(C219)^3))+(0*(LOG10(C219)^4)))))</f>
        <v/>
      </c>
      <c r="E219" s="30">
        <f>IF(AND(C219&gt;0.167,C219&lt;1.05),10^(3.9425+(-1.65*LOG10(C219))+(0.54353*(LOG10(C219)^2))+(2.3036*(LOG10(C219)^3))+(1.5439*(LOG10(C219)^4))),IF(AND(C219&gt;1.05,C219&lt;8.7),10^(3.9373+(-1.6802*LOG10(C219))+(-0.80819*(LOG10(C219)^2))+(-1.5461*(LOG10(C219)^3))+(1.4957*(LOG10(C219)^4))),10^(5.8327+(-7.3773*LOG10(C219))+(3.6569*(LOG10(C219)^2))+(-0.73282*(LOG10(C219)^3))+(0*(LOG10(C219)^4)))))</f>
        <v/>
      </c>
      <c r="F219" s="30">
        <f>IF(AND(C219&gt;0.167,C219&lt;2.4),10^(1.2919+(-0.46629*LOG10(C219))+(2.2169*(LOG10(C219)^2))+(0.15728*(LOG10(C219)^3))+(-1.0651*(LOG10(C219)^4))),IF(AND(C219&gt;2.4,C219&lt;15.04),10^(0.91008+(3.8403*LOG10(C219))+(-9.0634*(LOG10(C219)^2))+(7.4402*(LOG10(C219)^3))+(-2.219*(LOG10(C219)^4))),10^(1.7753+(-0.80503*LOG10(C219))+(-0.055334*(LOG10(C219)^2))+(0*(LOG10(C219)^3))+(0*(LOG10(C219)^4)))))</f>
        <v/>
      </c>
      <c r="G219" s="30">
        <f>10^(2.5759+(-1.5622*LOG10(C219))+(0.30429*(LOG10(C219)^2))+(-0.059534*(LOG10(C219)^3))+(0*(LOG10(C219)^4)))</f>
        <v/>
      </c>
    </row>
    <row r="220">
      <c r="C220" s="76" t="n">
        <v>84.5</v>
      </c>
      <c r="D220" s="30">
        <f>IF(AND(C220&gt;0.167,C220&lt;2.84),10^(3.0002+(-1.4636*LOG10(C220))+(-0.49427*(LOG10(C220)^2))+(-0.44345*(LOG10(C220)^3))+(-0.37148*(LOG10(C220)^4))),IF(AND(C220&gt;2.84,C220&lt;25.21),10^(2.7741+(0.11608*LOG10(C220))+(-4.5313*(LOG10(C220)^2))+(3.4564*(LOG10(C220)^3))+(-0.8346*(LOG10(C220)^4))),10^(5.2611+(-7.0786*LOG10(C220))+(3.5545*(LOG10(C220)^2))+(-0.72311*(LOG10(C220)^3))+(0*(LOG10(C220)^4)))))</f>
        <v/>
      </c>
      <c r="E220" s="30">
        <f>IF(AND(C220&gt;0.167,C220&lt;1.05),10^(3.9425+(-1.65*LOG10(C220))+(0.54353*(LOG10(C220)^2))+(2.3036*(LOG10(C220)^3))+(1.5439*(LOG10(C220)^4))),IF(AND(C220&gt;1.05,C220&lt;8.7),10^(3.9373+(-1.6802*LOG10(C220))+(-0.80819*(LOG10(C220)^2))+(-1.5461*(LOG10(C220)^3))+(1.4957*(LOG10(C220)^4))),10^(5.8327+(-7.3773*LOG10(C220))+(3.6569*(LOG10(C220)^2))+(-0.73282*(LOG10(C220)^3))+(0*(LOG10(C220)^4)))))</f>
        <v/>
      </c>
      <c r="F220" s="30">
        <f>IF(AND(C220&gt;0.167,C220&lt;2.4),10^(1.2919+(-0.46629*LOG10(C220))+(2.2169*(LOG10(C220)^2))+(0.15728*(LOG10(C220)^3))+(-1.0651*(LOG10(C220)^4))),IF(AND(C220&gt;2.4,C220&lt;15.04),10^(0.91008+(3.8403*LOG10(C220))+(-9.0634*(LOG10(C220)^2))+(7.4402*(LOG10(C220)^3))+(-2.219*(LOG10(C220)^4))),10^(1.7753+(-0.80503*LOG10(C220))+(-0.055334*(LOG10(C220)^2))+(0*(LOG10(C220)^3))+(0*(LOG10(C220)^4)))))</f>
        <v/>
      </c>
      <c r="G220" s="30">
        <f>10^(2.5759+(-1.5622*LOG10(C220))+(0.30429*(LOG10(C220)^2))+(-0.059534*(LOG10(C220)^3))+(0*(LOG10(C220)^4)))</f>
        <v/>
      </c>
    </row>
    <row r="221">
      <c r="C221" s="30" t="n">
        <v>85</v>
      </c>
      <c r="D221" s="30">
        <f>IF(AND(C221&gt;0.167,C221&lt;2.84),10^(3.0002+(-1.4636*LOG10(C221))+(-0.49427*(LOG10(C221)^2))+(-0.44345*(LOG10(C221)^3))+(-0.37148*(LOG10(C221)^4))),IF(AND(C221&gt;2.84,C221&lt;25.21),10^(2.7741+(0.11608*LOG10(C221))+(-4.5313*(LOG10(C221)^2))+(3.4564*(LOG10(C221)^3))+(-0.8346*(LOG10(C221)^4))),10^(5.2611+(-7.0786*LOG10(C221))+(3.5545*(LOG10(C221)^2))+(-0.72311*(LOG10(C221)^3))+(0*(LOG10(C221)^4)))))</f>
        <v/>
      </c>
      <c r="E221" s="30">
        <f>IF(AND(C221&gt;0.167,C221&lt;1.05),10^(3.9425+(-1.65*LOG10(C221))+(0.54353*(LOG10(C221)^2))+(2.3036*(LOG10(C221)^3))+(1.5439*(LOG10(C221)^4))),IF(AND(C221&gt;1.05,C221&lt;8.7),10^(3.9373+(-1.6802*LOG10(C221))+(-0.80819*(LOG10(C221)^2))+(-1.5461*(LOG10(C221)^3))+(1.4957*(LOG10(C221)^4))),10^(5.8327+(-7.3773*LOG10(C221))+(3.6569*(LOG10(C221)^2))+(-0.73282*(LOG10(C221)^3))+(0*(LOG10(C221)^4)))))</f>
        <v/>
      </c>
      <c r="F221" s="30">
        <f>IF(AND(C221&gt;0.167,C221&lt;2.4),10^(1.2919+(-0.46629*LOG10(C221))+(2.2169*(LOG10(C221)^2))+(0.15728*(LOG10(C221)^3))+(-1.0651*(LOG10(C221)^4))),IF(AND(C221&gt;2.4,C221&lt;15.04),10^(0.91008+(3.8403*LOG10(C221))+(-9.0634*(LOG10(C221)^2))+(7.4402*(LOG10(C221)^3))+(-2.219*(LOG10(C221)^4))),10^(1.7753+(-0.80503*LOG10(C221))+(-0.055334*(LOG10(C221)^2))+(0*(LOG10(C221)^3))+(0*(LOG10(C221)^4)))))</f>
        <v/>
      </c>
      <c r="G221" s="30">
        <f>10^(2.5759+(-1.5622*LOG10(C221))+(0.30429*(LOG10(C221)^2))+(-0.059534*(LOG10(C221)^3))+(0*(LOG10(C221)^4)))</f>
        <v/>
      </c>
    </row>
    <row r="222">
      <c r="C222" s="76" t="n">
        <v>85.5</v>
      </c>
      <c r="D222" s="30">
        <f>IF(AND(C222&gt;0.167,C222&lt;2.84),10^(3.0002+(-1.4636*LOG10(C222))+(-0.49427*(LOG10(C222)^2))+(-0.44345*(LOG10(C222)^3))+(-0.37148*(LOG10(C222)^4))),IF(AND(C222&gt;2.84,C222&lt;25.21),10^(2.7741+(0.11608*LOG10(C222))+(-4.5313*(LOG10(C222)^2))+(3.4564*(LOG10(C222)^3))+(-0.8346*(LOG10(C222)^4))),10^(5.2611+(-7.0786*LOG10(C222))+(3.5545*(LOG10(C222)^2))+(-0.72311*(LOG10(C222)^3))+(0*(LOG10(C222)^4)))))</f>
        <v/>
      </c>
      <c r="E222" s="30">
        <f>IF(AND(C222&gt;0.167,C222&lt;1.05),10^(3.9425+(-1.65*LOG10(C222))+(0.54353*(LOG10(C222)^2))+(2.3036*(LOG10(C222)^3))+(1.5439*(LOG10(C222)^4))),IF(AND(C222&gt;1.05,C222&lt;8.7),10^(3.9373+(-1.6802*LOG10(C222))+(-0.80819*(LOG10(C222)^2))+(-1.5461*(LOG10(C222)^3))+(1.4957*(LOG10(C222)^4))),10^(5.8327+(-7.3773*LOG10(C222))+(3.6569*(LOG10(C222)^2))+(-0.73282*(LOG10(C222)^3))+(0*(LOG10(C222)^4)))))</f>
        <v/>
      </c>
      <c r="F222" s="30">
        <f>IF(AND(C222&gt;0.167,C222&lt;2.4),10^(1.2919+(-0.46629*LOG10(C222))+(2.2169*(LOG10(C222)^2))+(0.15728*(LOG10(C222)^3))+(-1.0651*(LOG10(C222)^4))),IF(AND(C222&gt;2.4,C222&lt;15.04),10^(0.91008+(3.8403*LOG10(C222))+(-9.0634*(LOG10(C222)^2))+(7.4402*(LOG10(C222)^3))+(-2.219*(LOG10(C222)^4))),10^(1.7753+(-0.80503*LOG10(C222))+(-0.055334*(LOG10(C222)^2))+(0*(LOG10(C222)^3))+(0*(LOG10(C222)^4)))))</f>
        <v/>
      </c>
      <c r="G222" s="30">
        <f>10^(2.5759+(-1.5622*LOG10(C222))+(0.30429*(LOG10(C222)^2))+(-0.059534*(LOG10(C222)^3))+(0*(LOG10(C222)^4)))</f>
        <v/>
      </c>
    </row>
    <row r="223">
      <c r="C223" s="76" t="n">
        <v>86</v>
      </c>
      <c r="D223" s="30">
        <f>IF(AND(C223&gt;0.167,C223&lt;2.84),10^(3.0002+(-1.4636*LOG10(C223))+(-0.49427*(LOG10(C223)^2))+(-0.44345*(LOG10(C223)^3))+(-0.37148*(LOG10(C223)^4))),IF(AND(C223&gt;2.84,C223&lt;25.21),10^(2.7741+(0.11608*LOG10(C223))+(-4.5313*(LOG10(C223)^2))+(3.4564*(LOG10(C223)^3))+(-0.8346*(LOG10(C223)^4))),10^(5.2611+(-7.0786*LOG10(C223))+(3.5545*(LOG10(C223)^2))+(-0.72311*(LOG10(C223)^3))+(0*(LOG10(C223)^4)))))</f>
        <v/>
      </c>
      <c r="E223" s="30">
        <f>IF(AND(C223&gt;0.167,C223&lt;1.05),10^(3.9425+(-1.65*LOG10(C223))+(0.54353*(LOG10(C223)^2))+(2.3036*(LOG10(C223)^3))+(1.5439*(LOG10(C223)^4))),IF(AND(C223&gt;1.05,C223&lt;8.7),10^(3.9373+(-1.6802*LOG10(C223))+(-0.80819*(LOG10(C223)^2))+(-1.5461*(LOG10(C223)^3))+(1.4957*(LOG10(C223)^4))),10^(5.8327+(-7.3773*LOG10(C223))+(3.6569*(LOG10(C223)^2))+(-0.73282*(LOG10(C223)^3))+(0*(LOG10(C223)^4)))))</f>
        <v/>
      </c>
      <c r="F223" s="30">
        <f>IF(AND(C223&gt;0.167,C223&lt;2.4),10^(1.2919+(-0.46629*LOG10(C223))+(2.2169*(LOG10(C223)^2))+(0.15728*(LOG10(C223)^3))+(-1.0651*(LOG10(C223)^4))),IF(AND(C223&gt;2.4,C223&lt;15.04),10^(0.91008+(3.8403*LOG10(C223))+(-9.0634*(LOG10(C223)^2))+(7.4402*(LOG10(C223)^3))+(-2.219*(LOG10(C223)^4))),10^(1.7753+(-0.80503*LOG10(C223))+(-0.055334*(LOG10(C223)^2))+(0*(LOG10(C223)^3))+(0*(LOG10(C223)^4)))))</f>
        <v/>
      </c>
      <c r="G223" s="30">
        <f>10^(2.5759+(-1.5622*LOG10(C223))+(0.30429*(LOG10(C223)^2))+(-0.059534*(LOG10(C223)^3))+(0*(LOG10(C223)^4)))</f>
        <v/>
      </c>
    </row>
    <row r="224">
      <c r="C224" s="30" t="n">
        <v>86.5</v>
      </c>
      <c r="D224" s="30">
        <f>IF(AND(C224&gt;0.167,C224&lt;2.84),10^(3.0002+(-1.4636*LOG10(C224))+(-0.49427*(LOG10(C224)^2))+(-0.44345*(LOG10(C224)^3))+(-0.37148*(LOG10(C224)^4))),IF(AND(C224&gt;2.84,C224&lt;25.21),10^(2.7741+(0.11608*LOG10(C224))+(-4.5313*(LOG10(C224)^2))+(3.4564*(LOG10(C224)^3))+(-0.8346*(LOG10(C224)^4))),10^(5.2611+(-7.0786*LOG10(C224))+(3.5545*(LOG10(C224)^2))+(-0.72311*(LOG10(C224)^3))+(0*(LOG10(C224)^4)))))</f>
        <v/>
      </c>
      <c r="E224" s="30">
        <f>IF(AND(C224&gt;0.167,C224&lt;1.05),10^(3.9425+(-1.65*LOG10(C224))+(0.54353*(LOG10(C224)^2))+(2.3036*(LOG10(C224)^3))+(1.5439*(LOG10(C224)^4))),IF(AND(C224&gt;1.05,C224&lt;8.7),10^(3.9373+(-1.6802*LOG10(C224))+(-0.80819*(LOG10(C224)^2))+(-1.5461*(LOG10(C224)^3))+(1.4957*(LOG10(C224)^4))),10^(5.8327+(-7.3773*LOG10(C224))+(3.6569*(LOG10(C224)^2))+(-0.73282*(LOG10(C224)^3))+(0*(LOG10(C224)^4)))))</f>
        <v/>
      </c>
      <c r="F224" s="30">
        <f>IF(AND(C224&gt;0.167,C224&lt;2.4),10^(1.2919+(-0.46629*LOG10(C224))+(2.2169*(LOG10(C224)^2))+(0.15728*(LOG10(C224)^3))+(-1.0651*(LOG10(C224)^4))),IF(AND(C224&gt;2.4,C224&lt;15.04),10^(0.91008+(3.8403*LOG10(C224))+(-9.0634*(LOG10(C224)^2))+(7.4402*(LOG10(C224)^3))+(-2.219*(LOG10(C224)^4))),10^(1.7753+(-0.80503*LOG10(C224))+(-0.055334*(LOG10(C224)^2))+(0*(LOG10(C224)^3))+(0*(LOG10(C224)^4)))))</f>
        <v/>
      </c>
      <c r="G224" s="30">
        <f>10^(2.5759+(-1.5622*LOG10(C224))+(0.30429*(LOG10(C224)^2))+(-0.059534*(LOG10(C224)^3))+(0*(LOG10(C224)^4)))</f>
        <v/>
      </c>
    </row>
    <row r="225">
      <c r="C225" s="76" t="n">
        <v>87</v>
      </c>
      <c r="D225" s="30">
        <f>IF(AND(C225&gt;0.167,C225&lt;2.84),10^(3.0002+(-1.4636*LOG10(C225))+(-0.49427*(LOG10(C225)^2))+(-0.44345*(LOG10(C225)^3))+(-0.37148*(LOG10(C225)^4))),IF(AND(C225&gt;2.84,C225&lt;25.21),10^(2.7741+(0.11608*LOG10(C225))+(-4.5313*(LOG10(C225)^2))+(3.4564*(LOG10(C225)^3))+(-0.8346*(LOG10(C225)^4))),10^(5.2611+(-7.0786*LOG10(C225))+(3.5545*(LOG10(C225)^2))+(-0.72311*(LOG10(C225)^3))+(0*(LOG10(C225)^4)))))</f>
        <v/>
      </c>
      <c r="E225" s="30">
        <f>IF(AND(C225&gt;0.167,C225&lt;1.05),10^(3.9425+(-1.65*LOG10(C225))+(0.54353*(LOG10(C225)^2))+(2.3036*(LOG10(C225)^3))+(1.5439*(LOG10(C225)^4))),IF(AND(C225&gt;1.05,C225&lt;8.7),10^(3.9373+(-1.6802*LOG10(C225))+(-0.80819*(LOG10(C225)^2))+(-1.5461*(LOG10(C225)^3))+(1.4957*(LOG10(C225)^4))),10^(5.8327+(-7.3773*LOG10(C225))+(3.6569*(LOG10(C225)^2))+(-0.73282*(LOG10(C225)^3))+(0*(LOG10(C225)^4)))))</f>
        <v/>
      </c>
      <c r="F225" s="30">
        <f>IF(AND(C225&gt;0.167,C225&lt;2.4),10^(1.2919+(-0.46629*LOG10(C225))+(2.2169*(LOG10(C225)^2))+(0.15728*(LOG10(C225)^3))+(-1.0651*(LOG10(C225)^4))),IF(AND(C225&gt;2.4,C225&lt;15.04),10^(0.91008+(3.8403*LOG10(C225))+(-9.0634*(LOG10(C225)^2))+(7.4402*(LOG10(C225)^3))+(-2.219*(LOG10(C225)^4))),10^(1.7753+(-0.80503*LOG10(C225))+(-0.055334*(LOG10(C225)^2))+(0*(LOG10(C225)^3))+(0*(LOG10(C225)^4)))))</f>
        <v/>
      </c>
      <c r="G225" s="30">
        <f>10^(2.5759+(-1.5622*LOG10(C225))+(0.30429*(LOG10(C225)^2))+(-0.059534*(LOG10(C225)^3))+(0*(LOG10(C225)^4)))</f>
        <v/>
      </c>
    </row>
    <row r="226">
      <c r="C226" s="76" t="n">
        <v>87.5</v>
      </c>
      <c r="D226" s="30">
        <f>IF(AND(C226&gt;0.167,C226&lt;2.84),10^(3.0002+(-1.4636*LOG10(C226))+(-0.49427*(LOG10(C226)^2))+(-0.44345*(LOG10(C226)^3))+(-0.37148*(LOG10(C226)^4))),IF(AND(C226&gt;2.84,C226&lt;25.21),10^(2.7741+(0.11608*LOG10(C226))+(-4.5313*(LOG10(C226)^2))+(3.4564*(LOG10(C226)^3))+(-0.8346*(LOG10(C226)^4))),10^(5.2611+(-7.0786*LOG10(C226))+(3.5545*(LOG10(C226)^2))+(-0.72311*(LOG10(C226)^3))+(0*(LOG10(C226)^4)))))</f>
        <v/>
      </c>
      <c r="E226" s="30">
        <f>IF(AND(C226&gt;0.167,C226&lt;1.05),10^(3.9425+(-1.65*LOG10(C226))+(0.54353*(LOG10(C226)^2))+(2.3036*(LOG10(C226)^3))+(1.5439*(LOG10(C226)^4))),IF(AND(C226&gt;1.05,C226&lt;8.7),10^(3.9373+(-1.6802*LOG10(C226))+(-0.80819*(LOG10(C226)^2))+(-1.5461*(LOG10(C226)^3))+(1.4957*(LOG10(C226)^4))),10^(5.8327+(-7.3773*LOG10(C226))+(3.6569*(LOG10(C226)^2))+(-0.73282*(LOG10(C226)^3))+(0*(LOG10(C226)^4)))))</f>
        <v/>
      </c>
      <c r="F226" s="30">
        <f>IF(AND(C226&gt;0.167,C226&lt;2.4),10^(1.2919+(-0.46629*LOG10(C226))+(2.2169*(LOG10(C226)^2))+(0.15728*(LOG10(C226)^3))+(-1.0651*(LOG10(C226)^4))),IF(AND(C226&gt;2.4,C226&lt;15.04),10^(0.91008+(3.8403*LOG10(C226))+(-9.0634*(LOG10(C226)^2))+(7.4402*(LOG10(C226)^3))+(-2.219*(LOG10(C226)^4))),10^(1.7753+(-0.80503*LOG10(C226))+(-0.055334*(LOG10(C226)^2))+(0*(LOG10(C226)^3))+(0*(LOG10(C226)^4)))))</f>
        <v/>
      </c>
      <c r="G226" s="30">
        <f>10^(2.5759+(-1.5622*LOG10(C226))+(0.30429*(LOG10(C226)^2))+(-0.059534*(LOG10(C226)^3))+(0*(LOG10(C226)^4)))</f>
        <v/>
      </c>
    </row>
    <row r="227">
      <c r="C227" s="30" t="n">
        <v>88</v>
      </c>
      <c r="D227" s="30">
        <f>IF(AND(C227&gt;0.167,C227&lt;2.84),10^(3.0002+(-1.4636*LOG10(C227))+(-0.49427*(LOG10(C227)^2))+(-0.44345*(LOG10(C227)^3))+(-0.37148*(LOG10(C227)^4))),IF(AND(C227&gt;2.84,C227&lt;25.21),10^(2.7741+(0.11608*LOG10(C227))+(-4.5313*(LOG10(C227)^2))+(3.4564*(LOG10(C227)^3))+(-0.8346*(LOG10(C227)^4))),10^(5.2611+(-7.0786*LOG10(C227))+(3.5545*(LOG10(C227)^2))+(-0.72311*(LOG10(C227)^3))+(0*(LOG10(C227)^4)))))</f>
        <v/>
      </c>
      <c r="E227" s="30">
        <f>IF(AND(C227&gt;0.167,C227&lt;1.05),10^(3.9425+(-1.65*LOG10(C227))+(0.54353*(LOG10(C227)^2))+(2.3036*(LOG10(C227)^3))+(1.5439*(LOG10(C227)^4))),IF(AND(C227&gt;1.05,C227&lt;8.7),10^(3.9373+(-1.6802*LOG10(C227))+(-0.80819*(LOG10(C227)^2))+(-1.5461*(LOG10(C227)^3))+(1.4957*(LOG10(C227)^4))),10^(5.8327+(-7.3773*LOG10(C227))+(3.6569*(LOG10(C227)^2))+(-0.73282*(LOG10(C227)^3))+(0*(LOG10(C227)^4)))))</f>
        <v/>
      </c>
      <c r="F227" s="30">
        <f>IF(AND(C227&gt;0.167,C227&lt;2.4),10^(1.2919+(-0.46629*LOG10(C227))+(2.2169*(LOG10(C227)^2))+(0.15728*(LOG10(C227)^3))+(-1.0651*(LOG10(C227)^4))),IF(AND(C227&gt;2.4,C227&lt;15.04),10^(0.91008+(3.8403*LOG10(C227))+(-9.0634*(LOG10(C227)^2))+(7.4402*(LOG10(C227)^3))+(-2.219*(LOG10(C227)^4))),10^(1.7753+(-0.80503*LOG10(C227))+(-0.055334*(LOG10(C227)^2))+(0*(LOG10(C227)^3))+(0*(LOG10(C227)^4)))))</f>
        <v/>
      </c>
      <c r="G227" s="30">
        <f>10^(2.5759+(-1.5622*LOG10(C227))+(0.30429*(LOG10(C227)^2))+(-0.059534*(LOG10(C227)^3))+(0*(LOG10(C227)^4)))</f>
        <v/>
      </c>
    </row>
    <row r="228">
      <c r="C228" s="76" t="n">
        <v>88.5</v>
      </c>
      <c r="D228" s="30">
        <f>IF(AND(C228&gt;0.167,C228&lt;2.84),10^(3.0002+(-1.4636*LOG10(C228))+(-0.49427*(LOG10(C228)^2))+(-0.44345*(LOG10(C228)^3))+(-0.37148*(LOG10(C228)^4))),IF(AND(C228&gt;2.84,C228&lt;25.21),10^(2.7741+(0.11608*LOG10(C228))+(-4.5313*(LOG10(C228)^2))+(3.4564*(LOG10(C228)^3))+(-0.8346*(LOG10(C228)^4))),10^(5.2611+(-7.0786*LOG10(C228))+(3.5545*(LOG10(C228)^2))+(-0.72311*(LOG10(C228)^3))+(0*(LOG10(C228)^4)))))</f>
        <v/>
      </c>
      <c r="E228" s="30">
        <f>IF(AND(C228&gt;0.167,C228&lt;1.05),10^(3.9425+(-1.65*LOG10(C228))+(0.54353*(LOG10(C228)^2))+(2.3036*(LOG10(C228)^3))+(1.5439*(LOG10(C228)^4))),IF(AND(C228&gt;1.05,C228&lt;8.7),10^(3.9373+(-1.6802*LOG10(C228))+(-0.80819*(LOG10(C228)^2))+(-1.5461*(LOG10(C228)^3))+(1.4957*(LOG10(C228)^4))),10^(5.8327+(-7.3773*LOG10(C228))+(3.6569*(LOG10(C228)^2))+(-0.73282*(LOG10(C228)^3))+(0*(LOG10(C228)^4)))))</f>
        <v/>
      </c>
      <c r="F228" s="30">
        <f>IF(AND(C228&gt;0.167,C228&lt;2.4),10^(1.2919+(-0.46629*LOG10(C228))+(2.2169*(LOG10(C228)^2))+(0.15728*(LOG10(C228)^3))+(-1.0651*(LOG10(C228)^4))),IF(AND(C228&gt;2.4,C228&lt;15.04),10^(0.91008+(3.8403*LOG10(C228))+(-9.0634*(LOG10(C228)^2))+(7.4402*(LOG10(C228)^3))+(-2.219*(LOG10(C228)^4))),10^(1.7753+(-0.80503*LOG10(C228))+(-0.055334*(LOG10(C228)^2))+(0*(LOG10(C228)^3))+(0*(LOG10(C228)^4)))))</f>
        <v/>
      </c>
      <c r="G228" s="30">
        <f>10^(2.5759+(-1.5622*LOG10(C228))+(0.30429*(LOG10(C228)^2))+(-0.059534*(LOG10(C228)^3))+(0*(LOG10(C228)^4)))</f>
        <v/>
      </c>
    </row>
    <row r="229">
      <c r="C229" s="76" t="n">
        <v>89</v>
      </c>
      <c r="D229" s="30">
        <f>IF(AND(C229&gt;0.167,C229&lt;2.84),10^(3.0002+(-1.4636*LOG10(C229))+(-0.49427*(LOG10(C229)^2))+(-0.44345*(LOG10(C229)^3))+(-0.37148*(LOG10(C229)^4))),IF(AND(C229&gt;2.84,C229&lt;25.21),10^(2.7741+(0.11608*LOG10(C229))+(-4.5313*(LOG10(C229)^2))+(3.4564*(LOG10(C229)^3))+(-0.8346*(LOG10(C229)^4))),10^(5.2611+(-7.0786*LOG10(C229))+(3.5545*(LOG10(C229)^2))+(-0.72311*(LOG10(C229)^3))+(0*(LOG10(C229)^4)))))</f>
        <v/>
      </c>
      <c r="E229" s="30">
        <f>IF(AND(C229&gt;0.167,C229&lt;1.05),10^(3.9425+(-1.65*LOG10(C229))+(0.54353*(LOG10(C229)^2))+(2.3036*(LOG10(C229)^3))+(1.5439*(LOG10(C229)^4))),IF(AND(C229&gt;1.05,C229&lt;8.7),10^(3.9373+(-1.6802*LOG10(C229))+(-0.80819*(LOG10(C229)^2))+(-1.5461*(LOG10(C229)^3))+(1.4957*(LOG10(C229)^4))),10^(5.8327+(-7.3773*LOG10(C229))+(3.6569*(LOG10(C229)^2))+(-0.73282*(LOG10(C229)^3))+(0*(LOG10(C229)^4)))))</f>
        <v/>
      </c>
      <c r="F229" s="30">
        <f>IF(AND(C229&gt;0.167,C229&lt;2.4),10^(1.2919+(-0.46629*LOG10(C229))+(2.2169*(LOG10(C229)^2))+(0.15728*(LOG10(C229)^3))+(-1.0651*(LOG10(C229)^4))),IF(AND(C229&gt;2.4,C229&lt;15.04),10^(0.91008+(3.8403*LOG10(C229))+(-9.0634*(LOG10(C229)^2))+(7.4402*(LOG10(C229)^3))+(-2.219*(LOG10(C229)^4))),10^(1.7753+(-0.80503*LOG10(C229))+(-0.055334*(LOG10(C229)^2))+(0*(LOG10(C229)^3))+(0*(LOG10(C229)^4)))))</f>
        <v/>
      </c>
      <c r="G229" s="30">
        <f>10^(2.5759+(-1.5622*LOG10(C229))+(0.30429*(LOG10(C229)^2))+(-0.059534*(LOG10(C229)^3))+(0*(LOG10(C229)^4)))</f>
        <v/>
      </c>
    </row>
    <row r="230">
      <c r="C230" s="30" t="n">
        <v>89.5</v>
      </c>
      <c r="D230" s="30">
        <f>IF(AND(C230&gt;0.167,C230&lt;2.84),10^(3.0002+(-1.4636*LOG10(C230))+(-0.49427*(LOG10(C230)^2))+(-0.44345*(LOG10(C230)^3))+(-0.37148*(LOG10(C230)^4))),IF(AND(C230&gt;2.84,C230&lt;25.21),10^(2.7741+(0.11608*LOG10(C230))+(-4.5313*(LOG10(C230)^2))+(3.4564*(LOG10(C230)^3))+(-0.8346*(LOG10(C230)^4))),10^(5.2611+(-7.0786*LOG10(C230))+(3.5545*(LOG10(C230)^2))+(-0.72311*(LOG10(C230)^3))+(0*(LOG10(C230)^4)))))</f>
        <v/>
      </c>
      <c r="E230" s="30">
        <f>IF(AND(C230&gt;0.167,C230&lt;1.05),10^(3.9425+(-1.65*LOG10(C230))+(0.54353*(LOG10(C230)^2))+(2.3036*(LOG10(C230)^3))+(1.5439*(LOG10(C230)^4))),IF(AND(C230&gt;1.05,C230&lt;8.7),10^(3.9373+(-1.6802*LOG10(C230))+(-0.80819*(LOG10(C230)^2))+(-1.5461*(LOG10(C230)^3))+(1.4957*(LOG10(C230)^4))),10^(5.8327+(-7.3773*LOG10(C230))+(3.6569*(LOG10(C230)^2))+(-0.73282*(LOG10(C230)^3))+(0*(LOG10(C230)^4)))))</f>
        <v/>
      </c>
      <c r="F230" s="30">
        <f>IF(AND(C230&gt;0.167,C230&lt;2.4),10^(1.2919+(-0.46629*LOG10(C230))+(2.2169*(LOG10(C230)^2))+(0.15728*(LOG10(C230)^3))+(-1.0651*(LOG10(C230)^4))),IF(AND(C230&gt;2.4,C230&lt;15.04),10^(0.91008+(3.8403*LOG10(C230))+(-9.0634*(LOG10(C230)^2))+(7.4402*(LOG10(C230)^3))+(-2.219*(LOG10(C230)^4))),10^(1.7753+(-0.80503*LOG10(C230))+(-0.055334*(LOG10(C230)^2))+(0*(LOG10(C230)^3))+(0*(LOG10(C230)^4)))))</f>
        <v/>
      </c>
      <c r="G230" s="30">
        <f>10^(2.5759+(-1.5622*LOG10(C230))+(0.30429*(LOG10(C230)^2))+(-0.059534*(LOG10(C230)^3))+(0*(LOG10(C230)^4)))</f>
        <v/>
      </c>
    </row>
    <row r="231">
      <c r="C231" s="76" t="n">
        <v>90</v>
      </c>
      <c r="D231" s="30">
        <f>IF(AND(C231&gt;0.167,C231&lt;2.84),10^(3.0002+(-1.4636*LOG10(C231))+(-0.49427*(LOG10(C231)^2))+(-0.44345*(LOG10(C231)^3))+(-0.37148*(LOG10(C231)^4))),IF(AND(C231&gt;2.84,C231&lt;25.21),10^(2.7741+(0.11608*LOG10(C231))+(-4.5313*(LOG10(C231)^2))+(3.4564*(LOG10(C231)^3))+(-0.8346*(LOG10(C231)^4))),10^(5.2611+(-7.0786*LOG10(C231))+(3.5545*(LOG10(C231)^2))+(-0.72311*(LOG10(C231)^3))+(0*(LOG10(C231)^4)))))</f>
        <v/>
      </c>
      <c r="E231" s="30">
        <f>IF(AND(C231&gt;0.167,C231&lt;1.05),10^(3.9425+(-1.65*LOG10(C231))+(0.54353*(LOG10(C231)^2))+(2.3036*(LOG10(C231)^3))+(1.5439*(LOG10(C231)^4))),IF(AND(C231&gt;1.05,C231&lt;8.7),10^(3.9373+(-1.6802*LOG10(C231))+(-0.80819*(LOG10(C231)^2))+(-1.5461*(LOG10(C231)^3))+(1.4957*(LOG10(C231)^4))),10^(5.8327+(-7.3773*LOG10(C231))+(3.6569*(LOG10(C231)^2))+(-0.73282*(LOG10(C231)^3))+(0*(LOG10(C231)^4)))))</f>
        <v/>
      </c>
      <c r="F231" s="30">
        <f>IF(AND(C231&gt;0.167,C231&lt;2.4),10^(1.2919+(-0.46629*LOG10(C231))+(2.2169*(LOG10(C231)^2))+(0.15728*(LOG10(C231)^3))+(-1.0651*(LOG10(C231)^4))),IF(AND(C231&gt;2.4,C231&lt;15.04),10^(0.91008+(3.8403*LOG10(C231))+(-9.0634*(LOG10(C231)^2))+(7.4402*(LOG10(C231)^3))+(-2.219*(LOG10(C231)^4))),10^(1.7753+(-0.80503*LOG10(C231))+(-0.055334*(LOG10(C231)^2))+(0*(LOG10(C231)^3))+(0*(LOG10(C231)^4)))))</f>
        <v/>
      </c>
      <c r="G231" s="30">
        <f>10^(2.5759+(-1.5622*LOG10(C231))+(0.30429*(LOG10(C231)^2))+(-0.059534*(LOG10(C231)^3))+(0*(LOG10(C231)^4)))</f>
        <v/>
      </c>
    </row>
    <row r="232">
      <c r="C232" s="76" t="n">
        <v>90.5</v>
      </c>
      <c r="D232" s="30">
        <f>IF(AND(C232&gt;0.167,C232&lt;2.84),10^(3.0002+(-1.4636*LOG10(C232))+(-0.49427*(LOG10(C232)^2))+(-0.44345*(LOG10(C232)^3))+(-0.37148*(LOG10(C232)^4))),IF(AND(C232&gt;2.84,C232&lt;25.21),10^(2.7741+(0.11608*LOG10(C232))+(-4.5313*(LOG10(C232)^2))+(3.4564*(LOG10(C232)^3))+(-0.8346*(LOG10(C232)^4))),10^(5.2611+(-7.0786*LOG10(C232))+(3.5545*(LOG10(C232)^2))+(-0.72311*(LOG10(C232)^3))+(0*(LOG10(C232)^4)))))</f>
        <v/>
      </c>
      <c r="E232" s="30">
        <f>IF(AND(C232&gt;0.167,C232&lt;1.05),10^(3.9425+(-1.65*LOG10(C232))+(0.54353*(LOG10(C232)^2))+(2.3036*(LOG10(C232)^3))+(1.5439*(LOG10(C232)^4))),IF(AND(C232&gt;1.05,C232&lt;8.7),10^(3.9373+(-1.6802*LOG10(C232))+(-0.80819*(LOG10(C232)^2))+(-1.5461*(LOG10(C232)^3))+(1.4957*(LOG10(C232)^4))),10^(5.8327+(-7.3773*LOG10(C232))+(3.6569*(LOG10(C232)^2))+(-0.73282*(LOG10(C232)^3))+(0*(LOG10(C232)^4)))))</f>
        <v/>
      </c>
      <c r="F232" s="30">
        <f>IF(AND(C232&gt;0.167,C232&lt;2.4),10^(1.2919+(-0.46629*LOG10(C232))+(2.2169*(LOG10(C232)^2))+(0.15728*(LOG10(C232)^3))+(-1.0651*(LOG10(C232)^4))),IF(AND(C232&gt;2.4,C232&lt;15.04),10^(0.91008+(3.8403*LOG10(C232))+(-9.0634*(LOG10(C232)^2))+(7.4402*(LOG10(C232)^3))+(-2.219*(LOG10(C232)^4))),10^(1.7753+(-0.80503*LOG10(C232))+(-0.055334*(LOG10(C232)^2))+(0*(LOG10(C232)^3))+(0*(LOG10(C232)^4)))))</f>
        <v/>
      </c>
      <c r="G232" s="30">
        <f>10^(2.5759+(-1.5622*LOG10(C232))+(0.30429*(LOG10(C232)^2))+(-0.059534*(LOG10(C232)^3))+(0*(LOG10(C232)^4)))</f>
        <v/>
      </c>
    </row>
    <row r="233">
      <c r="C233" s="30" t="n">
        <v>91</v>
      </c>
      <c r="D233" s="30">
        <f>IF(AND(C233&gt;0.167,C233&lt;2.84),10^(3.0002+(-1.4636*LOG10(C233))+(-0.49427*(LOG10(C233)^2))+(-0.44345*(LOG10(C233)^3))+(-0.37148*(LOG10(C233)^4))),IF(AND(C233&gt;2.84,C233&lt;25.21),10^(2.7741+(0.11608*LOG10(C233))+(-4.5313*(LOG10(C233)^2))+(3.4564*(LOG10(C233)^3))+(-0.8346*(LOG10(C233)^4))),10^(5.2611+(-7.0786*LOG10(C233))+(3.5545*(LOG10(C233)^2))+(-0.72311*(LOG10(C233)^3))+(0*(LOG10(C233)^4)))))</f>
        <v/>
      </c>
      <c r="E233" s="30">
        <f>IF(AND(C233&gt;0.167,C233&lt;1.05),10^(3.9425+(-1.65*LOG10(C233))+(0.54353*(LOG10(C233)^2))+(2.3036*(LOG10(C233)^3))+(1.5439*(LOG10(C233)^4))),IF(AND(C233&gt;1.05,C233&lt;8.7),10^(3.9373+(-1.6802*LOG10(C233))+(-0.80819*(LOG10(C233)^2))+(-1.5461*(LOG10(C233)^3))+(1.4957*(LOG10(C233)^4))),10^(5.8327+(-7.3773*LOG10(C233))+(3.6569*(LOG10(C233)^2))+(-0.73282*(LOG10(C233)^3))+(0*(LOG10(C233)^4)))))</f>
        <v/>
      </c>
      <c r="F233" s="30">
        <f>IF(AND(C233&gt;0.167,C233&lt;2.4),10^(1.2919+(-0.46629*LOG10(C233))+(2.2169*(LOG10(C233)^2))+(0.15728*(LOG10(C233)^3))+(-1.0651*(LOG10(C233)^4))),IF(AND(C233&gt;2.4,C233&lt;15.04),10^(0.91008+(3.8403*LOG10(C233))+(-9.0634*(LOG10(C233)^2))+(7.4402*(LOG10(C233)^3))+(-2.219*(LOG10(C233)^4))),10^(1.7753+(-0.80503*LOG10(C233))+(-0.055334*(LOG10(C233)^2))+(0*(LOG10(C233)^3))+(0*(LOG10(C233)^4)))))</f>
        <v/>
      </c>
      <c r="G233" s="30">
        <f>10^(2.5759+(-1.5622*LOG10(C233))+(0.30429*(LOG10(C233)^2))+(-0.059534*(LOG10(C233)^3))+(0*(LOG10(C233)^4)))</f>
        <v/>
      </c>
    </row>
    <row r="234">
      <c r="C234" s="76" t="n">
        <v>91.5</v>
      </c>
      <c r="D234" s="30">
        <f>IF(AND(C234&gt;0.167,C234&lt;2.84),10^(3.0002+(-1.4636*LOG10(C234))+(-0.49427*(LOG10(C234)^2))+(-0.44345*(LOG10(C234)^3))+(-0.37148*(LOG10(C234)^4))),IF(AND(C234&gt;2.84,C234&lt;25.21),10^(2.7741+(0.11608*LOG10(C234))+(-4.5313*(LOG10(C234)^2))+(3.4564*(LOG10(C234)^3))+(-0.8346*(LOG10(C234)^4))),10^(5.2611+(-7.0786*LOG10(C234))+(3.5545*(LOG10(C234)^2))+(-0.72311*(LOG10(C234)^3))+(0*(LOG10(C234)^4)))))</f>
        <v/>
      </c>
      <c r="E234" s="30">
        <f>IF(AND(C234&gt;0.167,C234&lt;1.05),10^(3.9425+(-1.65*LOG10(C234))+(0.54353*(LOG10(C234)^2))+(2.3036*(LOG10(C234)^3))+(1.5439*(LOG10(C234)^4))),IF(AND(C234&gt;1.05,C234&lt;8.7),10^(3.9373+(-1.6802*LOG10(C234))+(-0.80819*(LOG10(C234)^2))+(-1.5461*(LOG10(C234)^3))+(1.4957*(LOG10(C234)^4))),10^(5.8327+(-7.3773*LOG10(C234))+(3.6569*(LOG10(C234)^2))+(-0.73282*(LOG10(C234)^3))+(0*(LOG10(C234)^4)))))</f>
        <v/>
      </c>
      <c r="F234" s="30">
        <f>IF(AND(C234&gt;0.167,C234&lt;2.4),10^(1.2919+(-0.46629*LOG10(C234))+(2.2169*(LOG10(C234)^2))+(0.15728*(LOG10(C234)^3))+(-1.0651*(LOG10(C234)^4))),IF(AND(C234&gt;2.4,C234&lt;15.04),10^(0.91008+(3.8403*LOG10(C234))+(-9.0634*(LOG10(C234)^2))+(7.4402*(LOG10(C234)^3))+(-2.219*(LOG10(C234)^4))),10^(1.7753+(-0.80503*LOG10(C234))+(-0.055334*(LOG10(C234)^2))+(0*(LOG10(C234)^3))+(0*(LOG10(C234)^4)))))</f>
        <v/>
      </c>
      <c r="G234" s="30">
        <f>10^(2.5759+(-1.5622*LOG10(C234))+(0.30429*(LOG10(C234)^2))+(-0.059534*(LOG10(C234)^3))+(0*(LOG10(C234)^4)))</f>
        <v/>
      </c>
    </row>
    <row r="235">
      <c r="C235" s="76" t="n">
        <v>92</v>
      </c>
      <c r="D235" s="30">
        <f>IF(AND(C235&gt;0.167,C235&lt;2.84),10^(3.0002+(-1.4636*LOG10(C235))+(-0.49427*(LOG10(C235)^2))+(-0.44345*(LOG10(C235)^3))+(-0.37148*(LOG10(C235)^4))),IF(AND(C235&gt;2.84,C235&lt;25.21),10^(2.7741+(0.11608*LOG10(C235))+(-4.5313*(LOG10(C235)^2))+(3.4564*(LOG10(C235)^3))+(-0.8346*(LOG10(C235)^4))),10^(5.2611+(-7.0786*LOG10(C235))+(3.5545*(LOG10(C235)^2))+(-0.72311*(LOG10(C235)^3))+(0*(LOG10(C235)^4)))))</f>
        <v/>
      </c>
      <c r="E235" s="30">
        <f>IF(AND(C235&gt;0.167,C235&lt;1.05),10^(3.9425+(-1.65*LOG10(C235))+(0.54353*(LOG10(C235)^2))+(2.3036*(LOG10(C235)^3))+(1.5439*(LOG10(C235)^4))),IF(AND(C235&gt;1.05,C235&lt;8.7),10^(3.9373+(-1.6802*LOG10(C235))+(-0.80819*(LOG10(C235)^2))+(-1.5461*(LOG10(C235)^3))+(1.4957*(LOG10(C235)^4))),10^(5.8327+(-7.3773*LOG10(C235))+(3.6569*(LOG10(C235)^2))+(-0.73282*(LOG10(C235)^3))+(0*(LOG10(C235)^4)))))</f>
        <v/>
      </c>
      <c r="F235" s="30">
        <f>IF(AND(C235&gt;0.167,C235&lt;2.4),10^(1.2919+(-0.46629*LOG10(C235))+(2.2169*(LOG10(C235)^2))+(0.15728*(LOG10(C235)^3))+(-1.0651*(LOG10(C235)^4))),IF(AND(C235&gt;2.4,C235&lt;15.04),10^(0.91008+(3.8403*LOG10(C235))+(-9.0634*(LOG10(C235)^2))+(7.4402*(LOG10(C235)^3))+(-2.219*(LOG10(C235)^4))),10^(1.7753+(-0.80503*LOG10(C235))+(-0.055334*(LOG10(C235)^2))+(0*(LOG10(C235)^3))+(0*(LOG10(C235)^4)))))</f>
        <v/>
      </c>
      <c r="G235" s="30">
        <f>10^(2.5759+(-1.5622*LOG10(C235))+(0.30429*(LOG10(C235)^2))+(-0.059534*(LOG10(C235)^3))+(0*(LOG10(C235)^4)))</f>
        <v/>
      </c>
    </row>
    <row r="236">
      <c r="C236" s="30" t="n">
        <v>92.5</v>
      </c>
      <c r="D236" s="30">
        <f>IF(AND(C236&gt;0.167,C236&lt;2.84),10^(3.0002+(-1.4636*LOG10(C236))+(-0.49427*(LOG10(C236)^2))+(-0.44345*(LOG10(C236)^3))+(-0.37148*(LOG10(C236)^4))),IF(AND(C236&gt;2.84,C236&lt;25.21),10^(2.7741+(0.11608*LOG10(C236))+(-4.5313*(LOG10(C236)^2))+(3.4564*(LOG10(C236)^3))+(-0.8346*(LOG10(C236)^4))),10^(5.2611+(-7.0786*LOG10(C236))+(3.5545*(LOG10(C236)^2))+(-0.72311*(LOG10(C236)^3))+(0*(LOG10(C236)^4)))))</f>
        <v/>
      </c>
      <c r="E236" s="30">
        <f>IF(AND(C236&gt;0.167,C236&lt;1.05),10^(3.9425+(-1.65*LOG10(C236))+(0.54353*(LOG10(C236)^2))+(2.3036*(LOG10(C236)^3))+(1.5439*(LOG10(C236)^4))),IF(AND(C236&gt;1.05,C236&lt;8.7),10^(3.9373+(-1.6802*LOG10(C236))+(-0.80819*(LOG10(C236)^2))+(-1.5461*(LOG10(C236)^3))+(1.4957*(LOG10(C236)^4))),10^(5.8327+(-7.3773*LOG10(C236))+(3.6569*(LOG10(C236)^2))+(-0.73282*(LOG10(C236)^3))+(0*(LOG10(C236)^4)))))</f>
        <v/>
      </c>
      <c r="F236" s="30">
        <f>IF(AND(C236&gt;0.167,C236&lt;2.4),10^(1.2919+(-0.46629*LOG10(C236))+(2.2169*(LOG10(C236)^2))+(0.15728*(LOG10(C236)^3))+(-1.0651*(LOG10(C236)^4))),IF(AND(C236&gt;2.4,C236&lt;15.04),10^(0.91008+(3.8403*LOG10(C236))+(-9.0634*(LOG10(C236)^2))+(7.4402*(LOG10(C236)^3))+(-2.219*(LOG10(C236)^4))),10^(1.7753+(-0.80503*LOG10(C236))+(-0.055334*(LOG10(C236)^2))+(0*(LOG10(C236)^3))+(0*(LOG10(C236)^4)))))</f>
        <v/>
      </c>
      <c r="G236" s="30">
        <f>10^(2.5759+(-1.5622*LOG10(C236))+(0.30429*(LOG10(C236)^2))+(-0.059534*(LOG10(C236)^3))+(0*(LOG10(C236)^4)))</f>
        <v/>
      </c>
    </row>
    <row r="237">
      <c r="C237" s="76" t="n">
        <v>93</v>
      </c>
      <c r="D237" s="30">
        <f>IF(AND(C237&gt;0.167,C237&lt;2.84),10^(3.0002+(-1.4636*LOG10(C237))+(-0.49427*(LOG10(C237)^2))+(-0.44345*(LOG10(C237)^3))+(-0.37148*(LOG10(C237)^4))),IF(AND(C237&gt;2.84,C237&lt;25.21),10^(2.7741+(0.11608*LOG10(C237))+(-4.5313*(LOG10(C237)^2))+(3.4564*(LOG10(C237)^3))+(-0.8346*(LOG10(C237)^4))),10^(5.2611+(-7.0786*LOG10(C237))+(3.5545*(LOG10(C237)^2))+(-0.72311*(LOG10(C237)^3))+(0*(LOG10(C237)^4)))))</f>
        <v/>
      </c>
      <c r="E237" s="30">
        <f>IF(AND(C237&gt;0.167,C237&lt;1.05),10^(3.9425+(-1.65*LOG10(C237))+(0.54353*(LOG10(C237)^2))+(2.3036*(LOG10(C237)^3))+(1.5439*(LOG10(C237)^4))),IF(AND(C237&gt;1.05,C237&lt;8.7),10^(3.9373+(-1.6802*LOG10(C237))+(-0.80819*(LOG10(C237)^2))+(-1.5461*(LOG10(C237)^3))+(1.4957*(LOG10(C237)^4))),10^(5.8327+(-7.3773*LOG10(C237))+(3.6569*(LOG10(C237)^2))+(-0.73282*(LOG10(C237)^3))+(0*(LOG10(C237)^4)))))</f>
        <v/>
      </c>
      <c r="F237" s="30">
        <f>IF(AND(C237&gt;0.167,C237&lt;2.4),10^(1.2919+(-0.46629*LOG10(C237))+(2.2169*(LOG10(C237)^2))+(0.15728*(LOG10(C237)^3))+(-1.0651*(LOG10(C237)^4))),IF(AND(C237&gt;2.4,C237&lt;15.04),10^(0.91008+(3.8403*LOG10(C237))+(-9.0634*(LOG10(C237)^2))+(7.4402*(LOG10(C237)^3))+(-2.219*(LOG10(C237)^4))),10^(1.7753+(-0.80503*LOG10(C237))+(-0.055334*(LOG10(C237)^2))+(0*(LOG10(C237)^3))+(0*(LOG10(C237)^4)))))</f>
        <v/>
      </c>
      <c r="G237" s="30">
        <f>10^(2.5759+(-1.5622*LOG10(C237))+(0.30429*(LOG10(C237)^2))+(-0.059534*(LOG10(C237)^3))+(0*(LOG10(C237)^4)))</f>
        <v/>
      </c>
    </row>
    <row r="238">
      <c r="C238" s="76" t="n">
        <v>93.5</v>
      </c>
      <c r="D238" s="30">
        <f>IF(AND(C238&gt;0.167,C238&lt;2.84),10^(3.0002+(-1.4636*LOG10(C238))+(-0.49427*(LOG10(C238)^2))+(-0.44345*(LOG10(C238)^3))+(-0.37148*(LOG10(C238)^4))),IF(AND(C238&gt;2.84,C238&lt;25.21),10^(2.7741+(0.11608*LOG10(C238))+(-4.5313*(LOG10(C238)^2))+(3.4564*(LOG10(C238)^3))+(-0.8346*(LOG10(C238)^4))),10^(5.2611+(-7.0786*LOG10(C238))+(3.5545*(LOG10(C238)^2))+(-0.72311*(LOG10(C238)^3))+(0*(LOG10(C238)^4)))))</f>
        <v/>
      </c>
      <c r="E238" s="30">
        <f>IF(AND(C238&gt;0.167,C238&lt;1.05),10^(3.9425+(-1.65*LOG10(C238))+(0.54353*(LOG10(C238)^2))+(2.3036*(LOG10(C238)^3))+(1.5439*(LOG10(C238)^4))),IF(AND(C238&gt;1.05,C238&lt;8.7),10^(3.9373+(-1.6802*LOG10(C238))+(-0.80819*(LOG10(C238)^2))+(-1.5461*(LOG10(C238)^3))+(1.4957*(LOG10(C238)^4))),10^(5.8327+(-7.3773*LOG10(C238))+(3.6569*(LOG10(C238)^2))+(-0.73282*(LOG10(C238)^3))+(0*(LOG10(C238)^4)))))</f>
        <v/>
      </c>
      <c r="F238" s="30">
        <f>IF(AND(C238&gt;0.167,C238&lt;2.4),10^(1.2919+(-0.46629*LOG10(C238))+(2.2169*(LOG10(C238)^2))+(0.15728*(LOG10(C238)^3))+(-1.0651*(LOG10(C238)^4))),IF(AND(C238&gt;2.4,C238&lt;15.04),10^(0.91008+(3.8403*LOG10(C238))+(-9.0634*(LOG10(C238)^2))+(7.4402*(LOG10(C238)^3))+(-2.219*(LOG10(C238)^4))),10^(1.7753+(-0.80503*LOG10(C238))+(-0.055334*(LOG10(C238)^2))+(0*(LOG10(C238)^3))+(0*(LOG10(C238)^4)))))</f>
        <v/>
      </c>
      <c r="G238" s="30">
        <f>10^(2.5759+(-1.5622*LOG10(C238))+(0.30429*(LOG10(C238)^2))+(-0.059534*(LOG10(C238)^3))+(0*(LOG10(C238)^4)))</f>
        <v/>
      </c>
    </row>
    <row r="239">
      <c r="C239" s="30" t="n">
        <v>94</v>
      </c>
      <c r="D239" s="30">
        <f>IF(AND(C239&gt;0.167,C239&lt;2.84),10^(3.0002+(-1.4636*LOG10(C239))+(-0.49427*(LOG10(C239)^2))+(-0.44345*(LOG10(C239)^3))+(-0.37148*(LOG10(C239)^4))),IF(AND(C239&gt;2.84,C239&lt;25.21),10^(2.7741+(0.11608*LOG10(C239))+(-4.5313*(LOG10(C239)^2))+(3.4564*(LOG10(C239)^3))+(-0.8346*(LOG10(C239)^4))),10^(5.2611+(-7.0786*LOG10(C239))+(3.5545*(LOG10(C239)^2))+(-0.72311*(LOG10(C239)^3))+(0*(LOG10(C239)^4)))))</f>
        <v/>
      </c>
      <c r="E239" s="30">
        <f>IF(AND(C239&gt;0.167,C239&lt;1.05),10^(3.9425+(-1.65*LOG10(C239))+(0.54353*(LOG10(C239)^2))+(2.3036*(LOG10(C239)^3))+(1.5439*(LOG10(C239)^4))),IF(AND(C239&gt;1.05,C239&lt;8.7),10^(3.9373+(-1.6802*LOG10(C239))+(-0.80819*(LOG10(C239)^2))+(-1.5461*(LOG10(C239)^3))+(1.4957*(LOG10(C239)^4))),10^(5.8327+(-7.3773*LOG10(C239))+(3.6569*(LOG10(C239)^2))+(-0.73282*(LOG10(C239)^3))+(0*(LOG10(C239)^4)))))</f>
        <v/>
      </c>
      <c r="F239" s="30">
        <f>IF(AND(C239&gt;0.167,C239&lt;2.4),10^(1.2919+(-0.46629*LOG10(C239))+(2.2169*(LOG10(C239)^2))+(0.15728*(LOG10(C239)^3))+(-1.0651*(LOG10(C239)^4))),IF(AND(C239&gt;2.4,C239&lt;15.04),10^(0.91008+(3.8403*LOG10(C239))+(-9.0634*(LOG10(C239)^2))+(7.4402*(LOG10(C239)^3))+(-2.219*(LOG10(C239)^4))),10^(1.7753+(-0.80503*LOG10(C239))+(-0.055334*(LOG10(C239)^2))+(0*(LOG10(C239)^3))+(0*(LOG10(C239)^4)))))</f>
        <v/>
      </c>
      <c r="G239" s="30">
        <f>10^(2.5759+(-1.5622*LOG10(C239))+(0.30429*(LOG10(C239)^2))+(-0.059534*(LOG10(C239)^3))+(0*(LOG10(C239)^4)))</f>
        <v/>
      </c>
    </row>
    <row r="240">
      <c r="C240" s="76" t="n">
        <v>94.5</v>
      </c>
      <c r="D240" s="30">
        <f>IF(AND(C240&gt;0.167,C240&lt;2.84),10^(3.0002+(-1.4636*LOG10(C240))+(-0.49427*(LOG10(C240)^2))+(-0.44345*(LOG10(C240)^3))+(-0.37148*(LOG10(C240)^4))),IF(AND(C240&gt;2.84,C240&lt;25.21),10^(2.7741+(0.11608*LOG10(C240))+(-4.5313*(LOG10(C240)^2))+(3.4564*(LOG10(C240)^3))+(-0.8346*(LOG10(C240)^4))),10^(5.2611+(-7.0786*LOG10(C240))+(3.5545*(LOG10(C240)^2))+(-0.72311*(LOG10(C240)^3))+(0*(LOG10(C240)^4)))))</f>
        <v/>
      </c>
      <c r="E240" s="30">
        <f>IF(AND(C240&gt;0.167,C240&lt;1.05),10^(3.9425+(-1.65*LOG10(C240))+(0.54353*(LOG10(C240)^2))+(2.3036*(LOG10(C240)^3))+(1.5439*(LOG10(C240)^4))),IF(AND(C240&gt;1.05,C240&lt;8.7),10^(3.9373+(-1.6802*LOG10(C240))+(-0.80819*(LOG10(C240)^2))+(-1.5461*(LOG10(C240)^3))+(1.4957*(LOG10(C240)^4))),10^(5.8327+(-7.3773*LOG10(C240))+(3.6569*(LOG10(C240)^2))+(-0.73282*(LOG10(C240)^3))+(0*(LOG10(C240)^4)))))</f>
        <v/>
      </c>
      <c r="F240" s="30">
        <f>IF(AND(C240&gt;0.167,C240&lt;2.4),10^(1.2919+(-0.46629*LOG10(C240))+(2.2169*(LOG10(C240)^2))+(0.15728*(LOG10(C240)^3))+(-1.0651*(LOG10(C240)^4))),IF(AND(C240&gt;2.4,C240&lt;15.04),10^(0.91008+(3.8403*LOG10(C240))+(-9.0634*(LOG10(C240)^2))+(7.4402*(LOG10(C240)^3))+(-2.219*(LOG10(C240)^4))),10^(1.7753+(-0.80503*LOG10(C240))+(-0.055334*(LOG10(C240)^2))+(0*(LOG10(C240)^3))+(0*(LOG10(C240)^4)))))</f>
        <v/>
      </c>
      <c r="G240" s="30">
        <f>10^(2.5759+(-1.5622*LOG10(C240))+(0.30429*(LOG10(C240)^2))+(-0.059534*(LOG10(C240)^3))+(0*(LOG10(C240)^4)))</f>
        <v/>
      </c>
    </row>
    <row r="241">
      <c r="C241" s="76" t="n">
        <v>95</v>
      </c>
      <c r="D241" s="30">
        <f>IF(AND(C241&gt;0.167,C241&lt;2.84),10^(3.0002+(-1.4636*LOG10(C241))+(-0.49427*(LOG10(C241)^2))+(-0.44345*(LOG10(C241)^3))+(-0.37148*(LOG10(C241)^4))),IF(AND(C241&gt;2.84,C241&lt;25.21),10^(2.7741+(0.11608*LOG10(C241))+(-4.5313*(LOG10(C241)^2))+(3.4564*(LOG10(C241)^3))+(-0.8346*(LOG10(C241)^4))),10^(5.2611+(-7.0786*LOG10(C241))+(3.5545*(LOG10(C241)^2))+(-0.72311*(LOG10(C241)^3))+(0*(LOG10(C241)^4)))))</f>
        <v/>
      </c>
      <c r="E241" s="30">
        <f>IF(AND(C241&gt;0.167,C241&lt;1.05),10^(3.9425+(-1.65*LOG10(C241))+(0.54353*(LOG10(C241)^2))+(2.3036*(LOG10(C241)^3))+(1.5439*(LOG10(C241)^4))),IF(AND(C241&gt;1.05,C241&lt;8.7),10^(3.9373+(-1.6802*LOG10(C241))+(-0.80819*(LOG10(C241)^2))+(-1.5461*(LOG10(C241)^3))+(1.4957*(LOG10(C241)^4))),10^(5.8327+(-7.3773*LOG10(C241))+(3.6569*(LOG10(C241)^2))+(-0.73282*(LOG10(C241)^3))+(0*(LOG10(C241)^4)))))</f>
        <v/>
      </c>
      <c r="F241" s="30">
        <f>IF(AND(C241&gt;0.167,C241&lt;2.4),10^(1.2919+(-0.46629*LOG10(C241))+(2.2169*(LOG10(C241)^2))+(0.15728*(LOG10(C241)^3))+(-1.0651*(LOG10(C241)^4))),IF(AND(C241&gt;2.4,C241&lt;15.04),10^(0.91008+(3.8403*LOG10(C241))+(-9.0634*(LOG10(C241)^2))+(7.4402*(LOG10(C241)^3))+(-2.219*(LOG10(C241)^4))),10^(1.7753+(-0.80503*LOG10(C241))+(-0.055334*(LOG10(C241)^2))+(0*(LOG10(C241)^3))+(0*(LOG10(C241)^4)))))</f>
        <v/>
      </c>
      <c r="G241" s="30">
        <f>10^(2.5759+(-1.5622*LOG10(C241))+(0.30429*(LOG10(C241)^2))+(-0.059534*(LOG10(C241)^3))+(0*(LOG10(C241)^4)))</f>
        <v/>
      </c>
    </row>
    <row r="242">
      <c r="C242" s="30" t="n">
        <v>95.5</v>
      </c>
      <c r="D242" s="30">
        <f>IF(AND(C242&gt;0.167,C242&lt;2.84),10^(3.0002+(-1.4636*LOG10(C242))+(-0.49427*(LOG10(C242)^2))+(-0.44345*(LOG10(C242)^3))+(-0.37148*(LOG10(C242)^4))),IF(AND(C242&gt;2.84,C242&lt;25.21),10^(2.7741+(0.11608*LOG10(C242))+(-4.5313*(LOG10(C242)^2))+(3.4564*(LOG10(C242)^3))+(-0.8346*(LOG10(C242)^4))),10^(5.2611+(-7.0786*LOG10(C242))+(3.5545*(LOG10(C242)^2))+(-0.72311*(LOG10(C242)^3))+(0*(LOG10(C242)^4)))))</f>
        <v/>
      </c>
      <c r="E242" s="30">
        <f>IF(AND(C242&gt;0.167,C242&lt;1.05),10^(3.9425+(-1.65*LOG10(C242))+(0.54353*(LOG10(C242)^2))+(2.3036*(LOG10(C242)^3))+(1.5439*(LOG10(C242)^4))),IF(AND(C242&gt;1.05,C242&lt;8.7),10^(3.9373+(-1.6802*LOG10(C242))+(-0.80819*(LOG10(C242)^2))+(-1.5461*(LOG10(C242)^3))+(1.4957*(LOG10(C242)^4))),10^(5.8327+(-7.3773*LOG10(C242))+(3.6569*(LOG10(C242)^2))+(-0.73282*(LOG10(C242)^3))+(0*(LOG10(C242)^4)))))</f>
        <v/>
      </c>
      <c r="F242" s="30">
        <f>IF(AND(C242&gt;0.167,C242&lt;2.4),10^(1.2919+(-0.46629*LOG10(C242))+(2.2169*(LOG10(C242)^2))+(0.15728*(LOG10(C242)^3))+(-1.0651*(LOG10(C242)^4))),IF(AND(C242&gt;2.4,C242&lt;15.04),10^(0.91008+(3.8403*LOG10(C242))+(-9.0634*(LOG10(C242)^2))+(7.4402*(LOG10(C242)^3))+(-2.219*(LOG10(C242)^4))),10^(1.7753+(-0.80503*LOG10(C242))+(-0.055334*(LOG10(C242)^2))+(0*(LOG10(C242)^3))+(0*(LOG10(C242)^4)))))</f>
        <v/>
      </c>
      <c r="G242" s="30">
        <f>10^(2.5759+(-1.5622*LOG10(C242))+(0.30429*(LOG10(C242)^2))+(-0.059534*(LOG10(C242)^3))+(0*(LOG10(C242)^4)))</f>
        <v/>
      </c>
    </row>
    <row r="243">
      <c r="C243" s="76" t="n">
        <v>96</v>
      </c>
      <c r="D243" s="30">
        <f>IF(AND(C243&gt;0.167,C243&lt;2.84),10^(3.0002+(-1.4636*LOG10(C243))+(-0.49427*(LOG10(C243)^2))+(-0.44345*(LOG10(C243)^3))+(-0.37148*(LOG10(C243)^4))),IF(AND(C243&gt;2.84,C243&lt;25.21),10^(2.7741+(0.11608*LOG10(C243))+(-4.5313*(LOG10(C243)^2))+(3.4564*(LOG10(C243)^3))+(-0.8346*(LOG10(C243)^4))),10^(5.2611+(-7.0786*LOG10(C243))+(3.5545*(LOG10(C243)^2))+(-0.72311*(LOG10(C243)^3))+(0*(LOG10(C243)^4)))))</f>
        <v/>
      </c>
      <c r="E243" s="30">
        <f>IF(AND(C243&gt;0.167,C243&lt;1.05),10^(3.9425+(-1.65*LOG10(C243))+(0.54353*(LOG10(C243)^2))+(2.3036*(LOG10(C243)^3))+(1.5439*(LOG10(C243)^4))),IF(AND(C243&gt;1.05,C243&lt;8.7),10^(3.9373+(-1.6802*LOG10(C243))+(-0.80819*(LOG10(C243)^2))+(-1.5461*(LOG10(C243)^3))+(1.4957*(LOG10(C243)^4))),10^(5.8327+(-7.3773*LOG10(C243))+(3.6569*(LOG10(C243)^2))+(-0.73282*(LOG10(C243)^3))+(0*(LOG10(C243)^4)))))</f>
        <v/>
      </c>
      <c r="F243" s="30">
        <f>IF(AND(C243&gt;0.167,C243&lt;2.4),10^(1.2919+(-0.46629*LOG10(C243))+(2.2169*(LOG10(C243)^2))+(0.15728*(LOG10(C243)^3))+(-1.0651*(LOG10(C243)^4))),IF(AND(C243&gt;2.4,C243&lt;15.04),10^(0.91008+(3.8403*LOG10(C243))+(-9.0634*(LOG10(C243)^2))+(7.4402*(LOG10(C243)^3))+(-2.219*(LOG10(C243)^4))),10^(1.7753+(-0.80503*LOG10(C243))+(-0.055334*(LOG10(C243)^2))+(0*(LOG10(C243)^3))+(0*(LOG10(C243)^4)))))</f>
        <v/>
      </c>
      <c r="G243" s="30">
        <f>10^(2.5759+(-1.5622*LOG10(C243))+(0.30429*(LOG10(C243)^2))+(-0.059534*(LOG10(C243)^3))+(0*(LOG10(C243)^4)))</f>
        <v/>
      </c>
    </row>
    <row r="244">
      <c r="C244" s="76" t="n">
        <v>96.5</v>
      </c>
      <c r="D244" s="30">
        <f>IF(AND(C244&gt;0.167,C244&lt;2.84),10^(3.0002+(-1.4636*LOG10(C244))+(-0.49427*(LOG10(C244)^2))+(-0.44345*(LOG10(C244)^3))+(-0.37148*(LOG10(C244)^4))),IF(AND(C244&gt;2.84,C244&lt;25.21),10^(2.7741+(0.11608*LOG10(C244))+(-4.5313*(LOG10(C244)^2))+(3.4564*(LOG10(C244)^3))+(-0.8346*(LOG10(C244)^4))),10^(5.2611+(-7.0786*LOG10(C244))+(3.5545*(LOG10(C244)^2))+(-0.72311*(LOG10(C244)^3))+(0*(LOG10(C244)^4)))))</f>
        <v/>
      </c>
      <c r="E244" s="30">
        <f>IF(AND(C244&gt;0.167,C244&lt;1.05),10^(3.9425+(-1.65*LOG10(C244))+(0.54353*(LOG10(C244)^2))+(2.3036*(LOG10(C244)^3))+(1.5439*(LOG10(C244)^4))),IF(AND(C244&gt;1.05,C244&lt;8.7),10^(3.9373+(-1.6802*LOG10(C244))+(-0.80819*(LOG10(C244)^2))+(-1.5461*(LOG10(C244)^3))+(1.4957*(LOG10(C244)^4))),10^(5.8327+(-7.3773*LOG10(C244))+(3.6569*(LOG10(C244)^2))+(-0.73282*(LOG10(C244)^3))+(0*(LOG10(C244)^4)))))</f>
        <v/>
      </c>
      <c r="F244" s="30">
        <f>IF(AND(C244&gt;0.167,C244&lt;2.4),10^(1.2919+(-0.46629*LOG10(C244))+(2.2169*(LOG10(C244)^2))+(0.15728*(LOG10(C244)^3))+(-1.0651*(LOG10(C244)^4))),IF(AND(C244&gt;2.4,C244&lt;15.04),10^(0.91008+(3.8403*LOG10(C244))+(-9.0634*(LOG10(C244)^2))+(7.4402*(LOG10(C244)^3))+(-2.219*(LOG10(C244)^4))),10^(1.7753+(-0.80503*LOG10(C244))+(-0.055334*(LOG10(C244)^2))+(0*(LOG10(C244)^3))+(0*(LOG10(C244)^4)))))</f>
        <v/>
      </c>
      <c r="G244" s="30">
        <f>10^(2.5759+(-1.5622*LOG10(C244))+(0.30429*(LOG10(C244)^2))+(-0.059534*(LOG10(C244)^3))+(0*(LOG10(C244)^4)))</f>
        <v/>
      </c>
    </row>
    <row r="245">
      <c r="C245" s="30" t="n">
        <v>97</v>
      </c>
      <c r="D245" s="30">
        <f>IF(AND(C245&gt;0.167,C245&lt;2.84),10^(3.0002+(-1.4636*LOG10(C245))+(-0.49427*(LOG10(C245)^2))+(-0.44345*(LOG10(C245)^3))+(-0.37148*(LOG10(C245)^4))),IF(AND(C245&gt;2.84,C245&lt;25.21),10^(2.7741+(0.11608*LOG10(C245))+(-4.5313*(LOG10(C245)^2))+(3.4564*(LOG10(C245)^3))+(-0.8346*(LOG10(C245)^4))),10^(5.2611+(-7.0786*LOG10(C245))+(3.5545*(LOG10(C245)^2))+(-0.72311*(LOG10(C245)^3))+(0*(LOG10(C245)^4)))))</f>
        <v/>
      </c>
      <c r="E245" s="30">
        <f>IF(AND(C245&gt;0.167,C245&lt;1.05),10^(3.9425+(-1.65*LOG10(C245))+(0.54353*(LOG10(C245)^2))+(2.3036*(LOG10(C245)^3))+(1.5439*(LOG10(C245)^4))),IF(AND(C245&gt;1.05,C245&lt;8.7),10^(3.9373+(-1.6802*LOG10(C245))+(-0.80819*(LOG10(C245)^2))+(-1.5461*(LOG10(C245)^3))+(1.4957*(LOG10(C245)^4))),10^(5.8327+(-7.3773*LOG10(C245))+(3.6569*(LOG10(C245)^2))+(-0.73282*(LOG10(C245)^3))+(0*(LOG10(C245)^4)))))</f>
        <v/>
      </c>
      <c r="F245" s="30">
        <f>IF(AND(C245&gt;0.167,C245&lt;2.4),10^(1.2919+(-0.46629*LOG10(C245))+(2.2169*(LOG10(C245)^2))+(0.15728*(LOG10(C245)^3))+(-1.0651*(LOG10(C245)^4))),IF(AND(C245&gt;2.4,C245&lt;15.04),10^(0.91008+(3.8403*LOG10(C245))+(-9.0634*(LOG10(C245)^2))+(7.4402*(LOG10(C245)^3))+(-2.219*(LOG10(C245)^4))),10^(1.7753+(-0.80503*LOG10(C245))+(-0.055334*(LOG10(C245)^2))+(0*(LOG10(C245)^3))+(0*(LOG10(C245)^4)))))</f>
        <v/>
      </c>
      <c r="G245" s="30">
        <f>10^(2.5759+(-1.5622*LOG10(C245))+(0.30429*(LOG10(C245)^2))+(-0.059534*(LOG10(C245)^3))+(0*(LOG10(C245)^4)))</f>
        <v/>
      </c>
    </row>
    <row r="246">
      <c r="C246" s="76" t="n">
        <v>97.5</v>
      </c>
      <c r="D246" s="30">
        <f>IF(AND(C246&gt;0.167,C246&lt;2.84),10^(3.0002+(-1.4636*LOG10(C246))+(-0.49427*(LOG10(C246)^2))+(-0.44345*(LOG10(C246)^3))+(-0.37148*(LOG10(C246)^4))),IF(AND(C246&gt;2.84,C246&lt;25.21),10^(2.7741+(0.11608*LOG10(C246))+(-4.5313*(LOG10(C246)^2))+(3.4564*(LOG10(C246)^3))+(-0.8346*(LOG10(C246)^4))),10^(5.2611+(-7.0786*LOG10(C246))+(3.5545*(LOG10(C246)^2))+(-0.72311*(LOG10(C246)^3))+(0*(LOG10(C246)^4)))))</f>
        <v/>
      </c>
      <c r="E246" s="30">
        <f>IF(AND(C246&gt;0.167,C246&lt;1.05),10^(3.9425+(-1.65*LOG10(C246))+(0.54353*(LOG10(C246)^2))+(2.3036*(LOG10(C246)^3))+(1.5439*(LOG10(C246)^4))),IF(AND(C246&gt;1.05,C246&lt;8.7),10^(3.9373+(-1.6802*LOG10(C246))+(-0.80819*(LOG10(C246)^2))+(-1.5461*(LOG10(C246)^3))+(1.4957*(LOG10(C246)^4))),10^(5.8327+(-7.3773*LOG10(C246))+(3.6569*(LOG10(C246)^2))+(-0.73282*(LOG10(C246)^3))+(0*(LOG10(C246)^4)))))</f>
        <v/>
      </c>
      <c r="F246" s="30">
        <f>IF(AND(C246&gt;0.167,C246&lt;2.4),10^(1.2919+(-0.46629*LOG10(C246))+(2.2169*(LOG10(C246)^2))+(0.15728*(LOG10(C246)^3))+(-1.0651*(LOG10(C246)^4))),IF(AND(C246&gt;2.4,C246&lt;15.04),10^(0.91008+(3.8403*LOG10(C246))+(-9.0634*(LOG10(C246)^2))+(7.4402*(LOG10(C246)^3))+(-2.219*(LOG10(C246)^4))),10^(1.7753+(-0.80503*LOG10(C246))+(-0.055334*(LOG10(C246)^2))+(0*(LOG10(C246)^3))+(0*(LOG10(C246)^4)))))</f>
        <v/>
      </c>
      <c r="G246" s="30">
        <f>10^(2.5759+(-1.5622*LOG10(C246))+(0.30429*(LOG10(C246)^2))+(-0.059534*(LOG10(C246)^3))+(0*(LOG10(C246)^4)))</f>
        <v/>
      </c>
    </row>
    <row r="247">
      <c r="C247" s="76" t="n">
        <v>98</v>
      </c>
      <c r="D247" s="30">
        <f>IF(AND(C247&gt;0.167,C247&lt;2.84),10^(3.0002+(-1.4636*LOG10(C247))+(-0.49427*(LOG10(C247)^2))+(-0.44345*(LOG10(C247)^3))+(-0.37148*(LOG10(C247)^4))),IF(AND(C247&gt;2.84,C247&lt;25.21),10^(2.7741+(0.11608*LOG10(C247))+(-4.5313*(LOG10(C247)^2))+(3.4564*(LOG10(C247)^3))+(-0.8346*(LOG10(C247)^4))),10^(5.2611+(-7.0786*LOG10(C247))+(3.5545*(LOG10(C247)^2))+(-0.72311*(LOG10(C247)^3))+(0*(LOG10(C247)^4)))))</f>
        <v/>
      </c>
      <c r="E247" s="30">
        <f>IF(AND(C247&gt;0.167,C247&lt;1.05),10^(3.9425+(-1.65*LOG10(C247))+(0.54353*(LOG10(C247)^2))+(2.3036*(LOG10(C247)^3))+(1.5439*(LOG10(C247)^4))),IF(AND(C247&gt;1.05,C247&lt;8.7),10^(3.9373+(-1.6802*LOG10(C247))+(-0.80819*(LOG10(C247)^2))+(-1.5461*(LOG10(C247)^3))+(1.4957*(LOG10(C247)^4))),10^(5.8327+(-7.3773*LOG10(C247))+(3.6569*(LOG10(C247)^2))+(-0.73282*(LOG10(C247)^3))+(0*(LOG10(C247)^4)))))</f>
        <v/>
      </c>
      <c r="F247" s="30">
        <f>IF(AND(C247&gt;0.167,C247&lt;2.4),10^(1.2919+(-0.46629*LOG10(C247))+(2.2169*(LOG10(C247)^2))+(0.15728*(LOG10(C247)^3))+(-1.0651*(LOG10(C247)^4))),IF(AND(C247&gt;2.4,C247&lt;15.04),10^(0.91008+(3.8403*LOG10(C247))+(-9.0634*(LOG10(C247)^2))+(7.4402*(LOG10(C247)^3))+(-2.219*(LOG10(C247)^4))),10^(1.7753+(-0.80503*LOG10(C247))+(-0.055334*(LOG10(C247)^2))+(0*(LOG10(C247)^3))+(0*(LOG10(C247)^4)))))</f>
        <v/>
      </c>
      <c r="G247" s="30">
        <f>10^(2.5759+(-1.5622*LOG10(C247))+(0.30429*(LOG10(C247)^2))+(-0.059534*(LOG10(C247)^3))+(0*(LOG10(C247)^4)))</f>
        <v/>
      </c>
    </row>
    <row r="248">
      <c r="C248" s="30" t="n">
        <v>98.5</v>
      </c>
      <c r="D248" s="30">
        <f>IF(AND(C248&gt;0.167,C248&lt;2.84),10^(3.0002+(-1.4636*LOG10(C248))+(-0.49427*(LOG10(C248)^2))+(-0.44345*(LOG10(C248)^3))+(-0.37148*(LOG10(C248)^4))),IF(AND(C248&gt;2.84,C248&lt;25.21),10^(2.7741+(0.11608*LOG10(C248))+(-4.5313*(LOG10(C248)^2))+(3.4564*(LOG10(C248)^3))+(-0.8346*(LOG10(C248)^4))),10^(5.2611+(-7.0786*LOG10(C248))+(3.5545*(LOG10(C248)^2))+(-0.72311*(LOG10(C248)^3))+(0*(LOG10(C248)^4)))))</f>
        <v/>
      </c>
      <c r="E248" s="30">
        <f>IF(AND(C248&gt;0.167,C248&lt;1.05),10^(3.9425+(-1.65*LOG10(C248))+(0.54353*(LOG10(C248)^2))+(2.3036*(LOG10(C248)^3))+(1.5439*(LOG10(C248)^4))),IF(AND(C248&gt;1.05,C248&lt;8.7),10^(3.9373+(-1.6802*LOG10(C248))+(-0.80819*(LOG10(C248)^2))+(-1.5461*(LOG10(C248)^3))+(1.4957*(LOG10(C248)^4))),10^(5.8327+(-7.3773*LOG10(C248))+(3.6569*(LOG10(C248)^2))+(-0.73282*(LOG10(C248)^3))+(0*(LOG10(C248)^4)))))</f>
        <v/>
      </c>
      <c r="F248" s="30">
        <f>IF(AND(C248&gt;0.167,C248&lt;2.4),10^(1.2919+(-0.46629*LOG10(C248))+(2.2169*(LOG10(C248)^2))+(0.15728*(LOG10(C248)^3))+(-1.0651*(LOG10(C248)^4))),IF(AND(C248&gt;2.4,C248&lt;15.04),10^(0.91008+(3.8403*LOG10(C248))+(-9.0634*(LOG10(C248)^2))+(7.4402*(LOG10(C248)^3))+(-2.219*(LOG10(C248)^4))),10^(1.7753+(-0.80503*LOG10(C248))+(-0.055334*(LOG10(C248)^2))+(0*(LOG10(C248)^3))+(0*(LOG10(C248)^4)))))</f>
        <v/>
      </c>
      <c r="G248" s="30">
        <f>10^(2.5759+(-1.5622*LOG10(C248))+(0.30429*(LOG10(C248)^2))+(-0.059534*(LOG10(C248)^3))+(0*(LOG10(C248)^4)))</f>
        <v/>
      </c>
    </row>
    <row r="249">
      <c r="C249" s="76" t="n">
        <v>99</v>
      </c>
      <c r="D249" s="30">
        <f>IF(AND(C249&gt;0.167,C249&lt;2.84),10^(3.0002+(-1.4636*LOG10(C249))+(-0.49427*(LOG10(C249)^2))+(-0.44345*(LOG10(C249)^3))+(-0.37148*(LOG10(C249)^4))),IF(AND(C249&gt;2.84,C249&lt;25.21),10^(2.7741+(0.11608*LOG10(C249))+(-4.5313*(LOG10(C249)^2))+(3.4564*(LOG10(C249)^3))+(-0.8346*(LOG10(C249)^4))),10^(5.2611+(-7.0786*LOG10(C249))+(3.5545*(LOG10(C249)^2))+(-0.72311*(LOG10(C249)^3))+(0*(LOG10(C249)^4)))))</f>
        <v/>
      </c>
      <c r="E249" s="30">
        <f>IF(AND(C249&gt;0.167,C249&lt;1.05),10^(3.9425+(-1.65*LOG10(C249))+(0.54353*(LOG10(C249)^2))+(2.3036*(LOG10(C249)^3))+(1.5439*(LOG10(C249)^4))),IF(AND(C249&gt;1.05,C249&lt;8.7),10^(3.9373+(-1.6802*LOG10(C249))+(-0.80819*(LOG10(C249)^2))+(-1.5461*(LOG10(C249)^3))+(1.4957*(LOG10(C249)^4))),10^(5.8327+(-7.3773*LOG10(C249))+(3.6569*(LOG10(C249)^2))+(-0.73282*(LOG10(C249)^3))+(0*(LOG10(C249)^4)))))</f>
        <v/>
      </c>
      <c r="F249" s="30">
        <f>IF(AND(C249&gt;0.167,C249&lt;2.4),10^(1.2919+(-0.46629*LOG10(C249))+(2.2169*(LOG10(C249)^2))+(0.15728*(LOG10(C249)^3))+(-1.0651*(LOG10(C249)^4))),IF(AND(C249&gt;2.4,C249&lt;15.04),10^(0.91008+(3.8403*LOG10(C249))+(-9.0634*(LOG10(C249)^2))+(7.4402*(LOG10(C249)^3))+(-2.219*(LOG10(C249)^4))),10^(1.7753+(-0.80503*LOG10(C249))+(-0.055334*(LOG10(C249)^2))+(0*(LOG10(C249)^3))+(0*(LOG10(C249)^4)))))</f>
        <v/>
      </c>
      <c r="G249" s="30">
        <f>10^(2.5759+(-1.5622*LOG10(C249))+(0.30429*(LOG10(C249)^2))+(-0.059534*(LOG10(C249)^3))+(0*(LOG10(C249)^4)))</f>
        <v/>
      </c>
    </row>
    <row r="250">
      <c r="C250" s="76" t="n">
        <v>99.5</v>
      </c>
      <c r="D250" s="30">
        <f>IF(AND(C250&gt;0.167,C250&lt;2.84),10^(3.0002+(-1.4636*LOG10(C250))+(-0.49427*(LOG10(C250)^2))+(-0.44345*(LOG10(C250)^3))+(-0.37148*(LOG10(C250)^4))),IF(AND(C250&gt;2.84,C250&lt;25.21),10^(2.7741+(0.11608*LOG10(C250))+(-4.5313*(LOG10(C250)^2))+(3.4564*(LOG10(C250)^3))+(-0.8346*(LOG10(C250)^4))),10^(5.2611+(-7.0786*LOG10(C250))+(3.5545*(LOG10(C250)^2))+(-0.72311*(LOG10(C250)^3))+(0*(LOG10(C250)^4)))))</f>
        <v/>
      </c>
      <c r="E250" s="30">
        <f>IF(AND(C250&gt;0.167,C250&lt;1.05),10^(3.9425+(-1.65*LOG10(C250))+(0.54353*(LOG10(C250)^2))+(2.3036*(LOG10(C250)^3))+(1.5439*(LOG10(C250)^4))),IF(AND(C250&gt;1.05,C250&lt;8.7),10^(3.9373+(-1.6802*LOG10(C250))+(-0.80819*(LOG10(C250)^2))+(-1.5461*(LOG10(C250)^3))+(1.4957*(LOG10(C250)^4))),10^(5.8327+(-7.3773*LOG10(C250))+(3.6569*(LOG10(C250)^2))+(-0.73282*(LOG10(C250)^3))+(0*(LOG10(C250)^4)))))</f>
        <v/>
      </c>
      <c r="F250" s="30">
        <f>IF(AND(C250&gt;0.167,C250&lt;2.4),10^(1.2919+(-0.46629*LOG10(C250))+(2.2169*(LOG10(C250)^2))+(0.15728*(LOG10(C250)^3))+(-1.0651*(LOG10(C250)^4))),IF(AND(C250&gt;2.4,C250&lt;15.04),10^(0.91008+(3.8403*LOG10(C250))+(-9.0634*(LOG10(C250)^2))+(7.4402*(LOG10(C250)^3))+(-2.219*(LOG10(C250)^4))),10^(1.7753+(-0.80503*LOG10(C250))+(-0.055334*(LOG10(C250)^2))+(0*(LOG10(C250)^3))+(0*(LOG10(C250)^4)))))</f>
        <v/>
      </c>
      <c r="G250" s="30">
        <f>10^(2.5759+(-1.5622*LOG10(C250))+(0.30429*(LOG10(C250)^2))+(-0.059534*(LOG10(C250)^3))+(0*(LOG10(C250)^4)))</f>
        <v/>
      </c>
    </row>
    <row r="251">
      <c r="C251" s="30" t="n">
        <v>100</v>
      </c>
      <c r="D251" s="30">
        <f>IF(AND(C251&gt;0.167,C251&lt;2.84),10^(3.0002+(-1.4636*LOG10(C251))+(-0.49427*(LOG10(C251)^2))+(-0.44345*(LOG10(C251)^3))+(-0.37148*(LOG10(C251)^4))),IF(AND(C251&gt;2.84,C251&lt;25.21),10^(2.7741+(0.11608*LOG10(C251))+(-4.5313*(LOG10(C251)^2))+(3.4564*(LOG10(C251)^3))+(-0.8346*(LOG10(C251)^4))),10^(5.2611+(-7.0786*LOG10(C251))+(3.5545*(LOG10(C251)^2))+(-0.72311*(LOG10(C251)^3))+(0*(LOG10(C251)^4)))))</f>
        <v/>
      </c>
      <c r="E251" s="30">
        <f>IF(AND(C251&gt;0.167,C251&lt;1.05),10^(3.9425+(-1.65*LOG10(C251))+(0.54353*(LOG10(C251)^2))+(2.3036*(LOG10(C251)^3))+(1.5439*(LOG10(C251)^4))),IF(AND(C251&gt;1.05,C251&lt;8.7),10^(3.9373+(-1.6802*LOG10(C251))+(-0.80819*(LOG10(C251)^2))+(-1.5461*(LOG10(C251)^3))+(1.4957*(LOG10(C251)^4))),10^(5.8327+(-7.3773*LOG10(C251))+(3.6569*(LOG10(C251)^2))+(-0.73282*(LOG10(C251)^3))+(0*(LOG10(C251)^4)))))</f>
        <v/>
      </c>
      <c r="F251" s="30">
        <f>IF(AND(C251&gt;0.167,C251&lt;2.4),10^(1.2919+(-0.46629*LOG10(C251))+(2.2169*(LOG10(C251)^2))+(0.15728*(LOG10(C251)^3))+(-1.0651*(LOG10(C251)^4))),IF(AND(C251&gt;2.4,C251&lt;15.04),10^(0.91008+(3.8403*LOG10(C251))+(-9.0634*(LOG10(C251)^2))+(7.4402*(LOG10(C251)^3))+(-2.219*(LOG10(C251)^4))),10^(1.7753+(-0.80503*LOG10(C251))+(-0.055334*(LOG10(C251)^2))+(0*(LOG10(C251)^3))+(0*(LOG10(C251)^4)))))</f>
        <v/>
      </c>
      <c r="G251" s="30">
        <f>10^(2.5759+(-1.5622*LOG10(C251))+(0.30429*(LOG10(C251)^2))+(-0.059534*(LOG10(C251)^3))+(0*(LOG10(C251)^4)))</f>
        <v/>
      </c>
    </row>
    <row r="252">
      <c r="C252" s="76" t="n"/>
    </row>
    <row r="253">
      <c r="C253" s="76" t="n"/>
    </row>
  </sheetData>
  <mergeCells count="4">
    <mergeCell ref="A15:C15"/>
    <mergeCell ref="J22:K22"/>
    <mergeCell ref="M22:N22"/>
    <mergeCell ref="A16:C16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selection activeCell="E26" sqref="E26"/>
    </sheetView>
  </sheetViews>
  <sheetFormatPr baseColWidth="10" defaultColWidth="8.83203125" defaultRowHeight="15"/>
  <sheetData>
    <row r="1">
      <c r="B1" t="n">
        <v>0.2</v>
      </c>
      <c r="C1" t="n">
        <v>0.5</v>
      </c>
      <c r="D1" t="n">
        <v>1</v>
      </c>
      <c r="E1" t="n">
        <v>2</v>
      </c>
      <c r="F1" t="n">
        <v>5</v>
      </c>
      <c r="G1" t="n">
        <v>10</v>
      </c>
      <c r="H1" t="n">
        <v>20</v>
      </c>
      <c r="I1" t="n">
        <v>30</v>
      </c>
      <c r="J1" t="n">
        <v>50</v>
      </c>
      <c r="K1" t="n">
        <v>70</v>
      </c>
      <c r="L1" t="n">
        <v>100</v>
      </c>
      <c r="M1" t="n">
        <v>150</v>
      </c>
      <c r="N1" t="n">
        <v>200</v>
      </c>
      <c r="O1" t="n">
        <v>300</v>
      </c>
      <c r="P1" t="n">
        <v>400</v>
      </c>
      <c r="Q1" t="n">
        <v>500</v>
      </c>
      <c r="R1" t="n">
        <v>1000</v>
      </c>
      <c r="S1" t="n">
        <v>2000</v>
      </c>
      <c r="T1" t="n">
        <v>3000</v>
      </c>
      <c r="U1" t="n">
        <v>5000</v>
      </c>
    </row>
    <row r="2">
      <c r="A2" t="n">
        <v>0</v>
      </c>
      <c r="B2" t="n">
        <v>2</v>
      </c>
      <c r="C2" t="n">
        <v>2.05</v>
      </c>
      <c r="D2" t="n">
        <v>2.05</v>
      </c>
      <c r="E2" t="n">
        <v>2.1</v>
      </c>
      <c r="F2" t="n">
        <v>2.2</v>
      </c>
      <c r="G2" t="n">
        <v>2.5</v>
      </c>
      <c r="H2" t="n">
        <v>3</v>
      </c>
      <c r="I2" t="n">
        <v>3.35</v>
      </c>
      <c r="J2" t="n">
        <v>4</v>
      </c>
      <c r="K2" t="n">
        <v>4.45</v>
      </c>
      <c r="L2" t="n">
        <v>5</v>
      </c>
      <c r="M2" t="n">
        <v>5.6</v>
      </c>
      <c r="N2" t="n">
        <v>6</v>
      </c>
      <c r="O2" t="n">
        <v>6.65</v>
      </c>
      <c r="P2" t="n">
        <v>7</v>
      </c>
      <c r="Q2" t="n">
        <v>7.8</v>
      </c>
      <c r="R2" t="n">
        <v>8.6</v>
      </c>
      <c r="S2" t="n">
        <v>10</v>
      </c>
      <c r="T2" t="n">
        <v>10.8</v>
      </c>
      <c r="U2" t="n">
        <v>12.25</v>
      </c>
    </row>
    <row r="3">
      <c r="A3" t="n">
        <v>5</v>
      </c>
      <c r="B3" t="n">
        <v>2</v>
      </c>
      <c r="C3" t="n">
        <v>2.05</v>
      </c>
      <c r="D3" t="n">
        <v>2.05</v>
      </c>
      <c r="E3" t="n">
        <v>2.1</v>
      </c>
      <c r="F3" t="n">
        <v>2.2</v>
      </c>
      <c r="G3" t="n">
        <v>2.5</v>
      </c>
      <c r="H3" t="n">
        <v>3</v>
      </c>
      <c r="I3" t="n">
        <v>3.3</v>
      </c>
      <c r="J3" t="n">
        <v>3.9</v>
      </c>
      <c r="K3" t="n">
        <v>4.4</v>
      </c>
      <c r="L3" t="n">
        <v>4.95</v>
      </c>
      <c r="M3" t="n">
        <v>5.5</v>
      </c>
      <c r="N3" t="n">
        <v>5.9</v>
      </c>
      <c r="O3" t="n">
        <v>6.6</v>
      </c>
      <c r="P3" t="n">
        <v>6.95</v>
      </c>
      <c r="Q3" t="n">
        <v>7.65</v>
      </c>
      <c r="R3" t="n">
        <v>8.449999999999999</v>
      </c>
      <c r="S3" t="n">
        <v>9.949999999999999</v>
      </c>
      <c r="T3" t="n">
        <v>10.7</v>
      </c>
      <c r="U3" t="n">
        <v>12</v>
      </c>
    </row>
    <row r="4">
      <c r="A4" t="n">
        <v>10</v>
      </c>
      <c r="B4" t="n">
        <v>2</v>
      </c>
      <c r="C4" t="n">
        <v>2.05</v>
      </c>
      <c r="D4" t="n">
        <v>2.05</v>
      </c>
      <c r="E4" t="n">
        <v>2.1</v>
      </c>
      <c r="F4" t="n">
        <v>2.2</v>
      </c>
      <c r="G4" t="n">
        <v>2.5</v>
      </c>
      <c r="H4" t="n">
        <v>3</v>
      </c>
      <c r="I4" t="n">
        <v>3.25</v>
      </c>
      <c r="J4" t="n">
        <v>3.85</v>
      </c>
      <c r="K4" t="n">
        <v>4.35</v>
      </c>
      <c r="L4" t="n">
        <v>4.85</v>
      </c>
      <c r="M4" t="n">
        <v>5.45</v>
      </c>
      <c r="N4" t="n">
        <v>5.85</v>
      </c>
      <c r="O4" t="n">
        <v>6.5</v>
      </c>
      <c r="P4" t="n">
        <v>6.85</v>
      </c>
      <c r="Q4" t="n">
        <v>7.45</v>
      </c>
      <c r="R4" t="n">
        <v>8.25</v>
      </c>
      <c r="S4" t="n">
        <v>9.800000000000001</v>
      </c>
      <c r="T4" t="n">
        <v>10.55</v>
      </c>
      <c r="U4" t="n">
        <v>11.65</v>
      </c>
    </row>
    <row r="5">
      <c r="A5" t="n">
        <v>15</v>
      </c>
      <c r="B5" t="n">
        <v>2</v>
      </c>
      <c r="C5" t="n">
        <v>2.05</v>
      </c>
      <c r="D5" t="n">
        <v>2.05</v>
      </c>
      <c r="E5" t="n">
        <v>2.1</v>
      </c>
      <c r="F5" t="n">
        <v>2.2</v>
      </c>
      <c r="G5" t="n">
        <v>2.5</v>
      </c>
      <c r="H5" t="n">
        <v>2.95</v>
      </c>
      <c r="I5" t="n">
        <v>3.2</v>
      </c>
      <c r="J5" t="n">
        <v>3.8</v>
      </c>
      <c r="K5" t="n">
        <v>4.25</v>
      </c>
      <c r="L5" t="n">
        <v>4.8</v>
      </c>
      <c r="M5" t="n">
        <v>5.35</v>
      </c>
      <c r="N5" t="n">
        <v>5.75</v>
      </c>
      <c r="O5" t="n">
        <v>6.35</v>
      </c>
      <c r="P5" t="n">
        <v>6.75</v>
      </c>
      <c r="Q5" t="n">
        <v>7.25</v>
      </c>
      <c r="R5" t="n">
        <v>7.95</v>
      </c>
      <c r="S5" t="n">
        <v>9.550000000000001</v>
      </c>
      <c r="T5" t="n">
        <v>10.3</v>
      </c>
      <c r="U5" t="n">
        <v>11.2</v>
      </c>
    </row>
    <row r="6">
      <c r="A6" t="n">
        <v>20</v>
      </c>
      <c r="B6" t="n">
        <v>2</v>
      </c>
      <c r="C6" t="n">
        <v>2.05</v>
      </c>
      <c r="D6" t="n">
        <v>2.05</v>
      </c>
      <c r="E6" t="n">
        <v>2.1</v>
      </c>
      <c r="F6" t="n">
        <v>2.2</v>
      </c>
      <c r="G6" t="n">
        <v>2.5</v>
      </c>
      <c r="H6" t="n">
        <v>2.9</v>
      </c>
      <c r="I6" t="n">
        <v>3.15</v>
      </c>
      <c r="J6" t="n">
        <v>3.7</v>
      </c>
      <c r="K6" t="n">
        <v>4.15</v>
      </c>
      <c r="L6" t="n">
        <v>4.65</v>
      </c>
      <c r="M6" t="n">
        <v>5.2</v>
      </c>
      <c r="N6" t="n">
        <v>5.65</v>
      </c>
      <c r="O6" t="n">
        <v>6.2</v>
      </c>
      <c r="P6" t="n">
        <v>6.55</v>
      </c>
      <c r="Q6" t="n">
        <v>6.95</v>
      </c>
      <c r="R6" t="n">
        <v>7.65</v>
      </c>
      <c r="S6" t="n">
        <v>9.199999999999999</v>
      </c>
      <c r="T6" t="n">
        <v>9.949999999999999</v>
      </c>
      <c r="U6" t="n">
        <v>10.65</v>
      </c>
    </row>
    <row r="7">
      <c r="A7" t="n">
        <v>25</v>
      </c>
      <c r="B7" t="n">
        <v>2</v>
      </c>
      <c r="C7" t="n">
        <v>2.05</v>
      </c>
      <c r="D7" t="n">
        <v>2.05</v>
      </c>
      <c r="E7" t="n">
        <v>2.1</v>
      </c>
      <c r="F7" t="n">
        <v>2.2</v>
      </c>
      <c r="G7" t="n">
        <v>2.5</v>
      </c>
      <c r="H7" t="n">
        <v>2.85</v>
      </c>
      <c r="I7" t="n">
        <v>3.1</v>
      </c>
      <c r="J7" t="n">
        <v>3.65</v>
      </c>
      <c r="K7" t="n">
        <v>4.1</v>
      </c>
      <c r="L7" t="n">
        <v>4.55</v>
      </c>
      <c r="M7" t="n">
        <v>5.05</v>
      </c>
      <c r="N7" t="n">
        <v>5.45</v>
      </c>
      <c r="O7" t="n">
        <v>5.9</v>
      </c>
      <c r="P7" t="n">
        <v>6.3</v>
      </c>
      <c r="Q7" t="n">
        <v>6.7</v>
      </c>
      <c r="R7" t="n">
        <v>7.3</v>
      </c>
      <c r="S7" t="n">
        <v>8.75</v>
      </c>
      <c r="T7" t="n">
        <v>9.4</v>
      </c>
      <c r="U7" t="n">
        <v>10.05</v>
      </c>
    </row>
    <row r="8">
      <c r="A8" t="n">
        <v>30</v>
      </c>
      <c r="B8" t="n">
        <v>2</v>
      </c>
      <c r="C8" t="n">
        <v>2.05</v>
      </c>
      <c r="D8" t="n">
        <v>2.05</v>
      </c>
      <c r="E8" t="n">
        <v>2.1</v>
      </c>
      <c r="F8" t="n">
        <v>2.2</v>
      </c>
      <c r="G8" t="n">
        <v>2.5</v>
      </c>
      <c r="H8" t="n">
        <v>2.85</v>
      </c>
      <c r="I8" t="n">
        <v>3.1</v>
      </c>
      <c r="J8" t="n">
        <v>3.55</v>
      </c>
      <c r="K8" t="n">
        <v>4</v>
      </c>
      <c r="L8" t="n">
        <v>4.4</v>
      </c>
      <c r="M8" t="n">
        <v>4.8</v>
      </c>
      <c r="N8" t="n">
        <v>5.2</v>
      </c>
      <c r="O8" t="n">
        <v>5.65</v>
      </c>
      <c r="P8" t="n">
        <v>6</v>
      </c>
      <c r="Q8" t="n">
        <v>6.35</v>
      </c>
      <c r="R8" t="n">
        <v>6.9</v>
      </c>
      <c r="S8" t="n">
        <v>8.199999999999999</v>
      </c>
      <c r="T8" t="n">
        <v>8.800000000000001</v>
      </c>
      <c r="U8" t="n">
        <v>9.4</v>
      </c>
    </row>
    <row r="9">
      <c r="A9" t="n">
        <v>34</v>
      </c>
      <c r="B9" t="n">
        <v>2</v>
      </c>
      <c r="C9" t="n">
        <v>2.05</v>
      </c>
      <c r="D9" t="n">
        <v>2.05</v>
      </c>
      <c r="E9" t="n">
        <v>2.1</v>
      </c>
      <c r="F9" t="n">
        <v>2.2</v>
      </c>
      <c r="G9" t="n">
        <v>2.5</v>
      </c>
      <c r="H9" t="n">
        <v>2.9</v>
      </c>
      <c r="I9" t="n">
        <v>3.1</v>
      </c>
      <c r="J9" t="n">
        <v>3.5</v>
      </c>
      <c r="K9" t="n">
        <v>3.85</v>
      </c>
      <c r="L9" t="n">
        <v>4.3</v>
      </c>
      <c r="M9" t="n">
        <v>4.6</v>
      </c>
      <c r="N9" t="n">
        <v>4.95</v>
      </c>
      <c r="O9" t="n">
        <v>5.4</v>
      </c>
      <c r="P9" t="n">
        <v>5.75</v>
      </c>
      <c r="Q9" t="n">
        <v>6.05</v>
      </c>
      <c r="R9" t="n">
        <v>6.6</v>
      </c>
      <c r="S9" t="n">
        <v>7.75</v>
      </c>
      <c r="T9" t="n">
        <v>8.25</v>
      </c>
      <c r="U9" t="n">
        <v>8.85</v>
      </c>
    </row>
    <row r="10">
      <c r="A10" t="n">
        <v>36</v>
      </c>
      <c r="B10" t="n">
        <v>2</v>
      </c>
      <c r="C10" t="n">
        <v>2.05</v>
      </c>
      <c r="D10" t="n">
        <v>2.05</v>
      </c>
      <c r="E10" t="n">
        <v>2.1</v>
      </c>
      <c r="F10" t="n">
        <v>2.2</v>
      </c>
      <c r="G10" t="n">
        <v>2.5</v>
      </c>
      <c r="H10" t="n">
        <v>2.9</v>
      </c>
      <c r="I10" t="n">
        <v>3.15</v>
      </c>
      <c r="J10" t="n">
        <v>3.5</v>
      </c>
      <c r="K10" t="n">
        <v>3.85</v>
      </c>
      <c r="L10" t="n">
        <v>4.25</v>
      </c>
      <c r="M10" t="n">
        <v>4.6</v>
      </c>
      <c r="N10" t="n">
        <v>4.9</v>
      </c>
      <c r="O10" t="n">
        <v>5.3</v>
      </c>
      <c r="P10" t="n">
        <v>5.6</v>
      </c>
      <c r="Q10" t="n">
        <v>5.85</v>
      </c>
      <c r="R10" t="n">
        <v>6.4</v>
      </c>
      <c r="S10" t="n">
        <v>7.5</v>
      </c>
      <c r="T10" t="n">
        <v>8</v>
      </c>
      <c r="U10" t="n">
        <v>8.550000000000001</v>
      </c>
    </row>
    <row r="11">
      <c r="A11" t="n">
        <v>38</v>
      </c>
      <c r="B11" t="n">
        <v>2</v>
      </c>
      <c r="C11" t="n">
        <v>2.05</v>
      </c>
      <c r="D11" t="n">
        <v>2.05</v>
      </c>
      <c r="E11" t="n">
        <v>2.1</v>
      </c>
      <c r="F11" t="n">
        <v>2.2</v>
      </c>
      <c r="G11" t="n">
        <v>2.5</v>
      </c>
      <c r="H11" t="n">
        <v>2.95</v>
      </c>
      <c r="I11" t="n">
        <v>3.2</v>
      </c>
      <c r="J11" t="n">
        <v>3.6</v>
      </c>
      <c r="K11" t="n">
        <v>3.95</v>
      </c>
      <c r="L11" t="n">
        <v>4.3</v>
      </c>
      <c r="M11" t="n">
        <v>4.65</v>
      </c>
      <c r="N11" t="n">
        <v>4.95</v>
      </c>
      <c r="O11" t="n">
        <v>5.25</v>
      </c>
      <c r="P11" t="n">
        <v>5.5</v>
      </c>
      <c r="Q11" t="n">
        <v>5.75</v>
      </c>
      <c r="R11" t="n">
        <v>6.25</v>
      </c>
      <c r="S11" t="n">
        <v>7.25</v>
      </c>
      <c r="T11" t="n">
        <v>7.75</v>
      </c>
      <c r="U11" t="n">
        <v>8.25</v>
      </c>
    </row>
    <row r="12">
      <c r="A12" t="n">
        <v>40</v>
      </c>
      <c r="B12" t="n">
        <v>2</v>
      </c>
      <c r="C12" t="n">
        <v>2.05</v>
      </c>
      <c r="D12" t="n">
        <v>2.05</v>
      </c>
      <c r="E12" t="n">
        <v>2.1</v>
      </c>
      <c r="F12" t="n">
        <v>2.2</v>
      </c>
      <c r="G12" t="n">
        <v>2.5</v>
      </c>
      <c r="H12" t="n">
        <v>3.05</v>
      </c>
      <c r="I12" t="n">
        <v>3.5</v>
      </c>
      <c r="J12" t="n">
        <v>4.1</v>
      </c>
      <c r="K12" t="n">
        <v>4.3</v>
      </c>
      <c r="L12" t="n">
        <v>4.65</v>
      </c>
      <c r="M12" t="n">
        <v>4.9</v>
      </c>
      <c r="N12" t="n">
        <v>5.15</v>
      </c>
      <c r="O12" t="n">
        <v>5.4</v>
      </c>
      <c r="P12" t="n">
        <v>5.5</v>
      </c>
      <c r="Q12" t="n">
        <v>5.7</v>
      </c>
      <c r="R12" t="n">
        <v>6.15</v>
      </c>
      <c r="S12" t="n">
        <v>7.05</v>
      </c>
      <c r="T12" t="n">
        <v>7.5</v>
      </c>
      <c r="U12" t="n">
        <v>7.95</v>
      </c>
    </row>
    <row r="13">
      <c r="A13" t="n">
        <v>40.5</v>
      </c>
      <c r="B13" t="n">
        <v>2</v>
      </c>
      <c r="C13" t="n">
        <v>2.05</v>
      </c>
      <c r="D13" t="n">
        <v>2.05</v>
      </c>
      <c r="E13" t="n">
        <v>2.1</v>
      </c>
      <c r="F13" t="n">
        <v>2.2</v>
      </c>
      <c r="G13" t="n">
        <v>2.55</v>
      </c>
      <c r="H13" t="n">
        <v>3.1</v>
      </c>
      <c r="I13" t="n">
        <v>3.6</v>
      </c>
      <c r="J13" t="n">
        <v>4.1</v>
      </c>
      <c r="K13" t="n">
        <v>4.35</v>
      </c>
      <c r="L13" t="n">
        <v>4.75</v>
      </c>
      <c r="M13" t="n">
        <v>5.1</v>
      </c>
      <c r="N13" t="n">
        <v>5.3</v>
      </c>
      <c r="O13" t="n">
        <v>5.5</v>
      </c>
      <c r="P13" t="n">
        <v>5.6</v>
      </c>
      <c r="Q13" t="n">
        <v>5.75</v>
      </c>
      <c r="R13" t="n">
        <v>6.1</v>
      </c>
      <c r="S13" t="n">
        <v>7</v>
      </c>
      <c r="T13" t="n">
        <v>7.45</v>
      </c>
      <c r="U13" t="n">
        <v>7.9</v>
      </c>
    </row>
    <row r="14">
      <c r="A14" t="n">
        <v>41</v>
      </c>
      <c r="B14" t="n">
        <v>2</v>
      </c>
      <c r="C14" t="n">
        <v>2.05</v>
      </c>
      <c r="D14" t="n">
        <v>2.05</v>
      </c>
      <c r="E14" t="n">
        <v>2.1</v>
      </c>
      <c r="F14" t="n">
        <v>2.2</v>
      </c>
      <c r="G14" t="n">
        <v>2.6</v>
      </c>
      <c r="H14" t="n">
        <v>3.2</v>
      </c>
      <c r="I14" t="n">
        <v>3.55</v>
      </c>
      <c r="J14" t="n">
        <v>4</v>
      </c>
      <c r="K14" t="n">
        <v>4.25</v>
      </c>
      <c r="L14" t="n">
        <v>4.7</v>
      </c>
      <c r="M14" t="n">
        <v>5.15</v>
      </c>
      <c r="N14" t="n">
        <v>5.4</v>
      </c>
      <c r="O14" t="n">
        <v>5.6</v>
      </c>
      <c r="P14" t="n">
        <v>5.7</v>
      </c>
      <c r="Q14" t="n">
        <v>5.8</v>
      </c>
      <c r="R14" t="n">
        <v>6.05</v>
      </c>
      <c r="S14" t="n">
        <v>6.95</v>
      </c>
      <c r="T14" t="n">
        <v>7.4</v>
      </c>
      <c r="U14" t="n">
        <v>7.85</v>
      </c>
    </row>
    <row r="15">
      <c r="A15" t="n">
        <v>41.5</v>
      </c>
      <c r="B15" t="n">
        <v>2</v>
      </c>
      <c r="C15" t="n">
        <v>2.05</v>
      </c>
      <c r="D15" t="n">
        <v>2.05</v>
      </c>
      <c r="E15" t="n">
        <v>2.1</v>
      </c>
      <c r="F15" t="n">
        <v>2.25</v>
      </c>
      <c r="G15" t="n">
        <v>2.65</v>
      </c>
      <c r="H15" t="n">
        <v>3.25</v>
      </c>
      <c r="I15" t="n">
        <v>3.4</v>
      </c>
      <c r="J15" t="n">
        <v>3.8</v>
      </c>
      <c r="K15" t="n">
        <v>4.1</v>
      </c>
      <c r="L15" t="n">
        <v>4.6</v>
      </c>
      <c r="M15" t="n">
        <v>5.1</v>
      </c>
      <c r="N15" t="n">
        <v>5.5</v>
      </c>
      <c r="O15" t="n">
        <v>5.8</v>
      </c>
      <c r="P15" t="n">
        <v>5.8</v>
      </c>
      <c r="Q15" t="n">
        <v>5.8</v>
      </c>
      <c r="R15" t="n">
        <v>6.05</v>
      </c>
      <c r="S15" t="n">
        <v>6.9</v>
      </c>
      <c r="T15" t="n">
        <v>7.35</v>
      </c>
      <c r="U15" t="n">
        <v>7.8</v>
      </c>
    </row>
    <row r="16">
      <c r="A16" t="n">
        <v>42.5</v>
      </c>
      <c r="B16" t="n">
        <v>2</v>
      </c>
      <c r="C16" t="n">
        <v>2.05</v>
      </c>
      <c r="D16" t="n">
        <v>2.05</v>
      </c>
      <c r="E16" t="n">
        <v>2.1</v>
      </c>
      <c r="F16" t="n">
        <v>2.3</v>
      </c>
      <c r="G16" t="n">
        <v>2.7</v>
      </c>
      <c r="H16" t="n">
        <v>3.4</v>
      </c>
      <c r="I16" t="n">
        <v>3.2</v>
      </c>
      <c r="J16" t="n">
        <v>3.5</v>
      </c>
      <c r="K16" t="n">
        <v>3.85</v>
      </c>
      <c r="L16" t="n">
        <v>4.4</v>
      </c>
      <c r="M16" t="n">
        <v>5.05</v>
      </c>
      <c r="N16" t="n">
        <v>5.45</v>
      </c>
      <c r="O16" t="n">
        <v>6</v>
      </c>
      <c r="P16" t="n">
        <v>6.05</v>
      </c>
      <c r="Q16" t="n">
        <v>6.05</v>
      </c>
      <c r="R16" t="n">
        <v>6</v>
      </c>
      <c r="S16" t="n">
        <v>6.85</v>
      </c>
      <c r="T16" t="n">
        <v>7.3</v>
      </c>
      <c r="U16" t="n">
        <v>7.6</v>
      </c>
    </row>
    <row r="17">
      <c r="A17" t="n">
        <v>43.5</v>
      </c>
      <c r="B17" t="n">
        <v>2</v>
      </c>
      <c r="C17" t="n">
        <v>2.05</v>
      </c>
      <c r="D17" t="n">
        <v>2.05</v>
      </c>
      <c r="E17" t="n">
        <v>2.1</v>
      </c>
      <c r="F17" t="n">
        <v>2.35</v>
      </c>
      <c r="G17" t="n">
        <v>2.75</v>
      </c>
      <c r="H17" t="n">
        <v>3.25</v>
      </c>
      <c r="I17" t="n">
        <v>2.95</v>
      </c>
      <c r="J17" t="n">
        <v>3.25</v>
      </c>
      <c r="K17" t="n">
        <v>3.6</v>
      </c>
      <c r="L17" t="n">
        <v>4.2</v>
      </c>
      <c r="M17" t="n">
        <v>4.9</v>
      </c>
      <c r="N17" t="n">
        <v>5.4</v>
      </c>
      <c r="O17" t="n">
        <v>6.05</v>
      </c>
      <c r="P17" t="n">
        <v>6.35</v>
      </c>
      <c r="Q17" t="n">
        <v>6.5</v>
      </c>
      <c r="R17" t="n">
        <v>6.15</v>
      </c>
      <c r="S17" t="n">
        <v>6.85</v>
      </c>
      <c r="T17" t="n">
        <v>7.25</v>
      </c>
      <c r="U17" t="n">
        <v>7.5</v>
      </c>
    </row>
    <row r="18">
      <c r="A18" t="n">
        <v>45</v>
      </c>
      <c r="B18" t="n">
        <v>2</v>
      </c>
      <c r="C18" t="n">
        <v>2.05</v>
      </c>
      <c r="D18" t="n">
        <v>2.05</v>
      </c>
      <c r="E18" t="n">
        <v>2.1</v>
      </c>
      <c r="F18" t="n">
        <v>2.35</v>
      </c>
      <c r="G18" t="n">
        <v>3</v>
      </c>
      <c r="H18" t="n">
        <v>3</v>
      </c>
      <c r="I18" t="n">
        <v>2.75</v>
      </c>
      <c r="J18" t="n">
        <v>2.95</v>
      </c>
      <c r="K18" t="n">
        <v>3.35</v>
      </c>
      <c r="L18" t="n">
        <v>3.95</v>
      </c>
      <c r="M18" t="n">
        <v>4.75</v>
      </c>
      <c r="N18" t="n">
        <v>5.25</v>
      </c>
      <c r="O18" t="n">
        <v>5.95</v>
      </c>
      <c r="P18" t="n">
        <v>6.6</v>
      </c>
      <c r="Q18" t="n">
        <v>7.1</v>
      </c>
      <c r="R18" t="n">
        <v>7.1</v>
      </c>
      <c r="S18" t="n">
        <v>7.1</v>
      </c>
      <c r="T18" t="n">
        <v>7.4</v>
      </c>
      <c r="U18" t="n">
        <v>7.35</v>
      </c>
    </row>
    <row r="19">
      <c r="A19" t="n">
        <v>46</v>
      </c>
      <c r="B19" t="n">
        <v>2</v>
      </c>
      <c r="C19" t="n">
        <v>2.05</v>
      </c>
      <c r="D19" t="n">
        <v>2.05</v>
      </c>
      <c r="E19" t="n">
        <v>2.1</v>
      </c>
      <c r="F19" t="n">
        <v>2.37</v>
      </c>
      <c r="G19" t="n">
        <v>3.2</v>
      </c>
      <c r="H19" t="n">
        <v>2.9</v>
      </c>
      <c r="I19" t="n">
        <v>2.6</v>
      </c>
      <c r="J19" t="n">
        <v>2.8</v>
      </c>
      <c r="K19" t="n">
        <v>3.2</v>
      </c>
      <c r="L19" t="n">
        <v>3.75</v>
      </c>
      <c r="M19" t="n">
        <v>4.65</v>
      </c>
      <c r="N19" t="n">
        <v>5.1</v>
      </c>
      <c r="O19" t="n">
        <v>5.85</v>
      </c>
      <c r="P19" t="n">
        <v>6.5</v>
      </c>
      <c r="Q19" t="n">
        <v>7</v>
      </c>
      <c r="R19" t="n">
        <v>7.6</v>
      </c>
      <c r="S19" t="n">
        <v>8</v>
      </c>
      <c r="T19" t="n">
        <v>8.199999999999999</v>
      </c>
      <c r="U19" t="n">
        <v>7.35</v>
      </c>
    </row>
    <row r="20">
      <c r="A20" t="n">
        <v>46.5</v>
      </c>
      <c r="B20" t="n">
        <v>2</v>
      </c>
      <c r="C20" t="n">
        <v>2.05</v>
      </c>
      <c r="D20" t="n">
        <v>2.05</v>
      </c>
      <c r="E20" t="n">
        <v>2.1</v>
      </c>
      <c r="F20" t="n">
        <v>2.4</v>
      </c>
      <c r="G20" t="n">
        <v>3.25</v>
      </c>
      <c r="H20" t="n">
        <v>2.85</v>
      </c>
      <c r="I20" t="n">
        <v>2.55</v>
      </c>
      <c r="J20" t="n">
        <v>2.7</v>
      </c>
      <c r="K20" t="n">
        <v>3.1</v>
      </c>
      <c r="L20" t="n">
        <v>3.7</v>
      </c>
      <c r="M20" t="n">
        <v>4.55</v>
      </c>
      <c r="N20" t="n">
        <v>5.05</v>
      </c>
      <c r="O20" t="n">
        <v>5.75</v>
      </c>
      <c r="P20" t="n">
        <v>6.4</v>
      </c>
      <c r="Q20" t="n">
        <v>6.85</v>
      </c>
      <c r="R20" t="n">
        <v>7.55</v>
      </c>
      <c r="S20" t="n">
        <v>8.199999999999999</v>
      </c>
      <c r="T20" t="n">
        <v>8.6</v>
      </c>
      <c r="U20" t="n">
        <v>7.5</v>
      </c>
    </row>
    <row r="21">
      <c r="A21" t="n">
        <v>47</v>
      </c>
      <c r="B21" t="n">
        <v>2</v>
      </c>
      <c r="C21" t="n">
        <v>2.05</v>
      </c>
      <c r="D21" t="n">
        <v>2.05</v>
      </c>
      <c r="E21" t="n">
        <v>2.1</v>
      </c>
      <c r="F21" t="n">
        <v>2.45</v>
      </c>
      <c r="G21" t="n">
        <v>3.25</v>
      </c>
      <c r="H21" t="n">
        <v>2.75</v>
      </c>
      <c r="I21" t="n">
        <v>2.5</v>
      </c>
      <c r="J21" t="n">
        <v>2.65</v>
      </c>
      <c r="K21" t="n">
        <v>3.05</v>
      </c>
      <c r="L21" t="n">
        <v>3.6</v>
      </c>
      <c r="M21" t="n">
        <v>4.45</v>
      </c>
      <c r="N21" t="n">
        <v>5</v>
      </c>
      <c r="O21" t="n">
        <v>5.7</v>
      </c>
      <c r="P21" t="n">
        <v>6.3</v>
      </c>
      <c r="Q21" t="n">
        <v>6.75</v>
      </c>
      <c r="R21" t="n">
        <v>7.45</v>
      </c>
      <c r="S21" t="n">
        <v>8.25</v>
      </c>
      <c r="T21" t="n">
        <v>8.65</v>
      </c>
      <c r="U21" t="n">
        <v>9</v>
      </c>
    </row>
    <row r="22">
      <c r="A22" t="n">
        <v>47.5</v>
      </c>
      <c r="B22" t="n">
        <v>2</v>
      </c>
      <c r="C22" t="n">
        <v>2.05</v>
      </c>
      <c r="D22" t="n">
        <v>2.05</v>
      </c>
      <c r="E22" t="n">
        <v>2.1</v>
      </c>
      <c r="F22" t="n">
        <v>2.47</v>
      </c>
      <c r="G22" t="n">
        <v>3.2</v>
      </c>
      <c r="H22" t="n">
        <v>2.7</v>
      </c>
      <c r="I22" t="n">
        <v>2.45</v>
      </c>
      <c r="J22" t="n">
        <v>2.6</v>
      </c>
      <c r="K22" t="n">
        <v>3</v>
      </c>
      <c r="L22" t="n">
        <v>3.55</v>
      </c>
      <c r="M22" t="n">
        <v>4.4</v>
      </c>
      <c r="N22" t="n">
        <v>4.95</v>
      </c>
      <c r="O22" t="n">
        <v>5.6</v>
      </c>
      <c r="P22" t="n">
        <v>6.2</v>
      </c>
      <c r="Q22" t="n">
        <v>6.65</v>
      </c>
      <c r="R22" t="n">
        <v>7.35</v>
      </c>
      <c r="S22" t="n">
        <v>8.15</v>
      </c>
      <c r="T22" t="n">
        <v>8.6</v>
      </c>
      <c r="U22" t="n">
        <v>9.050000000000001</v>
      </c>
    </row>
    <row r="23">
      <c r="A23" t="n">
        <v>48</v>
      </c>
      <c r="B23" t="n">
        <v>2</v>
      </c>
      <c r="C23" t="n">
        <v>2.05</v>
      </c>
      <c r="D23" t="n">
        <v>2.05</v>
      </c>
      <c r="E23" t="n">
        <v>2.1</v>
      </c>
      <c r="F23" t="n">
        <v>2.52</v>
      </c>
      <c r="G23" t="n">
        <v>3.15</v>
      </c>
      <c r="H23" t="n">
        <v>2.65</v>
      </c>
      <c r="I23" t="n">
        <v>2.4</v>
      </c>
      <c r="J23" t="n">
        <v>2.55</v>
      </c>
      <c r="K23" t="n">
        <v>2.9</v>
      </c>
      <c r="L23" t="n">
        <v>3.45</v>
      </c>
      <c r="M23" t="n">
        <v>4.35</v>
      </c>
      <c r="N23" t="n">
        <v>4.85</v>
      </c>
      <c r="O23" t="n">
        <v>5.55</v>
      </c>
      <c r="P23" t="n">
        <v>6.1</v>
      </c>
      <c r="Q23" t="n">
        <v>6.55</v>
      </c>
      <c r="R23" t="n">
        <v>7.2</v>
      </c>
      <c r="S23" t="n">
        <v>8.050000000000001</v>
      </c>
      <c r="T23" t="n">
        <v>8.5</v>
      </c>
      <c r="U23" t="n">
        <v>9.050000000000001</v>
      </c>
    </row>
    <row r="24">
      <c r="A24" t="n">
        <v>50</v>
      </c>
      <c r="B24" t="n">
        <v>2</v>
      </c>
      <c r="C24" t="n">
        <v>2.05</v>
      </c>
      <c r="D24" t="n">
        <v>2.05</v>
      </c>
      <c r="E24" t="n">
        <v>2.15</v>
      </c>
      <c r="F24" t="n">
        <v>2.75</v>
      </c>
      <c r="G24" t="n">
        <v>2.9</v>
      </c>
      <c r="H24" t="n">
        <v>2.45</v>
      </c>
      <c r="I24" t="n">
        <v>2.2</v>
      </c>
      <c r="J24" t="n">
        <v>2.3</v>
      </c>
      <c r="K24" t="n">
        <v>2.7</v>
      </c>
      <c r="L24" t="n">
        <v>3.25</v>
      </c>
      <c r="M24" t="n">
        <v>4.05</v>
      </c>
      <c r="N24" t="n">
        <v>4.55</v>
      </c>
      <c r="O24" t="n">
        <v>5.15</v>
      </c>
      <c r="P24" t="n">
        <v>5.6</v>
      </c>
      <c r="Q24" t="n">
        <v>6</v>
      </c>
      <c r="R24" t="n">
        <v>6.55</v>
      </c>
      <c r="S24" t="n">
        <v>7.35</v>
      </c>
      <c r="T24" t="n">
        <v>7.7</v>
      </c>
      <c r="U24" t="n">
        <v>8.35</v>
      </c>
    </row>
    <row r="25">
      <c r="A25" t="n">
        <v>52.5</v>
      </c>
      <c r="B25" t="n">
        <v>2</v>
      </c>
      <c r="C25" t="n">
        <v>2.05</v>
      </c>
      <c r="D25" t="n">
        <v>2.05</v>
      </c>
      <c r="E25" t="n">
        <v>2.2</v>
      </c>
      <c r="F25" t="n">
        <v>3.25</v>
      </c>
      <c r="G25" t="n">
        <v>2.6</v>
      </c>
      <c r="H25" t="n">
        <v>2.2</v>
      </c>
      <c r="I25" t="n">
        <v>2</v>
      </c>
      <c r="J25" t="n">
        <v>2.05</v>
      </c>
      <c r="K25" t="n">
        <v>2.45</v>
      </c>
      <c r="L25" t="n">
        <v>2.95</v>
      </c>
      <c r="M25" t="n">
        <v>3.7</v>
      </c>
      <c r="N25" t="n">
        <v>4.1</v>
      </c>
      <c r="O25" t="n">
        <v>4.6</v>
      </c>
      <c r="P25" t="n">
        <v>4.9</v>
      </c>
      <c r="Q25" t="n">
        <v>5.25</v>
      </c>
      <c r="R25" t="n">
        <v>5.75</v>
      </c>
      <c r="S25" t="n">
        <v>6.25</v>
      </c>
      <c r="T25" t="n">
        <v>6.4</v>
      </c>
      <c r="U25" t="n">
        <v>7.2</v>
      </c>
    </row>
    <row r="26">
      <c r="A26" t="n">
        <v>57</v>
      </c>
      <c r="B26" t="n">
        <v>2</v>
      </c>
      <c r="C26" t="n">
        <v>2.05</v>
      </c>
      <c r="D26" t="n">
        <v>2.1</v>
      </c>
      <c r="E26" t="n">
        <v>2.4</v>
      </c>
      <c r="F26" t="n">
        <v>2.85</v>
      </c>
      <c r="G26" t="n">
        <v>2.2</v>
      </c>
      <c r="H26" t="n">
        <v>1.9</v>
      </c>
      <c r="I26" t="n">
        <v>1.7</v>
      </c>
      <c r="J26" t="n">
        <v>1.85</v>
      </c>
      <c r="K26" t="n">
        <v>2.05</v>
      </c>
      <c r="L26" t="n">
        <v>2.4</v>
      </c>
      <c r="M26" t="n">
        <v>3</v>
      </c>
      <c r="N26" t="n">
        <v>3.3</v>
      </c>
      <c r="O26" t="n">
        <v>3.5</v>
      </c>
      <c r="P26" t="n">
        <v>3.6</v>
      </c>
      <c r="Q26" t="n">
        <v>3.75</v>
      </c>
      <c r="R26" t="n">
        <v>3.9</v>
      </c>
      <c r="S26" t="n">
        <v>4.3</v>
      </c>
      <c r="T26" t="n">
        <v>4.25</v>
      </c>
      <c r="U26" t="n">
        <v>4.7</v>
      </c>
    </row>
    <row r="27">
      <c r="A27" t="n">
        <v>62</v>
      </c>
      <c r="B27" t="n">
        <v>2</v>
      </c>
      <c r="C27" t="n">
        <v>2.05</v>
      </c>
      <c r="D27" t="n">
        <v>2.25</v>
      </c>
      <c r="E27" t="n">
        <v>3.1</v>
      </c>
      <c r="F27" t="n">
        <v>2.45</v>
      </c>
      <c r="G27" t="n">
        <v>1.9</v>
      </c>
      <c r="H27" t="n">
        <v>1.7</v>
      </c>
      <c r="I27" t="n">
        <v>1.55</v>
      </c>
      <c r="J27" t="n">
        <v>1.55</v>
      </c>
      <c r="K27" t="n">
        <v>1.8</v>
      </c>
      <c r="L27" t="n">
        <v>2</v>
      </c>
      <c r="M27" t="n">
        <v>2.2</v>
      </c>
      <c r="N27" t="n">
        <v>2.45</v>
      </c>
      <c r="O27" t="n">
        <v>2.45</v>
      </c>
      <c r="P27" t="n">
        <v>2.45</v>
      </c>
      <c r="Q27" t="n">
        <v>2.45</v>
      </c>
      <c r="R27" t="n">
        <v>2.45</v>
      </c>
      <c r="S27" t="n">
        <v>2.45</v>
      </c>
      <c r="T27" t="n">
        <v>2.45</v>
      </c>
      <c r="U27" t="n">
        <v>2.45</v>
      </c>
    </row>
    <row r="28">
      <c r="A28" t="n">
        <v>63</v>
      </c>
      <c r="B28" t="n">
        <v>2</v>
      </c>
      <c r="C28" t="n">
        <v>2.05</v>
      </c>
      <c r="D28" t="n">
        <v>2.3</v>
      </c>
      <c r="E28" t="n">
        <v>3.1</v>
      </c>
      <c r="F28" t="n">
        <v>2.35</v>
      </c>
      <c r="G28" t="n">
        <v>1.85</v>
      </c>
      <c r="H28" t="n">
        <v>1.65</v>
      </c>
      <c r="I28" t="n">
        <v>1.5</v>
      </c>
      <c r="J28" t="n">
        <v>1.5</v>
      </c>
      <c r="K28" t="n">
        <v>1.75</v>
      </c>
      <c r="L28" t="n">
        <v>1.9</v>
      </c>
      <c r="M28" t="n">
        <v>2.15</v>
      </c>
      <c r="N28" t="n">
        <v>2.35</v>
      </c>
      <c r="O28" t="n">
        <v>2.2</v>
      </c>
      <c r="P28" t="n">
        <v>2.2</v>
      </c>
      <c r="Q28" t="n">
        <v>2.2</v>
      </c>
      <c r="R28" t="n">
        <v>2.2</v>
      </c>
      <c r="S28" t="n">
        <v>2.2</v>
      </c>
      <c r="T28" t="n">
        <v>2.2</v>
      </c>
      <c r="U28" t="n">
        <v>2.2</v>
      </c>
    </row>
    <row r="29">
      <c r="A29" t="n">
        <v>64</v>
      </c>
      <c r="B29" t="n">
        <v>2</v>
      </c>
      <c r="C29" t="n">
        <v>2.1</v>
      </c>
      <c r="D29" t="n">
        <v>2.35</v>
      </c>
      <c r="E29" t="n">
        <v>3.05</v>
      </c>
      <c r="F29" t="n">
        <v>2.3</v>
      </c>
      <c r="G29" t="n">
        <v>1.8</v>
      </c>
      <c r="H29" t="n">
        <v>1.6</v>
      </c>
      <c r="I29" t="n">
        <v>1.45</v>
      </c>
      <c r="J29" t="n">
        <v>1.45</v>
      </c>
      <c r="K29" t="n">
        <v>1.7</v>
      </c>
      <c r="L29" t="n">
        <v>1.85</v>
      </c>
      <c r="M29" t="n">
        <v>2.1</v>
      </c>
      <c r="N29" t="n">
        <v>2.3</v>
      </c>
      <c r="O29" t="n">
        <v>2.05</v>
      </c>
      <c r="P29" t="n">
        <v>2.05</v>
      </c>
      <c r="Q29" t="n">
        <v>2.05</v>
      </c>
      <c r="R29" t="n">
        <v>2.05</v>
      </c>
      <c r="S29" t="n">
        <v>2.05</v>
      </c>
      <c r="T29" t="n">
        <v>2.05</v>
      </c>
      <c r="U29" t="n">
        <v>2.05</v>
      </c>
    </row>
    <row r="30">
      <c r="A30" t="n">
        <v>68</v>
      </c>
      <c r="B30" t="n">
        <v>2</v>
      </c>
      <c r="C30" t="n">
        <v>2.25</v>
      </c>
      <c r="D30" t="n">
        <v>3.1</v>
      </c>
      <c r="E30" t="n">
        <v>2.6</v>
      </c>
      <c r="F30" t="n">
        <v>2</v>
      </c>
      <c r="G30" t="n">
        <v>1.65</v>
      </c>
      <c r="H30" t="n">
        <v>1.5</v>
      </c>
      <c r="I30" t="n">
        <v>1.35</v>
      </c>
      <c r="J30" t="n">
        <v>1.35</v>
      </c>
      <c r="K30" t="n">
        <v>1.55</v>
      </c>
      <c r="L30" t="n">
        <v>1.7</v>
      </c>
      <c r="M30" t="n">
        <v>1.8</v>
      </c>
      <c r="N30" t="n">
        <v>1.9</v>
      </c>
      <c r="O30" t="n">
        <v>1.45</v>
      </c>
      <c r="P30" t="n">
        <v>1.45</v>
      </c>
      <c r="Q30" t="n">
        <v>1.45</v>
      </c>
      <c r="R30" t="n">
        <v>1.45</v>
      </c>
      <c r="S30" t="n">
        <v>1.45</v>
      </c>
      <c r="T30" t="n">
        <v>1.45</v>
      </c>
      <c r="U30" t="n">
        <v>1.45</v>
      </c>
    </row>
    <row r="31">
      <c r="A31" t="n">
        <v>69</v>
      </c>
      <c r="B31" t="n">
        <v>2</v>
      </c>
      <c r="C31" t="n">
        <v>2.3</v>
      </c>
      <c r="D31" t="n">
        <v>3.15</v>
      </c>
      <c r="E31" t="n">
        <v>2.5</v>
      </c>
      <c r="F31" t="n">
        <v>1.95</v>
      </c>
      <c r="G31" t="n">
        <v>1.6</v>
      </c>
      <c r="H31" t="n">
        <v>1.45</v>
      </c>
      <c r="I31" t="n">
        <v>1.32</v>
      </c>
      <c r="J31" t="n">
        <v>1.32</v>
      </c>
      <c r="K31" t="n">
        <v>1.5</v>
      </c>
      <c r="L31" t="n">
        <v>1.65</v>
      </c>
      <c r="M31" t="n">
        <v>1.75</v>
      </c>
      <c r="N31" t="n">
        <v>1.85</v>
      </c>
      <c r="O31" t="n">
        <v>1.35</v>
      </c>
      <c r="P31" t="n">
        <v>1.35</v>
      </c>
      <c r="Q31" t="n">
        <v>1.35</v>
      </c>
      <c r="R31" t="n">
        <v>1.35</v>
      </c>
      <c r="S31" t="n">
        <v>1.35</v>
      </c>
      <c r="T31" t="n">
        <v>1.35</v>
      </c>
      <c r="U31" t="n">
        <v>1.35</v>
      </c>
    </row>
    <row r="32">
      <c r="A32" t="n">
        <v>70</v>
      </c>
      <c r="B32" t="n">
        <v>2.05</v>
      </c>
      <c r="C32" t="n">
        <v>2.4</v>
      </c>
      <c r="D32" t="n">
        <v>3.1</v>
      </c>
      <c r="E32" t="n">
        <v>2.4</v>
      </c>
      <c r="F32" t="n">
        <v>1.9</v>
      </c>
      <c r="G32" t="n">
        <v>1.55</v>
      </c>
      <c r="H32" t="n">
        <v>1.4</v>
      </c>
      <c r="I32" t="n">
        <v>1.3</v>
      </c>
      <c r="J32" t="n">
        <v>1.3</v>
      </c>
      <c r="K32" t="n">
        <v>1.45</v>
      </c>
      <c r="L32" t="n">
        <v>1.6</v>
      </c>
      <c r="M32" t="n">
        <v>1.7</v>
      </c>
      <c r="N32" t="n">
        <v>1.8</v>
      </c>
      <c r="O32" t="n">
        <v>1.3</v>
      </c>
      <c r="P32" t="n">
        <v>1.3</v>
      </c>
      <c r="Q32" t="n">
        <v>1.3</v>
      </c>
      <c r="R32" t="n">
        <v>1.3</v>
      </c>
      <c r="S32" t="n">
        <v>1.3</v>
      </c>
      <c r="T32" t="n">
        <v>1.3</v>
      </c>
      <c r="U32" t="n">
        <v>1.3</v>
      </c>
    </row>
    <row r="33">
      <c r="A33" t="n">
        <v>73</v>
      </c>
      <c r="B33" t="n">
        <v>2.1</v>
      </c>
      <c r="C33" t="n">
        <v>3.05</v>
      </c>
      <c r="D33" t="n">
        <v>2.65</v>
      </c>
      <c r="E33" t="n">
        <v>2.1</v>
      </c>
      <c r="F33" t="n">
        <v>1.7</v>
      </c>
      <c r="G33" t="n">
        <v>1.5</v>
      </c>
      <c r="H33" t="n">
        <v>1.3</v>
      </c>
      <c r="I33" t="n">
        <v>1.25</v>
      </c>
      <c r="J33" t="n">
        <v>1.25</v>
      </c>
      <c r="K33" t="n">
        <v>1.35</v>
      </c>
      <c r="L33" t="n">
        <v>1.5</v>
      </c>
      <c r="M33" t="n">
        <v>1.65</v>
      </c>
      <c r="N33" t="n">
        <v>1.6</v>
      </c>
      <c r="O33" t="n">
        <v>1.2</v>
      </c>
      <c r="P33" t="n">
        <v>1.2</v>
      </c>
      <c r="Q33" t="n">
        <v>1.2</v>
      </c>
      <c r="R33" t="n">
        <v>1.2</v>
      </c>
      <c r="S33" t="n">
        <v>1.2</v>
      </c>
      <c r="T33" t="n">
        <v>1.2</v>
      </c>
      <c r="U33" t="n">
        <v>1.2</v>
      </c>
    </row>
    <row r="34">
      <c r="A34" t="n">
        <v>74</v>
      </c>
      <c r="B34" t="n">
        <v>2.15</v>
      </c>
      <c r="C34" t="n">
        <v>3.1</v>
      </c>
      <c r="D34" t="n">
        <v>2.5</v>
      </c>
      <c r="E34" t="n">
        <v>2</v>
      </c>
      <c r="F34" t="n">
        <v>1.65</v>
      </c>
      <c r="G34" t="n">
        <v>1.45</v>
      </c>
      <c r="H34" t="n">
        <v>1.27</v>
      </c>
      <c r="I34" t="n">
        <v>1.22</v>
      </c>
      <c r="J34" t="n">
        <v>1.22</v>
      </c>
      <c r="K34" t="n">
        <v>1.3</v>
      </c>
      <c r="L34" t="n">
        <v>1.45</v>
      </c>
      <c r="M34" t="n">
        <v>1.6</v>
      </c>
      <c r="N34" t="n">
        <v>1.55</v>
      </c>
      <c r="O34" t="n">
        <v>1.15</v>
      </c>
      <c r="P34" t="n">
        <v>1.15</v>
      </c>
      <c r="Q34" t="n">
        <v>1.15</v>
      </c>
      <c r="R34" t="n">
        <v>1.15</v>
      </c>
      <c r="S34" t="n">
        <v>1.15</v>
      </c>
      <c r="T34" t="n">
        <v>1.15</v>
      </c>
      <c r="U34" t="n">
        <v>1.15</v>
      </c>
    </row>
    <row r="35">
      <c r="A35" t="n">
        <v>75</v>
      </c>
      <c r="B35" t="n">
        <v>2.2</v>
      </c>
      <c r="C35" t="n">
        <v>3.05</v>
      </c>
      <c r="D35" t="n">
        <v>2.35</v>
      </c>
      <c r="E35" t="n">
        <v>1.9</v>
      </c>
      <c r="F35" t="n">
        <v>1.6</v>
      </c>
      <c r="G35" t="n">
        <v>1.4</v>
      </c>
      <c r="H35" t="n">
        <v>1.25</v>
      </c>
      <c r="I35" t="n">
        <v>1.2</v>
      </c>
      <c r="J35" t="n">
        <v>1.2</v>
      </c>
      <c r="K35" t="n">
        <v>1.25</v>
      </c>
      <c r="L35" t="n">
        <v>1.4</v>
      </c>
      <c r="M35" t="n">
        <v>1.3</v>
      </c>
      <c r="N35" t="n">
        <v>1.5</v>
      </c>
      <c r="O35" t="n">
        <v>1.12</v>
      </c>
      <c r="P35" t="n">
        <v>1.12</v>
      </c>
      <c r="Q35" t="n">
        <v>1.12</v>
      </c>
      <c r="R35" t="n">
        <v>1.12</v>
      </c>
      <c r="S35" t="n">
        <v>1.12</v>
      </c>
      <c r="T35" t="n">
        <v>1.12</v>
      </c>
      <c r="U35" t="n">
        <v>1.12</v>
      </c>
    </row>
    <row r="36">
      <c r="A36" t="n">
        <v>79</v>
      </c>
      <c r="B36" t="n">
        <v>3.05</v>
      </c>
      <c r="C36" t="n">
        <v>2.3</v>
      </c>
      <c r="D36" t="n">
        <v>1.9</v>
      </c>
      <c r="E36" t="n">
        <v>1.6</v>
      </c>
      <c r="F36" t="n">
        <v>1.4</v>
      </c>
      <c r="G36" t="n">
        <v>1.3</v>
      </c>
      <c r="H36" t="n">
        <v>1.22</v>
      </c>
      <c r="I36" t="n">
        <v>1.15</v>
      </c>
      <c r="J36" t="n">
        <v>1.15</v>
      </c>
      <c r="K36" t="n">
        <v>1.22</v>
      </c>
      <c r="L36" t="n">
        <v>1.3</v>
      </c>
      <c r="M36" t="n">
        <v>1.25</v>
      </c>
      <c r="N36" t="n">
        <v>1.4</v>
      </c>
      <c r="O36" t="n">
        <v>1.02</v>
      </c>
      <c r="P36" t="n">
        <v>1.02</v>
      </c>
      <c r="Q36" t="n">
        <v>1.02</v>
      </c>
      <c r="R36" t="n">
        <v>1.02</v>
      </c>
      <c r="S36" t="n">
        <v>1.02</v>
      </c>
      <c r="T36" t="n">
        <v>1.02</v>
      </c>
      <c r="U36" t="n">
        <v>1.02</v>
      </c>
    </row>
    <row r="37">
      <c r="A37" t="n">
        <v>80</v>
      </c>
      <c r="B37" t="n">
        <v>3.05</v>
      </c>
      <c r="C37" t="n">
        <v>2.15</v>
      </c>
      <c r="D37" t="n">
        <v>1.75</v>
      </c>
      <c r="E37" t="n">
        <v>1.52</v>
      </c>
      <c r="F37" t="n">
        <v>1.35</v>
      </c>
      <c r="G37" t="n">
        <v>1.25</v>
      </c>
      <c r="H37" t="n">
        <v>1.2</v>
      </c>
      <c r="I37" t="n">
        <v>1.12</v>
      </c>
      <c r="J37" t="n">
        <v>1.12</v>
      </c>
      <c r="K37" t="n">
        <v>1.2</v>
      </c>
      <c r="L37" t="n">
        <v>1.25</v>
      </c>
      <c r="M37" t="n">
        <v>1.2</v>
      </c>
      <c r="N37" t="n">
        <v>1.35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</row>
    <row r="38">
      <c r="A38" t="n">
        <v>81</v>
      </c>
      <c r="B38" t="n">
        <v>2.95</v>
      </c>
      <c r="C38" t="n">
        <v>2</v>
      </c>
      <c r="D38" t="n">
        <v>1.65</v>
      </c>
      <c r="E38" t="n">
        <v>1.47</v>
      </c>
      <c r="F38" t="n">
        <v>1.3</v>
      </c>
      <c r="G38" t="n">
        <v>1.2</v>
      </c>
      <c r="H38" t="n">
        <v>1.2</v>
      </c>
      <c r="I38" t="n">
        <v>1.1</v>
      </c>
      <c r="J38" t="n">
        <v>1.1</v>
      </c>
      <c r="K38" t="n">
        <v>1.2</v>
      </c>
      <c r="L38" t="n">
        <v>1.22</v>
      </c>
      <c r="M38" t="n">
        <v>1.15</v>
      </c>
      <c r="N38" t="n">
        <v>1.3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</row>
    <row r="39">
      <c r="A39" t="n">
        <v>85</v>
      </c>
      <c r="B39" t="n">
        <v>1.7</v>
      </c>
      <c r="C39" t="n">
        <v>1.45</v>
      </c>
      <c r="D39" t="n">
        <v>1.3</v>
      </c>
      <c r="E39" t="n">
        <v>1.2</v>
      </c>
      <c r="F39" t="n">
        <v>1.2</v>
      </c>
      <c r="G39" t="n">
        <v>1.15</v>
      </c>
      <c r="H39" t="n">
        <v>1.1</v>
      </c>
      <c r="I39" t="n">
        <v>1.05</v>
      </c>
      <c r="J39" t="n">
        <v>1.05</v>
      </c>
      <c r="K39" t="n">
        <v>1.1</v>
      </c>
      <c r="L39" t="n">
        <v>1.1</v>
      </c>
      <c r="M39" t="n">
        <v>1.1</v>
      </c>
      <c r="N39" t="n">
        <v>1.15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</row>
    <row r="40">
      <c r="A40" t="n">
        <v>90</v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</row>
    <row r="44">
      <c r="B44" t="n">
        <v>0.2</v>
      </c>
      <c r="C44" t="n">
        <v>0.5</v>
      </c>
      <c r="D44" t="n">
        <v>1</v>
      </c>
      <c r="E44" t="n">
        <v>2</v>
      </c>
      <c r="F44" t="n">
        <v>5</v>
      </c>
      <c r="G44" t="n">
        <v>10</v>
      </c>
      <c r="H44" t="n">
        <v>20</v>
      </c>
      <c r="I44" t="n">
        <v>30</v>
      </c>
      <c r="J44" t="n">
        <v>50</v>
      </c>
      <c r="K44" t="n">
        <v>70</v>
      </c>
      <c r="L44" t="n">
        <v>100</v>
      </c>
      <c r="M44" t="n">
        <v>150</v>
      </c>
      <c r="N44" t="n">
        <v>200</v>
      </c>
      <c r="O44" t="n">
        <v>300</v>
      </c>
      <c r="P44" t="n">
        <v>400</v>
      </c>
      <c r="Q44" t="n">
        <v>500</v>
      </c>
      <c r="R44" t="n">
        <v>1000</v>
      </c>
      <c r="S44" t="n">
        <v>2000</v>
      </c>
      <c r="T44" t="n">
        <v>3000</v>
      </c>
      <c r="U44" t="n">
        <v>5000</v>
      </c>
    </row>
    <row r="45">
      <c r="A45" t="n">
        <v>0</v>
      </c>
      <c r="B45">
        <f>((Reflected!$C$12-'02_193'!$A45)*((B3-B2)/($A46-$A45))+'02_193'!B2)+(Reflected!$C$15-B$44)/(C$44-B$44)*(C2-B2)</f>
        <v/>
      </c>
      <c r="C45">
        <f>((Reflected!$C$12-'02_193'!$A45)*((C3-C2)/($A46-$A45))+'02_193'!C2)+(Reflected!$C$15-C$44)/(D$44-C$44)*(D2-C2)</f>
        <v/>
      </c>
      <c r="D45">
        <f>((Reflected!$C$12-'02_193'!$A45)*((D3-D2)/($A46-$A45))+'02_193'!D2)+(Reflected!$C$15-D$44)/(E$44-D$44)*(E2-D2)</f>
        <v/>
      </c>
      <c r="E45">
        <f>((Reflected!$C$12-'02_193'!$A45)*((E3-E2)/($A46-$A45))+'02_193'!E2)+(Reflected!$C$15-E$44)/(F$44-E$44)*(F2-E2)</f>
        <v/>
      </c>
      <c r="F45">
        <f>((Reflected!$C$12-'02_193'!$A45)*((F3-F2)/($A46-$A45))+'02_193'!F2)+(Reflected!$C$15-F$44)/(G$44-F$44)*(G2-F2)</f>
        <v/>
      </c>
      <c r="G45">
        <f>((Reflected!$C$12-'02_193'!$A45)*((G3-G2)/($A46-$A45))+'02_193'!G2)+(Reflected!$C$15-G$44)/(H$44-G$44)*(H2-G2)</f>
        <v/>
      </c>
      <c r="H45">
        <f>((Reflected!$C$12-'02_193'!$A45)*((H3-H2)/($A46-$A45))+'02_193'!H2)+(Reflected!$C$15-H$44)/(I$44-H$44)*(I2-H2)</f>
        <v/>
      </c>
      <c r="I45">
        <f>((Reflected!$C$12-'02_193'!$A45)*((I3-I2)/($A46-$A45))+'02_193'!I2)+(Reflected!$C$15-I$44)/(J$44-I$44)*(J2-I2)</f>
        <v/>
      </c>
      <c r="J45">
        <f>((Reflected!$C$12-'02_193'!$A45)*((J3-J2)/($A46-$A45))+'02_193'!J2)+(Reflected!$C$15-J$44)/(K$44-J$44)*(K2-J2)</f>
        <v/>
      </c>
      <c r="K45">
        <f>((Reflected!$C$12-'02_193'!$A45)*((K3-K2)/($A46-$A45))+'02_193'!K2)+(Reflected!$C$15-K$44)/(L$44-K$44)*(L2-K2)</f>
        <v/>
      </c>
      <c r="L45">
        <f>((Reflected!$C$12-'02_193'!$A45)*((L3-L2)/($A46-$A45))+'02_193'!L2)+(Reflected!$C$15-L$44)/(M$44-L$44)*(M2-L2)</f>
        <v/>
      </c>
      <c r="M45">
        <f>((Reflected!$C$12-'02_193'!$A45)*((M3-M2)/($A46-$A45))+'02_193'!M2)+(Reflected!$C$15-M$44)/(N$44-M$44)*(N2-M2)</f>
        <v/>
      </c>
      <c r="N45">
        <f>((Reflected!$C$12-'02_193'!$A45)*((N3-N2)/($A46-$A45))+'02_193'!N2)+(Reflected!$C$15-N$44)/(O$44-N$44)*(O2-N2)</f>
        <v/>
      </c>
      <c r="O45">
        <f>((Reflected!$C$12-'02_193'!$A45)*((O3-O2)/($A46-$A45))+'02_193'!O2)+(Reflected!$C$15-O$44)/(P$44-O$44)*(P2-O2)</f>
        <v/>
      </c>
      <c r="P45">
        <f>((Reflected!$C$12-'02_193'!$A45)*((P3-P2)/($A46-$A45))+'02_193'!P2)+(Reflected!$C$15-P$44)/(Q$44-P$44)*(Q2-P2)</f>
        <v/>
      </c>
      <c r="Q45">
        <f>((Reflected!$C$12-'02_193'!$A45)*((Q3-Q2)/($A46-$A45))+'02_193'!Q2)+(Reflected!$C$15-Q$44)/(R$44-Q$44)*(R2-Q2)</f>
        <v/>
      </c>
      <c r="R45">
        <f>((Reflected!$C$12-'02_193'!$A45)*((R3-R2)/($A46-$A45))+'02_193'!R2)+(Reflected!$C$15-R$44)/(S$44-R$44)*(S2-R2)</f>
        <v/>
      </c>
      <c r="S45">
        <f>((Reflected!$C$12-'02_193'!$A45)*((S3-S2)/($A46-$A45))+'02_193'!S2)+(Reflected!$C$15-S$44)/(T$44-S$44)*(T2-S2)</f>
        <v/>
      </c>
      <c r="T45">
        <f>((Reflected!$C$12-'02_193'!$A45)*((T3-T2)/($A46-$A45))+'02_193'!T2)+(Reflected!$C$15-T$44)/(U$44-T$44)*(U2-T2)</f>
        <v/>
      </c>
      <c r="U45">
        <f>((Reflected!$C$12-'02_193'!$A45)*((U3-U2)/($A46-$A45))+'02_193'!U2)+(Reflected!$C$15-U$44)/(V$44-U$44)*(V2-U2)</f>
        <v/>
      </c>
    </row>
    <row r="46">
      <c r="A46" t="n">
        <v>5</v>
      </c>
      <c r="B46">
        <f>((Reflected!$C$12-'02_193'!$A46)*((B4-B3)/($A47-$A46))+'02_193'!B3)+(Reflected!$C$15-B$44)/(C$44-B$44)*(C3-B3)</f>
        <v/>
      </c>
      <c r="C46">
        <f>((Reflected!$C$12-'02_193'!$A46)*((C4-C3)/($A47-$A46))+'02_193'!C3)+(Reflected!$C$15-C$44)/(D$44-C$44)*(D3-C3)</f>
        <v/>
      </c>
      <c r="D46">
        <f>((Reflected!$C$12-'02_193'!$A46)*((D4-D3)/($A47-$A46))+'02_193'!D3)+(Reflected!$C$15-D$44)/(E$44-D$44)*(E3-D3)</f>
        <v/>
      </c>
      <c r="E46">
        <f>((Reflected!$C$12-'02_193'!$A46)*((E4-E3)/($A47-$A46))+'02_193'!E3)+(Reflected!$C$15-E$44)/(F$44-E$44)*(F3-E3)</f>
        <v/>
      </c>
      <c r="F46">
        <f>((Reflected!$C$12-'02_193'!$A46)*((F4-F3)/($A47-$A46))+'02_193'!F3)+(Reflected!$C$15-F$44)/(G$44-F$44)*(G3-F3)</f>
        <v/>
      </c>
      <c r="G46">
        <f>((Reflected!$C$12-'02_193'!$A46)*((G4-G3)/($A47-$A46))+'02_193'!G3)+(Reflected!$C$15-G$44)/(H$44-G$44)*(H3-G3)</f>
        <v/>
      </c>
      <c r="H46">
        <f>((Reflected!$C$12-'02_193'!$A46)*((H4-H3)/($A47-$A46))+'02_193'!H3)+(Reflected!$C$15-H$44)/(I$44-H$44)*(I3-H3)</f>
        <v/>
      </c>
      <c r="I46">
        <f>((Reflected!$C$12-'02_193'!$A46)*((I4-I3)/($A47-$A46))+'02_193'!I3)+(Reflected!$C$15-I$44)/(J$44-I$44)*(J3-I3)</f>
        <v/>
      </c>
      <c r="J46">
        <f>((Reflected!$C$12-'02_193'!$A46)*((J4-J3)/($A47-$A46))+'02_193'!J3)+(Reflected!$C$15-J$44)/(K$44-J$44)*(K3-J3)</f>
        <v/>
      </c>
      <c r="K46">
        <f>((Reflected!$C$12-'02_193'!$A46)*((K4-K3)/($A47-$A46))+'02_193'!K3)+(Reflected!$C$15-K$44)/(L$44-K$44)*(L3-K3)</f>
        <v/>
      </c>
      <c r="L46">
        <f>((Reflected!$C$12-'02_193'!$A46)*((L4-L3)/($A47-$A46))+'02_193'!L3)+(Reflected!$C$15-L$44)/(M$44-L$44)*(M3-L3)</f>
        <v/>
      </c>
      <c r="M46">
        <f>((Reflected!$C$12-'02_193'!$A46)*((M4-M3)/($A47-$A46))+'02_193'!M3)+(Reflected!$C$15-M$44)/(N$44-M$44)*(N3-M3)</f>
        <v/>
      </c>
      <c r="N46">
        <f>((Reflected!$C$12-'02_193'!$A46)*((N4-N3)/($A47-$A46))+'02_193'!N3)+(Reflected!$C$15-N$44)/(O$44-N$44)*(O3-N3)</f>
        <v/>
      </c>
      <c r="O46">
        <f>((Reflected!$C$12-'02_193'!$A46)*((O4-O3)/($A47-$A46))+'02_193'!O3)+(Reflected!$C$15-O$44)/(P$44-O$44)*(P3-O3)</f>
        <v/>
      </c>
      <c r="P46">
        <f>((Reflected!$C$12-'02_193'!$A46)*((P4-P3)/($A47-$A46))+'02_193'!P3)+(Reflected!$C$15-P$44)/(Q$44-P$44)*(Q3-P3)</f>
        <v/>
      </c>
      <c r="Q46">
        <f>((Reflected!$C$12-'02_193'!$A46)*((Q4-Q3)/($A47-$A46))+'02_193'!Q3)+(Reflected!$C$15-Q$44)/(R$44-Q$44)*(R3-Q3)</f>
        <v/>
      </c>
      <c r="R46">
        <f>((Reflected!$C$12-'02_193'!$A46)*((R4-R3)/($A47-$A46))+'02_193'!R3)+(Reflected!$C$15-R$44)/(S$44-R$44)*(S3-R3)</f>
        <v/>
      </c>
      <c r="S46">
        <f>((Reflected!$C$12-'02_193'!$A46)*((S4-S3)/($A47-$A46))+'02_193'!S3)+(Reflected!$C$15-S$44)/(T$44-S$44)*(T3-S3)</f>
        <v/>
      </c>
      <c r="T46">
        <f>((Reflected!$C$12-'02_193'!$A46)*((T4-T3)/($A47-$A46))+'02_193'!T3)+(Reflected!$C$15-T$44)/(U$44-T$44)*(U3-T3)</f>
        <v/>
      </c>
      <c r="U46">
        <f>((Reflected!$C$12-'02_193'!$A46)*((U4-U3)/($A47-$A46))+'02_193'!U3)+(Reflected!$C$15-U$44)/(V$44-U$44)*(V3-U3)</f>
        <v/>
      </c>
    </row>
    <row r="47">
      <c r="A47" t="n">
        <v>10</v>
      </c>
      <c r="B47">
        <f>((Reflected!$C$12-'02_193'!$A47)*((B5-B4)/($A48-$A47))+'02_193'!B4)+(Reflected!$C$15-B$44)/(C$44-B$44)*(C4-B4)</f>
        <v/>
      </c>
      <c r="C47">
        <f>((Reflected!$C$12-'02_193'!$A47)*((C5-C4)/($A48-$A47))+'02_193'!C4)+(Reflected!$C$15-C$44)/(D$44-C$44)*(D4-C4)</f>
        <v/>
      </c>
      <c r="D47">
        <f>((Reflected!$C$12-'02_193'!$A47)*((D5-D4)/($A48-$A47))+'02_193'!D4)+(Reflected!$C$15-D$44)/(E$44-D$44)*(E4-D4)</f>
        <v/>
      </c>
      <c r="E47">
        <f>((Reflected!$C$12-'02_193'!$A47)*((E5-E4)/($A48-$A47))+'02_193'!E4)+(Reflected!$C$15-E$44)/(F$44-E$44)*(F4-E4)</f>
        <v/>
      </c>
      <c r="F47">
        <f>((Reflected!$C$12-'02_193'!$A47)*((F5-F4)/($A48-$A47))+'02_193'!F4)+(Reflected!$C$15-F$44)/(G$44-F$44)*(G4-F4)</f>
        <v/>
      </c>
      <c r="G47">
        <f>((Reflected!$C$12-'02_193'!$A47)*((G5-G4)/($A48-$A47))+'02_193'!G4)+(Reflected!$C$15-G$44)/(H$44-G$44)*(H4-G4)</f>
        <v/>
      </c>
      <c r="H47">
        <f>((Reflected!$C$12-'02_193'!$A47)*((H5-H4)/($A48-$A47))+'02_193'!H4)+(Reflected!$C$15-H$44)/(I$44-H$44)*(I4-H4)</f>
        <v/>
      </c>
      <c r="I47">
        <f>((Reflected!$C$12-'02_193'!$A47)*((I5-I4)/($A48-$A47))+'02_193'!I4)+(Reflected!$C$15-I$44)/(J$44-I$44)*(J4-I4)</f>
        <v/>
      </c>
      <c r="J47">
        <f>((Reflected!$C$12-'02_193'!$A47)*((J5-J4)/($A48-$A47))+'02_193'!J4)+(Reflected!$C$15-J$44)/(K$44-J$44)*(K4-J4)</f>
        <v/>
      </c>
      <c r="K47">
        <f>((Reflected!$C$12-'02_193'!$A47)*((K5-K4)/($A48-$A47))+'02_193'!K4)+(Reflected!$C$15-K$44)/(L$44-K$44)*(L4-K4)</f>
        <v/>
      </c>
      <c r="L47">
        <f>((Reflected!$C$12-'02_193'!$A47)*((L5-L4)/($A48-$A47))+'02_193'!L4)+(Reflected!$C$15-L$44)/(M$44-L$44)*(M4-L4)</f>
        <v/>
      </c>
      <c r="M47">
        <f>((Reflected!$C$12-'02_193'!$A47)*((M5-M4)/($A48-$A47))+'02_193'!M4)+(Reflected!$C$15-M$44)/(N$44-M$44)*(N4-M4)</f>
        <v/>
      </c>
      <c r="N47">
        <f>((Reflected!$C$12-'02_193'!$A47)*((N5-N4)/($A48-$A47))+'02_193'!N4)+(Reflected!$C$15-N$44)/(O$44-N$44)*(O4-N4)</f>
        <v/>
      </c>
      <c r="O47">
        <f>((Reflected!$C$12-'02_193'!$A47)*((O5-O4)/($A48-$A47))+'02_193'!O4)+(Reflected!$C$15-O$44)/(P$44-O$44)*(P4-O4)</f>
        <v/>
      </c>
      <c r="P47">
        <f>((Reflected!$C$12-'02_193'!$A47)*((P5-P4)/($A48-$A47))+'02_193'!P4)+(Reflected!$C$15-P$44)/(Q$44-P$44)*(Q4-P4)</f>
        <v/>
      </c>
      <c r="Q47">
        <f>((Reflected!$C$12-'02_193'!$A47)*((Q5-Q4)/($A48-$A47))+'02_193'!Q4)+(Reflected!$C$15-Q$44)/(R$44-Q$44)*(R4-Q4)</f>
        <v/>
      </c>
      <c r="R47">
        <f>((Reflected!$C$12-'02_193'!$A47)*((R5-R4)/($A48-$A47))+'02_193'!R4)+(Reflected!$C$15-R$44)/(S$44-R$44)*(S4-R4)</f>
        <v/>
      </c>
      <c r="S47">
        <f>((Reflected!$C$12-'02_193'!$A47)*((S5-S4)/($A48-$A47))+'02_193'!S4)+(Reflected!$C$15-S$44)/(T$44-S$44)*(T4-S4)</f>
        <v/>
      </c>
      <c r="T47">
        <f>((Reflected!$C$12-'02_193'!$A47)*((T5-T4)/($A48-$A47))+'02_193'!T4)+(Reflected!$C$15-T$44)/(U$44-T$44)*(U4-T4)</f>
        <v/>
      </c>
      <c r="U47">
        <f>((Reflected!$C$12-'02_193'!$A47)*((U5-U4)/($A48-$A47))+'02_193'!U4)+(Reflected!$C$15-U$44)/(V$44-U$44)*(V4-U4)</f>
        <v/>
      </c>
    </row>
    <row r="48">
      <c r="A48" t="n">
        <v>15</v>
      </c>
      <c r="B48">
        <f>((Reflected!$C$12-'02_193'!$A48)*((B6-B5)/($A49-$A48))+'02_193'!B5)+(Reflected!$C$15-B$44)/(C$44-B$44)*(C5-B5)</f>
        <v/>
      </c>
      <c r="C48">
        <f>((Reflected!$C$12-'02_193'!$A48)*((C6-C5)/($A49-$A48))+'02_193'!C5)+(Reflected!$C$15-C$44)/(D$44-C$44)*(D5-C5)</f>
        <v/>
      </c>
      <c r="D48">
        <f>((Reflected!$C$12-'02_193'!$A48)*((D6-D5)/($A49-$A48))+'02_193'!D5)+(Reflected!$C$15-D$44)/(E$44-D$44)*(E5-D5)</f>
        <v/>
      </c>
      <c r="E48">
        <f>((Reflected!$C$12-'02_193'!$A48)*((E6-E5)/($A49-$A48))+'02_193'!E5)+(Reflected!$C$15-E$44)/(F$44-E$44)*(F5-E5)</f>
        <v/>
      </c>
      <c r="F48">
        <f>((Reflected!$C$12-'02_193'!$A48)*((F6-F5)/($A49-$A48))+'02_193'!F5)+(Reflected!$C$15-F$44)/(G$44-F$44)*(G5-F5)</f>
        <v/>
      </c>
      <c r="G48">
        <f>((Reflected!$C$12-'02_193'!$A48)*((G6-G5)/($A49-$A48))+'02_193'!G5)+(Reflected!$C$15-G$44)/(H$44-G$44)*(H5-G5)</f>
        <v/>
      </c>
      <c r="H48">
        <f>((Reflected!$C$12-'02_193'!$A48)*((H6-H5)/($A49-$A48))+'02_193'!H5)+(Reflected!$C$15-H$44)/(I$44-H$44)*(I5-H5)</f>
        <v/>
      </c>
      <c r="I48">
        <f>((Reflected!$C$12-'02_193'!$A48)*((I6-I5)/($A49-$A48))+'02_193'!I5)+(Reflected!$C$15-I$44)/(J$44-I$44)*(J5-I5)</f>
        <v/>
      </c>
      <c r="J48">
        <f>((Reflected!$C$12-'02_193'!$A48)*((J6-J5)/($A49-$A48))+'02_193'!J5)+(Reflected!$C$15-J$44)/(K$44-J$44)*(K5-J5)</f>
        <v/>
      </c>
      <c r="K48">
        <f>((Reflected!$C$12-'02_193'!$A48)*((K6-K5)/($A49-$A48))+'02_193'!K5)+(Reflected!$C$15-K$44)/(L$44-K$44)*(L5-K5)</f>
        <v/>
      </c>
      <c r="L48">
        <f>((Reflected!$C$12-'02_193'!$A48)*((L6-L5)/($A49-$A48))+'02_193'!L5)+(Reflected!$C$15-L$44)/(M$44-L$44)*(M5-L5)</f>
        <v/>
      </c>
      <c r="M48">
        <f>((Reflected!$C$12-'02_193'!$A48)*((M6-M5)/($A49-$A48))+'02_193'!M5)+(Reflected!$C$15-M$44)/(N$44-M$44)*(N5-M5)</f>
        <v/>
      </c>
      <c r="N48">
        <f>((Reflected!$C$12-'02_193'!$A48)*((N6-N5)/($A49-$A48))+'02_193'!N5)+(Reflected!$C$15-N$44)/(O$44-N$44)*(O5-N5)</f>
        <v/>
      </c>
      <c r="O48">
        <f>((Reflected!$C$12-'02_193'!$A48)*((O6-O5)/($A49-$A48))+'02_193'!O5)+(Reflected!$C$15-O$44)/(P$44-O$44)*(P5-O5)</f>
        <v/>
      </c>
      <c r="P48">
        <f>((Reflected!$C$12-'02_193'!$A48)*((P6-P5)/($A49-$A48))+'02_193'!P5)+(Reflected!$C$15-P$44)/(Q$44-P$44)*(Q5-P5)</f>
        <v/>
      </c>
      <c r="Q48">
        <f>((Reflected!$C$12-'02_193'!$A48)*((Q6-Q5)/($A49-$A48))+'02_193'!Q5)+(Reflected!$C$15-Q$44)/(R$44-Q$44)*(R5-Q5)</f>
        <v/>
      </c>
      <c r="R48">
        <f>((Reflected!$C$12-'02_193'!$A48)*((R6-R5)/($A49-$A48))+'02_193'!R5)+(Reflected!$C$15-R$44)/(S$44-R$44)*(S5-R5)</f>
        <v/>
      </c>
      <c r="S48">
        <f>((Reflected!$C$12-'02_193'!$A48)*((S6-S5)/($A49-$A48))+'02_193'!S5)+(Reflected!$C$15-S$44)/(T$44-S$44)*(T5-S5)</f>
        <v/>
      </c>
      <c r="T48">
        <f>((Reflected!$C$12-'02_193'!$A48)*((T6-T5)/($A49-$A48))+'02_193'!T5)+(Reflected!$C$15-T$44)/(U$44-T$44)*(U5-T5)</f>
        <v/>
      </c>
      <c r="U48">
        <f>((Reflected!$C$12-'02_193'!$A48)*((U6-U5)/($A49-$A48))+'02_193'!U5)+(Reflected!$C$15-U$44)/(V$44-U$44)*(V5-U5)</f>
        <v/>
      </c>
    </row>
    <row r="49">
      <c r="A49" t="n">
        <v>20</v>
      </c>
      <c r="B49">
        <f>((Reflected!$C$12-'02_193'!$A49)*((B7-B6)/($A50-$A49))+'02_193'!B6)+(Reflected!$C$15-B$44)/(C$44-B$44)*(C6-B6)</f>
        <v/>
      </c>
      <c r="C49">
        <f>((Reflected!$C$12-'02_193'!$A49)*((C7-C6)/($A50-$A49))+'02_193'!C6)+(Reflected!$C$15-C$44)/(D$44-C$44)*(D6-C6)</f>
        <v/>
      </c>
      <c r="D49">
        <f>((Reflected!$C$12-'02_193'!$A49)*((D7-D6)/($A50-$A49))+'02_193'!D6)+(Reflected!$C$15-D$44)/(E$44-D$44)*(E6-D6)</f>
        <v/>
      </c>
      <c r="E49">
        <f>((Reflected!$C$12-'02_193'!$A49)*((E7-E6)/($A50-$A49))+'02_193'!E6)+(Reflected!$C$15-E$44)/(F$44-E$44)*(F6-E6)</f>
        <v/>
      </c>
      <c r="F49">
        <f>((Reflected!$C$12-'02_193'!$A49)*((F7-F6)/($A50-$A49))+'02_193'!F6)+(Reflected!$C$15-F$44)/(G$44-F$44)*(G6-F6)</f>
        <v/>
      </c>
      <c r="G49">
        <f>((Reflected!$C$12-'02_193'!$A49)*((G7-G6)/($A50-$A49))+'02_193'!G6)+(Reflected!$C$15-G$44)/(H$44-G$44)*(H6-G6)</f>
        <v/>
      </c>
      <c r="H49">
        <f>((Reflected!$C$12-'02_193'!$A49)*((H7-H6)/($A50-$A49))+'02_193'!H6)+(Reflected!$C$15-H$44)/(I$44-H$44)*(I6-H6)</f>
        <v/>
      </c>
      <c r="I49">
        <f>((Reflected!$C$12-'02_193'!$A49)*((I7-I6)/($A50-$A49))+'02_193'!I6)+(Reflected!$C$15-I$44)/(J$44-I$44)*(J6-I6)</f>
        <v/>
      </c>
      <c r="J49">
        <f>((Reflected!$C$12-'02_193'!$A49)*((J7-J6)/($A50-$A49))+'02_193'!J6)+(Reflected!$C$15-J$44)/(K$44-J$44)*(K6-J6)</f>
        <v/>
      </c>
      <c r="K49">
        <f>((Reflected!$C$12-'02_193'!$A49)*((K7-K6)/($A50-$A49))+'02_193'!K6)+(Reflected!$C$15-K$44)/(L$44-K$44)*(L6-K6)</f>
        <v/>
      </c>
      <c r="L49">
        <f>((Reflected!$C$12-'02_193'!$A49)*((L7-L6)/($A50-$A49))+'02_193'!L6)+(Reflected!$C$15-L$44)/(M$44-L$44)*(M6-L6)</f>
        <v/>
      </c>
      <c r="M49">
        <f>((Reflected!$C$12-'02_193'!$A49)*((M7-M6)/($A50-$A49))+'02_193'!M6)+(Reflected!$C$15-M$44)/(N$44-M$44)*(N6-M6)</f>
        <v/>
      </c>
      <c r="N49">
        <f>((Reflected!$C$12-'02_193'!$A49)*((N7-N6)/($A50-$A49))+'02_193'!N6)+(Reflected!$C$15-N$44)/(O$44-N$44)*(O6-N6)</f>
        <v/>
      </c>
      <c r="O49">
        <f>((Reflected!$C$12-'02_193'!$A49)*((O7-O6)/($A50-$A49))+'02_193'!O6)+(Reflected!$C$15-O$44)/(P$44-O$44)*(P6-O6)</f>
        <v/>
      </c>
      <c r="P49">
        <f>((Reflected!$C$12-'02_193'!$A49)*((P7-P6)/($A50-$A49))+'02_193'!P6)+(Reflected!$C$15-P$44)/(Q$44-P$44)*(Q6-P6)</f>
        <v/>
      </c>
      <c r="Q49">
        <f>((Reflected!$C$12-'02_193'!$A49)*((Q7-Q6)/($A50-$A49))+'02_193'!Q6)+(Reflected!$C$15-Q$44)/(R$44-Q$44)*(R6-Q6)</f>
        <v/>
      </c>
      <c r="R49">
        <f>((Reflected!$C$12-'02_193'!$A49)*((R7-R6)/($A50-$A49))+'02_193'!R6)+(Reflected!$C$15-R$44)/(S$44-R$44)*(S6-R6)</f>
        <v/>
      </c>
      <c r="S49">
        <f>((Reflected!$C$12-'02_193'!$A49)*((S7-S6)/($A50-$A49))+'02_193'!S6)+(Reflected!$C$15-S$44)/(T$44-S$44)*(T6-S6)</f>
        <v/>
      </c>
      <c r="T49">
        <f>((Reflected!$C$12-'02_193'!$A49)*((T7-T6)/($A50-$A49))+'02_193'!T6)+(Reflected!$C$15-T$44)/(U$44-T$44)*(U6-T6)</f>
        <v/>
      </c>
      <c r="U49">
        <f>((Reflected!$C$12-'02_193'!$A49)*((U7-U6)/($A50-$A49))+'02_193'!U6)+(Reflected!$C$15-U$44)/(V$44-U$44)*(V6-U6)</f>
        <v/>
      </c>
    </row>
    <row r="50">
      <c r="A50" t="n">
        <v>25</v>
      </c>
      <c r="B50">
        <f>((Reflected!$C$12-'02_193'!$A50)*((B8-B7)/($A51-$A50))+'02_193'!B7)+(Reflected!$C$15-B$44)/(C$44-B$44)*(C7-B7)</f>
        <v/>
      </c>
      <c r="C50">
        <f>((Reflected!$C$12-'02_193'!$A50)*((C8-C7)/($A51-$A50))+'02_193'!C7)+(Reflected!$C$15-C$44)/(D$44-C$44)*(D7-C7)</f>
        <v/>
      </c>
      <c r="D50">
        <f>((Reflected!$C$12-'02_193'!$A50)*((D8-D7)/($A51-$A50))+'02_193'!D7)+(Reflected!$C$15-D$44)/(E$44-D$44)*(E7-D7)</f>
        <v/>
      </c>
      <c r="E50">
        <f>((Reflected!$C$12-'02_193'!$A50)*((E8-E7)/($A51-$A50))+'02_193'!E7)+(Reflected!$C$15-E$44)/(F$44-E$44)*(F7-E7)</f>
        <v/>
      </c>
      <c r="F50">
        <f>((Reflected!$C$12-'02_193'!$A50)*((F8-F7)/($A51-$A50))+'02_193'!F7)+(Reflected!$C$15-F$44)/(G$44-F$44)*(G7-F7)</f>
        <v/>
      </c>
      <c r="G50">
        <f>((Reflected!$C$12-'02_193'!$A50)*((G8-G7)/($A51-$A50))+'02_193'!G7)+(Reflected!$C$15-G$44)/(H$44-G$44)*(H7-G7)</f>
        <v/>
      </c>
      <c r="H50">
        <f>((Reflected!$C$12-'02_193'!$A50)*((H8-H7)/($A51-$A50))+'02_193'!H7)+(Reflected!$C$15-H$44)/(I$44-H$44)*(I7-H7)</f>
        <v/>
      </c>
      <c r="I50">
        <f>((Reflected!$C$12-'02_193'!$A50)*((I8-I7)/($A51-$A50))+'02_193'!I7)+(Reflected!$C$15-I$44)/(J$44-I$44)*(J7-I7)</f>
        <v/>
      </c>
      <c r="J50">
        <f>((Reflected!$C$12-'02_193'!$A50)*((J8-J7)/($A51-$A50))+'02_193'!J7)+(Reflected!$C$15-J$44)/(K$44-J$44)*(K7-J7)</f>
        <v/>
      </c>
      <c r="K50">
        <f>((Reflected!$C$12-'02_193'!$A50)*((K8-K7)/($A51-$A50))+'02_193'!K7)+(Reflected!$C$15-K$44)/(L$44-K$44)*(L7-K7)</f>
        <v/>
      </c>
      <c r="L50">
        <f>((Reflected!$C$12-'02_193'!$A50)*((L8-L7)/($A51-$A50))+'02_193'!L7)+(Reflected!$C$15-L$44)/(M$44-L$44)*(M7-L7)</f>
        <v/>
      </c>
      <c r="M50">
        <f>((Reflected!$C$12-'02_193'!$A50)*((M8-M7)/($A51-$A50))+'02_193'!M7)+(Reflected!$C$15-M$44)/(N$44-M$44)*(N7-M7)</f>
        <v/>
      </c>
      <c r="N50">
        <f>((Reflected!$C$12-'02_193'!$A50)*((N8-N7)/($A51-$A50))+'02_193'!N7)+(Reflected!$C$15-N$44)/(O$44-N$44)*(O7-N7)</f>
        <v/>
      </c>
      <c r="O50">
        <f>((Reflected!$C$12-'02_193'!$A50)*((O8-O7)/($A51-$A50))+'02_193'!O7)+(Reflected!$C$15-O$44)/(P$44-O$44)*(P7-O7)</f>
        <v/>
      </c>
      <c r="P50">
        <f>((Reflected!$C$12-'02_193'!$A50)*((P8-P7)/($A51-$A50))+'02_193'!P7)+(Reflected!$C$15-P$44)/(Q$44-P$44)*(Q7-P7)</f>
        <v/>
      </c>
      <c r="Q50">
        <f>((Reflected!$C$12-'02_193'!$A50)*((Q8-Q7)/($A51-$A50))+'02_193'!Q7)+(Reflected!$C$15-Q$44)/(R$44-Q$44)*(R7-Q7)</f>
        <v/>
      </c>
      <c r="R50">
        <f>((Reflected!$C$12-'02_193'!$A50)*((R8-R7)/($A51-$A50))+'02_193'!R7)+(Reflected!$C$15-R$44)/(S$44-R$44)*(S7-R7)</f>
        <v/>
      </c>
      <c r="S50">
        <f>((Reflected!$C$12-'02_193'!$A50)*((S8-S7)/($A51-$A50))+'02_193'!S7)+(Reflected!$C$15-S$44)/(T$44-S$44)*(T7-S7)</f>
        <v/>
      </c>
      <c r="T50">
        <f>((Reflected!$C$12-'02_193'!$A50)*((T8-T7)/($A51-$A50))+'02_193'!T7)+(Reflected!$C$15-T$44)/(U$44-T$44)*(U7-T7)</f>
        <v/>
      </c>
      <c r="U50">
        <f>((Reflected!$C$12-'02_193'!$A50)*((U8-U7)/($A51-$A50))+'02_193'!U7)+(Reflected!$C$15-U$44)/(V$44-U$44)*(V7-U7)</f>
        <v/>
      </c>
    </row>
    <row r="51">
      <c r="A51" t="n">
        <v>30</v>
      </c>
      <c r="B51">
        <f>((Reflected!$C$12-'02_193'!$A51)*((B9-B8)/($A52-$A51))+'02_193'!B8)+(Reflected!$C$15-B$44)/(C$44-B$44)*(C8-B8)</f>
        <v/>
      </c>
      <c r="C51">
        <f>((Reflected!$C$12-'02_193'!$A51)*((C9-C8)/($A52-$A51))+'02_193'!C8)+(Reflected!$C$15-C$44)/(D$44-C$44)*(D8-C8)</f>
        <v/>
      </c>
      <c r="D51">
        <f>((Reflected!$C$12-'02_193'!$A51)*((D9-D8)/($A52-$A51))+'02_193'!D8)+(Reflected!$C$15-D$44)/(E$44-D$44)*(E8-D8)</f>
        <v/>
      </c>
      <c r="E51">
        <f>((Reflected!$C$12-'02_193'!$A51)*((E9-E8)/($A52-$A51))+'02_193'!E8)+(Reflected!$C$15-E$44)/(F$44-E$44)*(F8-E8)</f>
        <v/>
      </c>
      <c r="F51">
        <f>((Reflected!$C$12-'02_193'!$A51)*((F9-F8)/($A52-$A51))+'02_193'!F8)+(Reflected!$C$15-F$44)/(G$44-F$44)*(G8-F8)</f>
        <v/>
      </c>
      <c r="G51">
        <f>((Reflected!$C$12-'02_193'!$A51)*((G9-G8)/($A52-$A51))+'02_193'!G8)+(Reflected!$C$15-G$44)/(H$44-G$44)*(H8-G8)</f>
        <v/>
      </c>
      <c r="H51">
        <f>((Reflected!$C$12-'02_193'!$A51)*((H9-H8)/($A52-$A51))+'02_193'!H8)+(Reflected!$C$15-H$44)/(I$44-H$44)*(I8-H8)</f>
        <v/>
      </c>
      <c r="I51">
        <f>((Reflected!$C$12-'02_193'!$A51)*((I9-I8)/($A52-$A51))+'02_193'!I8)+(Reflected!$C$15-I$44)/(J$44-I$44)*(J8-I8)</f>
        <v/>
      </c>
      <c r="J51">
        <f>((Reflected!$C$12-'02_193'!$A51)*((J9-J8)/($A52-$A51))+'02_193'!J8)+(Reflected!$C$15-J$44)/(K$44-J$44)*(K8-J8)</f>
        <v/>
      </c>
      <c r="K51">
        <f>((Reflected!$C$12-'02_193'!$A51)*((K9-K8)/($A52-$A51))+'02_193'!K8)+(Reflected!$C$15-K$44)/(L$44-K$44)*(L8-K8)</f>
        <v/>
      </c>
      <c r="L51">
        <f>((Reflected!$C$12-'02_193'!$A51)*((L9-L8)/($A52-$A51))+'02_193'!L8)+(Reflected!$C$15-L$44)/(M$44-L$44)*(M8-L8)</f>
        <v/>
      </c>
      <c r="M51">
        <f>((Reflected!$C$12-'02_193'!$A51)*((M9-M8)/($A52-$A51))+'02_193'!M8)+(Reflected!$C$15-M$44)/(N$44-M$44)*(N8-M8)</f>
        <v/>
      </c>
      <c r="N51">
        <f>((Reflected!$C$12-'02_193'!$A51)*((N9-N8)/($A52-$A51))+'02_193'!N8)+(Reflected!$C$15-N$44)/(O$44-N$44)*(O8-N8)</f>
        <v/>
      </c>
      <c r="O51">
        <f>((Reflected!$C$12-'02_193'!$A51)*((O9-O8)/($A52-$A51))+'02_193'!O8)+(Reflected!$C$15-O$44)/(P$44-O$44)*(P8-O8)</f>
        <v/>
      </c>
      <c r="P51">
        <f>((Reflected!$C$12-'02_193'!$A51)*((P9-P8)/($A52-$A51))+'02_193'!P8)+(Reflected!$C$15-P$44)/(Q$44-P$44)*(Q8-P8)</f>
        <v/>
      </c>
      <c r="Q51">
        <f>((Reflected!$C$12-'02_193'!$A51)*((Q9-Q8)/($A52-$A51))+'02_193'!Q8)+(Reflected!$C$15-Q$44)/(R$44-Q$44)*(R8-Q8)</f>
        <v/>
      </c>
      <c r="R51">
        <f>((Reflected!$C$12-'02_193'!$A51)*((R9-R8)/($A52-$A51))+'02_193'!R8)+(Reflected!$C$15-R$44)/(S$44-R$44)*(S8-R8)</f>
        <v/>
      </c>
      <c r="S51">
        <f>((Reflected!$C$12-'02_193'!$A51)*((S9-S8)/($A52-$A51))+'02_193'!S8)+(Reflected!$C$15-S$44)/(T$44-S$44)*(T8-S8)</f>
        <v/>
      </c>
      <c r="T51">
        <f>((Reflected!$C$12-'02_193'!$A51)*((T9-T8)/($A52-$A51))+'02_193'!T8)+(Reflected!$C$15-T$44)/(U$44-T$44)*(U8-T8)</f>
        <v/>
      </c>
      <c r="U51">
        <f>((Reflected!$C$12-'02_193'!$A51)*((U9-U8)/($A52-$A51))+'02_193'!U8)+(Reflected!$C$15-U$44)/(V$44-U$44)*(V8-U8)</f>
        <v/>
      </c>
    </row>
    <row r="52">
      <c r="A52" t="n">
        <v>34</v>
      </c>
      <c r="B52">
        <f>((Reflected!$C$12-'02_193'!$A52)*((B10-B9)/($A53-$A52))+'02_193'!B9)+(Reflected!$C$15-B$44)/(C$44-B$44)*(C9-B9)</f>
        <v/>
      </c>
      <c r="C52">
        <f>((Reflected!$C$12-'02_193'!$A52)*((C10-C9)/($A53-$A52))+'02_193'!C9)+(Reflected!$C$15-C$44)/(D$44-C$44)*(D9-C9)</f>
        <v/>
      </c>
      <c r="D52">
        <f>((Reflected!$C$12-'02_193'!$A52)*((D10-D9)/($A53-$A52))+'02_193'!D9)+(Reflected!$C$15-D$44)/(E$44-D$44)*(E9-D9)</f>
        <v/>
      </c>
      <c r="E52">
        <f>((Reflected!$C$12-'02_193'!$A52)*((E10-E9)/($A53-$A52))+'02_193'!E9)+(Reflected!$C$15-E$44)/(F$44-E$44)*(F9-E9)</f>
        <v/>
      </c>
      <c r="F52">
        <f>((Reflected!$C$12-'02_193'!$A52)*((F10-F9)/($A53-$A52))+'02_193'!F9)+(Reflected!$C$15-F$44)/(G$44-F$44)*(G9-F9)</f>
        <v/>
      </c>
      <c r="G52">
        <f>((Reflected!$C$12-'02_193'!$A52)*((G10-G9)/($A53-$A52))+'02_193'!G9)+(Reflected!$C$15-G$44)/(H$44-G$44)*(H9-G9)</f>
        <v/>
      </c>
      <c r="H52">
        <f>((Reflected!$C$12-'02_193'!$A52)*((H10-H9)/($A53-$A52))+'02_193'!H9)+(Reflected!$C$15-H$44)/(I$44-H$44)*(I9-H9)</f>
        <v/>
      </c>
      <c r="I52">
        <f>((Reflected!$C$12-'02_193'!$A52)*((I10-I9)/($A53-$A52))+'02_193'!I9)+(Reflected!$C$15-I$44)/(J$44-I$44)*(J9-I9)</f>
        <v/>
      </c>
      <c r="J52">
        <f>((Reflected!$C$12-'02_193'!$A52)*((J10-J9)/($A53-$A52))+'02_193'!J9)+(Reflected!$C$15-J$44)/(K$44-J$44)*(K9-J9)</f>
        <v/>
      </c>
      <c r="K52">
        <f>((Reflected!$C$12-'02_193'!$A52)*((K10-K9)/($A53-$A52))+'02_193'!K9)+(Reflected!$C$15-K$44)/(L$44-K$44)*(L9-K9)</f>
        <v/>
      </c>
      <c r="L52">
        <f>((Reflected!$C$12-'02_193'!$A52)*((L10-L9)/($A53-$A52))+'02_193'!L9)+(Reflected!$C$15-L$44)/(M$44-L$44)*(M9-L9)</f>
        <v/>
      </c>
      <c r="M52">
        <f>((Reflected!$C$12-'02_193'!$A52)*((M10-M9)/($A53-$A52))+'02_193'!M9)+(Reflected!$C$15-M$44)/(N$44-M$44)*(N9-M9)</f>
        <v/>
      </c>
      <c r="N52">
        <f>((Reflected!$C$12-'02_193'!$A52)*((N10-N9)/($A53-$A52))+'02_193'!N9)+(Reflected!$C$15-N$44)/(O$44-N$44)*(O9-N9)</f>
        <v/>
      </c>
      <c r="O52">
        <f>((Reflected!$C$12-'02_193'!$A52)*((O10-O9)/($A53-$A52))+'02_193'!O9)+(Reflected!$C$15-O$44)/(P$44-O$44)*(P9-O9)</f>
        <v/>
      </c>
      <c r="P52">
        <f>((Reflected!$C$12-'02_193'!$A52)*((P10-P9)/($A53-$A52))+'02_193'!P9)+(Reflected!$C$15-P$44)/(Q$44-P$44)*(Q9-P9)</f>
        <v/>
      </c>
      <c r="Q52">
        <f>((Reflected!$C$12-'02_193'!$A52)*((Q10-Q9)/($A53-$A52))+'02_193'!Q9)+(Reflected!$C$15-Q$44)/(R$44-Q$44)*(R9-Q9)</f>
        <v/>
      </c>
      <c r="R52">
        <f>((Reflected!$C$12-'02_193'!$A52)*((R10-R9)/($A53-$A52))+'02_193'!R9)+(Reflected!$C$15-R$44)/(S$44-R$44)*(S9-R9)</f>
        <v/>
      </c>
      <c r="S52">
        <f>((Reflected!$C$12-'02_193'!$A52)*((S10-S9)/($A53-$A52))+'02_193'!S9)+(Reflected!$C$15-S$44)/(T$44-S$44)*(T9-S9)</f>
        <v/>
      </c>
      <c r="T52">
        <f>((Reflected!$C$12-'02_193'!$A52)*((T10-T9)/($A53-$A52))+'02_193'!T9)+(Reflected!$C$15-T$44)/(U$44-T$44)*(U9-T9)</f>
        <v/>
      </c>
      <c r="U52">
        <f>((Reflected!$C$12-'02_193'!$A52)*((U10-U9)/($A53-$A52))+'02_193'!U9)+(Reflected!$C$15-U$44)/(V$44-U$44)*(V9-U9)</f>
        <v/>
      </c>
    </row>
    <row r="53">
      <c r="A53" t="n">
        <v>36</v>
      </c>
      <c r="B53">
        <f>((Reflected!$C$12-'02_193'!$A53)*((B11-B10)/($A54-$A53))+'02_193'!B10)+(Reflected!$C$15-B$44)/(C$44-B$44)*(C10-B10)</f>
        <v/>
      </c>
      <c r="C53">
        <f>((Reflected!$C$12-'02_193'!$A53)*((C11-C10)/($A54-$A53))+'02_193'!C10)+(Reflected!$C$15-C$44)/(D$44-C$44)*(D10-C10)</f>
        <v/>
      </c>
      <c r="D53">
        <f>((Reflected!$C$12-'02_193'!$A53)*((D11-D10)/($A54-$A53))+'02_193'!D10)+(Reflected!$C$15-D$44)/(E$44-D$44)*(E10-D10)</f>
        <v/>
      </c>
      <c r="E53">
        <f>((Reflected!$C$12-'02_193'!$A53)*((E11-E10)/($A54-$A53))+'02_193'!E10)+(Reflected!$C$15-E$44)/(F$44-E$44)*(F10-E10)</f>
        <v/>
      </c>
      <c r="F53">
        <f>((Reflected!$C$12-'02_193'!$A53)*((F11-F10)/($A54-$A53))+'02_193'!F10)+(Reflected!$C$15-F$44)/(G$44-F$44)*(G10-F10)</f>
        <v/>
      </c>
      <c r="G53">
        <f>((Reflected!$C$12-'02_193'!$A53)*((G11-G10)/($A54-$A53))+'02_193'!G10)+(Reflected!$C$15-G$44)/(H$44-G$44)*(H10-G10)</f>
        <v/>
      </c>
      <c r="H53">
        <f>((Reflected!$C$12-'02_193'!$A53)*((H11-H10)/($A54-$A53))+'02_193'!H10)+(Reflected!$C$15-H$44)/(I$44-H$44)*(I10-H10)</f>
        <v/>
      </c>
      <c r="I53">
        <f>((Reflected!$C$12-'02_193'!$A53)*((I11-I10)/($A54-$A53))+'02_193'!I10)+(Reflected!$C$15-I$44)/(J$44-I$44)*(J10-I10)</f>
        <v/>
      </c>
      <c r="J53">
        <f>((Reflected!$C$12-'02_193'!$A53)*((J11-J10)/($A54-$A53))+'02_193'!J10)+(Reflected!$C$15-J$44)/(K$44-J$44)*(K10-J10)</f>
        <v/>
      </c>
      <c r="K53">
        <f>((Reflected!$C$12-'02_193'!$A53)*((K11-K10)/($A54-$A53))+'02_193'!K10)+(Reflected!$C$15-K$44)/(L$44-K$44)*(L10-K10)</f>
        <v/>
      </c>
      <c r="L53">
        <f>((Reflected!$C$12-'02_193'!$A53)*((L11-L10)/($A54-$A53))+'02_193'!L10)+(Reflected!$C$15-L$44)/(M$44-L$44)*(M10-L10)</f>
        <v/>
      </c>
      <c r="M53">
        <f>((Reflected!$C$12-'02_193'!$A53)*((M11-M10)/($A54-$A53))+'02_193'!M10)+(Reflected!$C$15-M$44)/(N$44-M$44)*(N10-M10)</f>
        <v/>
      </c>
      <c r="N53">
        <f>((Reflected!$C$12-'02_193'!$A53)*((N11-N10)/($A54-$A53))+'02_193'!N10)+(Reflected!$C$15-N$44)/(O$44-N$44)*(O10-N10)</f>
        <v/>
      </c>
      <c r="O53">
        <f>((Reflected!$C$12-'02_193'!$A53)*((O11-O10)/($A54-$A53))+'02_193'!O10)+(Reflected!$C$15-O$44)/(P$44-O$44)*(P10-O10)</f>
        <v/>
      </c>
      <c r="P53">
        <f>((Reflected!$C$12-'02_193'!$A53)*((P11-P10)/($A54-$A53))+'02_193'!P10)+(Reflected!$C$15-P$44)/(Q$44-P$44)*(Q10-P10)</f>
        <v/>
      </c>
      <c r="Q53">
        <f>((Reflected!$C$12-'02_193'!$A53)*((Q11-Q10)/($A54-$A53))+'02_193'!Q10)+(Reflected!$C$15-Q$44)/(R$44-Q$44)*(R10-Q10)</f>
        <v/>
      </c>
      <c r="R53">
        <f>((Reflected!$C$12-'02_193'!$A53)*((R11-R10)/($A54-$A53))+'02_193'!R10)+(Reflected!$C$15-R$44)/(S$44-R$44)*(S10-R10)</f>
        <v/>
      </c>
      <c r="S53">
        <f>((Reflected!$C$12-'02_193'!$A53)*((S11-S10)/($A54-$A53))+'02_193'!S10)+(Reflected!$C$15-S$44)/(T$44-S$44)*(T10-S10)</f>
        <v/>
      </c>
      <c r="T53">
        <f>((Reflected!$C$12-'02_193'!$A53)*((T11-T10)/($A54-$A53))+'02_193'!T10)+(Reflected!$C$15-T$44)/(U$44-T$44)*(U10-T10)</f>
        <v/>
      </c>
      <c r="U53">
        <f>((Reflected!$C$12-'02_193'!$A53)*((U11-U10)/($A54-$A53))+'02_193'!U10)+(Reflected!$C$15-U$44)/(V$44-U$44)*(V10-U10)</f>
        <v/>
      </c>
    </row>
    <row r="54">
      <c r="A54" t="n">
        <v>38</v>
      </c>
      <c r="B54">
        <f>((Reflected!$C$12-'02_193'!$A54)*((B12-B11)/($A55-$A54))+'02_193'!B11)+(Reflected!$C$15-B$44)/(C$44-B$44)*(C11-B11)</f>
        <v/>
      </c>
      <c r="C54">
        <f>((Reflected!$C$12-'02_193'!$A54)*((C12-C11)/($A55-$A54))+'02_193'!C11)+(Reflected!$C$15-C$44)/(D$44-C$44)*(D11-C11)</f>
        <v/>
      </c>
      <c r="D54">
        <f>((Reflected!$C$12-'02_193'!$A54)*((D12-D11)/($A55-$A54))+'02_193'!D11)+(Reflected!$C$15-D$44)/(E$44-D$44)*(E11-D11)</f>
        <v/>
      </c>
      <c r="E54">
        <f>((Reflected!$C$12-'02_193'!$A54)*((E12-E11)/($A55-$A54))+'02_193'!E11)+(Reflected!$C$15-E$44)/(F$44-E$44)*(F11-E11)</f>
        <v/>
      </c>
      <c r="F54">
        <f>((Reflected!$C$12-'02_193'!$A54)*((F12-F11)/($A55-$A54))+'02_193'!F11)+(Reflected!$C$15-F$44)/(G$44-F$44)*(G11-F11)</f>
        <v/>
      </c>
      <c r="G54">
        <f>((Reflected!$C$12-'02_193'!$A54)*((G12-G11)/($A55-$A54))+'02_193'!G11)+(Reflected!$C$15-G$44)/(H$44-G$44)*(H11-G11)</f>
        <v/>
      </c>
      <c r="H54">
        <f>((Reflected!$C$12-'02_193'!$A54)*((H12-H11)/($A55-$A54))+'02_193'!H11)+(Reflected!$C$15-H$44)/(I$44-H$44)*(I11-H11)</f>
        <v/>
      </c>
      <c r="I54">
        <f>((Reflected!$C$12-'02_193'!$A54)*((I12-I11)/($A55-$A54))+'02_193'!I11)+(Reflected!$C$15-I$44)/(J$44-I$44)*(J11-I11)</f>
        <v/>
      </c>
      <c r="J54">
        <f>((Reflected!$C$12-'02_193'!$A54)*((J12-J11)/($A55-$A54))+'02_193'!J11)+(Reflected!$C$15-J$44)/(K$44-J$44)*(K11-J11)</f>
        <v/>
      </c>
      <c r="K54">
        <f>((Reflected!$C$12-'02_193'!$A54)*((K12-K11)/($A55-$A54))+'02_193'!K11)+(Reflected!$C$15-K$44)/(L$44-K$44)*(L11-K11)</f>
        <v/>
      </c>
      <c r="L54">
        <f>((Reflected!$C$12-'02_193'!$A54)*((L12-L11)/($A55-$A54))+'02_193'!L11)+(Reflected!$C$15-L$44)/(M$44-L$44)*(M11-L11)</f>
        <v/>
      </c>
      <c r="M54">
        <f>((Reflected!$C$12-'02_193'!$A54)*((M12-M11)/($A55-$A54))+'02_193'!M11)+(Reflected!$C$15-M$44)/(N$44-M$44)*(N11-M11)</f>
        <v/>
      </c>
      <c r="N54">
        <f>((Reflected!$C$12-'02_193'!$A54)*((N12-N11)/($A55-$A54))+'02_193'!N11)+(Reflected!$C$15-N$44)/(O$44-N$44)*(O11-N11)</f>
        <v/>
      </c>
      <c r="O54">
        <f>((Reflected!$C$12-'02_193'!$A54)*((O12-O11)/($A55-$A54))+'02_193'!O11)+(Reflected!$C$15-O$44)/(P$44-O$44)*(P11-O11)</f>
        <v/>
      </c>
      <c r="P54">
        <f>((Reflected!$C$12-'02_193'!$A54)*((P12-P11)/($A55-$A54))+'02_193'!P11)+(Reflected!$C$15-P$44)/(Q$44-P$44)*(Q11-P11)</f>
        <v/>
      </c>
      <c r="Q54">
        <f>((Reflected!$C$12-'02_193'!$A54)*((Q12-Q11)/($A55-$A54))+'02_193'!Q11)+(Reflected!$C$15-Q$44)/(R$44-Q$44)*(R11-Q11)</f>
        <v/>
      </c>
      <c r="R54">
        <f>((Reflected!$C$12-'02_193'!$A54)*((R12-R11)/($A55-$A54))+'02_193'!R11)+(Reflected!$C$15-R$44)/(S$44-R$44)*(S11-R11)</f>
        <v/>
      </c>
      <c r="S54">
        <f>((Reflected!$C$12-'02_193'!$A54)*((S12-S11)/($A55-$A54))+'02_193'!S11)+(Reflected!$C$15-S$44)/(T$44-S$44)*(T11-S11)</f>
        <v/>
      </c>
      <c r="T54">
        <f>((Reflected!$C$12-'02_193'!$A54)*((T12-T11)/($A55-$A54))+'02_193'!T11)+(Reflected!$C$15-T$44)/(U$44-T$44)*(U11-T11)</f>
        <v/>
      </c>
      <c r="U54">
        <f>((Reflected!$C$12-'02_193'!$A54)*((U12-U11)/($A55-$A54))+'02_193'!U11)+(Reflected!$C$15-U$44)/(V$44-U$44)*(V11-U11)</f>
        <v/>
      </c>
    </row>
    <row r="55">
      <c r="A55" t="n">
        <v>40</v>
      </c>
      <c r="B55">
        <f>((Reflected!$C$12-'02_193'!$A55)*((B13-B12)/($A56-$A55))+'02_193'!B12)+(Reflected!$C$15-B$44)/(C$44-B$44)*(C12-B12)</f>
        <v/>
      </c>
      <c r="C55">
        <f>((Reflected!$C$12-'02_193'!$A55)*((C13-C12)/($A56-$A55))+'02_193'!C12)+(Reflected!$C$15-C$44)/(D$44-C$44)*(D12-C12)</f>
        <v/>
      </c>
      <c r="D55">
        <f>((Reflected!$C$12-'02_193'!$A55)*((D13-D12)/($A56-$A55))+'02_193'!D12)+(Reflected!$C$15-D$44)/(E$44-D$44)*(E12-D12)</f>
        <v/>
      </c>
      <c r="E55">
        <f>((Reflected!$C$12-'02_193'!$A55)*((E13-E12)/($A56-$A55))+'02_193'!E12)+(Reflected!$C$15-E$44)/(F$44-E$44)*(F12-E12)</f>
        <v/>
      </c>
      <c r="F55">
        <f>((Reflected!$C$12-'02_193'!$A55)*((F13-F12)/($A56-$A55))+'02_193'!F12)+(Reflected!$C$15-F$44)/(G$44-F$44)*(G12-F12)</f>
        <v/>
      </c>
      <c r="G55">
        <f>((Reflected!$C$12-'02_193'!$A55)*((G13-G12)/($A56-$A55))+'02_193'!G12)+(Reflected!$C$15-G$44)/(H$44-G$44)*(H12-G12)</f>
        <v/>
      </c>
      <c r="H55">
        <f>((Reflected!$C$12-'02_193'!$A55)*((H13-H12)/($A56-$A55))+'02_193'!H12)+(Reflected!$C$15-H$44)/(I$44-H$44)*(I12-H12)</f>
        <v/>
      </c>
      <c r="I55">
        <f>((Reflected!$C$12-'02_193'!$A55)*((I13-I12)/($A56-$A55))+'02_193'!I12)+(Reflected!$C$15-I$44)/(J$44-I$44)*(J12-I12)</f>
        <v/>
      </c>
      <c r="J55">
        <f>((Reflected!$C$12-'02_193'!$A55)*((J13-J12)/($A56-$A55))+'02_193'!J12)+(Reflected!$C$15-J$44)/(K$44-J$44)*(K12-J12)</f>
        <v/>
      </c>
      <c r="K55">
        <f>((Reflected!$C$12-'02_193'!$A55)*((K13-K12)/($A56-$A55))+'02_193'!K12)+(Reflected!$C$15-K$44)/(L$44-K$44)*(L12-K12)</f>
        <v/>
      </c>
      <c r="L55">
        <f>((Reflected!$C$12-'02_193'!$A55)*((L13-L12)/($A56-$A55))+'02_193'!L12)+(Reflected!$C$15-L$44)/(M$44-L$44)*(M12-L12)</f>
        <v/>
      </c>
      <c r="M55">
        <f>((Reflected!$C$12-'02_193'!$A55)*((M13-M12)/($A56-$A55))+'02_193'!M12)+(Reflected!$C$15-M$44)/(N$44-M$44)*(N12-M12)</f>
        <v/>
      </c>
      <c r="N55">
        <f>((Reflected!$C$12-'02_193'!$A55)*((N13-N12)/($A56-$A55))+'02_193'!N12)+(Reflected!$C$15-N$44)/(O$44-N$44)*(O12-N12)</f>
        <v/>
      </c>
      <c r="O55">
        <f>((Reflected!$C$12-'02_193'!$A55)*((O13-O12)/($A56-$A55))+'02_193'!O12)+(Reflected!$C$15-O$44)/(P$44-O$44)*(P12-O12)</f>
        <v/>
      </c>
      <c r="P55">
        <f>((Reflected!$C$12-'02_193'!$A55)*((P13-P12)/($A56-$A55))+'02_193'!P12)+(Reflected!$C$15-P$44)/(Q$44-P$44)*(Q12-P12)</f>
        <v/>
      </c>
      <c r="Q55">
        <f>((Reflected!$C$12-'02_193'!$A55)*((Q13-Q12)/($A56-$A55))+'02_193'!Q12)+(Reflected!$C$15-Q$44)/(R$44-Q$44)*(R12-Q12)</f>
        <v/>
      </c>
      <c r="R55">
        <f>((Reflected!$C$12-'02_193'!$A55)*((R13-R12)/($A56-$A55))+'02_193'!R12)+(Reflected!$C$15-R$44)/(S$44-R$44)*(S12-R12)</f>
        <v/>
      </c>
      <c r="S55">
        <f>((Reflected!$C$12-'02_193'!$A55)*((S13-S12)/($A56-$A55))+'02_193'!S12)+(Reflected!$C$15-S$44)/(T$44-S$44)*(T12-S12)</f>
        <v/>
      </c>
      <c r="T55">
        <f>((Reflected!$C$12-'02_193'!$A55)*((T13-T12)/($A56-$A55))+'02_193'!T12)+(Reflected!$C$15-T$44)/(U$44-T$44)*(U12-T12)</f>
        <v/>
      </c>
      <c r="U55">
        <f>((Reflected!$C$12-'02_193'!$A55)*((U13-U12)/($A56-$A55))+'02_193'!U12)+(Reflected!$C$15-U$44)/(V$44-U$44)*(V12-U12)</f>
        <v/>
      </c>
    </row>
    <row r="56">
      <c r="A56" t="n">
        <v>40.5</v>
      </c>
      <c r="B56">
        <f>((Reflected!$C$12-'02_193'!$A56)*((B14-B13)/($A57-$A56))+'02_193'!B13)+(Reflected!$C$15-B$44)/(C$44-B$44)*(C13-B13)</f>
        <v/>
      </c>
      <c r="C56">
        <f>((Reflected!$C$12-'02_193'!$A56)*((C14-C13)/($A57-$A56))+'02_193'!C13)+(Reflected!$C$15-C$44)/(D$44-C$44)*(D13-C13)</f>
        <v/>
      </c>
      <c r="D56">
        <f>((Reflected!$C$12-'02_193'!$A56)*((D14-D13)/($A57-$A56))+'02_193'!D13)+(Reflected!$C$15-D$44)/(E$44-D$44)*(E13-D13)</f>
        <v/>
      </c>
      <c r="E56">
        <f>((Reflected!$C$12-'02_193'!$A56)*((E14-E13)/($A57-$A56))+'02_193'!E13)+(Reflected!$C$15-E$44)/(F$44-E$44)*(F13-E13)</f>
        <v/>
      </c>
      <c r="F56">
        <f>((Reflected!$C$12-'02_193'!$A56)*((F14-F13)/($A57-$A56))+'02_193'!F13)+(Reflected!$C$15-F$44)/(G$44-F$44)*(G13-F13)</f>
        <v/>
      </c>
      <c r="G56">
        <f>((Reflected!$C$12-'02_193'!$A56)*((G14-G13)/($A57-$A56))+'02_193'!G13)+(Reflected!$C$15-G$44)/(H$44-G$44)*(H13-G13)</f>
        <v/>
      </c>
      <c r="H56">
        <f>((Reflected!$C$12-'02_193'!$A56)*((H14-H13)/($A57-$A56))+'02_193'!H13)+(Reflected!$C$15-H$44)/(I$44-H$44)*(I13-H13)</f>
        <v/>
      </c>
      <c r="I56">
        <f>((Reflected!$C$12-'02_193'!$A56)*((I14-I13)/($A57-$A56))+'02_193'!I13)+(Reflected!$C$15-I$44)/(J$44-I$44)*(J13-I13)</f>
        <v/>
      </c>
      <c r="J56">
        <f>((Reflected!$C$12-'02_193'!$A56)*((J14-J13)/($A57-$A56))+'02_193'!J13)+(Reflected!$C$15-J$44)/(K$44-J$44)*(K13-J13)</f>
        <v/>
      </c>
      <c r="K56">
        <f>((Reflected!$C$12-'02_193'!$A56)*((K14-K13)/($A57-$A56))+'02_193'!K13)+(Reflected!$C$15-K$44)/(L$44-K$44)*(L13-K13)</f>
        <v/>
      </c>
      <c r="L56">
        <f>((Reflected!$C$12-'02_193'!$A56)*((L14-L13)/($A57-$A56))+'02_193'!L13)+(Reflected!$C$15-L$44)/(M$44-L$44)*(M13-L13)</f>
        <v/>
      </c>
      <c r="M56">
        <f>((Reflected!$C$12-'02_193'!$A56)*((M14-M13)/($A57-$A56))+'02_193'!M13)+(Reflected!$C$15-M$44)/(N$44-M$44)*(N13-M13)</f>
        <v/>
      </c>
      <c r="N56">
        <f>((Reflected!$C$12-'02_193'!$A56)*((N14-N13)/($A57-$A56))+'02_193'!N13)+(Reflected!$C$15-N$44)/(O$44-N$44)*(O13-N13)</f>
        <v/>
      </c>
      <c r="O56">
        <f>((Reflected!$C$12-'02_193'!$A56)*((O14-O13)/($A57-$A56))+'02_193'!O13)+(Reflected!$C$15-O$44)/(P$44-O$44)*(P13-O13)</f>
        <v/>
      </c>
      <c r="P56">
        <f>((Reflected!$C$12-'02_193'!$A56)*((P14-P13)/($A57-$A56))+'02_193'!P13)+(Reflected!$C$15-P$44)/(Q$44-P$44)*(Q13-P13)</f>
        <v/>
      </c>
      <c r="Q56">
        <f>((Reflected!$C$12-'02_193'!$A56)*((Q14-Q13)/($A57-$A56))+'02_193'!Q13)+(Reflected!$C$15-Q$44)/(R$44-Q$44)*(R13-Q13)</f>
        <v/>
      </c>
      <c r="R56">
        <f>((Reflected!$C$12-'02_193'!$A56)*((R14-R13)/($A57-$A56))+'02_193'!R13)+(Reflected!$C$15-R$44)/(S$44-R$44)*(S13-R13)</f>
        <v/>
      </c>
      <c r="S56">
        <f>((Reflected!$C$12-'02_193'!$A56)*((S14-S13)/($A57-$A56))+'02_193'!S13)+(Reflected!$C$15-S$44)/(T$44-S$44)*(T13-S13)</f>
        <v/>
      </c>
      <c r="T56">
        <f>((Reflected!$C$12-'02_193'!$A56)*((T14-T13)/($A57-$A56))+'02_193'!T13)+(Reflected!$C$15-T$44)/(U$44-T$44)*(U13-T13)</f>
        <v/>
      </c>
      <c r="U56">
        <f>((Reflected!$C$12-'02_193'!$A56)*((U14-U13)/($A57-$A56))+'02_193'!U13)+(Reflected!$C$15-U$44)/(V$44-U$44)*(V13-U13)</f>
        <v/>
      </c>
    </row>
    <row r="57">
      <c r="A57" t="n">
        <v>41</v>
      </c>
      <c r="B57">
        <f>((Reflected!$C$12-'02_193'!$A57)*((B15-B14)/($A58-$A57))+'02_193'!B14)+(Reflected!$C$15-B$44)/(C$44-B$44)*(C14-B14)</f>
        <v/>
      </c>
      <c r="C57">
        <f>((Reflected!$C$12-'02_193'!$A57)*((C15-C14)/($A58-$A57))+'02_193'!C14)+(Reflected!$C$15-C$44)/(D$44-C$44)*(D14-C14)</f>
        <v/>
      </c>
      <c r="D57">
        <f>((Reflected!$C$12-'02_193'!$A57)*((D15-D14)/($A58-$A57))+'02_193'!D14)+(Reflected!$C$15-D$44)/(E$44-D$44)*(E14-D14)</f>
        <v/>
      </c>
      <c r="E57">
        <f>((Reflected!$C$12-'02_193'!$A57)*((E15-E14)/($A58-$A57))+'02_193'!E14)+(Reflected!$C$15-E$44)/(F$44-E$44)*(F14-E14)</f>
        <v/>
      </c>
      <c r="F57">
        <f>((Reflected!$C$12-'02_193'!$A57)*((F15-F14)/($A58-$A57))+'02_193'!F14)+(Reflected!$C$15-F$44)/(G$44-F$44)*(G14-F14)</f>
        <v/>
      </c>
      <c r="G57">
        <f>((Reflected!$C$12-'02_193'!$A57)*((G15-G14)/($A58-$A57))+'02_193'!G14)+(Reflected!$C$15-G$44)/(H$44-G$44)*(H14-G14)</f>
        <v/>
      </c>
      <c r="H57">
        <f>((Reflected!$C$12-'02_193'!$A57)*((H15-H14)/($A58-$A57))+'02_193'!H14)+(Reflected!$C$15-H$44)/(I$44-H$44)*(I14-H14)</f>
        <v/>
      </c>
      <c r="I57">
        <f>((Reflected!$C$12-'02_193'!$A57)*((I15-I14)/($A58-$A57))+'02_193'!I14)+(Reflected!$C$15-I$44)/(J$44-I$44)*(J14-I14)</f>
        <v/>
      </c>
      <c r="J57">
        <f>((Reflected!$C$12-'02_193'!$A57)*((J15-J14)/($A58-$A57))+'02_193'!J14)+(Reflected!$C$15-J$44)/(K$44-J$44)*(K14-J14)</f>
        <v/>
      </c>
      <c r="K57">
        <f>((Reflected!$C$12-'02_193'!$A57)*((K15-K14)/($A58-$A57))+'02_193'!K14)+(Reflected!$C$15-K$44)/(L$44-K$44)*(L14-K14)</f>
        <v/>
      </c>
      <c r="L57">
        <f>((Reflected!$C$12-'02_193'!$A57)*((L15-L14)/($A58-$A57))+'02_193'!L14)+(Reflected!$C$15-L$44)/(M$44-L$44)*(M14-L14)</f>
        <v/>
      </c>
      <c r="M57">
        <f>((Reflected!$C$12-'02_193'!$A57)*((M15-M14)/($A58-$A57))+'02_193'!M14)+(Reflected!$C$15-M$44)/(N$44-M$44)*(N14-M14)</f>
        <v/>
      </c>
      <c r="N57">
        <f>((Reflected!$C$12-'02_193'!$A57)*((N15-N14)/($A58-$A57))+'02_193'!N14)+(Reflected!$C$15-N$44)/(O$44-N$44)*(O14-N14)</f>
        <v/>
      </c>
      <c r="O57">
        <f>((Reflected!$C$12-'02_193'!$A57)*((O15-O14)/($A58-$A57))+'02_193'!O14)+(Reflected!$C$15-O$44)/(P$44-O$44)*(P14-O14)</f>
        <v/>
      </c>
      <c r="P57">
        <f>((Reflected!$C$12-'02_193'!$A57)*((P15-P14)/($A58-$A57))+'02_193'!P14)+(Reflected!$C$15-P$44)/(Q$44-P$44)*(Q14-P14)</f>
        <v/>
      </c>
      <c r="Q57">
        <f>((Reflected!$C$12-'02_193'!$A57)*((Q15-Q14)/($A58-$A57))+'02_193'!Q14)+(Reflected!$C$15-Q$44)/(R$44-Q$44)*(R14-Q14)</f>
        <v/>
      </c>
      <c r="R57">
        <f>((Reflected!$C$12-'02_193'!$A57)*((R15-R14)/($A58-$A57))+'02_193'!R14)+(Reflected!$C$15-R$44)/(S$44-R$44)*(S14-R14)</f>
        <v/>
      </c>
      <c r="S57">
        <f>((Reflected!$C$12-'02_193'!$A57)*((S15-S14)/($A58-$A57))+'02_193'!S14)+(Reflected!$C$15-S$44)/(T$44-S$44)*(T14-S14)</f>
        <v/>
      </c>
      <c r="T57">
        <f>((Reflected!$C$12-'02_193'!$A57)*((T15-T14)/($A58-$A57))+'02_193'!T14)+(Reflected!$C$15-T$44)/(U$44-T$44)*(U14-T14)</f>
        <v/>
      </c>
      <c r="U57">
        <f>((Reflected!$C$12-'02_193'!$A57)*((U15-U14)/($A58-$A57))+'02_193'!U14)+(Reflected!$C$15-U$44)/(V$44-U$44)*(V14-U14)</f>
        <v/>
      </c>
    </row>
    <row r="58">
      <c r="A58" t="n">
        <v>41.5</v>
      </c>
      <c r="B58">
        <f>((Reflected!$C$12-'02_193'!$A58)*((B16-B15)/($A59-$A58))+'02_193'!B15)+(Reflected!$C$15-B$44)/(C$44-B$44)*(C15-B15)</f>
        <v/>
      </c>
      <c r="C58">
        <f>((Reflected!$C$12-'02_193'!$A58)*((C16-C15)/($A59-$A58))+'02_193'!C15)+(Reflected!$C$15-C$44)/(D$44-C$44)*(D15-C15)</f>
        <v/>
      </c>
      <c r="D58">
        <f>((Reflected!$C$12-'02_193'!$A58)*((D16-D15)/($A59-$A58))+'02_193'!D15)+(Reflected!$C$15-D$44)/(E$44-D$44)*(E15-D15)</f>
        <v/>
      </c>
      <c r="E58">
        <f>((Reflected!$C$12-'02_193'!$A58)*((E16-E15)/($A59-$A58))+'02_193'!E15)+(Reflected!$C$15-E$44)/(F$44-E$44)*(F15-E15)</f>
        <v/>
      </c>
      <c r="F58">
        <f>((Reflected!$C$12-'02_193'!$A58)*((F16-F15)/($A59-$A58))+'02_193'!F15)+(Reflected!$C$15-F$44)/(G$44-F$44)*(G15-F15)</f>
        <v/>
      </c>
      <c r="G58">
        <f>((Reflected!$C$12-'02_193'!$A58)*((G16-G15)/($A59-$A58))+'02_193'!G15)+(Reflected!$C$15-G$44)/(H$44-G$44)*(H15-G15)</f>
        <v/>
      </c>
      <c r="H58">
        <f>((Reflected!$C$12-'02_193'!$A58)*((H16-H15)/($A59-$A58))+'02_193'!H15)+(Reflected!$C$15-H$44)/(I$44-H$44)*(I15-H15)</f>
        <v/>
      </c>
      <c r="I58">
        <f>((Reflected!$C$12-'02_193'!$A58)*((I16-I15)/($A59-$A58))+'02_193'!I15)+(Reflected!$C$15-I$44)/(J$44-I$44)*(J15-I15)</f>
        <v/>
      </c>
      <c r="J58">
        <f>((Reflected!$C$12-'02_193'!$A58)*((J16-J15)/($A59-$A58))+'02_193'!J15)+(Reflected!$C$15-J$44)/(K$44-J$44)*(K15-J15)</f>
        <v/>
      </c>
      <c r="K58">
        <f>((Reflected!$C$12-'02_193'!$A58)*((K16-K15)/($A59-$A58))+'02_193'!K15)+(Reflected!$C$15-K$44)/(L$44-K$44)*(L15-K15)</f>
        <v/>
      </c>
      <c r="L58">
        <f>((Reflected!$C$12-'02_193'!$A58)*((L16-L15)/($A59-$A58))+'02_193'!L15)+(Reflected!$C$15-L$44)/(M$44-L$44)*(M15-L15)</f>
        <v/>
      </c>
      <c r="M58">
        <f>((Reflected!$C$12-'02_193'!$A58)*((M16-M15)/($A59-$A58))+'02_193'!M15)+(Reflected!$C$15-M$44)/(N$44-M$44)*(N15-M15)</f>
        <v/>
      </c>
      <c r="N58">
        <f>((Reflected!$C$12-'02_193'!$A58)*((N16-N15)/($A59-$A58))+'02_193'!N15)+(Reflected!$C$15-N$44)/(O$44-N$44)*(O15-N15)</f>
        <v/>
      </c>
      <c r="O58">
        <f>((Reflected!$C$12-'02_193'!$A58)*((O16-O15)/($A59-$A58))+'02_193'!O15)+(Reflected!$C$15-O$44)/(P$44-O$44)*(P15-O15)</f>
        <v/>
      </c>
      <c r="P58">
        <f>((Reflected!$C$12-'02_193'!$A58)*((P16-P15)/($A59-$A58))+'02_193'!P15)+(Reflected!$C$15-P$44)/(Q$44-P$44)*(Q15-P15)</f>
        <v/>
      </c>
      <c r="Q58">
        <f>((Reflected!$C$12-'02_193'!$A58)*((Q16-Q15)/($A59-$A58))+'02_193'!Q15)+(Reflected!$C$15-Q$44)/(R$44-Q$44)*(R15-Q15)</f>
        <v/>
      </c>
      <c r="R58">
        <f>((Reflected!$C$12-'02_193'!$A58)*((R16-R15)/($A59-$A58))+'02_193'!R15)+(Reflected!$C$15-R$44)/(S$44-R$44)*(S15-R15)</f>
        <v/>
      </c>
      <c r="S58">
        <f>((Reflected!$C$12-'02_193'!$A58)*((S16-S15)/($A59-$A58))+'02_193'!S15)+(Reflected!$C$15-S$44)/(T$44-S$44)*(T15-S15)</f>
        <v/>
      </c>
      <c r="T58">
        <f>((Reflected!$C$12-'02_193'!$A58)*((T16-T15)/($A59-$A58))+'02_193'!T15)+(Reflected!$C$15-T$44)/(U$44-T$44)*(U15-T15)</f>
        <v/>
      </c>
      <c r="U58">
        <f>((Reflected!$C$12-'02_193'!$A58)*((U16-U15)/($A59-$A58))+'02_193'!U15)+(Reflected!$C$15-U$44)/(V$44-U$44)*(V15-U15)</f>
        <v/>
      </c>
    </row>
    <row r="59">
      <c r="A59" t="n">
        <v>42.5</v>
      </c>
      <c r="B59">
        <f>((Reflected!$C$12-'02_193'!$A59)*((B17-B16)/($A60-$A59))+'02_193'!B16)+(Reflected!$C$15-B$44)/(C$44-B$44)*(C16-B16)</f>
        <v/>
      </c>
      <c r="C59">
        <f>((Reflected!$C$12-'02_193'!$A59)*((C17-C16)/($A60-$A59))+'02_193'!C16)+(Reflected!$C$15-C$44)/(D$44-C$44)*(D16-C16)</f>
        <v/>
      </c>
      <c r="D59">
        <f>((Reflected!$C$12-'02_193'!$A59)*((D17-D16)/($A60-$A59))+'02_193'!D16)+(Reflected!$C$15-D$44)/(E$44-D$44)*(E16-D16)</f>
        <v/>
      </c>
      <c r="E59">
        <f>((Reflected!$C$12-'02_193'!$A59)*((E17-E16)/($A60-$A59))+'02_193'!E16)+(Reflected!$C$15-E$44)/(F$44-E$44)*(F16-E16)</f>
        <v/>
      </c>
      <c r="F59">
        <f>((Reflected!$C$12-'02_193'!$A59)*((F17-F16)/($A60-$A59))+'02_193'!F16)+(Reflected!$C$15-F$44)/(G$44-F$44)*(G16-F16)</f>
        <v/>
      </c>
      <c r="G59">
        <f>((Reflected!$C$12-'02_193'!$A59)*((G17-G16)/($A60-$A59))+'02_193'!G16)+(Reflected!$C$15-G$44)/(H$44-G$44)*(H16-G16)</f>
        <v/>
      </c>
      <c r="H59">
        <f>((Reflected!$C$12-'02_193'!$A59)*((H17-H16)/($A60-$A59))+'02_193'!H16)+(Reflected!$C$15-H$44)/(I$44-H$44)*(I16-H16)</f>
        <v/>
      </c>
      <c r="I59">
        <f>((Reflected!$C$12-'02_193'!$A59)*((I17-I16)/($A60-$A59))+'02_193'!I16)+(Reflected!$C$15-I$44)/(J$44-I$44)*(J16-I16)</f>
        <v/>
      </c>
      <c r="J59">
        <f>((Reflected!$C$12-'02_193'!$A59)*((J17-J16)/($A60-$A59))+'02_193'!J16)+(Reflected!$C$15-J$44)/(K$44-J$44)*(K16-J16)</f>
        <v/>
      </c>
      <c r="K59">
        <f>((Reflected!$C$12-'02_193'!$A59)*((K17-K16)/($A60-$A59))+'02_193'!K16)+(Reflected!$C$15-K$44)/(L$44-K$44)*(L16-K16)</f>
        <v/>
      </c>
      <c r="L59">
        <f>((Reflected!$C$12-'02_193'!$A59)*((L17-L16)/($A60-$A59))+'02_193'!L16)+(Reflected!$C$15-L$44)/(M$44-L$44)*(M16-L16)</f>
        <v/>
      </c>
      <c r="M59">
        <f>((Reflected!$C$12-'02_193'!$A59)*((M17-M16)/($A60-$A59))+'02_193'!M16)+(Reflected!$C$15-M$44)/(N$44-M$44)*(N16-M16)</f>
        <v/>
      </c>
      <c r="N59">
        <f>((Reflected!$C$12-'02_193'!$A59)*((N17-N16)/($A60-$A59))+'02_193'!N16)+(Reflected!$C$15-N$44)/(O$44-N$44)*(O16-N16)</f>
        <v/>
      </c>
      <c r="O59">
        <f>((Reflected!$C$12-'02_193'!$A59)*((O17-O16)/($A60-$A59))+'02_193'!O16)+(Reflected!$C$15-O$44)/(P$44-O$44)*(P16-O16)</f>
        <v/>
      </c>
      <c r="P59">
        <f>((Reflected!$C$12-'02_193'!$A59)*((P17-P16)/($A60-$A59))+'02_193'!P16)+(Reflected!$C$15-P$44)/(Q$44-P$44)*(Q16-P16)</f>
        <v/>
      </c>
      <c r="Q59">
        <f>((Reflected!$C$12-'02_193'!$A59)*((Q17-Q16)/($A60-$A59))+'02_193'!Q16)+(Reflected!$C$15-Q$44)/(R$44-Q$44)*(R16-Q16)</f>
        <v/>
      </c>
      <c r="R59">
        <f>((Reflected!$C$12-'02_193'!$A59)*((R17-R16)/($A60-$A59))+'02_193'!R16)+(Reflected!$C$15-R$44)/(S$44-R$44)*(S16-R16)</f>
        <v/>
      </c>
      <c r="S59">
        <f>((Reflected!$C$12-'02_193'!$A59)*((S17-S16)/($A60-$A59))+'02_193'!S16)+(Reflected!$C$15-S$44)/(T$44-S$44)*(T16-S16)</f>
        <v/>
      </c>
      <c r="T59">
        <f>((Reflected!$C$12-'02_193'!$A59)*((T17-T16)/($A60-$A59))+'02_193'!T16)+(Reflected!$C$15-T$44)/(U$44-T$44)*(U16-T16)</f>
        <v/>
      </c>
      <c r="U59">
        <f>((Reflected!$C$12-'02_193'!$A59)*((U17-U16)/($A60-$A59))+'02_193'!U16)+(Reflected!$C$15-U$44)/(V$44-U$44)*(V16-U16)</f>
        <v/>
      </c>
    </row>
    <row r="60">
      <c r="A60" t="n">
        <v>43.5</v>
      </c>
      <c r="B60">
        <f>((Reflected!$C$12-'02_193'!$A60)*((B18-B17)/($A61-$A60))+'02_193'!B17)+(Reflected!$C$15-B$44)/(C$44-B$44)*(C17-B17)</f>
        <v/>
      </c>
      <c r="C60">
        <f>((Reflected!$C$12-'02_193'!$A60)*((C18-C17)/($A61-$A60))+'02_193'!C17)+(Reflected!$C$15-C$44)/(D$44-C$44)*(D17-C17)</f>
        <v/>
      </c>
      <c r="D60">
        <f>((Reflected!$C$12-'02_193'!$A60)*((D18-D17)/($A61-$A60))+'02_193'!D17)+(Reflected!$C$15-D$44)/(E$44-D$44)*(E17-D17)</f>
        <v/>
      </c>
      <c r="E60">
        <f>((Reflected!$C$12-'02_193'!$A60)*((E18-E17)/($A61-$A60))+'02_193'!E17)+(Reflected!$C$15-E$44)/(F$44-E$44)*(F17-E17)</f>
        <v/>
      </c>
      <c r="F60">
        <f>((Reflected!$C$12-'02_193'!$A60)*((F18-F17)/($A61-$A60))+'02_193'!F17)+(Reflected!$C$15-F$44)/(G$44-F$44)*(G17-F17)</f>
        <v/>
      </c>
      <c r="G60">
        <f>((Reflected!$C$12-'02_193'!$A60)*((G18-G17)/($A61-$A60))+'02_193'!G17)+(Reflected!$C$15-G$44)/(H$44-G$44)*(H17-G17)</f>
        <v/>
      </c>
      <c r="H60">
        <f>((Reflected!$C$12-'02_193'!$A60)*((H18-H17)/($A61-$A60))+'02_193'!H17)+(Reflected!$C$15-H$44)/(I$44-H$44)*(I17-H17)</f>
        <v/>
      </c>
      <c r="I60">
        <f>((Reflected!$C$12-'02_193'!$A60)*((I18-I17)/($A61-$A60))+'02_193'!I17)+(Reflected!$C$15-I$44)/(J$44-I$44)*(J17-I17)</f>
        <v/>
      </c>
      <c r="J60">
        <f>((Reflected!$C$12-'02_193'!$A60)*((J18-J17)/($A61-$A60))+'02_193'!J17)+(Reflected!$C$15-J$44)/(K$44-J$44)*(K17-J17)</f>
        <v/>
      </c>
      <c r="K60">
        <f>((Reflected!$C$12-'02_193'!$A60)*((K18-K17)/($A61-$A60))+'02_193'!K17)+(Reflected!$C$15-K$44)/(L$44-K$44)*(L17-K17)</f>
        <v/>
      </c>
      <c r="L60">
        <f>((Reflected!$C$12-'02_193'!$A60)*((L18-L17)/($A61-$A60))+'02_193'!L17)+(Reflected!$C$15-L$44)/(M$44-L$44)*(M17-L17)</f>
        <v/>
      </c>
      <c r="M60">
        <f>((Reflected!$C$12-'02_193'!$A60)*((M18-M17)/($A61-$A60))+'02_193'!M17)+(Reflected!$C$15-M$44)/(N$44-M$44)*(N17-M17)</f>
        <v/>
      </c>
      <c r="N60">
        <f>((Reflected!$C$12-'02_193'!$A60)*((N18-N17)/($A61-$A60))+'02_193'!N17)+(Reflected!$C$15-N$44)/(O$44-N$44)*(O17-N17)</f>
        <v/>
      </c>
      <c r="O60">
        <f>((Reflected!$C$12-'02_193'!$A60)*((O18-O17)/($A61-$A60))+'02_193'!O17)+(Reflected!$C$15-O$44)/(P$44-O$44)*(P17-O17)</f>
        <v/>
      </c>
      <c r="P60">
        <f>((Reflected!$C$12-'02_193'!$A60)*((P18-P17)/($A61-$A60))+'02_193'!P17)+(Reflected!$C$15-P$44)/(Q$44-P$44)*(Q17-P17)</f>
        <v/>
      </c>
      <c r="Q60">
        <f>((Reflected!$C$12-'02_193'!$A60)*((Q18-Q17)/($A61-$A60))+'02_193'!Q17)+(Reflected!$C$15-Q$44)/(R$44-Q$44)*(R17-Q17)</f>
        <v/>
      </c>
      <c r="R60">
        <f>((Reflected!$C$12-'02_193'!$A60)*((R18-R17)/($A61-$A60))+'02_193'!R17)+(Reflected!$C$15-R$44)/(S$44-R$44)*(S17-R17)</f>
        <v/>
      </c>
      <c r="S60">
        <f>((Reflected!$C$12-'02_193'!$A60)*((S18-S17)/($A61-$A60))+'02_193'!S17)+(Reflected!$C$15-S$44)/(T$44-S$44)*(T17-S17)</f>
        <v/>
      </c>
      <c r="T60">
        <f>((Reflected!$C$12-'02_193'!$A60)*((T18-T17)/($A61-$A60))+'02_193'!T17)+(Reflected!$C$15-T$44)/(U$44-T$44)*(U17-T17)</f>
        <v/>
      </c>
      <c r="U60">
        <f>((Reflected!$C$12-'02_193'!$A60)*((U18-U17)/($A61-$A60))+'02_193'!U17)+(Reflected!$C$15-U$44)/(V$44-U$44)*(V17-U17)</f>
        <v/>
      </c>
    </row>
    <row r="61">
      <c r="A61" t="n">
        <v>45</v>
      </c>
      <c r="B61">
        <f>((Reflected!$C$12-'02_193'!$A61)*((B19-B18)/($A62-$A61))+'02_193'!B18)+(Reflected!$C$15-B$44)/(C$44-B$44)*(C18-B18)</f>
        <v/>
      </c>
      <c r="C61">
        <f>((Reflected!$C$12-'02_193'!$A61)*((C19-C18)/($A62-$A61))+'02_193'!C18)+(Reflected!$C$15-C$44)/(D$44-C$44)*(D18-C18)</f>
        <v/>
      </c>
      <c r="D61">
        <f>((Reflected!$C$12-'02_193'!$A61)*((D19-D18)/($A62-$A61))+'02_193'!D18)+(Reflected!$C$15-D$44)/(E$44-D$44)*(E18-D18)</f>
        <v/>
      </c>
      <c r="E61">
        <f>((Reflected!$C$12-'02_193'!$A61)*((E19-E18)/($A62-$A61))+'02_193'!E18)+(Reflected!$C$15-E$44)/(F$44-E$44)*(F18-E18)</f>
        <v/>
      </c>
      <c r="F61">
        <f>((Reflected!$C$12-'02_193'!$A61)*((F19-F18)/($A62-$A61))+'02_193'!F18)+(Reflected!$C$15-F$44)/(G$44-F$44)*(G18-F18)</f>
        <v/>
      </c>
      <c r="G61">
        <f>((Reflected!$C$12-'02_193'!$A61)*((G19-G18)/($A62-$A61))+'02_193'!G18)+(Reflected!$C$15-G$44)/(H$44-G$44)*(H18-G18)</f>
        <v/>
      </c>
      <c r="H61">
        <f>((Reflected!$C$12-'02_193'!$A61)*((H19-H18)/($A62-$A61))+'02_193'!H18)+(Reflected!$C$15-H$44)/(I$44-H$44)*(I18-H18)</f>
        <v/>
      </c>
      <c r="I61">
        <f>((Reflected!$C$12-'02_193'!$A61)*((I19-I18)/($A62-$A61))+'02_193'!I18)+(Reflected!$C$15-I$44)/(J$44-I$44)*(J18-I18)</f>
        <v/>
      </c>
      <c r="J61">
        <f>((Reflected!$C$12-'02_193'!$A61)*((J19-J18)/($A62-$A61))+'02_193'!J18)+(Reflected!$C$15-J$44)/(K$44-J$44)*(K18-J18)</f>
        <v/>
      </c>
      <c r="K61">
        <f>((Reflected!$C$12-'02_193'!$A61)*((K19-K18)/($A62-$A61))+'02_193'!K18)+(Reflected!$C$15-K$44)/(L$44-K$44)*(L18-K18)</f>
        <v/>
      </c>
      <c r="L61">
        <f>((Reflected!$C$12-'02_193'!$A61)*((L19-L18)/($A62-$A61))+'02_193'!L18)+(Reflected!$C$15-L$44)/(M$44-L$44)*(M18-L18)</f>
        <v/>
      </c>
      <c r="M61">
        <f>((Reflected!$C$12-'02_193'!$A61)*((M19-M18)/($A62-$A61))+'02_193'!M18)+(Reflected!$C$15-M$44)/(N$44-M$44)*(N18-M18)</f>
        <v/>
      </c>
      <c r="N61">
        <f>((Reflected!$C$12-'02_193'!$A61)*((N19-N18)/($A62-$A61))+'02_193'!N18)+(Reflected!$C$15-N$44)/(O$44-N$44)*(O18-N18)</f>
        <v/>
      </c>
      <c r="O61">
        <f>((Reflected!$C$12-'02_193'!$A61)*((O19-O18)/($A62-$A61))+'02_193'!O18)+(Reflected!$C$15-O$44)/(P$44-O$44)*(P18-O18)</f>
        <v/>
      </c>
      <c r="P61">
        <f>((Reflected!$C$12-'02_193'!$A61)*((P19-P18)/($A62-$A61))+'02_193'!P18)+(Reflected!$C$15-P$44)/(Q$44-P$44)*(Q18-P18)</f>
        <v/>
      </c>
      <c r="Q61">
        <f>((Reflected!$C$12-'02_193'!$A61)*((Q19-Q18)/($A62-$A61))+'02_193'!Q18)+(Reflected!$C$15-Q$44)/(R$44-Q$44)*(R18-Q18)</f>
        <v/>
      </c>
      <c r="R61">
        <f>((Reflected!$C$12-'02_193'!$A61)*((R19-R18)/($A62-$A61))+'02_193'!R18)+(Reflected!$C$15-R$44)/(S$44-R$44)*(S18-R18)</f>
        <v/>
      </c>
      <c r="S61">
        <f>((Reflected!$C$12-'02_193'!$A61)*((S19-S18)/($A62-$A61))+'02_193'!S18)+(Reflected!$C$15-S$44)/(T$44-S$44)*(T18-S18)</f>
        <v/>
      </c>
      <c r="T61">
        <f>((Reflected!$C$12-'02_193'!$A61)*((T19-T18)/($A62-$A61))+'02_193'!T18)+(Reflected!$C$15-T$44)/(U$44-T$44)*(U18-T18)</f>
        <v/>
      </c>
      <c r="U61">
        <f>((Reflected!$C$12-'02_193'!$A61)*((U19-U18)/($A62-$A61))+'02_193'!U18)+(Reflected!$C$15-U$44)/(V$44-U$44)*(V18-U18)</f>
        <v/>
      </c>
    </row>
    <row r="62">
      <c r="A62" t="n">
        <v>46</v>
      </c>
      <c r="B62">
        <f>((Reflected!$C$12-'02_193'!$A62)*((B20-B19)/($A63-$A62))+'02_193'!B19)+(Reflected!$C$15-B$44)/(C$44-B$44)*(C19-B19)</f>
        <v/>
      </c>
      <c r="C62">
        <f>((Reflected!$C$12-'02_193'!$A62)*((C20-C19)/($A63-$A62))+'02_193'!C19)+(Reflected!$C$15-C$44)/(D$44-C$44)*(D19-C19)</f>
        <v/>
      </c>
      <c r="D62">
        <f>((Reflected!$C$12-'02_193'!$A62)*((D20-D19)/($A63-$A62))+'02_193'!D19)+(Reflected!$C$15-D$44)/(E$44-D$44)*(E19-D19)</f>
        <v/>
      </c>
      <c r="E62">
        <f>((Reflected!$C$12-'02_193'!$A62)*((E20-E19)/($A63-$A62))+'02_193'!E19)+(Reflected!$C$15-E$44)/(F$44-E$44)*(F19-E19)</f>
        <v/>
      </c>
      <c r="F62">
        <f>((Reflected!$C$12-'02_193'!$A62)*((F20-F19)/($A63-$A62))+'02_193'!F19)+(Reflected!$C$15-F$44)/(G$44-F$44)*(G19-F19)</f>
        <v/>
      </c>
      <c r="G62">
        <f>((Reflected!$C$12-'02_193'!$A62)*((G20-G19)/($A63-$A62))+'02_193'!G19)+(Reflected!$C$15-G$44)/(H$44-G$44)*(H19-G19)</f>
        <v/>
      </c>
      <c r="H62">
        <f>((Reflected!$C$12-'02_193'!$A62)*((H20-H19)/($A63-$A62))+'02_193'!H19)+(Reflected!$C$15-H$44)/(I$44-H$44)*(I19-H19)</f>
        <v/>
      </c>
      <c r="I62">
        <f>((Reflected!$C$12-'02_193'!$A62)*((I20-I19)/($A63-$A62))+'02_193'!I19)+(Reflected!$C$15-I$44)/(J$44-I$44)*(J19-I19)</f>
        <v/>
      </c>
      <c r="J62">
        <f>((Reflected!$C$12-'02_193'!$A62)*((J20-J19)/($A63-$A62))+'02_193'!J19)+(Reflected!$C$15-J$44)/(K$44-J$44)*(K19-J19)</f>
        <v/>
      </c>
      <c r="K62">
        <f>((Reflected!$C$12-'02_193'!$A62)*((K20-K19)/($A63-$A62))+'02_193'!K19)+(Reflected!$C$15-K$44)/(L$44-K$44)*(L19-K19)</f>
        <v/>
      </c>
      <c r="L62">
        <f>((Reflected!$C$12-'02_193'!$A62)*((L20-L19)/($A63-$A62))+'02_193'!L19)+(Reflected!$C$15-L$44)/(M$44-L$44)*(M19-L19)</f>
        <v/>
      </c>
      <c r="M62">
        <f>((Reflected!$C$12-'02_193'!$A62)*((M20-M19)/($A63-$A62))+'02_193'!M19)+(Reflected!$C$15-M$44)/(N$44-M$44)*(N19-M19)</f>
        <v/>
      </c>
      <c r="N62">
        <f>((Reflected!$C$12-'02_193'!$A62)*((N20-N19)/($A63-$A62))+'02_193'!N19)+(Reflected!$C$15-N$44)/(O$44-N$44)*(O19-N19)</f>
        <v/>
      </c>
      <c r="O62">
        <f>((Reflected!$C$12-'02_193'!$A62)*((O20-O19)/($A63-$A62))+'02_193'!O19)+(Reflected!$C$15-O$44)/(P$44-O$44)*(P19-O19)</f>
        <v/>
      </c>
      <c r="P62">
        <f>((Reflected!$C$12-'02_193'!$A62)*((P20-P19)/($A63-$A62))+'02_193'!P19)+(Reflected!$C$15-P$44)/(Q$44-P$44)*(Q19-P19)</f>
        <v/>
      </c>
      <c r="Q62">
        <f>((Reflected!$C$12-'02_193'!$A62)*((Q20-Q19)/($A63-$A62))+'02_193'!Q19)+(Reflected!$C$15-Q$44)/(R$44-Q$44)*(R19-Q19)</f>
        <v/>
      </c>
      <c r="R62">
        <f>((Reflected!$C$12-'02_193'!$A62)*((R20-R19)/($A63-$A62))+'02_193'!R19)+(Reflected!$C$15-R$44)/(S$44-R$44)*(S19-R19)</f>
        <v/>
      </c>
      <c r="S62">
        <f>((Reflected!$C$12-'02_193'!$A62)*((S20-S19)/($A63-$A62))+'02_193'!S19)+(Reflected!$C$15-S$44)/(T$44-S$44)*(T19-S19)</f>
        <v/>
      </c>
      <c r="T62">
        <f>((Reflected!$C$12-'02_193'!$A62)*((T20-T19)/($A63-$A62))+'02_193'!T19)+(Reflected!$C$15-T$44)/(U$44-T$44)*(U19-T19)</f>
        <v/>
      </c>
      <c r="U62">
        <f>((Reflected!$C$12-'02_193'!$A62)*((U20-U19)/($A63-$A62))+'02_193'!U19)+(Reflected!$C$15-U$44)/(V$44-U$44)*(V19-U19)</f>
        <v/>
      </c>
    </row>
    <row r="63">
      <c r="A63" t="n">
        <v>46.5</v>
      </c>
      <c r="B63">
        <f>((Reflected!$C$12-'02_193'!$A63)*((B21-B20)/($A64-$A63))+'02_193'!B20)+(Reflected!$C$15-B$44)/(C$44-B$44)*(C20-B20)</f>
        <v/>
      </c>
      <c r="C63">
        <f>((Reflected!$C$12-'02_193'!$A63)*((C21-C20)/($A64-$A63))+'02_193'!C20)+(Reflected!$C$15-C$44)/(D$44-C$44)*(D20-C20)</f>
        <v/>
      </c>
      <c r="D63">
        <f>((Reflected!$C$12-'02_193'!$A63)*((D21-D20)/($A64-$A63))+'02_193'!D20)+(Reflected!$C$15-D$44)/(E$44-D$44)*(E20-D20)</f>
        <v/>
      </c>
      <c r="E63">
        <f>((Reflected!$C$12-'02_193'!$A63)*((E21-E20)/($A64-$A63))+'02_193'!E20)+(Reflected!$C$15-E$44)/(F$44-E$44)*(F20-E20)</f>
        <v/>
      </c>
      <c r="F63">
        <f>((Reflected!$C$12-'02_193'!$A63)*((F21-F20)/($A64-$A63))+'02_193'!F20)+(Reflected!$C$15-F$44)/(G$44-F$44)*(G20-F20)</f>
        <v/>
      </c>
      <c r="G63">
        <f>((Reflected!$C$12-'02_193'!$A63)*((G21-G20)/($A64-$A63))+'02_193'!G20)+(Reflected!$C$15-G$44)/(H$44-G$44)*(H20-G20)</f>
        <v/>
      </c>
      <c r="H63">
        <f>((Reflected!$C$12-'02_193'!$A63)*((H21-H20)/($A64-$A63))+'02_193'!H20)+(Reflected!$C$15-H$44)/(I$44-H$44)*(I20-H20)</f>
        <v/>
      </c>
      <c r="I63">
        <f>((Reflected!$C$12-'02_193'!$A63)*((I21-I20)/($A64-$A63))+'02_193'!I20)+(Reflected!$C$15-I$44)/(J$44-I$44)*(J20-I20)</f>
        <v/>
      </c>
      <c r="J63">
        <f>((Reflected!$C$12-'02_193'!$A63)*((J21-J20)/($A64-$A63))+'02_193'!J20)+(Reflected!$C$15-J$44)/(K$44-J$44)*(K20-J20)</f>
        <v/>
      </c>
      <c r="K63">
        <f>((Reflected!$C$12-'02_193'!$A63)*((K21-K20)/($A64-$A63))+'02_193'!K20)+(Reflected!$C$15-K$44)/(L$44-K$44)*(L20-K20)</f>
        <v/>
      </c>
      <c r="L63">
        <f>((Reflected!$C$12-'02_193'!$A63)*((L21-L20)/($A64-$A63))+'02_193'!L20)+(Reflected!$C$15-L$44)/(M$44-L$44)*(M20-L20)</f>
        <v/>
      </c>
      <c r="M63">
        <f>((Reflected!$C$12-'02_193'!$A63)*((M21-M20)/($A64-$A63))+'02_193'!M20)+(Reflected!$C$15-M$44)/(N$44-M$44)*(N20-M20)</f>
        <v/>
      </c>
      <c r="N63">
        <f>((Reflected!$C$12-'02_193'!$A63)*((N21-N20)/($A64-$A63))+'02_193'!N20)+(Reflected!$C$15-N$44)/(O$44-N$44)*(O20-N20)</f>
        <v/>
      </c>
      <c r="O63">
        <f>((Reflected!$C$12-'02_193'!$A63)*((O21-O20)/($A64-$A63))+'02_193'!O20)+(Reflected!$C$15-O$44)/(P$44-O$44)*(P20-O20)</f>
        <v/>
      </c>
      <c r="P63">
        <f>((Reflected!$C$12-'02_193'!$A63)*((P21-P20)/($A64-$A63))+'02_193'!P20)+(Reflected!$C$15-P$44)/(Q$44-P$44)*(Q20-P20)</f>
        <v/>
      </c>
      <c r="Q63">
        <f>((Reflected!$C$12-'02_193'!$A63)*((Q21-Q20)/($A64-$A63))+'02_193'!Q20)+(Reflected!$C$15-Q$44)/(R$44-Q$44)*(R20-Q20)</f>
        <v/>
      </c>
      <c r="R63">
        <f>((Reflected!$C$12-'02_193'!$A63)*((R21-R20)/($A64-$A63))+'02_193'!R20)+(Reflected!$C$15-R$44)/(S$44-R$44)*(S20-R20)</f>
        <v/>
      </c>
      <c r="S63">
        <f>((Reflected!$C$12-'02_193'!$A63)*((S21-S20)/($A64-$A63))+'02_193'!S20)+(Reflected!$C$15-S$44)/(T$44-S$44)*(T20-S20)</f>
        <v/>
      </c>
      <c r="T63">
        <f>((Reflected!$C$12-'02_193'!$A63)*((T21-T20)/($A64-$A63))+'02_193'!T20)+(Reflected!$C$15-T$44)/(U$44-T$44)*(U20-T20)</f>
        <v/>
      </c>
      <c r="U63">
        <f>((Reflected!$C$12-'02_193'!$A63)*((U21-U20)/($A64-$A63))+'02_193'!U20)+(Reflected!$C$15-U$44)/(V$44-U$44)*(V20-U20)</f>
        <v/>
      </c>
    </row>
    <row r="64">
      <c r="A64" t="n">
        <v>47</v>
      </c>
      <c r="B64">
        <f>((Reflected!$C$12-'02_193'!$A64)*((B22-B21)/($A65-$A64))+'02_193'!B21)+(Reflected!$C$15-B$44)/(C$44-B$44)*(C21-B21)</f>
        <v/>
      </c>
      <c r="C64">
        <f>((Reflected!$C$12-'02_193'!$A64)*((C22-C21)/($A65-$A64))+'02_193'!C21)+(Reflected!$C$15-C$44)/(D$44-C$44)*(D21-C21)</f>
        <v/>
      </c>
      <c r="D64">
        <f>((Reflected!$C$12-'02_193'!$A64)*((D22-D21)/($A65-$A64))+'02_193'!D21)+(Reflected!$C$15-D$44)/(E$44-D$44)*(E21-D21)</f>
        <v/>
      </c>
      <c r="E64">
        <f>((Reflected!$C$12-'02_193'!$A64)*((E22-E21)/($A65-$A64))+'02_193'!E21)+(Reflected!$C$15-E$44)/(F$44-E$44)*(F21-E21)</f>
        <v/>
      </c>
      <c r="F64">
        <f>((Reflected!$C$12-'02_193'!$A64)*((F22-F21)/($A65-$A64))+'02_193'!F21)+(Reflected!$C$15-F$44)/(G$44-F$44)*(G21-F21)</f>
        <v/>
      </c>
      <c r="G64">
        <f>((Reflected!$C$12-'02_193'!$A64)*((G22-G21)/($A65-$A64))+'02_193'!G21)+(Reflected!$C$15-G$44)/(H$44-G$44)*(H21-G21)</f>
        <v/>
      </c>
      <c r="H64">
        <f>((Reflected!$C$12-'02_193'!$A64)*((H22-H21)/($A65-$A64))+'02_193'!H21)+(Reflected!$C$15-H$44)/(I$44-H$44)*(I21-H21)</f>
        <v/>
      </c>
      <c r="I64">
        <f>((Reflected!$C$12-'02_193'!$A64)*((I22-I21)/($A65-$A64))+'02_193'!I21)+(Reflected!$C$15-I$44)/(J$44-I$44)*(J21-I21)</f>
        <v/>
      </c>
      <c r="J64">
        <f>((Reflected!$C$12-'02_193'!$A64)*((J22-J21)/($A65-$A64))+'02_193'!J21)+(Reflected!$C$15-J$44)/(K$44-J$44)*(K21-J21)</f>
        <v/>
      </c>
      <c r="K64">
        <f>((Reflected!$C$12-'02_193'!$A64)*((K22-K21)/($A65-$A64))+'02_193'!K21)+(Reflected!$C$15-K$44)/(L$44-K$44)*(L21-K21)</f>
        <v/>
      </c>
      <c r="L64">
        <f>((Reflected!$C$12-'02_193'!$A64)*((L22-L21)/($A65-$A64))+'02_193'!L21)+(Reflected!$C$15-L$44)/(M$44-L$44)*(M21-L21)</f>
        <v/>
      </c>
      <c r="M64">
        <f>((Reflected!$C$12-'02_193'!$A64)*((M22-M21)/($A65-$A64))+'02_193'!M21)+(Reflected!$C$15-M$44)/(N$44-M$44)*(N21-M21)</f>
        <v/>
      </c>
      <c r="N64">
        <f>((Reflected!$C$12-'02_193'!$A64)*((N22-N21)/($A65-$A64))+'02_193'!N21)+(Reflected!$C$15-N$44)/(O$44-N$44)*(O21-N21)</f>
        <v/>
      </c>
      <c r="O64">
        <f>((Reflected!$C$12-'02_193'!$A64)*((O22-O21)/($A65-$A64))+'02_193'!O21)+(Reflected!$C$15-O$44)/(P$44-O$44)*(P21-O21)</f>
        <v/>
      </c>
      <c r="P64">
        <f>((Reflected!$C$12-'02_193'!$A64)*((P22-P21)/($A65-$A64))+'02_193'!P21)+(Reflected!$C$15-P$44)/(Q$44-P$44)*(Q21-P21)</f>
        <v/>
      </c>
      <c r="Q64">
        <f>((Reflected!$C$12-'02_193'!$A64)*((Q22-Q21)/($A65-$A64))+'02_193'!Q21)+(Reflected!$C$15-Q$44)/(R$44-Q$44)*(R21-Q21)</f>
        <v/>
      </c>
      <c r="R64">
        <f>((Reflected!$C$12-'02_193'!$A64)*((R22-R21)/($A65-$A64))+'02_193'!R21)+(Reflected!$C$15-R$44)/(S$44-R$44)*(S21-R21)</f>
        <v/>
      </c>
      <c r="S64">
        <f>((Reflected!$C$12-'02_193'!$A64)*((S22-S21)/($A65-$A64))+'02_193'!S21)+(Reflected!$C$15-S$44)/(T$44-S$44)*(T21-S21)</f>
        <v/>
      </c>
      <c r="T64">
        <f>((Reflected!$C$12-'02_193'!$A64)*((T22-T21)/($A65-$A64))+'02_193'!T21)+(Reflected!$C$15-T$44)/(U$44-T$44)*(U21-T21)</f>
        <v/>
      </c>
      <c r="U64">
        <f>((Reflected!$C$12-'02_193'!$A64)*((U22-U21)/($A65-$A64))+'02_193'!U21)+(Reflected!$C$15-U$44)/(V$44-U$44)*(V21-U21)</f>
        <v/>
      </c>
    </row>
    <row r="65">
      <c r="A65" t="n">
        <v>47.5</v>
      </c>
      <c r="B65">
        <f>((Reflected!$C$12-'02_193'!$A65)*((B23-B22)/($A66-$A65))+'02_193'!B22)+(Reflected!$C$15-B$44)/(C$44-B$44)*(C22-B22)</f>
        <v/>
      </c>
      <c r="C65">
        <f>((Reflected!$C$12-'02_193'!$A65)*((C23-C22)/($A66-$A65))+'02_193'!C22)+(Reflected!$C$15-C$44)/(D$44-C$44)*(D22-C22)</f>
        <v/>
      </c>
      <c r="D65">
        <f>((Reflected!$C$12-'02_193'!$A65)*((D23-D22)/($A66-$A65))+'02_193'!D22)+(Reflected!$C$15-D$44)/(E$44-D$44)*(E22-D22)</f>
        <v/>
      </c>
      <c r="E65">
        <f>((Reflected!$C$12-'02_193'!$A65)*((E23-E22)/($A66-$A65))+'02_193'!E22)+(Reflected!$C$15-E$44)/(F$44-E$44)*(F22-E22)</f>
        <v/>
      </c>
      <c r="F65">
        <f>((Reflected!$C$12-'02_193'!$A65)*((F23-F22)/($A66-$A65))+'02_193'!F22)+(Reflected!$C$15-F$44)/(G$44-F$44)*(G22-F22)</f>
        <v/>
      </c>
      <c r="G65">
        <f>((Reflected!$C$12-'02_193'!$A65)*((G23-G22)/($A66-$A65))+'02_193'!G22)+(Reflected!$C$15-G$44)/(H$44-G$44)*(H22-G22)</f>
        <v/>
      </c>
      <c r="H65">
        <f>((Reflected!$C$12-'02_193'!$A65)*((H23-H22)/($A66-$A65))+'02_193'!H22)+(Reflected!$C$15-H$44)/(I$44-H$44)*(I22-H22)</f>
        <v/>
      </c>
      <c r="I65">
        <f>((Reflected!$C$12-'02_193'!$A65)*((I23-I22)/($A66-$A65))+'02_193'!I22)+(Reflected!$C$15-I$44)/(J$44-I$44)*(J22-I22)</f>
        <v/>
      </c>
      <c r="J65">
        <f>((Reflected!$C$12-'02_193'!$A65)*((J23-J22)/($A66-$A65))+'02_193'!J22)+(Reflected!$C$15-J$44)/(K$44-J$44)*(K22-J22)</f>
        <v/>
      </c>
      <c r="K65">
        <f>((Reflected!$C$12-'02_193'!$A65)*((K23-K22)/($A66-$A65))+'02_193'!K22)+(Reflected!$C$15-K$44)/(L$44-K$44)*(L22-K22)</f>
        <v/>
      </c>
      <c r="L65">
        <f>((Reflected!$C$12-'02_193'!$A65)*((L23-L22)/($A66-$A65))+'02_193'!L22)+(Reflected!$C$15-L$44)/(M$44-L$44)*(M22-L22)</f>
        <v/>
      </c>
      <c r="M65">
        <f>((Reflected!$C$12-'02_193'!$A65)*((M23-M22)/($A66-$A65))+'02_193'!M22)+(Reflected!$C$15-M$44)/(N$44-M$44)*(N22-M22)</f>
        <v/>
      </c>
      <c r="N65">
        <f>((Reflected!$C$12-'02_193'!$A65)*((N23-N22)/($A66-$A65))+'02_193'!N22)+(Reflected!$C$15-N$44)/(O$44-N$44)*(O22-N22)</f>
        <v/>
      </c>
      <c r="O65">
        <f>((Reflected!$C$12-'02_193'!$A65)*((O23-O22)/($A66-$A65))+'02_193'!O22)+(Reflected!$C$15-O$44)/(P$44-O$44)*(P22-O22)</f>
        <v/>
      </c>
      <c r="P65">
        <f>((Reflected!$C$12-'02_193'!$A65)*((P23-P22)/($A66-$A65))+'02_193'!P22)+(Reflected!$C$15-P$44)/(Q$44-P$44)*(Q22-P22)</f>
        <v/>
      </c>
      <c r="Q65">
        <f>((Reflected!$C$12-'02_193'!$A65)*((Q23-Q22)/($A66-$A65))+'02_193'!Q22)+(Reflected!$C$15-Q$44)/(R$44-Q$44)*(R22-Q22)</f>
        <v/>
      </c>
      <c r="R65">
        <f>((Reflected!$C$12-'02_193'!$A65)*((R23-R22)/($A66-$A65))+'02_193'!R22)+(Reflected!$C$15-R$44)/(S$44-R$44)*(S22-R22)</f>
        <v/>
      </c>
      <c r="S65">
        <f>((Reflected!$C$12-'02_193'!$A65)*((S23-S22)/($A66-$A65))+'02_193'!S22)+(Reflected!$C$15-S$44)/(T$44-S$44)*(T22-S22)</f>
        <v/>
      </c>
      <c r="T65">
        <f>((Reflected!$C$12-'02_193'!$A65)*((T23-T22)/($A66-$A65))+'02_193'!T22)+(Reflected!$C$15-T$44)/(U$44-T$44)*(U22-T22)</f>
        <v/>
      </c>
      <c r="U65">
        <f>((Reflected!$C$12-'02_193'!$A65)*((U23-U22)/($A66-$A65))+'02_193'!U22)+(Reflected!$C$15-U$44)/(V$44-U$44)*(V22-U22)</f>
        <v/>
      </c>
    </row>
    <row r="66">
      <c r="A66" t="n">
        <v>48</v>
      </c>
      <c r="B66">
        <f>((Reflected!$C$12-'02_193'!$A66)*((B24-B23)/($A67-$A66))+'02_193'!B23)+(Reflected!$C$15-B$44)/(C$44-B$44)*(C23-B23)</f>
        <v/>
      </c>
      <c r="C66">
        <f>((Reflected!$C$12-'02_193'!$A66)*((C24-C23)/($A67-$A66))+'02_193'!C23)+(Reflected!$C$15-C$44)/(D$44-C$44)*(D23-C23)</f>
        <v/>
      </c>
      <c r="D66">
        <f>((Reflected!$C$12-'02_193'!$A66)*((D24-D23)/($A67-$A66))+'02_193'!D23)+(Reflected!$C$15-D$44)/(E$44-D$44)*(E23-D23)</f>
        <v/>
      </c>
      <c r="E66">
        <f>((Reflected!$C$12-'02_193'!$A66)*((E24-E23)/($A67-$A66))+'02_193'!E23)+(Reflected!$C$15-E$44)/(F$44-E$44)*(F23-E23)</f>
        <v/>
      </c>
      <c r="F66">
        <f>((Reflected!$C$12-'02_193'!$A66)*((F24-F23)/($A67-$A66))+'02_193'!F23)+(Reflected!$C$15-F$44)/(G$44-F$44)*(G23-F23)</f>
        <v/>
      </c>
      <c r="G66">
        <f>((Reflected!$C$12-'02_193'!$A66)*((G24-G23)/($A67-$A66))+'02_193'!G23)+(Reflected!$C$15-G$44)/(H$44-G$44)*(H23-G23)</f>
        <v/>
      </c>
      <c r="H66">
        <f>((Reflected!$C$12-'02_193'!$A66)*((H24-H23)/($A67-$A66))+'02_193'!H23)+(Reflected!$C$15-H$44)/(I$44-H$44)*(I23-H23)</f>
        <v/>
      </c>
      <c r="I66">
        <f>((Reflected!$C$12-'02_193'!$A66)*((I24-I23)/($A67-$A66))+'02_193'!I23)+(Reflected!$C$15-I$44)/(J$44-I$44)*(J23-I23)</f>
        <v/>
      </c>
      <c r="J66">
        <f>((Reflected!$C$12-'02_193'!$A66)*((J24-J23)/($A67-$A66))+'02_193'!J23)+(Reflected!$C$15-J$44)/(K$44-J$44)*(K23-J23)</f>
        <v/>
      </c>
      <c r="K66">
        <f>((Reflected!$C$12-'02_193'!$A66)*((K24-K23)/($A67-$A66))+'02_193'!K23)+(Reflected!$C$15-K$44)/(L$44-K$44)*(L23-K23)</f>
        <v/>
      </c>
      <c r="L66">
        <f>((Reflected!$C$12-'02_193'!$A66)*((L24-L23)/($A67-$A66))+'02_193'!L23)+(Reflected!$C$15-L$44)/(M$44-L$44)*(M23-L23)</f>
        <v/>
      </c>
      <c r="M66">
        <f>((Reflected!$C$12-'02_193'!$A66)*((M24-M23)/($A67-$A66))+'02_193'!M23)+(Reflected!$C$15-M$44)/(N$44-M$44)*(N23-M23)</f>
        <v/>
      </c>
      <c r="N66">
        <f>((Reflected!$C$12-'02_193'!$A66)*((N24-N23)/($A67-$A66))+'02_193'!N23)+(Reflected!$C$15-N$44)/(O$44-N$44)*(O23-N23)</f>
        <v/>
      </c>
      <c r="O66">
        <f>((Reflected!$C$12-'02_193'!$A66)*((O24-O23)/($A67-$A66))+'02_193'!O23)+(Reflected!$C$15-O$44)/(P$44-O$44)*(P23-O23)</f>
        <v/>
      </c>
      <c r="P66">
        <f>((Reflected!$C$12-'02_193'!$A66)*((P24-P23)/($A67-$A66))+'02_193'!P23)+(Reflected!$C$15-P$44)/(Q$44-P$44)*(Q23-P23)</f>
        <v/>
      </c>
      <c r="Q66">
        <f>((Reflected!$C$12-'02_193'!$A66)*((Q24-Q23)/($A67-$A66))+'02_193'!Q23)+(Reflected!$C$15-Q$44)/(R$44-Q$44)*(R23-Q23)</f>
        <v/>
      </c>
      <c r="R66">
        <f>((Reflected!$C$12-'02_193'!$A66)*((R24-R23)/($A67-$A66))+'02_193'!R23)+(Reflected!$C$15-R$44)/(S$44-R$44)*(S23-R23)</f>
        <v/>
      </c>
      <c r="S66">
        <f>((Reflected!$C$12-'02_193'!$A66)*((S24-S23)/($A67-$A66))+'02_193'!S23)+(Reflected!$C$15-S$44)/(T$44-S$44)*(T23-S23)</f>
        <v/>
      </c>
      <c r="T66">
        <f>((Reflected!$C$12-'02_193'!$A66)*((T24-T23)/($A67-$A66))+'02_193'!T23)+(Reflected!$C$15-T$44)/(U$44-T$44)*(U23-T23)</f>
        <v/>
      </c>
      <c r="U66">
        <f>((Reflected!$C$12-'02_193'!$A66)*((U24-U23)/($A67-$A66))+'02_193'!U23)+(Reflected!$C$15-U$44)/(V$44-U$44)*(V23-U23)</f>
        <v/>
      </c>
    </row>
    <row r="67">
      <c r="A67" t="n">
        <v>50</v>
      </c>
      <c r="B67">
        <f>((Reflected!$C$12-'02_193'!$A67)*((B25-B24)/($A68-$A67))+'02_193'!B24)+(Reflected!$C$15-B$44)/(C$44-B$44)*(C24-B24)</f>
        <v/>
      </c>
      <c r="C67">
        <f>((Reflected!$C$12-'02_193'!$A67)*((C25-C24)/($A68-$A67))+'02_193'!C24)+(Reflected!$C$15-C$44)/(D$44-C$44)*(D24-C24)</f>
        <v/>
      </c>
      <c r="D67">
        <f>((Reflected!$C$12-'02_193'!$A67)*((D25-D24)/($A68-$A67))+'02_193'!D24)+(Reflected!$C$15-D$44)/(E$44-D$44)*(E24-D24)</f>
        <v/>
      </c>
      <c r="E67">
        <f>((Reflected!$C$12-'02_193'!$A67)*((E25-E24)/($A68-$A67))+'02_193'!E24)+(Reflected!$C$15-E$44)/(F$44-E$44)*(F24-E24)</f>
        <v/>
      </c>
      <c r="F67">
        <f>((Reflected!$C$12-'02_193'!$A67)*((F25-F24)/($A68-$A67))+'02_193'!F24)+(Reflected!$C$15-F$44)/(G$44-F$44)*(G24-F24)</f>
        <v/>
      </c>
      <c r="G67">
        <f>((Reflected!$C$12-'02_193'!$A67)*((G25-G24)/($A68-$A67))+'02_193'!G24)+(Reflected!$C$15-G$44)/(H$44-G$44)*(H24-G24)</f>
        <v/>
      </c>
      <c r="H67">
        <f>((Reflected!$C$12-'02_193'!$A67)*((H25-H24)/($A68-$A67))+'02_193'!H24)+(Reflected!$C$15-H$44)/(I$44-H$44)*(I24-H24)</f>
        <v/>
      </c>
      <c r="I67">
        <f>((Reflected!$C$12-'02_193'!$A67)*((I25-I24)/($A68-$A67))+'02_193'!I24)+(Reflected!$C$15-I$44)/(J$44-I$44)*(J24-I24)</f>
        <v/>
      </c>
      <c r="J67">
        <f>((Reflected!$C$12-'02_193'!$A67)*((J25-J24)/($A68-$A67))+'02_193'!J24)+(Reflected!$C$15-J$44)/(K$44-J$44)*(K24-J24)</f>
        <v/>
      </c>
      <c r="K67">
        <f>((Reflected!$C$12-'02_193'!$A67)*((K25-K24)/($A68-$A67))+'02_193'!K24)+(Reflected!$C$15-K$44)/(L$44-K$44)*(L24-K24)</f>
        <v/>
      </c>
      <c r="L67">
        <f>((Reflected!$C$12-'02_193'!$A67)*((L25-L24)/($A68-$A67))+'02_193'!L24)+(Reflected!$C$15-L$44)/(M$44-L$44)*(M24-L24)</f>
        <v/>
      </c>
      <c r="M67">
        <f>((Reflected!$C$12-'02_193'!$A67)*((M25-M24)/($A68-$A67))+'02_193'!M24)+(Reflected!$C$15-M$44)/(N$44-M$44)*(N24-M24)</f>
        <v/>
      </c>
      <c r="N67">
        <f>((Reflected!$C$12-'02_193'!$A67)*((N25-N24)/($A68-$A67))+'02_193'!N24)+(Reflected!$C$15-N$44)/(O$44-N$44)*(O24-N24)</f>
        <v/>
      </c>
      <c r="O67">
        <f>((Reflected!$C$12-'02_193'!$A67)*((O25-O24)/($A68-$A67))+'02_193'!O24)+(Reflected!$C$15-O$44)/(P$44-O$44)*(P24-O24)</f>
        <v/>
      </c>
      <c r="P67">
        <f>((Reflected!$C$12-'02_193'!$A67)*((P25-P24)/($A68-$A67))+'02_193'!P24)+(Reflected!$C$15-P$44)/(Q$44-P$44)*(Q24-P24)</f>
        <v/>
      </c>
      <c r="Q67">
        <f>((Reflected!$C$12-'02_193'!$A67)*((Q25-Q24)/($A68-$A67))+'02_193'!Q24)+(Reflected!$C$15-Q$44)/(R$44-Q$44)*(R24-Q24)</f>
        <v/>
      </c>
      <c r="R67">
        <f>((Reflected!$C$12-'02_193'!$A67)*((R25-R24)/($A68-$A67))+'02_193'!R24)+(Reflected!$C$15-R$44)/(S$44-R$44)*(S24-R24)</f>
        <v/>
      </c>
      <c r="S67">
        <f>((Reflected!$C$12-'02_193'!$A67)*((S25-S24)/($A68-$A67))+'02_193'!S24)+(Reflected!$C$15-S$44)/(T$44-S$44)*(T24-S24)</f>
        <v/>
      </c>
      <c r="T67">
        <f>((Reflected!$C$12-'02_193'!$A67)*((T25-T24)/($A68-$A67))+'02_193'!T24)+(Reflected!$C$15-T$44)/(U$44-T$44)*(U24-T24)</f>
        <v/>
      </c>
      <c r="U67">
        <f>((Reflected!$C$12-'02_193'!$A67)*((U25-U24)/($A68-$A67))+'02_193'!U24)+(Reflected!$C$15-U$44)/(V$44-U$44)*(V24-U24)</f>
        <v/>
      </c>
    </row>
    <row r="68">
      <c r="A68" t="n">
        <v>52.5</v>
      </c>
      <c r="B68">
        <f>((Reflected!$C$12-'02_193'!$A68)*((B26-B25)/($A69-$A68))+'02_193'!B25)+(Reflected!$C$15-B$44)/(C$44-B$44)*(C25-B25)</f>
        <v/>
      </c>
      <c r="C68">
        <f>((Reflected!$C$12-'02_193'!$A68)*((C26-C25)/($A69-$A68))+'02_193'!C25)+(Reflected!$C$15-C$44)/(D$44-C$44)*(D25-C25)</f>
        <v/>
      </c>
      <c r="D68">
        <f>((Reflected!$C$12-'02_193'!$A68)*((D26-D25)/($A69-$A68))+'02_193'!D25)+(Reflected!$C$15-D$44)/(E$44-D$44)*(E25-D25)</f>
        <v/>
      </c>
      <c r="E68">
        <f>((Reflected!$C$12-'02_193'!$A68)*((E26-E25)/($A69-$A68))+'02_193'!E25)+(Reflected!$C$15-E$44)/(F$44-E$44)*(F25-E25)</f>
        <v/>
      </c>
      <c r="F68">
        <f>((Reflected!$C$12-'02_193'!$A68)*((F26-F25)/($A69-$A68))+'02_193'!F25)+(Reflected!$C$15-F$44)/(G$44-F$44)*(G25-F25)</f>
        <v/>
      </c>
      <c r="G68">
        <f>((Reflected!$C$12-'02_193'!$A68)*((G26-G25)/($A69-$A68))+'02_193'!G25)+(Reflected!$C$15-G$44)/(H$44-G$44)*(H25-G25)</f>
        <v/>
      </c>
      <c r="H68">
        <f>((Reflected!$C$12-'02_193'!$A68)*((H26-H25)/($A69-$A68))+'02_193'!H25)+(Reflected!$C$15-H$44)/(I$44-H$44)*(I25-H25)</f>
        <v/>
      </c>
      <c r="I68">
        <f>((Reflected!$C$12-'02_193'!$A68)*((I26-I25)/($A69-$A68))+'02_193'!I25)+(Reflected!$C$15-I$44)/(J$44-I$44)*(J25-I25)</f>
        <v/>
      </c>
      <c r="J68">
        <f>((Reflected!$C$12-'02_193'!$A68)*((J26-J25)/($A69-$A68))+'02_193'!J25)+(Reflected!$C$15-J$44)/(K$44-J$44)*(K25-J25)</f>
        <v/>
      </c>
      <c r="K68">
        <f>((Reflected!$C$12-'02_193'!$A68)*((K26-K25)/($A69-$A68))+'02_193'!K25)+(Reflected!$C$15-K$44)/(L$44-K$44)*(L25-K25)</f>
        <v/>
      </c>
      <c r="L68">
        <f>((Reflected!$C$12-'02_193'!$A68)*((L26-L25)/($A69-$A68))+'02_193'!L25)+(Reflected!$C$15-L$44)/(M$44-L$44)*(M25-L25)</f>
        <v/>
      </c>
      <c r="M68">
        <f>((Reflected!$C$12-'02_193'!$A68)*((M26-M25)/($A69-$A68))+'02_193'!M25)+(Reflected!$C$15-M$44)/(N$44-M$44)*(N25-M25)</f>
        <v/>
      </c>
      <c r="N68">
        <f>((Reflected!$C$12-'02_193'!$A68)*((N26-N25)/($A69-$A68))+'02_193'!N25)+(Reflected!$C$15-N$44)/(O$44-N$44)*(O25-N25)</f>
        <v/>
      </c>
      <c r="O68">
        <f>((Reflected!$C$12-'02_193'!$A68)*((O26-O25)/($A69-$A68))+'02_193'!O25)+(Reflected!$C$15-O$44)/(P$44-O$44)*(P25-O25)</f>
        <v/>
      </c>
      <c r="P68">
        <f>((Reflected!$C$12-'02_193'!$A68)*((P26-P25)/($A69-$A68))+'02_193'!P25)+(Reflected!$C$15-P$44)/(Q$44-P$44)*(Q25-P25)</f>
        <v/>
      </c>
      <c r="Q68">
        <f>((Reflected!$C$12-'02_193'!$A68)*((Q26-Q25)/($A69-$A68))+'02_193'!Q25)+(Reflected!$C$15-Q$44)/(R$44-Q$44)*(R25-Q25)</f>
        <v/>
      </c>
      <c r="R68">
        <f>((Reflected!$C$12-'02_193'!$A68)*((R26-R25)/($A69-$A68))+'02_193'!R25)+(Reflected!$C$15-R$44)/(S$44-R$44)*(S25-R25)</f>
        <v/>
      </c>
      <c r="S68">
        <f>((Reflected!$C$12-'02_193'!$A68)*((S26-S25)/($A69-$A68))+'02_193'!S25)+(Reflected!$C$15-S$44)/(T$44-S$44)*(T25-S25)</f>
        <v/>
      </c>
      <c r="T68">
        <f>((Reflected!$C$12-'02_193'!$A68)*((T26-T25)/($A69-$A68))+'02_193'!T25)+(Reflected!$C$15-T$44)/(U$44-T$44)*(U25-T25)</f>
        <v/>
      </c>
      <c r="U68">
        <f>((Reflected!$C$12-'02_193'!$A68)*((U26-U25)/($A69-$A68))+'02_193'!U25)+(Reflected!$C$15-U$44)/(V$44-U$44)*(V25-U25)</f>
        <v/>
      </c>
    </row>
    <row r="69">
      <c r="A69" t="n">
        <v>57</v>
      </c>
      <c r="B69">
        <f>((Reflected!$C$12-'02_193'!$A69)*((B27-B26)/($A70-$A69))+'02_193'!B26)+(Reflected!$C$15-B$44)/(C$44-B$44)*(C26-B26)</f>
        <v/>
      </c>
      <c r="C69">
        <f>((Reflected!$C$12-'02_193'!$A69)*((C27-C26)/($A70-$A69))+'02_193'!C26)+(Reflected!$C$15-C$44)/(D$44-C$44)*(D26-C26)</f>
        <v/>
      </c>
      <c r="D69">
        <f>((Reflected!$C$12-'02_193'!$A69)*((D27-D26)/($A70-$A69))+'02_193'!D26)+(Reflected!$C$15-D$44)/(E$44-D$44)*(E26-D26)</f>
        <v/>
      </c>
      <c r="E69">
        <f>((Reflected!$C$12-'02_193'!$A69)*((E27-E26)/($A70-$A69))+'02_193'!E26)+(Reflected!$C$15-E$44)/(F$44-E$44)*(F26-E26)</f>
        <v/>
      </c>
      <c r="F69">
        <f>((Reflected!$C$12-'02_193'!$A69)*((F27-F26)/($A70-$A69))+'02_193'!F26)+(Reflected!$C$15-F$44)/(G$44-F$44)*(G26-F26)</f>
        <v/>
      </c>
      <c r="G69">
        <f>((Reflected!$C$12-'02_193'!$A69)*((G27-G26)/($A70-$A69))+'02_193'!G26)+(Reflected!$C$15-G$44)/(H$44-G$44)*(H26-G26)</f>
        <v/>
      </c>
      <c r="H69">
        <f>((Reflected!$C$12-'02_193'!$A69)*((H27-H26)/($A70-$A69))+'02_193'!H26)+(Reflected!$C$15-H$44)/(I$44-H$44)*(I26-H26)</f>
        <v/>
      </c>
      <c r="I69">
        <f>((Reflected!$C$12-'02_193'!$A69)*((I27-I26)/($A70-$A69))+'02_193'!I26)+(Reflected!$C$15-I$44)/(J$44-I$44)*(J26-I26)</f>
        <v/>
      </c>
      <c r="J69">
        <f>((Reflected!$C$12-'02_193'!$A69)*((J27-J26)/($A70-$A69))+'02_193'!J26)+(Reflected!$C$15-J$44)/(K$44-J$44)*(K26-J26)</f>
        <v/>
      </c>
      <c r="K69">
        <f>((Reflected!$C$12-'02_193'!$A69)*((K27-K26)/($A70-$A69))+'02_193'!K26)+(Reflected!$C$15-K$44)/(L$44-K$44)*(L26-K26)</f>
        <v/>
      </c>
      <c r="L69">
        <f>((Reflected!$C$12-'02_193'!$A69)*((L27-L26)/($A70-$A69))+'02_193'!L26)+(Reflected!$C$15-L$44)/(M$44-L$44)*(M26-L26)</f>
        <v/>
      </c>
      <c r="M69">
        <f>((Reflected!$C$12-'02_193'!$A69)*((M27-M26)/($A70-$A69))+'02_193'!M26)+(Reflected!$C$15-M$44)/(N$44-M$44)*(N26-M26)</f>
        <v/>
      </c>
      <c r="N69">
        <f>((Reflected!$C$12-'02_193'!$A69)*((N27-N26)/($A70-$A69))+'02_193'!N26)+(Reflected!$C$15-N$44)/(O$44-N$44)*(O26-N26)</f>
        <v/>
      </c>
      <c r="O69">
        <f>((Reflected!$C$12-'02_193'!$A69)*((O27-O26)/($A70-$A69))+'02_193'!O26)+(Reflected!$C$15-O$44)/(P$44-O$44)*(P26-O26)</f>
        <v/>
      </c>
      <c r="P69">
        <f>((Reflected!$C$12-'02_193'!$A69)*((P27-P26)/($A70-$A69))+'02_193'!P26)+(Reflected!$C$15-P$44)/(Q$44-P$44)*(Q26-P26)</f>
        <v/>
      </c>
      <c r="Q69">
        <f>((Reflected!$C$12-'02_193'!$A69)*((Q27-Q26)/($A70-$A69))+'02_193'!Q26)+(Reflected!$C$15-Q$44)/(R$44-Q$44)*(R26-Q26)</f>
        <v/>
      </c>
      <c r="R69">
        <f>((Reflected!$C$12-'02_193'!$A69)*((R27-R26)/($A70-$A69))+'02_193'!R26)+(Reflected!$C$15-R$44)/(S$44-R$44)*(S26-R26)</f>
        <v/>
      </c>
      <c r="S69">
        <f>((Reflected!$C$12-'02_193'!$A69)*((S27-S26)/($A70-$A69))+'02_193'!S26)+(Reflected!$C$15-S$44)/(T$44-S$44)*(T26-S26)</f>
        <v/>
      </c>
      <c r="T69">
        <f>((Reflected!$C$12-'02_193'!$A69)*((T27-T26)/($A70-$A69))+'02_193'!T26)+(Reflected!$C$15-T$44)/(U$44-T$44)*(U26-T26)</f>
        <v/>
      </c>
      <c r="U69">
        <f>((Reflected!$C$12-'02_193'!$A69)*((U27-U26)/($A70-$A69))+'02_193'!U26)+(Reflected!$C$15-U$44)/(V$44-U$44)*(V26-U26)</f>
        <v/>
      </c>
    </row>
    <row r="70">
      <c r="A70" t="n">
        <v>62</v>
      </c>
      <c r="B70">
        <f>((Reflected!$C$12-'02_193'!$A70)*((B28-B27)/($A71-$A70))+'02_193'!B27)+(Reflected!$C$15-B$44)/(C$44-B$44)*(C27-B27)</f>
        <v/>
      </c>
      <c r="C70">
        <f>((Reflected!$C$12-'02_193'!$A70)*((C28-C27)/($A71-$A70))+'02_193'!C27)+(Reflected!$C$15-C$44)/(D$44-C$44)*(D27-C27)</f>
        <v/>
      </c>
      <c r="D70">
        <f>((Reflected!$C$12-'02_193'!$A70)*((D28-D27)/($A71-$A70))+'02_193'!D27)+(Reflected!$C$15-D$44)/(E$44-D$44)*(E27-D27)</f>
        <v/>
      </c>
      <c r="E70">
        <f>((Reflected!$C$12-'02_193'!$A70)*((E28-E27)/($A71-$A70))+'02_193'!E27)+(Reflected!$C$15-E$44)/(F$44-E$44)*(F27-E27)</f>
        <v/>
      </c>
      <c r="F70">
        <f>((Reflected!$C$12-'02_193'!$A70)*((F28-F27)/($A71-$A70))+'02_193'!F27)+(Reflected!$C$15-F$44)/(G$44-F$44)*(G27-F27)</f>
        <v/>
      </c>
      <c r="G70">
        <f>((Reflected!$C$12-'02_193'!$A70)*((G28-G27)/($A71-$A70))+'02_193'!G27)+(Reflected!$C$15-G$44)/(H$44-G$44)*(H27-G27)</f>
        <v/>
      </c>
      <c r="H70">
        <f>((Reflected!$C$12-'02_193'!$A70)*((H28-H27)/($A71-$A70))+'02_193'!H27)+(Reflected!$C$15-H$44)/(I$44-H$44)*(I27-H27)</f>
        <v/>
      </c>
      <c r="I70">
        <f>((Reflected!$C$12-'02_193'!$A70)*((I28-I27)/($A71-$A70))+'02_193'!I27)+(Reflected!$C$15-I$44)/(J$44-I$44)*(J27-I27)</f>
        <v/>
      </c>
      <c r="J70">
        <f>((Reflected!$C$12-'02_193'!$A70)*((J28-J27)/($A71-$A70))+'02_193'!J27)+(Reflected!$C$15-J$44)/(K$44-J$44)*(K27-J27)</f>
        <v/>
      </c>
      <c r="K70">
        <f>((Reflected!$C$12-'02_193'!$A70)*((K28-K27)/($A71-$A70))+'02_193'!K27)+(Reflected!$C$15-K$44)/(L$44-K$44)*(L27-K27)</f>
        <v/>
      </c>
      <c r="L70">
        <f>((Reflected!$C$12-'02_193'!$A70)*((L28-L27)/($A71-$A70))+'02_193'!L27)+(Reflected!$C$15-L$44)/(M$44-L$44)*(M27-L27)</f>
        <v/>
      </c>
      <c r="M70">
        <f>((Reflected!$C$12-'02_193'!$A70)*((M28-M27)/($A71-$A70))+'02_193'!M27)+(Reflected!$C$15-M$44)/(N$44-M$44)*(N27-M27)</f>
        <v/>
      </c>
      <c r="N70">
        <f>((Reflected!$C$12-'02_193'!$A70)*((N28-N27)/($A71-$A70))+'02_193'!N27)+(Reflected!$C$15-N$44)/(O$44-N$44)*(O27-N27)</f>
        <v/>
      </c>
      <c r="O70">
        <f>((Reflected!$C$12-'02_193'!$A70)*((O28-O27)/($A71-$A70))+'02_193'!O27)+(Reflected!$C$15-O$44)/(P$44-O$44)*(P27-O27)</f>
        <v/>
      </c>
      <c r="P70">
        <f>((Reflected!$C$12-'02_193'!$A70)*((P28-P27)/($A71-$A70))+'02_193'!P27)+(Reflected!$C$15-P$44)/(Q$44-P$44)*(Q27-P27)</f>
        <v/>
      </c>
      <c r="Q70">
        <f>((Reflected!$C$12-'02_193'!$A70)*((Q28-Q27)/($A71-$A70))+'02_193'!Q27)+(Reflected!$C$15-Q$44)/(R$44-Q$44)*(R27-Q27)</f>
        <v/>
      </c>
      <c r="R70">
        <f>((Reflected!$C$12-'02_193'!$A70)*((R28-R27)/($A71-$A70))+'02_193'!R27)+(Reflected!$C$15-R$44)/(S$44-R$44)*(S27-R27)</f>
        <v/>
      </c>
      <c r="S70">
        <f>((Reflected!$C$12-'02_193'!$A70)*((S28-S27)/($A71-$A70))+'02_193'!S27)+(Reflected!$C$15-S$44)/(T$44-S$44)*(T27-S27)</f>
        <v/>
      </c>
      <c r="T70">
        <f>((Reflected!$C$12-'02_193'!$A70)*((T28-T27)/($A71-$A70))+'02_193'!T27)+(Reflected!$C$15-T$44)/(U$44-T$44)*(U27-T27)</f>
        <v/>
      </c>
      <c r="U70">
        <f>((Reflected!$C$12-'02_193'!$A70)*((U28-U27)/($A71-$A70))+'02_193'!U27)+(Reflected!$C$15-U$44)/(V$44-U$44)*(V27-U27)</f>
        <v/>
      </c>
    </row>
    <row r="71">
      <c r="A71" t="n">
        <v>63</v>
      </c>
      <c r="B71">
        <f>((Reflected!$C$12-'02_193'!$A71)*((B29-B28)/($A72-$A71))+'02_193'!B28)+(Reflected!$C$15-B$44)/(C$44-B$44)*(C28-B28)</f>
        <v/>
      </c>
      <c r="C71">
        <f>((Reflected!$C$12-'02_193'!$A71)*((C29-C28)/($A72-$A71))+'02_193'!C28)+(Reflected!$C$15-C$44)/(D$44-C$44)*(D28-C28)</f>
        <v/>
      </c>
      <c r="D71">
        <f>((Reflected!$C$12-'02_193'!$A71)*((D29-D28)/($A72-$A71))+'02_193'!D28)+(Reflected!$C$15-D$44)/(E$44-D$44)*(E28-D28)</f>
        <v/>
      </c>
      <c r="E71">
        <f>((Reflected!$C$12-'02_193'!$A71)*((E29-E28)/($A72-$A71))+'02_193'!E28)+(Reflected!$C$15-E$44)/(F$44-E$44)*(F28-E28)</f>
        <v/>
      </c>
      <c r="F71">
        <f>((Reflected!$C$12-'02_193'!$A71)*((F29-F28)/($A72-$A71))+'02_193'!F28)+(Reflected!$C$15-F$44)/(G$44-F$44)*(G28-F28)</f>
        <v/>
      </c>
      <c r="G71">
        <f>((Reflected!$C$12-'02_193'!$A71)*((G29-G28)/($A72-$A71))+'02_193'!G28)+(Reflected!$C$15-G$44)/(H$44-G$44)*(H28-G28)</f>
        <v/>
      </c>
      <c r="H71">
        <f>((Reflected!$C$12-'02_193'!$A71)*((H29-H28)/($A72-$A71))+'02_193'!H28)+(Reflected!$C$15-H$44)/(I$44-H$44)*(I28-H28)</f>
        <v/>
      </c>
      <c r="I71">
        <f>((Reflected!$C$12-'02_193'!$A71)*((I29-I28)/($A72-$A71))+'02_193'!I28)+(Reflected!$C$15-I$44)/(J$44-I$44)*(J28-I28)</f>
        <v/>
      </c>
      <c r="J71">
        <f>((Reflected!$C$12-'02_193'!$A71)*((J29-J28)/($A72-$A71))+'02_193'!J28)+(Reflected!$C$15-J$44)/(K$44-J$44)*(K28-J28)</f>
        <v/>
      </c>
      <c r="K71">
        <f>((Reflected!$C$12-'02_193'!$A71)*((K29-K28)/($A72-$A71))+'02_193'!K28)+(Reflected!$C$15-K$44)/(L$44-K$44)*(L28-K28)</f>
        <v/>
      </c>
      <c r="L71">
        <f>((Reflected!$C$12-'02_193'!$A71)*((L29-L28)/($A72-$A71))+'02_193'!L28)+(Reflected!$C$15-L$44)/(M$44-L$44)*(M28-L28)</f>
        <v/>
      </c>
      <c r="M71">
        <f>((Reflected!$C$12-'02_193'!$A71)*((M29-M28)/($A72-$A71))+'02_193'!M28)+(Reflected!$C$15-M$44)/(N$44-M$44)*(N28-M28)</f>
        <v/>
      </c>
      <c r="N71">
        <f>((Reflected!$C$12-'02_193'!$A71)*((N29-N28)/($A72-$A71))+'02_193'!N28)+(Reflected!$C$15-N$44)/(O$44-N$44)*(O28-N28)</f>
        <v/>
      </c>
      <c r="O71">
        <f>((Reflected!$C$12-'02_193'!$A71)*((O29-O28)/($A72-$A71))+'02_193'!O28)+(Reflected!$C$15-O$44)/(P$44-O$44)*(P28-O28)</f>
        <v/>
      </c>
      <c r="P71">
        <f>((Reflected!$C$12-'02_193'!$A71)*((P29-P28)/($A72-$A71))+'02_193'!P28)+(Reflected!$C$15-P$44)/(Q$44-P$44)*(Q28-P28)</f>
        <v/>
      </c>
      <c r="Q71">
        <f>((Reflected!$C$12-'02_193'!$A71)*((Q29-Q28)/($A72-$A71))+'02_193'!Q28)+(Reflected!$C$15-Q$44)/(R$44-Q$44)*(R28-Q28)</f>
        <v/>
      </c>
      <c r="R71">
        <f>((Reflected!$C$12-'02_193'!$A71)*((R29-R28)/($A72-$A71))+'02_193'!R28)+(Reflected!$C$15-R$44)/(S$44-R$44)*(S28-R28)</f>
        <v/>
      </c>
      <c r="S71">
        <f>((Reflected!$C$12-'02_193'!$A71)*((S29-S28)/($A72-$A71))+'02_193'!S28)+(Reflected!$C$15-S$44)/(T$44-S$44)*(T28-S28)</f>
        <v/>
      </c>
      <c r="T71">
        <f>((Reflected!$C$12-'02_193'!$A71)*((T29-T28)/($A72-$A71))+'02_193'!T28)+(Reflected!$C$15-T$44)/(U$44-T$44)*(U28-T28)</f>
        <v/>
      </c>
      <c r="U71">
        <f>((Reflected!$C$12-'02_193'!$A71)*((U29-U28)/($A72-$A71))+'02_193'!U28)+(Reflected!$C$15-U$44)/(V$44-U$44)*(V28-U28)</f>
        <v/>
      </c>
    </row>
    <row r="72">
      <c r="A72" t="n">
        <v>64</v>
      </c>
      <c r="B72">
        <f>((Reflected!$C$12-'02_193'!$A72)*((B30-B29)/($A73-$A72))+'02_193'!B29)+(Reflected!$C$15-B$44)/(C$44-B$44)*(C29-B29)</f>
        <v/>
      </c>
      <c r="C72">
        <f>((Reflected!$C$12-'02_193'!$A72)*((C30-C29)/($A73-$A72))+'02_193'!C29)+(Reflected!$C$15-C$44)/(D$44-C$44)*(D29-C29)</f>
        <v/>
      </c>
      <c r="D72">
        <f>((Reflected!$C$12-'02_193'!$A72)*((D30-D29)/($A73-$A72))+'02_193'!D29)+(Reflected!$C$15-D$44)/(E$44-D$44)*(E29-D29)</f>
        <v/>
      </c>
      <c r="E72">
        <f>((Reflected!$C$12-'02_193'!$A72)*((E30-E29)/($A73-$A72))+'02_193'!E29)+(Reflected!$C$15-E$44)/(F$44-E$44)*(F29-E29)</f>
        <v/>
      </c>
      <c r="F72">
        <f>((Reflected!$C$12-'02_193'!$A72)*((F30-F29)/($A73-$A72))+'02_193'!F29)+(Reflected!$C$15-F$44)/(G$44-F$44)*(G29-F29)</f>
        <v/>
      </c>
      <c r="G72">
        <f>((Reflected!$C$12-'02_193'!$A72)*((G30-G29)/($A73-$A72))+'02_193'!G29)+(Reflected!$C$15-G$44)/(H$44-G$44)*(H29-G29)</f>
        <v/>
      </c>
      <c r="H72">
        <f>((Reflected!$C$12-'02_193'!$A72)*((H30-H29)/($A73-$A72))+'02_193'!H29)+(Reflected!$C$15-H$44)/(I$44-H$44)*(I29-H29)</f>
        <v/>
      </c>
      <c r="I72">
        <f>((Reflected!$C$12-'02_193'!$A72)*((I30-I29)/($A73-$A72))+'02_193'!I29)+(Reflected!$C$15-I$44)/(J$44-I$44)*(J29-I29)</f>
        <v/>
      </c>
      <c r="J72">
        <f>((Reflected!$C$12-'02_193'!$A72)*((J30-J29)/($A73-$A72))+'02_193'!J29)+(Reflected!$C$15-J$44)/(K$44-J$44)*(K29-J29)</f>
        <v/>
      </c>
      <c r="K72">
        <f>((Reflected!$C$12-'02_193'!$A72)*((K30-K29)/($A73-$A72))+'02_193'!K29)+(Reflected!$C$15-K$44)/(L$44-K$44)*(L29-K29)</f>
        <v/>
      </c>
      <c r="L72">
        <f>((Reflected!$C$12-'02_193'!$A72)*((L30-L29)/($A73-$A72))+'02_193'!L29)+(Reflected!$C$15-L$44)/(M$44-L$44)*(M29-L29)</f>
        <v/>
      </c>
      <c r="M72">
        <f>((Reflected!$C$12-'02_193'!$A72)*((M30-M29)/($A73-$A72))+'02_193'!M29)+(Reflected!$C$15-M$44)/(N$44-M$44)*(N29-M29)</f>
        <v/>
      </c>
      <c r="N72">
        <f>((Reflected!$C$12-'02_193'!$A72)*((N30-N29)/($A73-$A72))+'02_193'!N29)+(Reflected!$C$15-N$44)/(O$44-N$44)*(O29-N29)</f>
        <v/>
      </c>
      <c r="O72">
        <f>((Reflected!$C$12-'02_193'!$A72)*((O30-O29)/($A73-$A72))+'02_193'!O29)+(Reflected!$C$15-O$44)/(P$44-O$44)*(P29-O29)</f>
        <v/>
      </c>
      <c r="P72">
        <f>((Reflected!$C$12-'02_193'!$A72)*((P30-P29)/($A73-$A72))+'02_193'!P29)+(Reflected!$C$15-P$44)/(Q$44-P$44)*(Q29-P29)</f>
        <v/>
      </c>
      <c r="Q72">
        <f>((Reflected!$C$12-'02_193'!$A72)*((Q30-Q29)/($A73-$A72))+'02_193'!Q29)+(Reflected!$C$15-Q$44)/(R$44-Q$44)*(R29-Q29)</f>
        <v/>
      </c>
      <c r="R72">
        <f>((Reflected!$C$12-'02_193'!$A72)*((R30-R29)/($A73-$A72))+'02_193'!R29)+(Reflected!$C$15-R$44)/(S$44-R$44)*(S29-R29)</f>
        <v/>
      </c>
      <c r="S72">
        <f>((Reflected!$C$12-'02_193'!$A72)*((S30-S29)/($A73-$A72))+'02_193'!S29)+(Reflected!$C$15-S$44)/(T$44-S$44)*(T29-S29)</f>
        <v/>
      </c>
      <c r="T72">
        <f>((Reflected!$C$12-'02_193'!$A72)*((T30-T29)/($A73-$A72))+'02_193'!T29)+(Reflected!$C$15-T$44)/(U$44-T$44)*(U29-T29)</f>
        <v/>
      </c>
      <c r="U72">
        <f>((Reflected!$C$12-'02_193'!$A72)*((U30-U29)/($A73-$A72))+'02_193'!U29)+(Reflected!$C$15-U$44)/(V$44-U$44)*(V29-U29)</f>
        <v/>
      </c>
    </row>
    <row r="73">
      <c r="A73" t="n">
        <v>68</v>
      </c>
      <c r="B73">
        <f>((Reflected!$C$12-'02_193'!$A73)*((B31-B30)/($A74-$A73))+'02_193'!B30)+(Reflected!$C$15-B$44)/(C$44-B$44)*(C30-B30)</f>
        <v/>
      </c>
      <c r="C73">
        <f>((Reflected!$C$12-'02_193'!$A73)*((C31-C30)/($A74-$A73))+'02_193'!C30)+(Reflected!$C$15-C$44)/(D$44-C$44)*(D30-C30)</f>
        <v/>
      </c>
      <c r="D73">
        <f>((Reflected!$C$12-'02_193'!$A73)*((D31-D30)/($A74-$A73))+'02_193'!D30)+(Reflected!$C$15-D$44)/(E$44-D$44)*(E30-D30)</f>
        <v/>
      </c>
      <c r="E73">
        <f>((Reflected!$C$12-'02_193'!$A73)*((E31-E30)/($A74-$A73))+'02_193'!E30)+(Reflected!$C$15-E$44)/(F$44-E$44)*(F30-E30)</f>
        <v/>
      </c>
      <c r="F73">
        <f>((Reflected!$C$12-'02_193'!$A73)*((F31-F30)/($A74-$A73))+'02_193'!F30)+(Reflected!$C$15-F$44)/(G$44-F$44)*(G30-F30)</f>
        <v/>
      </c>
      <c r="G73">
        <f>((Reflected!$C$12-'02_193'!$A73)*((G31-G30)/($A74-$A73))+'02_193'!G30)+(Reflected!$C$15-G$44)/(H$44-G$44)*(H30-G30)</f>
        <v/>
      </c>
      <c r="H73">
        <f>((Reflected!$C$12-'02_193'!$A73)*((H31-H30)/($A74-$A73))+'02_193'!H30)+(Reflected!$C$15-H$44)/(I$44-H$44)*(I30-H30)</f>
        <v/>
      </c>
      <c r="I73">
        <f>((Reflected!$C$12-'02_193'!$A73)*((I31-I30)/($A74-$A73))+'02_193'!I30)+(Reflected!$C$15-I$44)/(J$44-I$44)*(J30-I30)</f>
        <v/>
      </c>
      <c r="J73">
        <f>((Reflected!$C$12-'02_193'!$A73)*((J31-J30)/($A74-$A73))+'02_193'!J30)+(Reflected!$C$15-J$44)/(K$44-J$44)*(K30-J30)</f>
        <v/>
      </c>
      <c r="K73">
        <f>((Reflected!$C$12-'02_193'!$A73)*((K31-K30)/($A74-$A73))+'02_193'!K30)+(Reflected!$C$15-K$44)/(L$44-K$44)*(L30-K30)</f>
        <v/>
      </c>
      <c r="L73">
        <f>((Reflected!$C$12-'02_193'!$A73)*((L31-L30)/($A74-$A73))+'02_193'!L30)+(Reflected!$C$15-L$44)/(M$44-L$44)*(M30-L30)</f>
        <v/>
      </c>
      <c r="M73">
        <f>((Reflected!$C$12-'02_193'!$A73)*((M31-M30)/($A74-$A73))+'02_193'!M30)+(Reflected!$C$15-M$44)/(N$44-M$44)*(N30-M30)</f>
        <v/>
      </c>
      <c r="N73">
        <f>((Reflected!$C$12-'02_193'!$A73)*((N31-N30)/($A74-$A73))+'02_193'!N30)+(Reflected!$C$15-N$44)/(O$44-N$44)*(O30-N30)</f>
        <v/>
      </c>
      <c r="O73">
        <f>((Reflected!$C$12-'02_193'!$A73)*((O31-O30)/($A74-$A73))+'02_193'!O30)+(Reflected!$C$15-O$44)/(P$44-O$44)*(P30-O30)</f>
        <v/>
      </c>
      <c r="P73">
        <f>((Reflected!$C$12-'02_193'!$A73)*((P31-P30)/($A74-$A73))+'02_193'!P30)+(Reflected!$C$15-P$44)/(Q$44-P$44)*(Q30-P30)</f>
        <v/>
      </c>
      <c r="Q73">
        <f>((Reflected!$C$12-'02_193'!$A73)*((Q31-Q30)/($A74-$A73))+'02_193'!Q30)+(Reflected!$C$15-Q$44)/(R$44-Q$44)*(R30-Q30)</f>
        <v/>
      </c>
      <c r="R73">
        <f>((Reflected!$C$12-'02_193'!$A73)*((R31-R30)/($A74-$A73))+'02_193'!R30)+(Reflected!$C$15-R$44)/(S$44-R$44)*(S30-R30)</f>
        <v/>
      </c>
      <c r="S73">
        <f>((Reflected!$C$12-'02_193'!$A73)*((S31-S30)/($A74-$A73))+'02_193'!S30)+(Reflected!$C$15-S$44)/(T$44-S$44)*(T30-S30)</f>
        <v/>
      </c>
      <c r="T73">
        <f>((Reflected!$C$12-'02_193'!$A73)*((T31-T30)/($A74-$A73))+'02_193'!T30)+(Reflected!$C$15-T$44)/(U$44-T$44)*(U30-T30)</f>
        <v/>
      </c>
      <c r="U73">
        <f>((Reflected!$C$12-'02_193'!$A73)*((U31-U30)/($A74-$A73))+'02_193'!U30)+(Reflected!$C$15-U$44)/(V$44-U$44)*(V30-U30)</f>
        <v/>
      </c>
    </row>
    <row r="74">
      <c r="A74" t="n">
        <v>69</v>
      </c>
      <c r="B74">
        <f>((Reflected!$C$12-'02_193'!$A74)*((B32-B31)/($A75-$A74))+'02_193'!B31)+(Reflected!$C$15-B$44)/(C$44-B$44)*(C31-B31)</f>
        <v/>
      </c>
      <c r="C74">
        <f>((Reflected!$C$12-'02_193'!$A74)*((C32-C31)/($A75-$A74))+'02_193'!C31)+(Reflected!$C$15-C$44)/(D$44-C$44)*(D31-C31)</f>
        <v/>
      </c>
      <c r="D74">
        <f>((Reflected!$C$12-'02_193'!$A74)*((D32-D31)/($A75-$A74))+'02_193'!D31)+(Reflected!$C$15-D$44)/(E$44-D$44)*(E31-D31)</f>
        <v/>
      </c>
      <c r="E74">
        <f>((Reflected!$C$12-'02_193'!$A74)*((E32-E31)/($A75-$A74))+'02_193'!E31)+(Reflected!$C$15-E$44)/(F$44-E$44)*(F31-E31)</f>
        <v/>
      </c>
      <c r="F74">
        <f>((Reflected!$C$12-'02_193'!$A74)*((F32-F31)/($A75-$A74))+'02_193'!F31)+(Reflected!$C$15-F$44)/(G$44-F$44)*(G31-F31)</f>
        <v/>
      </c>
      <c r="G74">
        <f>((Reflected!$C$12-'02_193'!$A74)*((G32-G31)/($A75-$A74))+'02_193'!G31)+(Reflected!$C$15-G$44)/(H$44-G$44)*(H31-G31)</f>
        <v/>
      </c>
      <c r="H74">
        <f>((Reflected!$C$12-'02_193'!$A74)*((H32-H31)/($A75-$A74))+'02_193'!H31)+(Reflected!$C$15-H$44)/(I$44-H$44)*(I31-H31)</f>
        <v/>
      </c>
      <c r="I74">
        <f>((Reflected!$C$12-'02_193'!$A74)*((I32-I31)/($A75-$A74))+'02_193'!I31)+(Reflected!$C$15-I$44)/(J$44-I$44)*(J31-I31)</f>
        <v/>
      </c>
      <c r="J74">
        <f>((Reflected!$C$12-'02_193'!$A74)*((J32-J31)/($A75-$A74))+'02_193'!J31)+(Reflected!$C$15-J$44)/(K$44-J$44)*(K31-J31)</f>
        <v/>
      </c>
      <c r="K74">
        <f>((Reflected!$C$12-'02_193'!$A74)*((K32-K31)/($A75-$A74))+'02_193'!K31)+(Reflected!$C$15-K$44)/(L$44-K$44)*(L31-K31)</f>
        <v/>
      </c>
      <c r="L74">
        <f>((Reflected!$C$12-'02_193'!$A74)*((L32-L31)/($A75-$A74))+'02_193'!L31)+(Reflected!$C$15-L$44)/(M$44-L$44)*(M31-L31)</f>
        <v/>
      </c>
      <c r="M74">
        <f>((Reflected!$C$12-'02_193'!$A74)*((M32-M31)/($A75-$A74))+'02_193'!M31)+(Reflected!$C$15-M$44)/(N$44-M$44)*(N31-M31)</f>
        <v/>
      </c>
      <c r="N74">
        <f>((Reflected!$C$12-'02_193'!$A74)*((N32-N31)/($A75-$A74))+'02_193'!N31)+(Reflected!$C$15-N$44)/(O$44-N$44)*(O31-N31)</f>
        <v/>
      </c>
      <c r="O74">
        <f>((Reflected!$C$12-'02_193'!$A74)*((O32-O31)/($A75-$A74))+'02_193'!O31)+(Reflected!$C$15-O$44)/(P$44-O$44)*(P31-O31)</f>
        <v/>
      </c>
      <c r="P74">
        <f>((Reflected!$C$12-'02_193'!$A74)*((P32-P31)/($A75-$A74))+'02_193'!P31)+(Reflected!$C$15-P$44)/(Q$44-P$44)*(Q31-P31)</f>
        <v/>
      </c>
      <c r="Q74">
        <f>((Reflected!$C$12-'02_193'!$A74)*((Q32-Q31)/($A75-$A74))+'02_193'!Q31)+(Reflected!$C$15-Q$44)/(R$44-Q$44)*(R31-Q31)</f>
        <v/>
      </c>
      <c r="R74">
        <f>((Reflected!$C$12-'02_193'!$A74)*((R32-R31)/($A75-$A74))+'02_193'!R31)+(Reflected!$C$15-R$44)/(S$44-R$44)*(S31-R31)</f>
        <v/>
      </c>
      <c r="S74">
        <f>((Reflected!$C$12-'02_193'!$A74)*((S32-S31)/($A75-$A74))+'02_193'!S31)+(Reflected!$C$15-S$44)/(T$44-S$44)*(T31-S31)</f>
        <v/>
      </c>
      <c r="T74">
        <f>((Reflected!$C$12-'02_193'!$A74)*((T32-T31)/($A75-$A74))+'02_193'!T31)+(Reflected!$C$15-T$44)/(U$44-T$44)*(U31-T31)</f>
        <v/>
      </c>
      <c r="U74">
        <f>((Reflected!$C$12-'02_193'!$A74)*((U32-U31)/($A75-$A74))+'02_193'!U31)+(Reflected!$C$15-U$44)/(V$44-U$44)*(V31-U31)</f>
        <v/>
      </c>
    </row>
    <row r="75">
      <c r="A75" t="n">
        <v>70</v>
      </c>
      <c r="B75">
        <f>((Reflected!$C$12-'02_193'!$A75)*((B33-B32)/($A76-$A75))+'02_193'!B32)+(Reflected!$C$15-B$44)/(C$44-B$44)*(C32-B32)</f>
        <v/>
      </c>
      <c r="C75">
        <f>((Reflected!$C$12-'02_193'!$A75)*((C33-C32)/($A76-$A75))+'02_193'!C32)+(Reflected!$C$15-C$44)/(D$44-C$44)*(D32-C32)</f>
        <v/>
      </c>
      <c r="D75">
        <f>((Reflected!$C$12-'02_193'!$A75)*((D33-D32)/($A76-$A75))+'02_193'!D32)+(Reflected!$C$15-D$44)/(E$44-D$44)*(E32-D32)</f>
        <v/>
      </c>
      <c r="E75">
        <f>((Reflected!$C$12-'02_193'!$A75)*((E33-E32)/($A76-$A75))+'02_193'!E32)+(Reflected!$C$15-E$44)/(F$44-E$44)*(F32-E32)</f>
        <v/>
      </c>
      <c r="F75">
        <f>((Reflected!$C$12-'02_193'!$A75)*((F33-F32)/($A76-$A75))+'02_193'!F32)+(Reflected!$C$15-F$44)/(G$44-F$44)*(G32-F32)</f>
        <v/>
      </c>
      <c r="G75">
        <f>((Reflected!$C$12-'02_193'!$A75)*((G33-G32)/($A76-$A75))+'02_193'!G32)+(Reflected!$C$15-G$44)/(H$44-G$44)*(H32-G32)</f>
        <v/>
      </c>
      <c r="H75">
        <f>((Reflected!$C$12-'02_193'!$A75)*((H33-H32)/($A76-$A75))+'02_193'!H32)+(Reflected!$C$15-H$44)/(I$44-H$44)*(I32-H32)</f>
        <v/>
      </c>
      <c r="I75">
        <f>((Reflected!$C$12-'02_193'!$A75)*((I33-I32)/($A76-$A75))+'02_193'!I32)+(Reflected!$C$15-I$44)/(J$44-I$44)*(J32-I32)</f>
        <v/>
      </c>
      <c r="J75">
        <f>((Reflected!$C$12-'02_193'!$A75)*((J33-J32)/($A76-$A75))+'02_193'!J32)+(Reflected!$C$15-J$44)/(K$44-J$44)*(K32-J32)</f>
        <v/>
      </c>
      <c r="K75">
        <f>((Reflected!$C$12-'02_193'!$A75)*((K33-K32)/($A76-$A75))+'02_193'!K32)+(Reflected!$C$15-K$44)/(L$44-K$44)*(L32-K32)</f>
        <v/>
      </c>
      <c r="L75">
        <f>((Reflected!$C$12-'02_193'!$A75)*((L33-L32)/($A76-$A75))+'02_193'!L32)+(Reflected!$C$15-L$44)/(M$44-L$44)*(M32-L32)</f>
        <v/>
      </c>
      <c r="M75">
        <f>((Reflected!$C$12-'02_193'!$A75)*((M33-M32)/($A76-$A75))+'02_193'!M32)+(Reflected!$C$15-M$44)/(N$44-M$44)*(N32-M32)</f>
        <v/>
      </c>
      <c r="N75">
        <f>((Reflected!$C$12-'02_193'!$A75)*((N33-N32)/($A76-$A75))+'02_193'!N32)+(Reflected!$C$15-N$44)/(O$44-N$44)*(O32-N32)</f>
        <v/>
      </c>
      <c r="O75">
        <f>((Reflected!$C$12-'02_193'!$A75)*((O33-O32)/($A76-$A75))+'02_193'!O32)+(Reflected!$C$15-O$44)/(P$44-O$44)*(P32-O32)</f>
        <v/>
      </c>
      <c r="P75">
        <f>((Reflected!$C$12-'02_193'!$A75)*((P33-P32)/($A76-$A75))+'02_193'!P32)+(Reflected!$C$15-P$44)/(Q$44-P$44)*(Q32-P32)</f>
        <v/>
      </c>
      <c r="Q75">
        <f>((Reflected!$C$12-'02_193'!$A75)*((Q33-Q32)/($A76-$A75))+'02_193'!Q32)+(Reflected!$C$15-Q$44)/(R$44-Q$44)*(R32-Q32)</f>
        <v/>
      </c>
      <c r="R75">
        <f>((Reflected!$C$12-'02_193'!$A75)*((R33-R32)/($A76-$A75))+'02_193'!R32)+(Reflected!$C$15-R$44)/(S$44-R$44)*(S32-R32)</f>
        <v/>
      </c>
      <c r="S75">
        <f>((Reflected!$C$12-'02_193'!$A75)*((S33-S32)/($A76-$A75))+'02_193'!S32)+(Reflected!$C$15-S$44)/(T$44-S$44)*(T32-S32)</f>
        <v/>
      </c>
      <c r="T75">
        <f>((Reflected!$C$12-'02_193'!$A75)*((T33-T32)/($A76-$A75))+'02_193'!T32)+(Reflected!$C$15-T$44)/(U$44-T$44)*(U32-T32)</f>
        <v/>
      </c>
      <c r="U75">
        <f>((Reflected!$C$12-'02_193'!$A75)*((U33-U32)/($A76-$A75))+'02_193'!U32)+(Reflected!$C$15-U$44)/(V$44-U$44)*(V32-U32)</f>
        <v/>
      </c>
    </row>
    <row r="76">
      <c r="A76" t="n">
        <v>73</v>
      </c>
      <c r="B76">
        <f>((Reflected!$C$12-'02_193'!$A76)*((B34-B33)/($A77-$A76))+'02_193'!B33)+(Reflected!$C$15-B$44)/(C$44-B$44)*(C33-B33)</f>
        <v/>
      </c>
      <c r="C76">
        <f>((Reflected!$C$12-'02_193'!$A76)*((C34-C33)/($A77-$A76))+'02_193'!C33)+(Reflected!$C$15-C$44)/(D$44-C$44)*(D33-C33)</f>
        <v/>
      </c>
      <c r="D76">
        <f>((Reflected!$C$12-'02_193'!$A76)*((D34-D33)/($A77-$A76))+'02_193'!D33)+(Reflected!$C$15-D$44)/(E$44-D$44)*(E33-D33)</f>
        <v/>
      </c>
      <c r="E76">
        <f>((Reflected!$C$12-'02_193'!$A76)*((E34-E33)/($A77-$A76))+'02_193'!E33)+(Reflected!$C$15-E$44)/(F$44-E$44)*(F33-E33)</f>
        <v/>
      </c>
      <c r="F76">
        <f>((Reflected!$C$12-'02_193'!$A76)*((F34-F33)/($A77-$A76))+'02_193'!F33)+(Reflected!$C$15-F$44)/(G$44-F$44)*(G33-F33)</f>
        <v/>
      </c>
      <c r="G76">
        <f>((Reflected!$C$12-'02_193'!$A76)*((G34-G33)/($A77-$A76))+'02_193'!G33)+(Reflected!$C$15-G$44)/(H$44-G$44)*(H33-G33)</f>
        <v/>
      </c>
      <c r="H76">
        <f>((Reflected!$C$12-'02_193'!$A76)*((H34-H33)/($A77-$A76))+'02_193'!H33)+(Reflected!$C$15-H$44)/(I$44-H$44)*(I33-H33)</f>
        <v/>
      </c>
      <c r="I76">
        <f>((Reflected!$C$12-'02_193'!$A76)*((I34-I33)/($A77-$A76))+'02_193'!I33)+(Reflected!$C$15-I$44)/(J$44-I$44)*(J33-I33)</f>
        <v/>
      </c>
      <c r="J76">
        <f>((Reflected!$C$12-'02_193'!$A76)*((J34-J33)/($A77-$A76))+'02_193'!J33)+(Reflected!$C$15-J$44)/(K$44-J$44)*(K33-J33)</f>
        <v/>
      </c>
      <c r="K76">
        <f>((Reflected!$C$12-'02_193'!$A76)*((K34-K33)/($A77-$A76))+'02_193'!K33)+(Reflected!$C$15-K$44)/(L$44-K$44)*(L33-K33)</f>
        <v/>
      </c>
      <c r="L76">
        <f>((Reflected!$C$12-'02_193'!$A76)*((L34-L33)/($A77-$A76))+'02_193'!L33)+(Reflected!$C$15-L$44)/(M$44-L$44)*(M33-L33)</f>
        <v/>
      </c>
      <c r="M76">
        <f>((Reflected!$C$12-'02_193'!$A76)*((M34-M33)/($A77-$A76))+'02_193'!M33)+(Reflected!$C$15-M$44)/(N$44-M$44)*(N33-M33)</f>
        <v/>
      </c>
      <c r="N76">
        <f>((Reflected!$C$12-'02_193'!$A76)*((N34-N33)/($A77-$A76))+'02_193'!N33)+(Reflected!$C$15-N$44)/(O$44-N$44)*(O33-N33)</f>
        <v/>
      </c>
      <c r="O76">
        <f>((Reflected!$C$12-'02_193'!$A76)*((O34-O33)/($A77-$A76))+'02_193'!O33)+(Reflected!$C$15-O$44)/(P$44-O$44)*(P33-O33)</f>
        <v/>
      </c>
      <c r="P76">
        <f>((Reflected!$C$12-'02_193'!$A76)*((P34-P33)/($A77-$A76))+'02_193'!P33)+(Reflected!$C$15-P$44)/(Q$44-P$44)*(Q33-P33)</f>
        <v/>
      </c>
      <c r="Q76">
        <f>((Reflected!$C$12-'02_193'!$A76)*((Q34-Q33)/($A77-$A76))+'02_193'!Q33)+(Reflected!$C$15-Q$44)/(R$44-Q$44)*(R33-Q33)</f>
        <v/>
      </c>
      <c r="R76">
        <f>((Reflected!$C$12-'02_193'!$A76)*((R34-R33)/($A77-$A76))+'02_193'!R33)+(Reflected!$C$15-R$44)/(S$44-R$44)*(S33-R33)</f>
        <v/>
      </c>
      <c r="S76">
        <f>((Reflected!$C$12-'02_193'!$A76)*((S34-S33)/($A77-$A76))+'02_193'!S33)+(Reflected!$C$15-S$44)/(T$44-S$44)*(T33-S33)</f>
        <v/>
      </c>
      <c r="T76">
        <f>((Reflected!$C$12-'02_193'!$A76)*((T34-T33)/($A77-$A76))+'02_193'!T33)+(Reflected!$C$15-T$44)/(U$44-T$44)*(U33-T33)</f>
        <v/>
      </c>
      <c r="U76">
        <f>((Reflected!$C$12-'02_193'!$A76)*((U34-U33)/($A77-$A76))+'02_193'!U33)+(Reflected!$C$15-U$44)/(V$44-U$44)*(V33-U33)</f>
        <v/>
      </c>
    </row>
    <row r="77">
      <c r="A77" t="n">
        <v>74</v>
      </c>
      <c r="B77">
        <f>((Reflected!$C$12-'02_193'!$A77)*((B35-B34)/($A78-$A77))+'02_193'!B34)+(Reflected!$C$15-B$44)/(C$44-B$44)*(C34-B34)</f>
        <v/>
      </c>
      <c r="C77">
        <f>((Reflected!$C$12-'02_193'!$A77)*((C35-C34)/($A78-$A77))+'02_193'!C34)+(Reflected!$C$15-C$44)/(D$44-C$44)*(D34-C34)</f>
        <v/>
      </c>
      <c r="D77">
        <f>((Reflected!$C$12-'02_193'!$A77)*((D35-D34)/($A78-$A77))+'02_193'!D34)+(Reflected!$C$15-D$44)/(E$44-D$44)*(E34-D34)</f>
        <v/>
      </c>
      <c r="E77">
        <f>((Reflected!$C$12-'02_193'!$A77)*((E35-E34)/($A78-$A77))+'02_193'!E34)+(Reflected!$C$15-E$44)/(F$44-E$44)*(F34-E34)</f>
        <v/>
      </c>
      <c r="F77">
        <f>((Reflected!$C$12-'02_193'!$A77)*((F35-F34)/($A78-$A77))+'02_193'!F34)+(Reflected!$C$15-F$44)/(G$44-F$44)*(G34-F34)</f>
        <v/>
      </c>
      <c r="G77">
        <f>((Reflected!$C$12-'02_193'!$A77)*((G35-G34)/($A78-$A77))+'02_193'!G34)+(Reflected!$C$15-G$44)/(H$44-G$44)*(H34-G34)</f>
        <v/>
      </c>
      <c r="H77">
        <f>((Reflected!$C$12-'02_193'!$A77)*((H35-H34)/($A78-$A77))+'02_193'!H34)+(Reflected!$C$15-H$44)/(I$44-H$44)*(I34-H34)</f>
        <v/>
      </c>
      <c r="I77">
        <f>((Reflected!$C$12-'02_193'!$A77)*((I35-I34)/($A78-$A77))+'02_193'!I34)+(Reflected!$C$15-I$44)/(J$44-I$44)*(J34-I34)</f>
        <v/>
      </c>
      <c r="J77">
        <f>((Reflected!$C$12-'02_193'!$A77)*((J35-J34)/($A78-$A77))+'02_193'!J34)+(Reflected!$C$15-J$44)/(K$44-J$44)*(K34-J34)</f>
        <v/>
      </c>
      <c r="K77">
        <f>((Reflected!$C$12-'02_193'!$A77)*((K35-K34)/($A78-$A77))+'02_193'!K34)+(Reflected!$C$15-K$44)/(L$44-K$44)*(L34-K34)</f>
        <v/>
      </c>
      <c r="L77">
        <f>((Reflected!$C$12-'02_193'!$A77)*((L35-L34)/($A78-$A77))+'02_193'!L34)+(Reflected!$C$15-L$44)/(M$44-L$44)*(M34-L34)</f>
        <v/>
      </c>
      <c r="M77">
        <f>((Reflected!$C$12-'02_193'!$A77)*((M35-M34)/($A78-$A77))+'02_193'!M34)+(Reflected!$C$15-M$44)/(N$44-M$44)*(N34-M34)</f>
        <v/>
      </c>
      <c r="N77">
        <f>((Reflected!$C$12-'02_193'!$A77)*((N35-N34)/($A78-$A77))+'02_193'!N34)+(Reflected!$C$15-N$44)/(O$44-N$44)*(O34-N34)</f>
        <v/>
      </c>
      <c r="O77">
        <f>((Reflected!$C$12-'02_193'!$A77)*((O35-O34)/($A78-$A77))+'02_193'!O34)+(Reflected!$C$15-O$44)/(P$44-O$44)*(P34-O34)</f>
        <v/>
      </c>
      <c r="P77">
        <f>((Reflected!$C$12-'02_193'!$A77)*((P35-P34)/($A78-$A77))+'02_193'!P34)+(Reflected!$C$15-P$44)/(Q$44-P$44)*(Q34-P34)</f>
        <v/>
      </c>
      <c r="Q77">
        <f>((Reflected!$C$12-'02_193'!$A77)*((Q35-Q34)/($A78-$A77))+'02_193'!Q34)+(Reflected!$C$15-Q$44)/(R$44-Q$44)*(R34-Q34)</f>
        <v/>
      </c>
      <c r="R77">
        <f>((Reflected!$C$12-'02_193'!$A77)*((R35-R34)/($A78-$A77))+'02_193'!R34)+(Reflected!$C$15-R$44)/(S$44-R$44)*(S34-R34)</f>
        <v/>
      </c>
      <c r="S77">
        <f>((Reflected!$C$12-'02_193'!$A77)*((S35-S34)/($A78-$A77))+'02_193'!S34)+(Reflected!$C$15-S$44)/(T$44-S$44)*(T34-S34)</f>
        <v/>
      </c>
      <c r="T77">
        <f>((Reflected!$C$12-'02_193'!$A77)*((T35-T34)/($A78-$A77))+'02_193'!T34)+(Reflected!$C$15-T$44)/(U$44-T$44)*(U34-T34)</f>
        <v/>
      </c>
      <c r="U77">
        <f>((Reflected!$C$12-'02_193'!$A77)*((U35-U34)/($A78-$A77))+'02_193'!U34)+(Reflected!$C$15-U$44)/(V$44-U$44)*(V34-U34)</f>
        <v/>
      </c>
    </row>
    <row r="78">
      <c r="A78" t="n">
        <v>75</v>
      </c>
      <c r="B78">
        <f>((Reflected!$C$12-'02_193'!$A78)*((B36-B35)/($A79-$A78))+'02_193'!B35)+(Reflected!$C$15-B$44)/(C$44-B$44)*(C35-B35)</f>
        <v/>
      </c>
      <c r="C78">
        <f>((Reflected!$C$12-'02_193'!$A78)*((C36-C35)/($A79-$A78))+'02_193'!C35)+(Reflected!$C$15-C$44)/(D$44-C$44)*(D35-C35)</f>
        <v/>
      </c>
      <c r="D78">
        <f>((Reflected!$C$12-'02_193'!$A78)*((D36-D35)/($A79-$A78))+'02_193'!D35)+(Reflected!$C$15-D$44)/(E$44-D$44)*(E35-D35)</f>
        <v/>
      </c>
      <c r="E78">
        <f>((Reflected!$C$12-'02_193'!$A78)*((E36-E35)/($A79-$A78))+'02_193'!E35)+(Reflected!$C$15-E$44)/(F$44-E$44)*(F35-E35)</f>
        <v/>
      </c>
      <c r="F78">
        <f>((Reflected!$C$12-'02_193'!$A78)*((F36-F35)/($A79-$A78))+'02_193'!F35)+(Reflected!$C$15-F$44)/(G$44-F$44)*(G35-F35)</f>
        <v/>
      </c>
      <c r="G78">
        <f>((Reflected!$C$12-'02_193'!$A78)*((G36-G35)/($A79-$A78))+'02_193'!G35)+(Reflected!$C$15-G$44)/(H$44-G$44)*(H35-G35)</f>
        <v/>
      </c>
      <c r="H78">
        <f>((Reflected!$C$12-'02_193'!$A78)*((H36-H35)/($A79-$A78))+'02_193'!H35)+(Reflected!$C$15-H$44)/(I$44-H$44)*(I35-H35)</f>
        <v/>
      </c>
      <c r="I78">
        <f>((Reflected!$C$12-'02_193'!$A78)*((I36-I35)/($A79-$A78))+'02_193'!I35)+(Reflected!$C$15-I$44)/(J$44-I$44)*(J35-I35)</f>
        <v/>
      </c>
      <c r="J78">
        <f>((Reflected!$C$12-'02_193'!$A78)*((J36-J35)/($A79-$A78))+'02_193'!J35)+(Reflected!$C$15-J$44)/(K$44-J$44)*(K35-J35)</f>
        <v/>
      </c>
      <c r="K78">
        <f>((Reflected!$C$12-'02_193'!$A78)*((K36-K35)/($A79-$A78))+'02_193'!K35)+(Reflected!$C$15-K$44)/(L$44-K$44)*(L35-K35)</f>
        <v/>
      </c>
      <c r="L78">
        <f>((Reflected!$C$12-'02_193'!$A78)*((L36-L35)/($A79-$A78))+'02_193'!L35)+(Reflected!$C$15-L$44)/(M$44-L$44)*(M35-L35)</f>
        <v/>
      </c>
      <c r="M78">
        <f>((Reflected!$C$12-'02_193'!$A78)*((M36-M35)/($A79-$A78))+'02_193'!M35)+(Reflected!$C$15-M$44)/(N$44-M$44)*(N35-M35)</f>
        <v/>
      </c>
      <c r="N78">
        <f>((Reflected!$C$12-'02_193'!$A78)*((N36-N35)/($A79-$A78))+'02_193'!N35)+(Reflected!$C$15-N$44)/(O$44-N$44)*(O35-N35)</f>
        <v/>
      </c>
      <c r="O78">
        <f>((Reflected!$C$12-'02_193'!$A78)*((O36-O35)/($A79-$A78))+'02_193'!O35)+(Reflected!$C$15-O$44)/(P$44-O$44)*(P35-O35)</f>
        <v/>
      </c>
      <c r="P78">
        <f>((Reflected!$C$12-'02_193'!$A78)*((P36-P35)/($A79-$A78))+'02_193'!P35)+(Reflected!$C$15-P$44)/(Q$44-P$44)*(Q35-P35)</f>
        <v/>
      </c>
      <c r="Q78">
        <f>((Reflected!$C$12-'02_193'!$A78)*((Q36-Q35)/($A79-$A78))+'02_193'!Q35)+(Reflected!$C$15-Q$44)/(R$44-Q$44)*(R35-Q35)</f>
        <v/>
      </c>
      <c r="R78">
        <f>((Reflected!$C$12-'02_193'!$A78)*((R36-R35)/($A79-$A78))+'02_193'!R35)+(Reflected!$C$15-R$44)/(S$44-R$44)*(S35-R35)</f>
        <v/>
      </c>
      <c r="S78">
        <f>((Reflected!$C$12-'02_193'!$A78)*((S36-S35)/($A79-$A78))+'02_193'!S35)+(Reflected!$C$15-S$44)/(T$44-S$44)*(T35-S35)</f>
        <v/>
      </c>
      <c r="T78">
        <f>((Reflected!$C$12-'02_193'!$A78)*((T36-T35)/($A79-$A78))+'02_193'!T35)+(Reflected!$C$15-T$44)/(U$44-T$44)*(U35-T35)</f>
        <v/>
      </c>
      <c r="U78">
        <f>((Reflected!$C$12-'02_193'!$A78)*((U36-U35)/($A79-$A78))+'02_193'!U35)+(Reflected!$C$15-U$44)/(V$44-U$44)*(V35-U35)</f>
        <v/>
      </c>
    </row>
    <row r="79">
      <c r="A79" t="n">
        <v>79</v>
      </c>
      <c r="B79">
        <f>((Reflected!$C$12-'02_193'!$A79)*((B37-B36)/($A80-$A79))+'02_193'!B36)+(Reflected!$C$15-B$44)/(C$44-B$44)*(C36-B36)</f>
        <v/>
      </c>
      <c r="C79">
        <f>((Reflected!$C$12-'02_193'!$A79)*((C37-C36)/($A80-$A79))+'02_193'!C36)+(Reflected!$C$15-C$44)/(D$44-C$44)*(D36-C36)</f>
        <v/>
      </c>
      <c r="D79">
        <f>((Reflected!$C$12-'02_193'!$A79)*((D37-D36)/($A80-$A79))+'02_193'!D36)+(Reflected!$C$15-D$44)/(E$44-D$44)*(E36-D36)</f>
        <v/>
      </c>
      <c r="E79">
        <f>((Reflected!$C$12-'02_193'!$A79)*((E37-E36)/($A80-$A79))+'02_193'!E36)+(Reflected!$C$15-E$44)/(F$44-E$44)*(F36-E36)</f>
        <v/>
      </c>
      <c r="F79">
        <f>((Reflected!$C$12-'02_193'!$A79)*((F37-F36)/($A80-$A79))+'02_193'!F36)+(Reflected!$C$15-F$44)/(G$44-F$44)*(G36-F36)</f>
        <v/>
      </c>
      <c r="G79">
        <f>((Reflected!$C$12-'02_193'!$A79)*((G37-G36)/($A80-$A79))+'02_193'!G36)+(Reflected!$C$15-G$44)/(H$44-G$44)*(H36-G36)</f>
        <v/>
      </c>
      <c r="H79">
        <f>((Reflected!$C$12-'02_193'!$A79)*((H37-H36)/($A80-$A79))+'02_193'!H36)+(Reflected!$C$15-H$44)/(I$44-H$44)*(I36-H36)</f>
        <v/>
      </c>
      <c r="I79">
        <f>((Reflected!$C$12-'02_193'!$A79)*((I37-I36)/($A80-$A79))+'02_193'!I36)+(Reflected!$C$15-I$44)/(J$44-I$44)*(J36-I36)</f>
        <v/>
      </c>
      <c r="J79">
        <f>((Reflected!$C$12-'02_193'!$A79)*((J37-J36)/($A80-$A79))+'02_193'!J36)+(Reflected!$C$15-J$44)/(K$44-J$44)*(K36-J36)</f>
        <v/>
      </c>
      <c r="K79">
        <f>((Reflected!$C$12-'02_193'!$A79)*((K37-K36)/($A80-$A79))+'02_193'!K36)+(Reflected!$C$15-K$44)/(L$44-K$44)*(L36-K36)</f>
        <v/>
      </c>
      <c r="L79">
        <f>((Reflected!$C$12-'02_193'!$A79)*((L37-L36)/($A80-$A79))+'02_193'!L36)+(Reflected!$C$15-L$44)/(M$44-L$44)*(M36-L36)</f>
        <v/>
      </c>
      <c r="M79">
        <f>((Reflected!$C$12-'02_193'!$A79)*((M37-M36)/($A80-$A79))+'02_193'!M36)+(Reflected!$C$15-M$44)/(N$44-M$44)*(N36-M36)</f>
        <v/>
      </c>
      <c r="N79">
        <f>((Reflected!$C$12-'02_193'!$A79)*((N37-N36)/($A80-$A79))+'02_193'!N36)+(Reflected!$C$15-N$44)/(O$44-N$44)*(O36-N36)</f>
        <v/>
      </c>
      <c r="O79">
        <f>((Reflected!$C$12-'02_193'!$A79)*((O37-O36)/($A80-$A79))+'02_193'!O36)+(Reflected!$C$15-O$44)/(P$44-O$44)*(P36-O36)</f>
        <v/>
      </c>
      <c r="P79">
        <f>((Reflected!$C$12-'02_193'!$A79)*((P37-P36)/($A80-$A79))+'02_193'!P36)+(Reflected!$C$15-P$44)/(Q$44-P$44)*(Q36-P36)</f>
        <v/>
      </c>
      <c r="Q79">
        <f>((Reflected!$C$12-'02_193'!$A79)*((Q37-Q36)/($A80-$A79))+'02_193'!Q36)+(Reflected!$C$15-Q$44)/(R$44-Q$44)*(R36-Q36)</f>
        <v/>
      </c>
      <c r="R79">
        <f>((Reflected!$C$12-'02_193'!$A79)*((R37-R36)/($A80-$A79))+'02_193'!R36)+(Reflected!$C$15-R$44)/(S$44-R$44)*(S36-R36)</f>
        <v/>
      </c>
      <c r="S79">
        <f>((Reflected!$C$12-'02_193'!$A79)*((S37-S36)/($A80-$A79))+'02_193'!S36)+(Reflected!$C$15-S$44)/(T$44-S$44)*(T36-S36)</f>
        <v/>
      </c>
      <c r="T79">
        <f>((Reflected!$C$12-'02_193'!$A79)*((T37-T36)/($A80-$A79))+'02_193'!T36)+(Reflected!$C$15-T$44)/(U$44-T$44)*(U36-T36)</f>
        <v/>
      </c>
      <c r="U79">
        <f>((Reflected!$C$12-'02_193'!$A79)*((U37-U36)/($A80-$A79))+'02_193'!U36)+(Reflected!$C$15-U$44)/(V$44-U$44)*(V36-U36)</f>
        <v/>
      </c>
    </row>
    <row r="80">
      <c r="A80" t="n">
        <v>80</v>
      </c>
      <c r="B80">
        <f>((Reflected!$C$12-'02_193'!$A80)*((B38-B37)/($A81-$A80))+'02_193'!B37)+(Reflected!$C$15-B$44)/(C$44-B$44)*(C37-B37)</f>
        <v/>
      </c>
      <c r="C80">
        <f>((Reflected!$C$12-'02_193'!$A80)*((C38-C37)/($A81-$A80))+'02_193'!C37)+(Reflected!$C$15-C$44)/(D$44-C$44)*(D37-C37)</f>
        <v/>
      </c>
      <c r="D80">
        <f>((Reflected!$C$12-'02_193'!$A80)*((D38-D37)/($A81-$A80))+'02_193'!D37)+(Reflected!$C$15-D$44)/(E$44-D$44)*(E37-D37)</f>
        <v/>
      </c>
      <c r="E80">
        <f>((Reflected!$C$12-'02_193'!$A80)*((E38-E37)/($A81-$A80))+'02_193'!E37)+(Reflected!$C$15-E$44)/(F$44-E$44)*(F37-E37)</f>
        <v/>
      </c>
      <c r="F80">
        <f>((Reflected!$C$12-'02_193'!$A80)*((F38-F37)/($A81-$A80))+'02_193'!F37)+(Reflected!$C$15-F$44)/(G$44-F$44)*(G37-F37)</f>
        <v/>
      </c>
      <c r="G80">
        <f>((Reflected!$C$12-'02_193'!$A80)*((G38-G37)/($A81-$A80))+'02_193'!G37)+(Reflected!$C$15-G$44)/(H$44-G$44)*(H37-G37)</f>
        <v/>
      </c>
      <c r="H80">
        <f>((Reflected!$C$12-'02_193'!$A80)*((H38-H37)/($A81-$A80))+'02_193'!H37)+(Reflected!$C$15-H$44)/(I$44-H$44)*(I37-H37)</f>
        <v/>
      </c>
      <c r="I80">
        <f>((Reflected!$C$12-'02_193'!$A80)*((I38-I37)/($A81-$A80))+'02_193'!I37)+(Reflected!$C$15-I$44)/(J$44-I$44)*(J37-I37)</f>
        <v/>
      </c>
      <c r="J80">
        <f>((Reflected!$C$12-'02_193'!$A80)*((J38-J37)/($A81-$A80))+'02_193'!J37)+(Reflected!$C$15-J$44)/(K$44-J$44)*(K37-J37)</f>
        <v/>
      </c>
      <c r="K80">
        <f>((Reflected!$C$12-'02_193'!$A80)*((K38-K37)/($A81-$A80))+'02_193'!K37)+(Reflected!$C$15-K$44)/(L$44-K$44)*(L37-K37)</f>
        <v/>
      </c>
      <c r="L80">
        <f>((Reflected!$C$12-'02_193'!$A80)*((L38-L37)/($A81-$A80))+'02_193'!L37)+(Reflected!$C$15-L$44)/(M$44-L$44)*(M37-L37)</f>
        <v/>
      </c>
      <c r="M80">
        <f>((Reflected!$C$12-'02_193'!$A80)*((M38-M37)/($A81-$A80))+'02_193'!M37)+(Reflected!$C$15-M$44)/(N$44-M$44)*(N37-M37)</f>
        <v/>
      </c>
      <c r="N80">
        <f>((Reflected!$C$12-'02_193'!$A80)*((N38-N37)/($A81-$A80))+'02_193'!N37)+(Reflected!$C$15-N$44)/(O$44-N$44)*(O37-N37)</f>
        <v/>
      </c>
      <c r="O80">
        <f>((Reflected!$C$12-'02_193'!$A80)*((O38-O37)/($A81-$A80))+'02_193'!O37)+(Reflected!$C$15-O$44)/(P$44-O$44)*(P37-O37)</f>
        <v/>
      </c>
      <c r="P80">
        <f>((Reflected!$C$12-'02_193'!$A80)*((P38-P37)/($A81-$A80))+'02_193'!P37)+(Reflected!$C$15-P$44)/(Q$44-P$44)*(Q37-P37)</f>
        <v/>
      </c>
      <c r="Q80">
        <f>((Reflected!$C$12-'02_193'!$A80)*((Q38-Q37)/($A81-$A80))+'02_193'!Q37)+(Reflected!$C$15-Q$44)/(R$44-Q$44)*(R37-Q37)</f>
        <v/>
      </c>
      <c r="R80">
        <f>((Reflected!$C$12-'02_193'!$A80)*((R38-R37)/($A81-$A80))+'02_193'!R37)+(Reflected!$C$15-R$44)/(S$44-R$44)*(S37-R37)</f>
        <v/>
      </c>
      <c r="S80">
        <f>((Reflected!$C$12-'02_193'!$A80)*((S38-S37)/($A81-$A80))+'02_193'!S37)+(Reflected!$C$15-S$44)/(T$44-S$44)*(T37-S37)</f>
        <v/>
      </c>
      <c r="T80">
        <f>((Reflected!$C$12-'02_193'!$A80)*((T38-T37)/($A81-$A80))+'02_193'!T37)+(Reflected!$C$15-T$44)/(U$44-T$44)*(U37-T37)</f>
        <v/>
      </c>
      <c r="U80">
        <f>((Reflected!$C$12-'02_193'!$A80)*((U38-U37)/($A81-$A80))+'02_193'!U37)+(Reflected!$C$15-U$44)/(V$44-U$44)*(V37-U37)</f>
        <v/>
      </c>
    </row>
    <row r="81">
      <c r="A81" t="n">
        <v>81</v>
      </c>
      <c r="B81">
        <f>((Reflected!$C$12-'02_193'!$A81)*((B39-B38)/($A82-$A81))+'02_193'!B38)+(Reflected!$C$15-B$44)/(C$44-B$44)*(C38-B38)</f>
        <v/>
      </c>
      <c r="C81">
        <f>((Reflected!$C$12-'02_193'!$A81)*((C39-C38)/($A82-$A81))+'02_193'!C38)+(Reflected!$C$15-C$44)/(D$44-C$44)*(D38-C38)</f>
        <v/>
      </c>
      <c r="D81">
        <f>((Reflected!$C$12-'02_193'!$A81)*((D39-D38)/($A82-$A81))+'02_193'!D38)+(Reflected!$C$15-D$44)/(E$44-D$44)*(E38-D38)</f>
        <v/>
      </c>
      <c r="E81">
        <f>((Reflected!$C$12-'02_193'!$A81)*((E39-E38)/($A82-$A81))+'02_193'!E38)+(Reflected!$C$15-E$44)/(F$44-E$44)*(F38-E38)</f>
        <v/>
      </c>
      <c r="F81">
        <f>((Reflected!$C$12-'02_193'!$A81)*((F39-F38)/($A82-$A81))+'02_193'!F38)+(Reflected!$C$15-F$44)/(G$44-F$44)*(G38-F38)</f>
        <v/>
      </c>
      <c r="G81">
        <f>((Reflected!$C$12-'02_193'!$A81)*((G39-G38)/($A82-$A81))+'02_193'!G38)+(Reflected!$C$15-G$44)/(H$44-G$44)*(H38-G38)</f>
        <v/>
      </c>
      <c r="H81">
        <f>((Reflected!$C$12-'02_193'!$A81)*((H39-H38)/($A82-$A81))+'02_193'!H38)+(Reflected!$C$15-H$44)/(I$44-H$44)*(I38-H38)</f>
        <v/>
      </c>
      <c r="I81">
        <f>((Reflected!$C$12-'02_193'!$A81)*((I39-I38)/($A82-$A81))+'02_193'!I38)+(Reflected!$C$15-I$44)/(J$44-I$44)*(J38-I38)</f>
        <v/>
      </c>
      <c r="J81">
        <f>((Reflected!$C$12-'02_193'!$A81)*((J39-J38)/($A82-$A81))+'02_193'!J38)+(Reflected!$C$15-J$44)/(K$44-J$44)*(K38-J38)</f>
        <v/>
      </c>
      <c r="K81">
        <f>((Reflected!$C$12-'02_193'!$A81)*((K39-K38)/($A82-$A81))+'02_193'!K38)+(Reflected!$C$15-K$44)/(L$44-K$44)*(L38-K38)</f>
        <v/>
      </c>
      <c r="L81">
        <f>((Reflected!$C$12-'02_193'!$A81)*((L39-L38)/($A82-$A81))+'02_193'!L38)+(Reflected!$C$15-L$44)/(M$44-L$44)*(M38-L38)</f>
        <v/>
      </c>
      <c r="M81">
        <f>((Reflected!$C$12-'02_193'!$A81)*((M39-M38)/($A82-$A81))+'02_193'!M38)+(Reflected!$C$15-M$44)/(N$44-M$44)*(N38-M38)</f>
        <v/>
      </c>
      <c r="N81">
        <f>((Reflected!$C$12-'02_193'!$A81)*((N39-N38)/($A82-$A81))+'02_193'!N38)+(Reflected!$C$15-N$44)/(O$44-N$44)*(O38-N38)</f>
        <v/>
      </c>
      <c r="O81">
        <f>((Reflected!$C$12-'02_193'!$A81)*((O39-O38)/($A82-$A81))+'02_193'!O38)+(Reflected!$C$15-O$44)/(P$44-O$44)*(P38-O38)</f>
        <v/>
      </c>
      <c r="P81">
        <f>((Reflected!$C$12-'02_193'!$A81)*((P39-P38)/($A82-$A81))+'02_193'!P38)+(Reflected!$C$15-P$44)/(Q$44-P$44)*(Q38-P38)</f>
        <v/>
      </c>
      <c r="Q81">
        <f>((Reflected!$C$12-'02_193'!$A81)*((Q39-Q38)/($A82-$A81))+'02_193'!Q38)+(Reflected!$C$15-Q$44)/(R$44-Q$44)*(R38-Q38)</f>
        <v/>
      </c>
      <c r="R81">
        <f>((Reflected!$C$12-'02_193'!$A81)*((R39-R38)/($A82-$A81))+'02_193'!R38)+(Reflected!$C$15-R$44)/(S$44-R$44)*(S38-R38)</f>
        <v/>
      </c>
      <c r="S81">
        <f>((Reflected!$C$12-'02_193'!$A81)*((S39-S38)/($A82-$A81))+'02_193'!S38)+(Reflected!$C$15-S$44)/(T$44-S$44)*(T38-S38)</f>
        <v/>
      </c>
      <c r="T81">
        <f>((Reflected!$C$12-'02_193'!$A81)*((T39-T38)/($A82-$A81))+'02_193'!T38)+(Reflected!$C$15-T$44)/(U$44-T$44)*(U38-T38)</f>
        <v/>
      </c>
      <c r="U81">
        <f>((Reflected!$C$12-'02_193'!$A81)*((U39-U38)/($A82-$A81))+'02_193'!U38)+(Reflected!$C$15-U$44)/(V$44-U$44)*(V38-U38)</f>
        <v/>
      </c>
    </row>
    <row r="82">
      <c r="A82" t="n">
        <v>85</v>
      </c>
      <c r="B82">
        <f>((Reflected!$C$12-'02_193'!$A82)*((B40-B39)/($A83-$A82))+'02_193'!B39)+(Reflected!$C$15-B$44)/(C$44-B$44)*(C39-B39)</f>
        <v/>
      </c>
      <c r="C82">
        <f>((Reflected!$C$12-'02_193'!$A82)*((C40-C39)/($A83-$A82))+'02_193'!C39)+(Reflected!$C$15-C$44)/(D$44-C$44)*(D39-C39)</f>
        <v/>
      </c>
      <c r="D82">
        <f>((Reflected!$C$12-'02_193'!$A82)*((D40-D39)/($A83-$A82))+'02_193'!D39)+(Reflected!$C$15-D$44)/(E$44-D$44)*(E39-D39)</f>
        <v/>
      </c>
      <c r="E82">
        <f>((Reflected!$C$12-'02_193'!$A82)*((E40-E39)/($A83-$A82))+'02_193'!E39)+(Reflected!$C$15-E$44)/(F$44-E$44)*(F39-E39)</f>
        <v/>
      </c>
      <c r="F82">
        <f>((Reflected!$C$12-'02_193'!$A82)*((F40-F39)/($A83-$A82))+'02_193'!F39)+(Reflected!$C$15-F$44)/(G$44-F$44)*(G39-F39)</f>
        <v/>
      </c>
      <c r="G82">
        <f>((Reflected!$C$12-'02_193'!$A82)*((G40-G39)/($A83-$A82))+'02_193'!G39)+(Reflected!$C$15-G$44)/(H$44-G$44)*(H39-G39)</f>
        <v/>
      </c>
      <c r="H82">
        <f>((Reflected!$C$12-'02_193'!$A82)*((H40-H39)/($A83-$A82))+'02_193'!H39)+(Reflected!$C$15-H$44)/(I$44-H$44)*(I39-H39)</f>
        <v/>
      </c>
      <c r="I82">
        <f>((Reflected!$C$12-'02_193'!$A82)*((I40-I39)/($A83-$A82))+'02_193'!I39)+(Reflected!$C$15-I$44)/(J$44-I$44)*(J39-I39)</f>
        <v/>
      </c>
      <c r="J82">
        <f>((Reflected!$C$12-'02_193'!$A82)*((J40-J39)/($A83-$A82))+'02_193'!J39)+(Reflected!$C$15-J$44)/(K$44-J$44)*(K39-J39)</f>
        <v/>
      </c>
      <c r="K82">
        <f>((Reflected!$C$12-'02_193'!$A82)*((K40-K39)/($A83-$A82))+'02_193'!K39)+(Reflected!$C$15-K$44)/(L$44-K$44)*(L39-K39)</f>
        <v/>
      </c>
      <c r="L82">
        <f>((Reflected!$C$12-'02_193'!$A82)*((L40-L39)/($A83-$A82))+'02_193'!L39)+(Reflected!$C$15-L$44)/(M$44-L$44)*(M39-L39)</f>
        <v/>
      </c>
      <c r="M82">
        <f>((Reflected!$C$12-'02_193'!$A82)*((M40-M39)/($A83-$A82))+'02_193'!M39)+(Reflected!$C$15-M$44)/(N$44-M$44)*(N39-M39)</f>
        <v/>
      </c>
      <c r="N82">
        <f>((Reflected!$C$12-'02_193'!$A82)*((N40-N39)/($A83-$A82))+'02_193'!N39)+(Reflected!$C$15-N$44)/(O$44-N$44)*(O39-N39)</f>
        <v/>
      </c>
      <c r="O82">
        <f>((Reflected!$C$12-'02_193'!$A82)*((O40-O39)/($A83-$A82))+'02_193'!O39)+(Reflected!$C$15-O$44)/(P$44-O$44)*(P39-O39)</f>
        <v/>
      </c>
      <c r="P82">
        <f>((Reflected!$C$12-'02_193'!$A82)*((P40-P39)/($A83-$A82))+'02_193'!P39)+(Reflected!$C$15-P$44)/(Q$44-P$44)*(Q39-P39)</f>
        <v/>
      </c>
      <c r="Q82">
        <f>((Reflected!$C$12-'02_193'!$A82)*((Q40-Q39)/($A83-$A82))+'02_193'!Q39)+(Reflected!$C$15-Q$44)/(R$44-Q$44)*(R39-Q39)</f>
        <v/>
      </c>
      <c r="R82">
        <f>((Reflected!$C$12-'02_193'!$A82)*((R40-R39)/($A83-$A82))+'02_193'!R39)+(Reflected!$C$15-R$44)/(S$44-R$44)*(S39-R39)</f>
        <v/>
      </c>
      <c r="S82">
        <f>((Reflected!$C$12-'02_193'!$A82)*((S40-S39)/($A83-$A82))+'02_193'!S39)+(Reflected!$C$15-S$44)/(T$44-S$44)*(T39-S39)</f>
        <v/>
      </c>
      <c r="T82">
        <f>((Reflected!$C$12-'02_193'!$A82)*((T40-T39)/($A83-$A82))+'02_193'!T39)+(Reflected!$C$15-T$44)/(U$44-T$44)*(U39-T39)</f>
        <v/>
      </c>
      <c r="U82">
        <f>((Reflected!$C$12-'02_193'!$A82)*((U40-U39)/($A83-$A82))+'02_193'!U39)+(Reflected!$C$15-U$44)/(V$44-U$44)*(V39-U39)</f>
        <v/>
      </c>
    </row>
    <row r="83">
      <c r="A83" t="n">
        <v>90</v>
      </c>
      <c r="B83">
        <f>((Reflected!$C$12-'02_193'!$A83)*((B41-B40)/($A84-$A83))+'02_193'!B40)+(Reflected!$C$15-B$44)/(C$44-B$44)*(C40-B40)</f>
        <v/>
      </c>
      <c r="C83">
        <f>((Reflected!$C$12-'02_193'!$A83)*((C41-C40)/($A84-$A83))+'02_193'!C40)+(Reflected!$C$15-C$44)/(D$44-C$44)*(D40-C40)</f>
        <v/>
      </c>
      <c r="D83">
        <f>((Reflected!$C$12-'02_193'!$A83)*((D41-D40)/($A84-$A83))+'02_193'!D40)+(Reflected!$C$15-D$44)/(E$44-D$44)*(E40-D40)</f>
        <v/>
      </c>
      <c r="E83">
        <f>((Reflected!$C$12-'02_193'!$A83)*((E41-E40)/($A84-$A83))+'02_193'!E40)+(Reflected!$C$15-E$44)/(F$44-E$44)*(F40-E40)</f>
        <v/>
      </c>
      <c r="F83">
        <f>((Reflected!$C$12-'02_193'!$A83)*((F41-F40)/($A84-$A83))+'02_193'!F40)+(Reflected!$C$15-F$44)/(G$44-F$44)*(G40-F40)</f>
        <v/>
      </c>
      <c r="G83">
        <f>((Reflected!$C$12-'02_193'!$A83)*((G41-G40)/($A84-$A83))+'02_193'!G40)+(Reflected!$C$15-G$44)/(H$44-G$44)*(H40-G40)</f>
        <v/>
      </c>
      <c r="H83">
        <f>((Reflected!$C$12-'02_193'!$A83)*((H41-H40)/($A84-$A83))+'02_193'!H40)+(Reflected!$C$15-H$44)/(I$44-H$44)*(I40-H40)</f>
        <v/>
      </c>
      <c r="I83">
        <f>((Reflected!$C$12-'02_193'!$A83)*((I41-I40)/($A84-$A83))+'02_193'!I40)+(Reflected!$C$15-I$44)/(J$44-I$44)*(J40-I40)</f>
        <v/>
      </c>
      <c r="J83">
        <f>((Reflected!$C$12-'02_193'!$A83)*((J41-J40)/($A84-$A83))+'02_193'!J40)+(Reflected!$C$15-J$44)/(K$44-J$44)*(K40-J40)</f>
        <v/>
      </c>
      <c r="K83">
        <f>((Reflected!$C$12-'02_193'!$A83)*((K41-K40)/($A84-$A83))+'02_193'!K40)+(Reflected!$C$15-K$44)/(L$44-K$44)*(L40-K40)</f>
        <v/>
      </c>
      <c r="L83">
        <f>((Reflected!$C$12-'02_193'!$A83)*((L41-L40)/($A84-$A83))+'02_193'!L40)+(Reflected!$C$15-L$44)/(M$44-L$44)*(M40-L40)</f>
        <v/>
      </c>
      <c r="M83">
        <f>((Reflected!$C$12-'02_193'!$A83)*((M41-M40)/($A84-$A83))+'02_193'!M40)+(Reflected!$C$15-M$44)/(N$44-M$44)*(N40-M40)</f>
        <v/>
      </c>
      <c r="N83">
        <f>((Reflected!$C$12-'02_193'!$A83)*((N41-N40)/($A84-$A83))+'02_193'!N40)+(Reflected!$C$15-N$44)/(O$44-N$44)*(O40-N40)</f>
        <v/>
      </c>
      <c r="O83">
        <f>((Reflected!$C$12-'02_193'!$A83)*((O41-O40)/($A84-$A83))+'02_193'!O40)+(Reflected!$C$15-O$44)/(P$44-O$44)*(P40-O40)</f>
        <v/>
      </c>
      <c r="P83">
        <f>((Reflected!$C$12-'02_193'!$A83)*((P41-P40)/($A84-$A83))+'02_193'!P40)+(Reflected!$C$15-P$44)/(Q$44-P$44)*(Q40-P40)</f>
        <v/>
      </c>
      <c r="Q83">
        <f>((Reflected!$C$12-'02_193'!$A83)*((Q41-Q40)/($A84-$A83))+'02_193'!Q40)+(Reflected!$C$15-Q$44)/(R$44-Q$44)*(R40-Q40)</f>
        <v/>
      </c>
      <c r="R83">
        <f>((Reflected!$C$12-'02_193'!$A83)*((R41-R40)/($A84-$A83))+'02_193'!R40)+(Reflected!$C$15-R$44)/(S$44-R$44)*(S40-R40)</f>
        <v/>
      </c>
      <c r="S83">
        <f>((Reflected!$C$12-'02_193'!$A83)*((S41-S40)/($A84-$A83))+'02_193'!S40)+(Reflected!$C$15-S$44)/(T$44-S$44)*(T40-S40)</f>
        <v/>
      </c>
      <c r="T83">
        <f>((Reflected!$C$12-'02_193'!$A83)*((T41-T40)/($A84-$A83))+'02_193'!T40)+(Reflected!$C$15-T$44)/(U$44-T$44)*(U40-T40)</f>
        <v/>
      </c>
      <c r="U83">
        <f>((Reflected!$C$12-'02_193'!$A83)*((U41-U40)/($A84-$A83))+'02_193'!U40)+(Reflected!$C$15-U$44)/(V$44-U$44)*(V40-U40)</f>
        <v/>
      </c>
    </row>
    <row r="90">
      <c r="B90" t="n">
        <v>0.2</v>
      </c>
      <c r="C90" t="n">
        <v>0.5</v>
      </c>
      <c r="D90" t="n">
        <v>1</v>
      </c>
      <c r="E90" t="n">
        <v>2</v>
      </c>
      <c r="F90" t="n">
        <v>5</v>
      </c>
      <c r="G90" t="n">
        <v>10</v>
      </c>
      <c r="H90" t="n">
        <v>20</v>
      </c>
      <c r="I90" t="n">
        <v>30</v>
      </c>
      <c r="J90" t="n">
        <v>50</v>
      </c>
      <c r="K90" t="n">
        <v>70</v>
      </c>
      <c r="L90" t="n">
        <v>100</v>
      </c>
      <c r="M90" t="n">
        <v>150</v>
      </c>
      <c r="N90" t="n">
        <v>200</v>
      </c>
      <c r="O90" t="n">
        <v>300</v>
      </c>
      <c r="P90" t="n">
        <v>400</v>
      </c>
      <c r="Q90" t="n">
        <v>500</v>
      </c>
      <c r="R90" t="n">
        <v>1000</v>
      </c>
      <c r="S90" t="n">
        <v>2000</v>
      </c>
      <c r="T90" t="n">
        <v>3000</v>
      </c>
      <c r="U90" t="n">
        <v>5000</v>
      </c>
    </row>
    <row r="91">
      <c r="A91" t="n">
        <v>0</v>
      </c>
      <c r="B91">
        <f>B2+(C2-B2)*(Reflected!$C$15-B90)/(C90-B90)</f>
        <v/>
      </c>
      <c r="C91">
        <f>C2+(D2-C2)*(Reflected!$C$15-C90)/(D90-C90)</f>
        <v/>
      </c>
      <c r="D91">
        <f>D2+(E2-D2)*(Reflected!$C$15-D90)/(E90-D90)</f>
        <v/>
      </c>
      <c r="E91">
        <f>E2+(F2-E2)*(Reflected!$C$15-E90)/(F90-E90)</f>
        <v/>
      </c>
      <c r="F91">
        <f>F2+(G2-F2)*(Reflected!$C$15-F90)/(G90-F90)</f>
        <v/>
      </c>
      <c r="G91">
        <f>G2+(H2-G2)*(Reflected!$C$15-G90)/(H90-G90)</f>
        <v/>
      </c>
      <c r="H91">
        <f>H2+(I2-H2)*(Reflected!$C$15-H90)/(I90-H90)</f>
        <v/>
      </c>
      <c r="I91">
        <f>I2+(J2-I2)*(Reflected!$C$15-I90)/(J90-I90)</f>
        <v/>
      </c>
      <c r="J91">
        <f>J2+(K2-J2)*(Reflected!$C$15-J90)/(K90-J90)</f>
        <v/>
      </c>
      <c r="K91">
        <f>K2+(L2-K2)*(Reflected!$C$15-K90)/(L90-K90)</f>
        <v/>
      </c>
      <c r="L91">
        <f>L2+(M2-L2)*(Reflected!$C$15-L90)/(M90-L90)</f>
        <v/>
      </c>
      <c r="M91">
        <f>M2+(N2-M2)*(Reflected!$C$15-M90)/(N90-M90)</f>
        <v/>
      </c>
      <c r="N91">
        <f>N2+(O2-N2)*(Reflected!$C$15-N90)/(O90-N90)</f>
        <v/>
      </c>
      <c r="O91">
        <f>O2+(P2-O2)*(Reflected!$C$15-O90)/(P90-O90)</f>
        <v/>
      </c>
      <c r="P91">
        <f>P2+(Q2-P2)*(Reflected!$C$15-P90)/(Q90-P90)</f>
        <v/>
      </c>
      <c r="Q91">
        <f>Q2+(R2-Q2)*(Reflected!$C$15-Q90)/(R90-Q90)</f>
        <v/>
      </c>
      <c r="R91">
        <f>R2+(S2-R2)*(Reflected!$C$15-R90)/(S90-R90)</f>
        <v/>
      </c>
      <c r="S91">
        <f>S2+(T2-S2)*(Reflected!$C$15-S90)/(T90-S90)</f>
        <v/>
      </c>
      <c r="T91">
        <f>T2+(U2-T2)*(Reflected!$C$15-T90)/(U90-T90)</f>
        <v/>
      </c>
      <c r="U91">
        <f>U2+(V2-U2)*(Reflected!$C$15-U90)/(V90-U90)</f>
        <v/>
      </c>
    </row>
    <row r="92">
      <c r="A92" t="n">
        <v>90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23"/>
  <sheetViews>
    <sheetView zoomScale="85" zoomScaleNormal="85" workbookViewId="0">
      <selection activeCell="V3" sqref="V3"/>
    </sheetView>
  </sheetViews>
  <sheetFormatPr baseColWidth="10" defaultColWidth="8.83203125" defaultRowHeight="15"/>
  <cols>
    <col width="10.6640625" bestFit="1" customWidth="1" style="76" min="1" max="1"/>
    <col width="8.83203125" customWidth="1" style="76" min="2" max="14"/>
    <col width="9.33203125" bestFit="1" customWidth="1" style="76" min="15" max="18"/>
    <col width="8.83203125" customWidth="1" style="76" min="19" max="19"/>
    <col width="9.33203125" bestFit="1" customWidth="1" style="76" min="20" max="22"/>
    <col width="8.83203125" customWidth="1" style="76" min="23" max="16384"/>
  </cols>
  <sheetData>
    <row r="1" ht="29.5" customHeight="1" thickBot="1">
      <c r="B1" s="93" t="inlineStr">
        <is>
          <t>Set 1</t>
        </is>
      </c>
      <c r="C1" s="94" t="n"/>
      <c r="D1" s="94" t="n"/>
      <c r="E1" s="94" t="n"/>
      <c r="F1" s="94" t="n"/>
      <c r="G1" s="94" t="n"/>
      <c r="H1" s="94" t="n"/>
      <c r="I1" s="94" t="n"/>
      <c r="J1" s="94" t="n"/>
      <c r="K1" s="94" t="n"/>
      <c r="L1" s="94" t="n"/>
      <c r="M1" s="94" t="n"/>
      <c r="N1" s="94" t="n"/>
      <c r="O1" s="94" t="n"/>
      <c r="P1" s="94" t="n"/>
      <c r="Q1" s="94" t="n"/>
      <c r="R1" s="94" t="n"/>
      <c r="S1" s="94" t="n"/>
      <c r="T1" s="94" t="n"/>
      <c r="U1" s="94" t="n"/>
      <c r="V1" s="95" t="n"/>
      <c r="X1" s="96" t="inlineStr">
        <is>
          <t>Set 2</t>
        </is>
      </c>
      <c r="Y1" s="97" t="n"/>
      <c r="Z1" s="97" t="n"/>
      <c r="AA1" s="97" t="n"/>
      <c r="AB1" s="97" t="n"/>
      <c r="AC1" s="97" t="n"/>
      <c r="AD1" s="97" t="n"/>
      <c r="AE1" s="97" t="n"/>
      <c r="AF1" s="98" t="n"/>
    </row>
    <row r="2" ht="29.5" customHeight="1">
      <c r="B2" s="41" t="n"/>
      <c r="N2" s="81" t="inlineStr">
        <is>
          <t>Eqns for AOI &lt; 70</t>
        </is>
      </c>
      <c r="O2" s="99" t="n"/>
      <c r="P2" s="99" t="n"/>
      <c r="Q2" s="99" t="n"/>
      <c r="R2" s="99" t="n"/>
      <c r="S2" s="99" t="n"/>
      <c r="T2" s="99" t="n"/>
      <c r="U2" s="99" t="n"/>
      <c r="V2" s="100" t="n"/>
      <c r="X2" s="83" t="inlineStr">
        <is>
          <t>Eqns for AOI &gt; 70</t>
        </is>
      </c>
      <c r="Y2" s="99" t="n"/>
      <c r="Z2" s="99" t="n"/>
      <c r="AA2" s="99" t="n"/>
      <c r="AB2" s="99" t="n"/>
      <c r="AC2" s="99" t="n"/>
      <c r="AD2" s="99" t="n"/>
      <c r="AE2" s="99" t="n"/>
      <c r="AF2" s="100" t="n"/>
    </row>
    <row r="3">
      <c r="A3" s="76" t="inlineStr">
        <is>
          <t>Ps</t>
        </is>
      </c>
      <c r="B3" s="54" t="n">
        <v>0.7</v>
      </c>
      <c r="C3" s="52" t="n">
        <v>1</v>
      </c>
      <c r="D3" s="52" t="n">
        <v>1.5</v>
      </c>
      <c r="E3" s="52" t="n">
        <v>2</v>
      </c>
      <c r="F3" s="52" t="n">
        <v>3</v>
      </c>
      <c r="G3" s="52" t="n">
        <v>5</v>
      </c>
      <c r="H3" s="52" t="n">
        <v>10</v>
      </c>
      <c r="I3" s="52" t="n">
        <v>20</v>
      </c>
      <c r="J3" s="52" t="n">
        <v>50</v>
      </c>
      <c r="K3" s="52" t="n">
        <v>100</v>
      </c>
      <c r="L3" s="52" t="n">
        <v>200</v>
      </c>
      <c r="M3" s="52" t="n">
        <v>400</v>
      </c>
      <c r="N3" s="53" t="n">
        <v>700</v>
      </c>
      <c r="O3" s="53" t="n">
        <v>1000</v>
      </c>
      <c r="P3" s="53" t="n">
        <v>1500</v>
      </c>
      <c r="Q3" s="53" t="n">
        <v>2000</v>
      </c>
      <c r="R3" s="53" t="n">
        <v>3000</v>
      </c>
      <c r="S3" s="53" t="n">
        <v>4000</v>
      </c>
      <c r="T3" s="53" t="n">
        <v>5000</v>
      </c>
      <c r="U3" s="53" t="n">
        <v>6000</v>
      </c>
      <c r="V3" s="55" t="n">
        <v>7000</v>
      </c>
      <c r="X3" s="57" t="n">
        <v>700</v>
      </c>
      <c r="Y3" s="53" t="n">
        <v>1000</v>
      </c>
      <c r="Z3" s="53" t="n">
        <v>1500</v>
      </c>
      <c r="AA3" s="53" t="n">
        <v>2000</v>
      </c>
      <c r="AB3" s="53" t="n">
        <v>3000</v>
      </c>
      <c r="AC3" s="53" t="n">
        <v>4000</v>
      </c>
      <c r="AD3" s="53" t="n">
        <v>5000</v>
      </c>
      <c r="AE3" s="53" t="n">
        <v>6000</v>
      </c>
      <c r="AF3" s="55" t="n">
        <v>7000</v>
      </c>
    </row>
    <row r="4">
      <c r="A4" s="76" t="inlineStr">
        <is>
          <t>C</t>
        </is>
      </c>
      <c r="B4" s="41" t="n">
        <v>2.2761</v>
      </c>
      <c r="C4" s="76" t="n">
        <v>3.0335</v>
      </c>
      <c r="D4" s="76" t="n">
        <v>4.1803</v>
      </c>
      <c r="E4" s="76" t="n">
        <v>5.2289</v>
      </c>
      <c r="F4" s="76" t="n">
        <v>7.0561</v>
      </c>
      <c r="G4" s="76" t="n">
        <v>9.920400000000001</v>
      </c>
      <c r="H4" s="76" t="n">
        <v>14.981</v>
      </c>
      <c r="I4" s="76" t="n">
        <v>21.929</v>
      </c>
      <c r="J4" s="76" t="n">
        <v>35.801</v>
      </c>
      <c r="K4" s="76" t="n">
        <v>52.518</v>
      </c>
      <c r="L4" s="76" t="n">
        <v>78.81699999999999</v>
      </c>
      <c r="M4" s="76" t="n">
        <v>125.42</v>
      </c>
      <c r="N4" s="76" t="n">
        <v>193.46</v>
      </c>
      <c r="O4" s="76" t="n">
        <v>268.69</v>
      </c>
      <c r="P4" s="76" t="n">
        <v>414.23</v>
      </c>
      <c r="Q4" s="76" t="n">
        <v>595.28</v>
      </c>
      <c r="R4" s="76" t="n">
        <v>1116.9</v>
      </c>
      <c r="S4" s="76" t="n">
        <v>1915.4</v>
      </c>
      <c r="T4" s="76" t="n">
        <v>3169.6</v>
      </c>
      <c r="U4" s="76" t="n">
        <v>5132.2</v>
      </c>
      <c r="V4" s="42" t="n">
        <v>8550.799999999999</v>
      </c>
      <c r="X4" s="41" t="n">
        <v>293.95</v>
      </c>
      <c r="Y4" s="76" t="n">
        <v>459.97</v>
      </c>
      <c r="Z4" s="76" t="n">
        <v>624.0599999999999</v>
      </c>
      <c r="AA4" s="76" t="n">
        <v>868.4299999999999</v>
      </c>
      <c r="AB4" s="76" t="n">
        <v>1113.3</v>
      </c>
      <c r="AC4" s="76" t="n">
        <v>1913.7</v>
      </c>
      <c r="AD4" s="76" t="n">
        <v>3165.2</v>
      </c>
      <c r="AE4" s="76" t="n">
        <v>5113.4</v>
      </c>
      <c r="AF4" s="42" t="n">
        <v>8509.5</v>
      </c>
    </row>
    <row r="5">
      <c r="A5" s="76" t="inlineStr">
        <is>
          <t>x</t>
        </is>
      </c>
      <c r="B5" s="43" t="n">
        <v>0.0005999999999999999</v>
      </c>
      <c r="C5" s="39" t="n">
        <v>0.0005</v>
      </c>
      <c r="D5" s="39" t="n">
        <v>0.0014</v>
      </c>
      <c r="E5" s="39" t="n">
        <v>0.0027</v>
      </c>
      <c r="F5" s="39" t="n">
        <v>0.0014</v>
      </c>
      <c r="G5" s="39" t="n">
        <v>0.003</v>
      </c>
      <c r="H5" s="39" t="n">
        <v>0.0004</v>
      </c>
      <c r="I5" s="39" t="n">
        <v>0.0108</v>
      </c>
      <c r="J5" s="39" t="n">
        <v>0.0112</v>
      </c>
      <c r="K5" s="76" t="n">
        <v>-0.0195</v>
      </c>
      <c r="L5" s="39" t="n">
        <v>0.0502</v>
      </c>
      <c r="M5" s="39" t="n">
        <v>-0.06469999999999999</v>
      </c>
      <c r="N5" s="39" t="n">
        <v>0.1498</v>
      </c>
      <c r="O5" s="39" t="n">
        <v>-0.06809999999999999</v>
      </c>
      <c r="P5" s="39" t="n">
        <v>-0.1607</v>
      </c>
      <c r="Q5" s="39" t="n">
        <v>0.2962</v>
      </c>
      <c r="R5" s="39" t="n">
        <v>0.0146</v>
      </c>
      <c r="S5" s="76" t="n">
        <v>2.2303</v>
      </c>
      <c r="T5" s="39" t="n">
        <v>2.0297</v>
      </c>
      <c r="U5" s="39" t="n">
        <v>-1.665</v>
      </c>
      <c r="V5" s="44" t="n">
        <v>-7.8869</v>
      </c>
      <c r="X5" s="41" t="n">
        <v>-4.002</v>
      </c>
      <c r="Y5" s="76" t="n">
        <v>-7.6065</v>
      </c>
      <c r="Z5" s="76" t="n">
        <v>-8.5166</v>
      </c>
      <c r="AA5" s="76" t="n">
        <v>-11.058</v>
      </c>
      <c r="AB5" s="76" t="n">
        <v>1.3396</v>
      </c>
      <c r="AC5" s="76" t="n">
        <v>3.0245</v>
      </c>
      <c r="AD5" s="76" t="n">
        <v>4.0032</v>
      </c>
      <c r="AE5" s="76" t="n">
        <v>6.0534</v>
      </c>
      <c r="AF5" s="42" t="n">
        <v>8.833299999999999</v>
      </c>
    </row>
    <row r="6">
      <c r="A6" s="76" t="inlineStr">
        <is>
          <t>x2</t>
        </is>
      </c>
      <c r="B6" s="43" t="n">
        <v>-0.0001</v>
      </c>
      <c r="C6" s="39" t="n">
        <v>-0.0002</v>
      </c>
      <c r="D6" s="39" t="n">
        <v>-0.0003</v>
      </c>
      <c r="E6" s="39" t="n">
        <v>-0.0004</v>
      </c>
      <c r="F6" s="39" t="n">
        <v>-0.0005999999999999999</v>
      </c>
      <c r="G6" s="39" t="n">
        <v>-0.001</v>
      </c>
      <c r="H6" s="39" t="n">
        <v>-0.0017</v>
      </c>
      <c r="I6" s="39" t="n">
        <v>-0.0033</v>
      </c>
      <c r="J6" s="39" t="n">
        <v>-0.006</v>
      </c>
      <c r="K6" s="39" t="n">
        <v>-0.0067</v>
      </c>
      <c r="L6" s="39" t="n">
        <v>-0.018</v>
      </c>
      <c r="M6" s="39" t="n">
        <v>-0.0222</v>
      </c>
      <c r="N6" s="39" t="n">
        <v>-0.0616</v>
      </c>
      <c r="O6" s="39" t="n">
        <v>-0.0664</v>
      </c>
      <c r="P6" s="39" t="n">
        <v>-0.1071</v>
      </c>
      <c r="Q6" s="39" t="n">
        <v>-0.1776</v>
      </c>
      <c r="R6" s="39" t="n">
        <v>-0.337</v>
      </c>
      <c r="S6" s="39" t="n">
        <v>-0.7141</v>
      </c>
      <c r="T6" s="39" t="n">
        <v>-1.0875</v>
      </c>
      <c r="U6" s="39" t="n">
        <v>-1.3645</v>
      </c>
      <c r="V6" s="44" t="n">
        <v>-1.8711</v>
      </c>
      <c r="X6" s="41" t="n">
        <v>-0.01154</v>
      </c>
      <c r="Y6" s="76" t="n">
        <v>0.0074</v>
      </c>
      <c r="Z6" s="76" t="n">
        <v>-0.0324</v>
      </c>
      <c r="AA6" s="76" t="n">
        <v>-0.0644</v>
      </c>
      <c r="AB6" s="76" t="n">
        <v>-0.4344</v>
      </c>
      <c r="AC6" s="76" t="n">
        <v>-0.7658</v>
      </c>
      <c r="AD6" s="76" t="n">
        <v>-1.2399</v>
      </c>
      <c r="AE6" s="76" t="n">
        <v>-1.9921</v>
      </c>
      <c r="AF6" s="42" t="n">
        <v>-3.283</v>
      </c>
    </row>
    <row r="7">
      <c r="A7" s="76" t="inlineStr">
        <is>
          <t>x3</t>
        </is>
      </c>
      <c r="B7" s="43" t="n">
        <v>-3.5e-07</v>
      </c>
      <c r="C7" s="39" t="n">
        <v>2.5e-07</v>
      </c>
      <c r="D7" s="39" t="n">
        <v>5e-07</v>
      </c>
      <c r="E7" s="39" t="n">
        <v>7e-07</v>
      </c>
      <c r="F7" s="39" t="n">
        <v>1.7e-06</v>
      </c>
      <c r="G7" s="39" t="n">
        <v>3.8e-06</v>
      </c>
      <c r="H7" s="39" t="n">
        <v>6e-06</v>
      </c>
      <c r="I7" s="39" t="n">
        <v>1.7e-05</v>
      </c>
      <c r="J7" s="39" t="n">
        <v>3e-05</v>
      </c>
      <c r="K7" s="39" t="n">
        <v>-4e-05</v>
      </c>
      <c r="L7" s="39" t="n">
        <v>0.000103</v>
      </c>
      <c r="M7" s="39" t="n">
        <v>-0.00037</v>
      </c>
      <c r="N7" s="39" t="n">
        <v>0.0003</v>
      </c>
      <c r="O7" s="39" t="n">
        <v>-0.0003</v>
      </c>
      <c r="P7" s="39" t="n">
        <v>-0.0003</v>
      </c>
      <c r="Q7" s="39" t="n">
        <v>-0.00043</v>
      </c>
      <c r="R7" s="39" t="n">
        <v>0.0007</v>
      </c>
      <c r="S7" s="39" t="n">
        <v>0.0052</v>
      </c>
      <c r="T7" s="39" t="n">
        <v>0.0055</v>
      </c>
      <c r="U7" s="39" t="n">
        <v>-0.0041</v>
      </c>
      <c r="V7" s="44" t="n">
        <v>-0.0224</v>
      </c>
      <c r="X7" s="41" t="n">
        <v>0.00024</v>
      </c>
      <c r="Y7" s="76" t="n">
        <v>0.000247</v>
      </c>
      <c r="Z7" s="76" t="n">
        <v>0.00058</v>
      </c>
      <c r="AA7" s="76" t="n">
        <v>0.00092</v>
      </c>
      <c r="AB7" s="76" t="n">
        <v>0.00319</v>
      </c>
      <c r="AC7" s="76" t="n">
        <v>0.0056</v>
      </c>
      <c r="AD7" s="76" t="n">
        <v>0.0091</v>
      </c>
      <c r="AE7" s="76" t="n">
        <v>0.0146</v>
      </c>
      <c r="AF7" s="42" t="n">
        <v>0.0241</v>
      </c>
    </row>
    <row r="8">
      <c r="A8" s="76" t="inlineStr">
        <is>
          <t>x4</t>
        </is>
      </c>
      <c r="B8" s="45" t="n">
        <v>0</v>
      </c>
      <c r="C8" s="56" t="n">
        <v>0</v>
      </c>
      <c r="D8" s="56" t="n">
        <v>0</v>
      </c>
      <c r="E8" s="56" t="n">
        <v>0</v>
      </c>
      <c r="F8" s="56" t="n">
        <v>0</v>
      </c>
      <c r="G8" s="56" t="n">
        <v>0</v>
      </c>
      <c r="H8" s="39" t="n">
        <v>2e-08</v>
      </c>
      <c r="I8" s="39" t="n">
        <v>4e-09</v>
      </c>
      <c r="J8" s="39" t="n">
        <v>4e-08</v>
      </c>
      <c r="K8" s="39" t="n">
        <v>1.22e-06</v>
      </c>
      <c r="L8" s="39" t="n">
        <v>1.4e-07</v>
      </c>
      <c r="M8" s="39" t="n">
        <v>1.05e-05</v>
      </c>
      <c r="N8" s="39" t="n">
        <v>2e-06</v>
      </c>
      <c r="O8" s="39" t="n">
        <v>1.35e-05</v>
      </c>
      <c r="P8" s="39" t="n">
        <v>1.8e-05</v>
      </c>
      <c r="Q8" s="39" t="n">
        <v>4e-05</v>
      </c>
      <c r="R8" s="39" t="n">
        <v>2e-05</v>
      </c>
      <c r="S8" s="39" t="n">
        <v>-3e-05</v>
      </c>
      <c r="T8" s="39" t="n">
        <v>2e-05</v>
      </c>
      <c r="U8" s="39" t="n">
        <v>0.0002</v>
      </c>
      <c r="V8" s="44" t="n">
        <v>0.0007</v>
      </c>
      <c r="X8" s="45" t="n">
        <v>0</v>
      </c>
      <c r="Y8" s="56" t="n">
        <v>0</v>
      </c>
      <c r="Z8" s="56" t="n">
        <v>0</v>
      </c>
      <c r="AA8" s="56" t="n">
        <v>0</v>
      </c>
      <c r="AB8" s="56" t="n">
        <v>0</v>
      </c>
      <c r="AC8" s="56" t="n">
        <v>0</v>
      </c>
      <c r="AD8" s="56" t="n">
        <v>0</v>
      </c>
      <c r="AE8" s="56" t="n">
        <v>0</v>
      </c>
      <c r="AF8" s="50" t="n">
        <v>0</v>
      </c>
    </row>
    <row r="9">
      <c r="A9" s="76" t="inlineStr">
        <is>
          <t>x5</t>
        </is>
      </c>
      <c r="B9" s="45" t="n">
        <v>0</v>
      </c>
      <c r="C9" s="56" t="n">
        <v>0</v>
      </c>
      <c r="D9" s="56" t="n">
        <v>0</v>
      </c>
      <c r="E9" s="56" t="n">
        <v>0</v>
      </c>
      <c r="F9" s="56" t="n">
        <v>0</v>
      </c>
      <c r="G9" s="56" t="n">
        <v>0</v>
      </c>
      <c r="H9" s="56" t="n">
        <v>0</v>
      </c>
      <c r="I9" s="56" t="n">
        <v>0</v>
      </c>
      <c r="J9" s="56" t="n">
        <v>0</v>
      </c>
      <c r="K9" s="39" t="n">
        <v>-5e-09</v>
      </c>
      <c r="L9" s="56" t="n">
        <v>0</v>
      </c>
      <c r="M9" s="39" t="n">
        <v>-7.5e-08</v>
      </c>
      <c r="N9" s="39" t="n">
        <v>6e-09</v>
      </c>
      <c r="O9" s="39" t="n">
        <v>-7e-08</v>
      </c>
      <c r="P9" s="39" t="n">
        <v>-8e-08</v>
      </c>
      <c r="Q9" s="39" t="n">
        <v>-3e-07</v>
      </c>
      <c r="R9" s="39" t="n">
        <v>5e-08</v>
      </c>
      <c r="S9" s="39" t="n">
        <v>6e-07</v>
      </c>
      <c r="T9" s="39" t="n">
        <v>4e-07</v>
      </c>
      <c r="U9" s="39" t="n">
        <v>-5e-07</v>
      </c>
      <c r="V9" s="44" t="n">
        <v>-5e-08</v>
      </c>
      <c r="X9" s="45" t="n">
        <v>0</v>
      </c>
      <c r="Y9" s="56" t="n">
        <v>0</v>
      </c>
      <c r="Z9" s="56" t="n">
        <v>0</v>
      </c>
      <c r="AA9" s="56" t="n">
        <v>0</v>
      </c>
      <c r="AB9" s="56" t="n">
        <v>0</v>
      </c>
      <c r="AC9" s="56" t="n">
        <v>0</v>
      </c>
      <c r="AD9" s="56" t="n">
        <v>0</v>
      </c>
      <c r="AE9" s="56" t="n">
        <v>0</v>
      </c>
      <c r="AF9" s="50" t="n">
        <v>0</v>
      </c>
    </row>
    <row r="10" ht="16" customHeight="1" thickBot="1">
      <c r="A10" s="76" t="inlineStr">
        <is>
          <t>x6</t>
        </is>
      </c>
      <c r="B10" s="46" t="n">
        <v>0</v>
      </c>
      <c r="C10" s="47" t="n">
        <v>0</v>
      </c>
      <c r="D10" s="47" t="n">
        <v>0</v>
      </c>
      <c r="E10" s="47" t="n">
        <v>0</v>
      </c>
      <c r="F10" s="47" t="n">
        <v>0</v>
      </c>
      <c r="G10" s="47" t="n">
        <v>0</v>
      </c>
      <c r="H10" s="47" t="n">
        <v>0</v>
      </c>
      <c r="I10" s="47" t="n">
        <v>0</v>
      </c>
      <c r="J10" s="47" t="n">
        <v>0</v>
      </c>
      <c r="K10" s="47" t="n">
        <v>0</v>
      </c>
      <c r="L10" s="47" t="n">
        <v>0</v>
      </c>
      <c r="M10" s="48" t="n">
        <v>1.9e-10</v>
      </c>
      <c r="N10" s="48" t="n">
        <v>-1.8e-10</v>
      </c>
      <c r="O10" s="48" t="n">
        <v>7e-11</v>
      </c>
      <c r="P10" s="47" t="n">
        <v>0</v>
      </c>
      <c r="Q10" s="48" t="n">
        <v>3.5e-10</v>
      </c>
      <c r="R10" s="48" t="n">
        <v>-9e-10</v>
      </c>
      <c r="S10" s="48" t="n">
        <v>-3e-09</v>
      </c>
      <c r="T10" s="48" t="n">
        <v>-4.5e-09</v>
      </c>
      <c r="U10" s="47" t="n">
        <v>0</v>
      </c>
      <c r="V10" s="49" t="n">
        <v>1.5e-08</v>
      </c>
      <c r="X10" s="46" t="n">
        <v>0</v>
      </c>
      <c r="Y10" s="47" t="n">
        <v>0</v>
      </c>
      <c r="Z10" s="47" t="n">
        <v>0</v>
      </c>
      <c r="AA10" s="47" t="n">
        <v>0</v>
      </c>
      <c r="AB10" s="47" t="n">
        <v>0</v>
      </c>
      <c r="AC10" s="47" t="n">
        <v>0</v>
      </c>
      <c r="AD10" s="47" t="n">
        <v>0</v>
      </c>
      <c r="AE10" s="47" t="n">
        <v>0</v>
      </c>
      <c r="AF10" s="51" t="n">
        <v>0</v>
      </c>
    </row>
    <row r="13">
      <c r="A13" s="76" t="inlineStr">
        <is>
          <t>Ps</t>
        </is>
      </c>
      <c r="B13" s="29" t="n">
        <v>0.7</v>
      </c>
      <c r="C13" s="29" t="n">
        <v>1</v>
      </c>
      <c r="D13" s="29" t="n">
        <v>1.5</v>
      </c>
      <c r="E13" s="29" t="n">
        <v>2</v>
      </c>
      <c r="F13" s="29" t="n">
        <v>3</v>
      </c>
      <c r="G13" s="29" t="n">
        <v>5</v>
      </c>
      <c r="H13" s="29" t="n">
        <v>10</v>
      </c>
      <c r="I13" s="29" t="n">
        <v>20</v>
      </c>
      <c r="J13" s="29" t="n">
        <v>50</v>
      </c>
      <c r="K13" s="29" t="n">
        <v>100</v>
      </c>
      <c r="L13" s="29" t="n">
        <v>200</v>
      </c>
      <c r="M13" s="29" t="n">
        <v>400</v>
      </c>
      <c r="N13" s="29" t="n">
        <v>700</v>
      </c>
      <c r="O13" s="29" t="n">
        <v>1000</v>
      </c>
      <c r="P13" s="29" t="n">
        <v>1500</v>
      </c>
      <c r="Q13" s="29" t="n">
        <v>2000</v>
      </c>
      <c r="R13" s="29" t="n">
        <v>3000</v>
      </c>
      <c r="S13" s="29" t="n">
        <v>4000</v>
      </c>
      <c r="T13" s="29" t="n">
        <v>5000</v>
      </c>
      <c r="U13" s="29" t="n">
        <v>6000</v>
      </c>
      <c r="V13" s="29" t="n">
        <v>7000</v>
      </c>
    </row>
    <row r="14">
      <c r="A14" s="76" t="inlineStr">
        <is>
          <t>Ira/w^(1/3)</t>
        </is>
      </c>
      <c r="B14" s="39">
        <f>(B4+B5*(Reflected!$C$12)+B6*((Reflected!$C$12)^2)+B7*((Reflected!$C$12)^3)+B8*((Reflected!$C$12)^4)+B9*((Reflected!$C$12)^5)+B10*((Reflected!$C$12)^6))</f>
        <v/>
      </c>
      <c r="C14" s="39">
        <f>(C4+C5*(Reflected!$C$12)+C6*((Reflected!$C$12)^2)+C7*((Reflected!$C$12)^3)+C8*((Reflected!$C$12)^4)+C9*((Reflected!$C$12)^5)+C10*((Reflected!$C$12)^6))</f>
        <v/>
      </c>
      <c r="D14" s="39">
        <f>(D4+D5*(Reflected!$C$12)+D6*((Reflected!$C$12)^2)+D7*((Reflected!$C$12)^3)+D8*((Reflected!$C$12)^4)+D9*((Reflected!$C$12)^5)+D10*((Reflected!$C$12)^6))</f>
        <v/>
      </c>
      <c r="E14" s="39">
        <f>(E4+E5*(Reflected!$C$12)+E6*((Reflected!$C$12)^2)+E7*((Reflected!$C$12)^3)+E8*((Reflected!$C$12)^4)+E9*((Reflected!$C$12)^5)+E10*((Reflected!$C$12)^6))</f>
        <v/>
      </c>
      <c r="F14" s="39">
        <f>(F4+F5*(Reflected!$C$12)+F6*((Reflected!$C$12)^2)+F7*((Reflected!$C$12)^3)+F8*((Reflected!$C$12)^4)+F9*((Reflected!$C$12)^5)+F10*((Reflected!$C$12)^6))</f>
        <v/>
      </c>
      <c r="G14" s="39">
        <f>(G4+G5*(Reflected!$C$12)+G6*((Reflected!$C$12)^2)+G7*((Reflected!$C$12)^3)+G8*((Reflected!$C$12)^4)+G9*((Reflected!$C$12)^5)+G10*((Reflected!$C$12)^6))</f>
        <v/>
      </c>
      <c r="H14" s="39">
        <f>(H4+H5*(Reflected!$C$12)+H6*((Reflected!$C$12)^2)+H7*((Reflected!$C$12)^3)+H8*((Reflected!$C$12)^4)+H9*((Reflected!$C$12)^5)+H10*((Reflected!$C$12)^6))</f>
        <v/>
      </c>
      <c r="I14" s="39">
        <f>(I4+I5*(Reflected!$C$12)+I6*((Reflected!$C$12)^2)+I7*((Reflected!$C$12)^3)+I8*((Reflected!$C$12)^4)+I9*((Reflected!$C$12)^5)+I10*((Reflected!$C$12)^6))</f>
        <v/>
      </c>
      <c r="J14" s="39">
        <f>(J4+J5*(Reflected!$C$12)+J6*((Reflected!$C$12)^2)+J7*((Reflected!$C$12)^3)+J8*((Reflected!$C$12)^4)+J9*((Reflected!$C$12)^5)+J10*((Reflected!$C$12)^6))</f>
        <v/>
      </c>
      <c r="K14" s="39">
        <f>(K4+K5*(Reflected!$C$12)+K6*((Reflected!$C$12)^2)+K7*((Reflected!$C$12)^3)+K8*((Reflected!$C$12)^4)+K9*((Reflected!$C$12)^5)+K10*((Reflected!$C$12)^6))</f>
        <v/>
      </c>
      <c r="L14" s="39">
        <f>(L4+L5*(Reflected!$C$12)+L6*((Reflected!$C$12)^2)+L7*((Reflected!$C$12)^3)+L8*((Reflected!$C$12)^4)+L9*((Reflected!$C$12)^5)+L10*((Reflected!$C$12)^6))</f>
        <v/>
      </c>
      <c r="M14" s="39">
        <f>(M4+M5*(Reflected!$C$12)+M6*((Reflected!$C$12)^2)+M7*((Reflected!$C$12)^3)+M8*((Reflected!$C$12)^4)+M9*((Reflected!$C$12)^5)+M10*((Reflected!$C$12)^6))</f>
        <v/>
      </c>
      <c r="N14" s="39">
        <f>IF(Reflected!$C$12&lt;70,(N4+N5*(Reflected!$C$12)+N6*((Reflected!$C$12)^2)+N7*((Reflected!$C$12)^3)+N8*((Reflected!$C$12)^4)+N9*((Reflected!$C$12)^5)+N10*((Reflected!$C$12)^6)),(X4+X5*(Reflected!$C$12)+X6*((Reflected!$C$12)^2)+X7*((Reflected!$C$12)^3)+X8*((Reflected!$C$12)^4)+X9*((Reflected!$C$12)^5)+X10*((Reflected!$C$12)^6)))</f>
        <v/>
      </c>
      <c r="O14" s="39">
        <f>IF(Reflected!$C$12&lt;70,(O4+O5*(Reflected!$C$12)+O6*((Reflected!$C$12)^2)+O7*((Reflected!$C$12)^3)+O8*((Reflected!$C$12)^4)+O9*((Reflected!$C$12)^5)+O10*((Reflected!$C$12)^6)),(Y4+Y5*(Reflected!$C$12)+Y6*((Reflected!$C$12)^2)+Y7*((Reflected!$C$12)^3)+Y8*((Reflected!$C$12)^4)+Y9*((Reflected!$C$12)^5)+Y10*((Reflected!$C$12)^6)))</f>
        <v/>
      </c>
      <c r="P14" s="39">
        <f>IF(Reflected!$C$12&lt;70,(P4+P5*(Reflected!$C$12)+P6*((Reflected!$C$12)^2)+P7*((Reflected!$C$12)^3)+P8*((Reflected!$C$12)^4)+P9*((Reflected!$C$12)^5)+P10*((Reflected!$C$12)^6)),(Z4+Z5*(Reflected!$C$12)+Z6*((Reflected!$C$12)^2)+Z7*((Reflected!$C$12)^3)+Z8*((Reflected!$C$12)^4)+Z9*((Reflected!$C$12)^5)+Z10*((Reflected!$C$12)^6)))</f>
        <v/>
      </c>
      <c r="Q14" s="39">
        <f>IF(Reflected!$C$12&lt;70,(Q4+Q5*(Reflected!$C$12)+Q6*((Reflected!$C$12)^2)+Q7*((Reflected!$C$12)^3)+Q8*((Reflected!$C$12)^4)+Q9*((Reflected!$C$12)^5)+Q10*((Reflected!$C$12)^6)),(AA4+AA5*(Reflected!$C$12)+AA6*((Reflected!$C$12)^2)+AA7*((Reflected!$C$12)^3)+AA8*((Reflected!$C$12)^4)+AA9*((Reflected!$C$12)^5)+AA10*((Reflected!$C$12)^6)))</f>
        <v/>
      </c>
      <c r="R14" s="39">
        <f>IF(Reflected!$C$12&lt;70,(R4+R5*(Reflected!$C$12)+R6*((Reflected!$C$12)^2)+R7*((Reflected!$C$12)^3)+R8*((Reflected!$C$12)^4)+R9*((Reflected!$C$12)^5)+R10*((Reflected!$C$12)^6)),(AB4+AB5*(Reflected!$C$12)+AB6*((Reflected!$C$12)^2)+AB7*((Reflected!$C$12)^3)+AB8*((Reflected!$C$12)^4)+AB9*((Reflected!$C$12)^5)+AB10*((Reflected!$C$12)^6)))</f>
        <v/>
      </c>
      <c r="S14" s="39">
        <f>IF(Reflected!$C$12&lt;70,(S4+S5*(Reflected!$C$12)+S6*((Reflected!$C$12)^2)+S7*((Reflected!$C$12)^3)+S8*((Reflected!$C$12)^4)+S9*((Reflected!$C$12)^5)+S10*((Reflected!$C$12)^6)),(AC4+AC5*(Reflected!$C$12)+AC6*((Reflected!$C$12)^2)+AC7*((Reflected!$C$12)^3)+AC8*((Reflected!$C$12)^4)+AC9*((Reflected!$C$12)^5)+AC10*((Reflected!$C$12)^6)))</f>
        <v/>
      </c>
      <c r="T14" s="39">
        <f>IF(Reflected!$C$12&lt;70,(T4+T5*(Reflected!$C$12)+T6*((Reflected!$C$12)^2)+T7*((Reflected!$C$12)^3)+T8*((Reflected!$C$12)^4)+T9*((Reflected!$C$12)^5)+T10*((Reflected!$C$12)^6)),(AD4+AD5*(Reflected!$C$12)+AD6*((Reflected!$C$12)^2)+AD7*((Reflected!$C$12)^3)+AD8*((Reflected!$C$12)^4)+AD9*((Reflected!$C$12)^5)+AD10*((Reflected!$C$12)^6)))</f>
        <v/>
      </c>
      <c r="U14" s="39">
        <f>IF(Reflected!$C$12&lt;70,(U4+U5*(Reflected!$C$12)+U6*((Reflected!$C$12)^2)+U7*((Reflected!$C$12)^3)+U8*((Reflected!$C$12)^4)+U9*((Reflected!$C$12)^5)+U10*((Reflected!$C$12)^6)),(AE4+AE5*(Reflected!$C$12)+AE6*((Reflected!$C$12)^2)+AE7*((Reflected!$C$12)^3)+AE8*((Reflected!$C$12)^4)+AE9*((Reflected!$C$12)^5)+AE10*((Reflected!$C$12)^6)))</f>
        <v/>
      </c>
      <c r="V14" s="39">
        <f>IF(Reflected!$C$12&lt;70,(V4+V5*(Reflected!$C$12)+V6*((Reflected!$C$12)^2)+V7*((Reflected!$C$12)^3)+V8*((Reflected!$C$12)^4)+V9*((Reflected!$C$12)^5)+V10*((Reflected!$C$12)^6)),(AF4+AF5*(Reflected!$C$12)+AF6*((Reflected!$C$12)^2)+AF7*((Reflected!$C$12)^3)+AF8*((Reflected!$C$12)^4)+AF9*((Reflected!$C$12)^5)+AF10*((Reflected!$C$12)^6)))</f>
        <v/>
      </c>
    </row>
    <row r="15">
      <c r="A15" s="76" t="inlineStr">
        <is>
          <t>Ira/w^(1/3)</t>
        </is>
      </c>
      <c r="B15" s="39">
        <f>B14+(C14-B14)*(Reflected!$C$15-B13)/(C13-B13)</f>
        <v/>
      </c>
      <c r="C15" s="39">
        <f>C14+(D14-C14)*(Reflected!$C$15-C13)/(D13-C13)</f>
        <v/>
      </c>
      <c r="D15" s="39">
        <f>D14+(E14-D14)*(Reflected!$C$15-D13)/(E13-D13)</f>
        <v/>
      </c>
      <c r="E15" s="39">
        <f>E14+(F14-E14)*(Reflected!$C$15-E13)/(F13-E13)</f>
        <v/>
      </c>
      <c r="F15" s="39">
        <f>F14+(G14-F14)*(Reflected!$C$15-F13)/(G13-F13)</f>
        <v/>
      </c>
      <c r="G15" s="39">
        <f>G14+(H14-G14)*(Reflected!$C$15-G13)/(H13-G13)</f>
        <v/>
      </c>
      <c r="H15" s="39">
        <f>H14+(I14-H14)*(Reflected!$C$15-H13)/(I13-H13)</f>
        <v/>
      </c>
      <c r="I15" s="39">
        <f>I14+(J14-I14)*(Reflected!$C$15-I13)/(J13-I13)</f>
        <v/>
      </c>
      <c r="J15" s="39">
        <f>J14+(K14-J14)*(Reflected!$C$15-J13)/(K13-J13)</f>
        <v/>
      </c>
      <c r="K15" s="39">
        <f>K14+(L14-K14)*(Reflected!$C$15-K13)/(L13-K13)</f>
        <v/>
      </c>
      <c r="L15" s="39">
        <f>L14+(M14-L14)*(Reflected!$C$15-L13)/(M13-L13)</f>
        <v/>
      </c>
      <c r="M15" s="39">
        <f>M14+(N14-M14)*(Reflected!$C$15-M13)/(N13-M13)</f>
        <v/>
      </c>
      <c r="N15" s="39">
        <f>N14+(O14-N14)*(Reflected!$C$15-N13)/(O13-N13)</f>
        <v/>
      </c>
      <c r="O15" s="39">
        <f>O14+(P14-O14)*(Reflected!$C$15-O13)/(P13-O13)</f>
        <v/>
      </c>
      <c r="P15" s="39">
        <f>P14+(Q14-P14)*(Reflected!$C$15-P13)/(Q13-P13)</f>
        <v/>
      </c>
      <c r="Q15" s="39">
        <f>Q14+(R14-Q14)*(Reflected!$C$15-Q13)/(R13-Q13)</f>
        <v/>
      </c>
      <c r="R15" s="39">
        <f>R14+(S14-R14)*(Reflected!$C$15-R13)/(S13-R13)</f>
        <v/>
      </c>
      <c r="S15" s="39">
        <f>S14+(T14-S14)*(Reflected!$C$15-S13)/(T13-S13)</f>
        <v/>
      </c>
      <c r="T15" s="39">
        <f>T14+(U14-T14)*(Reflected!$C$15-T13)/(U13-T13)</f>
        <v/>
      </c>
      <c r="U15" s="39">
        <f>U14+(V14-U14)*(Reflected!$C$15-U13)/(V13-U13)</f>
        <v/>
      </c>
      <c r="V15" s="40">
        <f>V14+(W14-V14)*(Reflected!$C$15-V13)/(W13-V13)</f>
        <v/>
      </c>
    </row>
    <row r="19">
      <c r="B19" s="85" t="inlineStr">
        <is>
          <t>For AOI = 0</t>
        </is>
      </c>
    </row>
    <row r="20"/>
    <row r="21">
      <c r="A21" s="76" t="inlineStr">
        <is>
          <t>Ps</t>
        </is>
      </c>
      <c r="B21" s="29" t="n">
        <v>0.7</v>
      </c>
      <c r="C21" s="29" t="n">
        <v>1</v>
      </c>
      <c r="D21" s="29" t="n">
        <v>1.5</v>
      </c>
      <c r="E21" s="29" t="n">
        <v>2</v>
      </c>
      <c r="F21" s="29" t="n">
        <v>3</v>
      </c>
      <c r="G21" s="29" t="n">
        <v>5</v>
      </c>
      <c r="H21" s="29" t="n">
        <v>10</v>
      </c>
      <c r="I21" s="29" t="n">
        <v>20</v>
      </c>
      <c r="J21" s="29" t="n">
        <v>50</v>
      </c>
      <c r="K21" s="29" t="n">
        <v>100</v>
      </c>
      <c r="L21" s="29" t="n">
        <v>200</v>
      </c>
      <c r="M21" s="29" t="n">
        <v>400</v>
      </c>
      <c r="N21" s="29" t="n">
        <v>700</v>
      </c>
      <c r="O21" s="29" t="n">
        <v>1000</v>
      </c>
      <c r="P21" s="29" t="n">
        <v>1500</v>
      </c>
      <c r="Q21" s="29" t="n">
        <v>2000</v>
      </c>
      <c r="R21" s="29" t="n">
        <v>3000</v>
      </c>
      <c r="S21" s="29" t="n">
        <v>4000</v>
      </c>
      <c r="T21" s="29" t="n">
        <v>5000</v>
      </c>
      <c r="U21" s="29" t="n">
        <v>6000</v>
      </c>
      <c r="V21" s="29" t="n">
        <v>7000</v>
      </c>
    </row>
    <row r="22">
      <c r="A22" s="76" t="inlineStr">
        <is>
          <t>Ira/w^(1/3)</t>
        </is>
      </c>
      <c r="B22" s="76" t="n">
        <v>2.6498973</v>
      </c>
      <c r="C22" s="76" t="n">
        <v>3.5540351</v>
      </c>
      <c r="D22" s="76" t="n">
        <v>4.9689183</v>
      </c>
      <c r="E22" s="76" t="n">
        <v>6.2554458</v>
      </c>
      <c r="F22" s="76" t="n">
        <v>8.4742684</v>
      </c>
      <c r="G22" s="76" t="n">
        <v>12.085213</v>
      </c>
      <c r="H22" s="76" t="n">
        <v>18.595087</v>
      </c>
      <c r="I22" s="76" t="n">
        <v>27.478221</v>
      </c>
      <c r="J22" s="76" t="n">
        <v>44.933918</v>
      </c>
      <c r="K22" s="76" t="n">
        <v>65.67049799999999</v>
      </c>
      <c r="L22" s="76" t="n">
        <v>99.353101</v>
      </c>
      <c r="M22" s="76" t="n">
        <v>161.4276</v>
      </c>
      <c r="N22" s="76" t="n">
        <v>262.7209</v>
      </c>
      <c r="O22" s="76" t="n">
        <v>376.46496</v>
      </c>
      <c r="P22" s="76" t="n">
        <v>596.94736</v>
      </c>
      <c r="Q22" s="76" t="n">
        <v>858.05632</v>
      </c>
      <c r="R22" s="76" t="n">
        <v>1513.5222</v>
      </c>
      <c r="S22" s="76" t="n">
        <v>2375.221</v>
      </c>
      <c r="T22" s="76" t="n">
        <v>3495.6381</v>
      </c>
      <c r="U22" s="76" t="n">
        <v>4956.1197</v>
      </c>
      <c r="V22" s="76" t="n">
        <v>6890.0494</v>
      </c>
    </row>
    <row r="23">
      <c r="A23" s="76" t="inlineStr">
        <is>
          <t>Ira/w^(1/3)</t>
        </is>
      </c>
      <c r="B23" s="39">
        <f>B22+(C22-B22)*(Reflected!$C$15-B21)/(C21-B21)</f>
        <v/>
      </c>
      <c r="C23" s="39">
        <f>C22+(D22-C22)*(Reflected!$C$15-C21)/(D21-C21)</f>
        <v/>
      </c>
      <c r="D23" s="39">
        <f>D22+(E22-D22)*(Reflected!$C$15-D21)/(E21-D21)</f>
        <v/>
      </c>
      <c r="E23" s="39">
        <f>E22+(F22-E22)*(Reflected!$C$15-E21)/(F21-E21)</f>
        <v/>
      </c>
      <c r="F23" s="39">
        <f>F22+(G22-F22)*(Reflected!$C$15-F21)/(G21-F21)</f>
        <v/>
      </c>
      <c r="G23" s="39">
        <f>G22+(H22-G22)*(Reflected!$C$15-G21)/(H21-G21)</f>
        <v/>
      </c>
      <c r="H23" s="39">
        <f>H22+(I22-H22)*(Reflected!$C$15-H21)/(I21-H21)</f>
        <v/>
      </c>
      <c r="I23" s="39">
        <f>I22+(J22-I22)*(Reflected!$C$15-I21)/(J21-I21)</f>
        <v/>
      </c>
      <c r="J23" s="39">
        <f>J22+(K22-J22)*(Reflected!$C$15-J21)/(K21-J21)</f>
        <v/>
      </c>
      <c r="K23" s="39">
        <f>K22+(L22-K22)*(Reflected!$C$15-K21)/(L21-K21)</f>
        <v/>
      </c>
      <c r="L23" s="39">
        <f>L22+(M22-L22)*(Reflected!$C$15-L21)/(M21-L21)</f>
        <v/>
      </c>
      <c r="M23" s="39">
        <f>M22+(N22-M22)*(Reflected!$C$15-M21)/(N21-M21)</f>
        <v/>
      </c>
      <c r="N23" s="39">
        <f>N22+(O22-N22)*(Reflected!$C$15-N21)/(O21-N21)</f>
        <v/>
      </c>
      <c r="O23" s="39">
        <f>O22+(P22-O22)*(Reflected!$C$15-O21)/(P21-O21)</f>
        <v/>
      </c>
      <c r="P23" s="39">
        <f>P22+(Q22-P22)*(Reflected!$C$15-P21)/(Q21-P21)</f>
        <v/>
      </c>
      <c r="Q23" s="39">
        <f>Q22+(R22-Q22)*(Reflected!$C$15-Q21)/(R21-Q21)</f>
        <v/>
      </c>
      <c r="R23" s="39">
        <f>R22+(S22-R22)*(Reflected!$C$15-R21)/(S21-R21)</f>
        <v/>
      </c>
      <c r="S23" s="39">
        <f>S22+(T22-S22)*(Reflected!$C$15-S21)/(T21-S21)</f>
        <v/>
      </c>
      <c r="T23" s="39">
        <f>T22+(U22-T22)*(Reflected!$C$15-T21)/(U21-T21)</f>
        <v/>
      </c>
      <c r="U23" s="39">
        <f>U22+(V22-U22)*(Reflected!$C$15-U21)/(V21-U21)</f>
        <v/>
      </c>
      <c r="V23" s="39">
        <f>V22+(W22-V22)*(Reflected!$C$15-V21)/(W21-V21)</f>
        <v/>
      </c>
    </row>
  </sheetData>
  <mergeCells count="5">
    <mergeCell ref="X2:AF2"/>
    <mergeCell ref="X1:AF1"/>
    <mergeCell ref="N2:V2"/>
    <mergeCell ref="B19:V20"/>
    <mergeCell ref="B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">
    <tabColor rgb="FFFF0000"/>
    <outlinePr summaryBelow="1" summaryRight="1"/>
    <pageSetUpPr/>
  </sheetPr>
  <dimension ref="B1:F43"/>
  <sheetViews>
    <sheetView topLeftCell="A9" zoomScaleNormal="100" workbookViewId="0">
      <selection activeCell="C34" sqref="C34"/>
    </sheetView>
  </sheetViews>
  <sheetFormatPr baseColWidth="10" defaultColWidth="9.1640625" defaultRowHeight="15"/>
  <cols>
    <col width="9.33203125" customWidth="1" style="2" min="1" max="1"/>
    <col width="12.1640625" customWidth="1" style="2" min="2" max="2"/>
    <col width="9.1640625" customWidth="1" style="2" min="3" max="3"/>
    <col width="9.6640625" customWidth="1" style="2" min="4" max="4"/>
    <col width="9.1640625" customWidth="1" style="2" min="5" max="16384"/>
  </cols>
  <sheetData>
    <row r="1" ht="14.5" customHeight="1">
      <c r="D1" s="62" t="inlineStr">
        <is>
          <t>UFC Blast Load Calculator
Roof Blast Loads (90 &lt; AOI &lt; 135)</t>
        </is>
      </c>
    </row>
    <row r="2">
      <c r="B2" s="35" t="n"/>
      <c r="C2" s="35" t="n"/>
    </row>
    <row r="5">
      <c r="B5" s="12" t="inlineStr">
        <is>
          <t>Date</t>
        </is>
      </c>
      <c r="C5" s="64">
        <f>TODAY()</f>
        <v/>
      </c>
      <c r="D5" s="86" t="n"/>
    </row>
    <row r="6">
      <c r="B6" s="13" t="inlineStr">
        <is>
          <t>Project</t>
        </is>
      </c>
      <c r="C6" s="66" t="n"/>
      <c r="D6" s="87" t="n"/>
    </row>
    <row r="7">
      <c r="B7" s="14" t="inlineStr">
        <is>
          <t>Blast Zone</t>
        </is>
      </c>
      <c r="C7" s="68" t="n"/>
      <c r="D7" s="88" t="n"/>
    </row>
    <row r="8">
      <c r="B8" s="6" t="inlineStr">
        <is>
          <t>Eq Mass TNT</t>
        </is>
      </c>
      <c r="C8" s="31">
        <f>Setup!B4</f>
        <v/>
      </c>
      <c r="D8" s="3" t="inlineStr">
        <is>
          <t>lb</t>
        </is>
      </c>
    </row>
    <row r="9">
      <c r="B9" s="7" t="inlineStr">
        <is>
          <t>Standoff</t>
        </is>
      </c>
      <c r="C9" s="10">
        <f>Setup!B10</f>
        <v/>
      </c>
      <c r="D9" s="3" t="inlineStr">
        <is>
          <t>ft</t>
        </is>
      </c>
    </row>
    <row r="10">
      <c r="B10" s="7" t="inlineStr">
        <is>
          <t>Roof Height</t>
        </is>
      </c>
      <c r="C10" s="2">
        <f>Setup!B9</f>
        <v/>
      </c>
      <c r="D10" s="3" t="inlineStr">
        <is>
          <t>ft</t>
        </is>
      </c>
    </row>
    <row r="11">
      <c r="B11" s="7" t="inlineStr">
        <is>
          <t>tan(AOI)</t>
        </is>
      </c>
      <c r="C11" s="10">
        <f>Setup!B11</f>
        <v/>
      </c>
      <c r="D11" s="3" t="n"/>
    </row>
    <row r="12">
      <c r="B12" s="7" t="inlineStr">
        <is>
          <t>AOI</t>
        </is>
      </c>
      <c r="C12" s="17">
        <f>Setup!B12</f>
        <v/>
      </c>
      <c r="D12" s="3" t="inlineStr">
        <is>
          <t>deg</t>
        </is>
      </c>
    </row>
    <row r="13">
      <c r="B13" s="7" t="n"/>
      <c r="D13" s="3" t="n"/>
    </row>
    <row r="14" ht="17" customHeight="1">
      <c r="B14" s="7" t="inlineStr">
        <is>
          <t>z=</t>
        </is>
      </c>
      <c r="C14" s="10">
        <f>C9/(C8^(1/3))</f>
        <v/>
      </c>
      <c r="D14" s="3" t="inlineStr">
        <is>
          <t>ft/lb1/3</t>
        </is>
      </c>
    </row>
    <row r="15">
      <c r="B15" s="7" t="inlineStr">
        <is>
          <t>Pso=</t>
        </is>
      </c>
      <c r="C15" s="10">
        <f>(10^(3.0172899 + -1.5495841*LOG10(C14) +-0.83384267*(LOG10(C14)^2)+0.007597483*(LOG10(C14)^3)+0.5258274*(LOG10(C14)^4)-0.17280755*(LOG10(C14)^5)))</f>
        <v/>
      </c>
      <c r="D15" s="3" t="inlineStr">
        <is>
          <t>psi</t>
        </is>
      </c>
    </row>
    <row r="16">
      <c r="B16" s="7" t="n"/>
      <c r="D16" s="3" t="n"/>
    </row>
    <row r="17">
      <c r="B17" s="7" t="n"/>
      <c r="D17" s="3" t="n"/>
    </row>
    <row r="18">
      <c r="B18" s="7" t="inlineStr">
        <is>
          <t>Lw=</t>
        </is>
      </c>
      <c r="C18" s="10">
        <f>(10^(-0.2923018 +  -0.10909787*LOG10(C14) +0.42132896*(LOG10(C14)^2)+1.6303368*(LOG10(C14)^3)-1.732259*(LOG10(C14)^4)+0.44571636*(LOG10(C14)^5)))*(C8^(1/3))</f>
        <v/>
      </c>
      <c r="D18" s="3" t="inlineStr">
        <is>
          <t>ft</t>
        </is>
      </c>
    </row>
    <row r="19">
      <c r="B19" s="7" t="inlineStr">
        <is>
          <t>L=</t>
        </is>
      </c>
      <c r="C19" s="34" t="n">
        <v>20</v>
      </c>
      <c r="D19" s="3" t="inlineStr">
        <is>
          <t>ft</t>
        </is>
      </c>
    </row>
    <row r="20">
      <c r="B20" s="7" t="inlineStr">
        <is>
          <t>Lw/L</t>
        </is>
      </c>
      <c r="C20" s="10">
        <f>C18/C19</f>
        <v/>
      </c>
      <c r="D20" s="3" t="n"/>
    </row>
    <row r="21">
      <c r="B21" s="7" t="n"/>
      <c r="D21" s="3" t="n"/>
    </row>
    <row r="22">
      <c r="B22" s="7" t="n"/>
      <c r="D22" s="3" t="n"/>
    </row>
    <row r="23">
      <c r="B23" s="7" t="inlineStr">
        <is>
          <t>Ce=</t>
        </is>
      </c>
      <c r="C23" s="10">
        <f>(10^(-0.339618+0.63148499*LOG10(C20)-0.253033*(LOG10(C20)^2)+-0.095019586*(LOG10(C20)^3)))</f>
        <v/>
      </c>
      <c r="D23" s="3" t="n"/>
    </row>
    <row r="24">
      <c r="B24" s="7" t="inlineStr">
        <is>
          <t>Ce*Pso</t>
        </is>
      </c>
      <c r="C24" s="10">
        <f>C23*C15</f>
        <v/>
      </c>
      <c r="D24" s="3" t="inlineStr">
        <is>
          <t>psi</t>
        </is>
      </c>
    </row>
    <row r="25">
      <c r="B25" s="7" t="inlineStr">
        <is>
          <t>qof=</t>
        </is>
      </c>
      <c r="C25" s="10">
        <f>IF(C24&lt;2.028,0.1,(10^(-1.6028557+1.9680571*LOG10(C24)+0.023977946*(LOG10(C24)^2)+-0.042115853*(LOG10(C24)^3))))</f>
        <v/>
      </c>
      <c r="D25" s="3" t="inlineStr">
        <is>
          <t>psi</t>
        </is>
      </c>
    </row>
    <row r="26">
      <c r="B26" s="7" t="n"/>
      <c r="D26" s="3" t="n"/>
    </row>
    <row r="27">
      <c r="B27" s="7" t="inlineStr">
        <is>
          <t>Cd=</t>
        </is>
      </c>
      <c r="C27" s="2">
        <f>IF(C25&lt;25,-0.4,IF(C25&gt;50,-0.2,-0.3))</f>
        <v/>
      </c>
      <c r="D27" s="3" t="n"/>
    </row>
    <row r="28" ht="16" customHeight="1" thickBot="1">
      <c r="B28" s="7" t="n"/>
      <c r="D28" s="3" t="n"/>
    </row>
    <row r="29" ht="16" customHeight="1" thickBot="1">
      <c r="B29" s="15" t="inlineStr">
        <is>
          <t>Pr=</t>
        </is>
      </c>
      <c r="C29" s="37">
        <f>(C23*C15)+(C27*C25)</f>
        <v/>
      </c>
      <c r="D29" s="16" t="inlineStr">
        <is>
          <t>psi</t>
        </is>
      </c>
    </row>
    <row r="30">
      <c r="B30" s="8" t="n"/>
      <c r="D30" s="4" t="n"/>
    </row>
    <row r="31">
      <c r="B31" s="7" t="inlineStr">
        <is>
          <t>min LwL</t>
        </is>
      </c>
      <c r="C31" s="2" t="n">
        <v>0.5</v>
      </c>
      <c r="D31" s="3" t="n"/>
    </row>
    <row r="32">
      <c r="B32" s="7" t="inlineStr">
        <is>
          <t>max Lwl</t>
        </is>
      </c>
      <c r="C32" s="2" t="n">
        <v>3</v>
      </c>
      <c r="D32" s="3" t="n"/>
    </row>
    <row r="33">
      <c r="B33" s="7" t="inlineStr">
        <is>
          <t>Lw/L</t>
        </is>
      </c>
      <c r="C33" s="36">
        <f>IF(C20&lt;=C31,C31,IF(C20&gt;=C32,C32,C20))</f>
        <v/>
      </c>
      <c r="D33" s="3">
        <f>IF(C33&lt;&gt;C20,"**","")</f>
        <v/>
      </c>
    </row>
    <row r="34">
      <c r="B34" s="7" t="inlineStr">
        <is>
          <t>to=</t>
        </is>
      </c>
      <c r="C34" s="10">
        <f>(C8^(1/3))*IF(C15&lt;=toSide!A10,tdSide!A11,IF(C15&gt;=toSide!G10,toSide!G11,HLOOKUP(C15,toSide!A10:G12,3,TRUE)))</f>
        <v/>
      </c>
      <c r="D34" s="3" t="inlineStr">
        <is>
          <t>msec</t>
        </is>
      </c>
    </row>
    <row r="35">
      <c r="B35" s="7" t="n"/>
      <c r="D35" s="3" t="n"/>
    </row>
    <row r="36">
      <c r="B36" s="7" t="inlineStr">
        <is>
          <t>min LwL</t>
        </is>
      </c>
      <c r="C36" s="2" t="n">
        <v>0.2</v>
      </c>
      <c r="D36" s="3" t="n"/>
    </row>
    <row r="37">
      <c r="B37" s="7" t="inlineStr">
        <is>
          <t>max Lwl</t>
        </is>
      </c>
      <c r="C37" s="2" t="n">
        <v>5</v>
      </c>
      <c r="D37" s="3" t="n"/>
    </row>
    <row r="38">
      <c r="B38" s="7" t="inlineStr">
        <is>
          <t>Lw/L</t>
        </is>
      </c>
      <c r="C38" s="10">
        <f>IF(C20&lt;=C36,C36,IF(C20&gt;=C37,C37,C20))</f>
        <v/>
      </c>
      <c r="D38" s="3">
        <f>IF(C38&lt;&gt;C20,"**","")</f>
        <v/>
      </c>
    </row>
    <row r="39">
      <c r="B39" s="7" t="inlineStr">
        <is>
          <t>td=</t>
        </is>
      </c>
      <c r="C39" s="10">
        <f>(C8^(1/3))*IF(C15&lt;0,10^(1.07418+-0.12290206*LOG10(C20)),IF(C15&lt;=tdSide!A10,tdSide!A11,IF(C15&gt;=tdSide!G10,tdSide!G11,HLOOKUP(C15,tdSide!A10:G12,3,TRUE))))</f>
        <v/>
      </c>
      <c r="D39" s="3" t="inlineStr">
        <is>
          <t>msec</t>
        </is>
      </c>
    </row>
    <row r="40" ht="16" customHeight="1" thickBot="1">
      <c r="B40" s="9" t="n"/>
      <c r="D40" s="5" t="n"/>
    </row>
    <row r="41" ht="16" customHeight="1" thickBot="1">
      <c r="B41" s="15" t="inlineStr">
        <is>
          <t>Ir=</t>
        </is>
      </c>
      <c r="C41" s="38">
        <f>C29*C39/2</f>
        <v/>
      </c>
      <c r="D41" s="16" t="inlineStr">
        <is>
          <t>psi-msec</t>
        </is>
      </c>
    </row>
    <row r="43">
      <c r="B43" s="2" t="inlineStr">
        <is>
          <t>** indictates Lw/L out of range of UFC Figures, and min/max Lw/L utilized for calculation</t>
        </is>
      </c>
    </row>
  </sheetData>
  <mergeCells count="4">
    <mergeCell ref="C5:D5"/>
    <mergeCell ref="C6:D6"/>
    <mergeCell ref="C7:D7"/>
    <mergeCell ref="D1:F2"/>
  </mergeCells>
  <pageMargins left="0.7" right="0.7" top="0.75" bottom="0.75" header="0.3" footer="0.3"/>
  <pageSetup orientation="portrait" paperSize="256" horizontalDpi="1200" verticalDpi="1200"/>
  <headerFooter>
    <oddHeader/>
    <oddFooter>&amp;CMasterBlaster v1.2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G12"/>
  <sheetViews>
    <sheetView workbookViewId="0">
      <selection activeCell="A5" sqref="A5"/>
    </sheetView>
  </sheetViews>
  <sheetFormatPr baseColWidth="10" defaultColWidth="8.83203125" defaultRowHeight="15"/>
  <sheetData>
    <row r="1">
      <c r="A1" t="n">
        <v>0.5</v>
      </c>
      <c r="B1" t="n">
        <v>1</v>
      </c>
      <c r="C1" t="n">
        <v>2</v>
      </c>
      <c r="D1" t="n">
        <v>4</v>
      </c>
      <c r="E1" t="n">
        <v>8</v>
      </c>
      <c r="F1" t="n">
        <v>16</v>
      </c>
      <c r="G1" t="n">
        <v>32</v>
      </c>
    </row>
    <row r="2">
      <c r="A2" t="n">
        <v>1.119635</v>
      </c>
      <c r="B2" t="n">
        <v>0.97842</v>
      </c>
      <c r="C2" t="n">
        <v>0.840585</v>
      </c>
      <c r="D2" t="n">
        <v>0.744838</v>
      </c>
      <c r="E2" t="n">
        <v>0.63166</v>
      </c>
      <c r="F2" t="n">
        <v>0.457459</v>
      </c>
      <c r="G2" t="n">
        <v>0.302112</v>
      </c>
    </row>
    <row r="3">
      <c r="A3" t="n">
        <v>-0.55325</v>
      </c>
      <c r="B3" t="n">
        <v>-0.54198</v>
      </c>
      <c r="C3" t="n">
        <v>-0.5044</v>
      </c>
      <c r="D3" t="n">
        <v>-0.53318</v>
      </c>
      <c r="E3" t="n">
        <v>-0.5743</v>
      </c>
      <c r="F3" t="n">
        <v>-0.60893</v>
      </c>
      <c r="G3" t="n">
        <v>-0.62664</v>
      </c>
    </row>
    <row r="4">
      <c r="A4" t="n">
        <v>-0.000495</v>
      </c>
      <c r="B4" t="n">
        <v>0.09760000000000001</v>
      </c>
      <c r="C4" t="n">
        <v>0.323567</v>
      </c>
      <c r="D4" t="n">
        <v>0.254448</v>
      </c>
      <c r="E4" t="n">
        <v>0.256009</v>
      </c>
      <c r="F4" t="n">
        <v>0.417934</v>
      </c>
      <c r="G4" t="n">
        <v>0.23836</v>
      </c>
    </row>
    <row r="5">
      <c r="A5" t="n">
        <v>-0.5789299999999999</v>
      </c>
      <c r="B5" t="n">
        <v>-0.3931</v>
      </c>
      <c r="C5" t="n">
        <v>0</v>
      </c>
      <c r="D5" t="n">
        <v>0</v>
      </c>
      <c r="E5" t="n">
        <v>0</v>
      </c>
      <c r="F5" t="n">
        <v>0</v>
      </c>
      <c r="G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</row>
    <row r="10">
      <c r="A10" t="n">
        <v>0.5</v>
      </c>
      <c r="B10" t="n">
        <v>1</v>
      </c>
      <c r="C10" t="n">
        <v>2</v>
      </c>
      <c r="D10" t="n">
        <v>4</v>
      </c>
      <c r="E10" t="n">
        <v>8</v>
      </c>
      <c r="F10" t="n">
        <v>16</v>
      </c>
      <c r="G10" t="n">
        <v>32</v>
      </c>
    </row>
    <row r="11">
      <c r="A11">
        <f>10^(A2+A3*LOG10('Side-on'!$C$38)+A4*(LOG10('Side-on'!$C$38)^2)+A5*(LOG10('Side-on'!$C$38)^3))</f>
        <v/>
      </c>
      <c r="B11">
        <f>10^(B2+B3*LOG10('Side-on'!$C$38)+B4*(LOG10('Side-on'!$C$38)^2)+B5*(LOG10('Side-on'!$C$38)^3))</f>
        <v/>
      </c>
      <c r="C11">
        <f>10^(C2+C3*LOG10('Side-on'!$C$38)+C4*(LOG10('Side-on'!$C$38)^2)+C5*(LOG10('Side-on'!$C$38)^3))</f>
        <v/>
      </c>
      <c r="D11">
        <f>10^(D2+D3*LOG10('Side-on'!$C$38)+D4*(LOG10('Side-on'!$C$38)^2)+D5*(LOG10('Side-on'!$C$38)^3))</f>
        <v/>
      </c>
      <c r="E11">
        <f>10^(E2+E3*LOG10('Side-on'!$C$38)+E4*(LOG10('Side-on'!$C$38)^2)+E5*(LOG10('Side-on'!$C$38)^3))</f>
        <v/>
      </c>
      <c r="F11">
        <f>10^(F2+F3*LOG10('Side-on'!$C$38)+F4*(LOG10('Side-on'!$C$38)^2)+F5*(LOG10('Side-on'!$C$38)^3))</f>
        <v/>
      </c>
      <c r="G11">
        <f>10^(G2+G3*LOG10('Side-on'!$C$38)+G4*(LOG10('Side-on'!$C$38)^2)+G5*(LOG10('Side-on'!$C$38)^3))</f>
        <v/>
      </c>
    </row>
    <row r="12">
      <c r="A12">
        <f>A11+(B11-A11)*('Side-on'!$C$15-A10)/(B10-A10)</f>
        <v/>
      </c>
      <c r="B12">
        <f>B11+(C11-B11)*('Side-on'!$C$15-B10)/(C10-B10)</f>
        <v/>
      </c>
      <c r="C12">
        <f>C11+(D11-C11)*('Side-on'!$C$15-C10)/(D10-C10)</f>
        <v/>
      </c>
      <c r="D12">
        <f>D11+(E11-D11)*('Side-on'!$C$15-D10)/(E10-D10)</f>
        <v/>
      </c>
      <c r="E12">
        <f>E11+(F11-E11)*('Side-on'!$C$15-E10)/(F10-E10)</f>
        <v/>
      </c>
      <c r="F12">
        <f>F11+(G11-F11)*('Side-on'!$C$15-F10)/(G10-F10)</f>
        <v/>
      </c>
      <c r="G12">
        <f>G11+(H11-G11)*('Side-on'!$C$15-G10)/(H10-G10)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G12"/>
  <sheetViews>
    <sheetView workbookViewId="0">
      <selection activeCell="A2" sqref="A2"/>
    </sheetView>
  </sheetViews>
  <sheetFormatPr baseColWidth="10" defaultColWidth="8.83203125" defaultRowHeight="15"/>
  <sheetData>
    <row r="1">
      <c r="A1" t="n">
        <v>0.5</v>
      </c>
      <c r="B1" t="n">
        <v>1</v>
      </c>
      <c r="C1" t="n">
        <v>2</v>
      </c>
      <c r="D1" t="n">
        <v>4</v>
      </c>
      <c r="E1" t="n">
        <v>8</v>
      </c>
      <c r="F1" t="n">
        <v>16</v>
      </c>
      <c r="G1" t="n">
        <v>32</v>
      </c>
    </row>
    <row r="2">
      <c r="A2" t="n">
        <v>0.726037</v>
      </c>
      <c r="B2" t="n">
        <v>0.4413918</v>
      </c>
      <c r="C2" t="n">
        <v>-1.6008311</v>
      </c>
      <c r="D2" t="n">
        <v>-1.1425589</v>
      </c>
      <c r="E2" t="n">
        <v>1.3959509</v>
      </c>
      <c r="F2" t="n">
        <v>0.24542094</v>
      </c>
      <c r="G2" t="n">
        <v>0.27124402</v>
      </c>
    </row>
    <row r="3">
      <c r="A3" t="n">
        <v>31.682027</v>
      </c>
      <c r="B3" t="n">
        <v>21.23632</v>
      </c>
      <c r="C3" t="n">
        <v>22.609393</v>
      </c>
      <c r="D3" t="n">
        <v>14.549071</v>
      </c>
      <c r="E3" t="n">
        <v>-0.99004067</v>
      </c>
      <c r="F3" t="n">
        <v>2.4163501</v>
      </c>
      <c r="G3" t="n">
        <v>1.0304291</v>
      </c>
    </row>
    <row r="4">
      <c r="A4" t="n">
        <v>-41.683</v>
      </c>
      <c r="B4" t="n">
        <v>-27.54305</v>
      </c>
      <c r="C4" t="n">
        <v>-33.942687</v>
      </c>
      <c r="D4" t="n">
        <v>-20.714803</v>
      </c>
      <c r="E4" t="n">
        <v>5.0077687</v>
      </c>
      <c r="F4" t="n">
        <v>-1.9877122</v>
      </c>
      <c r="G4" t="n">
        <v>-0.45555351</v>
      </c>
    </row>
    <row r="5">
      <c r="A5" t="n">
        <v>20.220744</v>
      </c>
      <c r="B5" t="n">
        <v>13.248057</v>
      </c>
      <c r="C5" t="n">
        <v>22.9947</v>
      </c>
      <c r="D5" t="n">
        <v>13.559534</v>
      </c>
      <c r="E5" t="n">
        <v>-5.8458753</v>
      </c>
      <c r="F5" t="n">
        <v>0.38976486</v>
      </c>
      <c r="G5" t="n">
        <v>-0.37848337</v>
      </c>
    </row>
    <row r="6">
      <c r="A6" t="n">
        <v>-3.4804863</v>
      </c>
      <c r="B6" t="n">
        <v>-2.2676459</v>
      </c>
      <c r="C6" t="n">
        <v>-7.6755758</v>
      </c>
      <c r="D6" t="n">
        <v>-4.4230329</v>
      </c>
      <c r="E6" t="n">
        <v>2.546829</v>
      </c>
      <c r="F6" s="1" t="n">
        <v>0.0926</v>
      </c>
      <c r="G6" t="n">
        <v>0.29024281</v>
      </c>
    </row>
    <row r="7">
      <c r="A7" s="1" t="n">
        <v>-0.00407</v>
      </c>
      <c r="B7" s="1" t="n">
        <v>-0.0027</v>
      </c>
      <c r="C7" t="n">
        <v>1.0224777</v>
      </c>
      <c r="D7" t="n">
        <v>0.57983801</v>
      </c>
      <c r="E7" t="n">
        <v>-0.38740968</v>
      </c>
      <c r="F7" s="1" t="n">
        <v>-0.0324</v>
      </c>
      <c r="G7" s="1" t="n">
        <v>-0.0535</v>
      </c>
    </row>
    <row r="10">
      <c r="A10" t="n">
        <v>0.5</v>
      </c>
      <c r="B10" t="n">
        <v>1</v>
      </c>
      <c r="C10" t="n">
        <v>2</v>
      </c>
      <c r="D10" t="n">
        <v>4</v>
      </c>
      <c r="E10" t="n">
        <v>8</v>
      </c>
      <c r="F10" t="n">
        <v>16</v>
      </c>
      <c r="G10" t="n">
        <v>32</v>
      </c>
    </row>
    <row r="11">
      <c r="A11" s="1">
        <f>(A2+A3*('Side-on'!$C$33)+A4*(('Side-on'!$C$33)^2)+A5*(('Side-on'!$C$33)^3)+A6*(('Side-on'!$C$33)^4)+A7*(('Side-on'!$C$33)^5))</f>
        <v/>
      </c>
      <c r="B11" s="1">
        <f>(B2+B3*('Side-on'!$C$33)+B4*(('Side-on'!$C$33)^2)+B5*(('Side-on'!$C$33)^3)+B6*(('Side-on'!$C$33)^4)+B7*(('Side-on'!$C$33)^5))</f>
        <v/>
      </c>
      <c r="C11" s="1">
        <f>(C2+C3*('Side-on'!$C$33)+C4*(('Side-on'!$C$33)^2)+C5*(('Side-on'!$C$33)^3)+C6*(('Side-on'!$C$33)^4)+C7*(('Side-on'!$C$33)^5))</f>
        <v/>
      </c>
      <c r="D11" s="1">
        <f>(D2+D3*('Side-on'!$C$33)+D4*(('Side-on'!$C$33)^2)+D5*(('Side-on'!$C$33)^3)+D6*(('Side-on'!$C$33)^4)+D7*(('Side-on'!$C$33)^5))</f>
        <v/>
      </c>
      <c r="E11" s="1">
        <f>(E2+E3*('Side-on'!$C$33)+E4*(('Side-on'!$C$33)^2)+E5*(('Side-on'!$C$33)^3)+E6*(('Side-on'!$C$33)^4)+E7*(('Side-on'!$C$33)^5))</f>
        <v/>
      </c>
      <c r="F11" s="1">
        <f>(F2+F3*('Side-on'!$C$33)+F4*(('Side-on'!$C$33)^2)+F5*(('Side-on'!$C$33)^3)+F6*(('Side-on'!$C$33)^4)+F7*(('Side-on'!$C$33)^5))</f>
        <v/>
      </c>
      <c r="G11" s="1">
        <f>(G2+G3*('Side-on'!$C$33)+G4*(('Side-on'!$C$33)^2)+G5*(('Side-on'!$C$33)^3)+G6*(('Side-on'!$C$33)^4)+G7*(('Side-on'!$C$33)^5))</f>
        <v/>
      </c>
    </row>
    <row r="12">
      <c r="A12">
        <f>A11+(B11-A11)*('Side-on'!$C$15-A10)/(B10-A10)</f>
        <v/>
      </c>
      <c r="B12">
        <f>B11+(C11-B11)*('Side-on'!$C$15-B10)/(C10-B10)</f>
        <v/>
      </c>
      <c r="C12">
        <f>C11+(D11-C11)*('Side-on'!$C$15-C10)/(D10-C10)</f>
        <v/>
      </c>
      <c r="D12">
        <f>D11+(E11-D11)*('Side-on'!$C$15-D10)/(E10-D10)</f>
        <v/>
      </c>
      <c r="E12">
        <f>E11+(F11-E11)*('Side-on'!$C$15-E10)/(F10-E10)</f>
        <v/>
      </c>
      <c r="F12">
        <f>F11+(G11-F11)*('Side-on'!$C$15-F10)/(G10-F10)</f>
        <v/>
      </c>
      <c r="G12">
        <f>G11+(H11-G11)*('Side-on'!$C$15-G10)/(H10-G10)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FF0000"/>
    <outlinePr summaryBelow="1" summaryRight="1"/>
    <pageSetUpPr/>
  </sheetPr>
  <dimension ref="B1:F43"/>
  <sheetViews>
    <sheetView view="pageLayout" topLeftCell="A13" zoomScaleNormal="100" workbookViewId="0">
      <selection activeCell="C19" sqref="C19"/>
    </sheetView>
  </sheetViews>
  <sheetFormatPr baseColWidth="10" defaultColWidth="9.1640625" defaultRowHeight="15"/>
  <cols>
    <col width="9.33203125" customWidth="1" style="2" min="1" max="1"/>
    <col width="12.1640625" customWidth="1" style="2" min="2" max="2"/>
    <col width="9.1640625" customWidth="1" style="2" min="3" max="3"/>
    <col width="9.6640625" customWidth="1" style="2" min="4" max="4"/>
    <col width="9.1640625" customWidth="1" style="2" min="5" max="16384"/>
  </cols>
  <sheetData>
    <row r="1" ht="14.5" customHeight="1">
      <c r="D1" s="62" t="inlineStr">
        <is>
          <t>UFC Blast Load Calculator
Rear Blast Loads (135&lt;AOI&lt;180)</t>
        </is>
      </c>
    </row>
    <row r="2">
      <c r="B2" s="35" t="n"/>
      <c r="C2" s="35" t="n"/>
    </row>
    <row r="5">
      <c r="B5" s="12" t="inlineStr">
        <is>
          <t>Date</t>
        </is>
      </c>
      <c r="C5" s="64">
        <f>TODAY()</f>
        <v/>
      </c>
      <c r="D5" s="86" t="n"/>
    </row>
    <row r="6">
      <c r="B6" s="13" t="inlineStr">
        <is>
          <t>Project</t>
        </is>
      </c>
      <c r="C6" s="66" t="inlineStr">
        <is>
          <t>VA Poplar Bluff</t>
        </is>
      </c>
      <c r="D6" s="87" t="n"/>
    </row>
    <row r="7">
      <c r="B7" s="14" t="inlineStr">
        <is>
          <t>Blast Zone</t>
        </is>
      </c>
      <c r="C7" s="68" t="inlineStr">
        <is>
          <t>W1 @ 25 ft</t>
        </is>
      </c>
      <c r="D7" s="88" t="n"/>
    </row>
    <row r="8">
      <c r="B8" s="6" t="inlineStr">
        <is>
          <t>Eq Mass TNT</t>
        </is>
      </c>
      <c r="C8" s="31">
        <f>Setup!B4</f>
        <v/>
      </c>
      <c r="D8" s="3" t="inlineStr">
        <is>
          <t>lb</t>
        </is>
      </c>
    </row>
    <row r="9">
      <c r="B9" s="7" t="inlineStr">
        <is>
          <t>Standoff</t>
        </is>
      </c>
      <c r="C9" s="10">
        <f>Setup!B10</f>
        <v/>
      </c>
      <c r="D9" s="3" t="inlineStr">
        <is>
          <t>ft</t>
        </is>
      </c>
    </row>
    <row r="10">
      <c r="B10" s="7" t="inlineStr">
        <is>
          <t>Roof Height</t>
        </is>
      </c>
      <c r="C10" s="2">
        <f>Setup!B14</f>
        <v/>
      </c>
      <c r="D10" s="3" t="inlineStr">
        <is>
          <t>ft</t>
        </is>
      </c>
    </row>
    <row r="11">
      <c r="B11" s="7" t="inlineStr">
        <is>
          <t>tan(AOI)</t>
        </is>
      </c>
      <c r="C11" s="10">
        <f>Setup!B11</f>
        <v/>
      </c>
      <c r="D11" s="3" t="n"/>
    </row>
    <row r="12">
      <c r="B12" s="7" t="inlineStr">
        <is>
          <t>AOI</t>
        </is>
      </c>
      <c r="C12" s="17">
        <f>Setup!B12</f>
        <v/>
      </c>
      <c r="D12" s="3" t="inlineStr">
        <is>
          <t>deg</t>
        </is>
      </c>
    </row>
    <row r="13">
      <c r="B13" s="7" t="n"/>
      <c r="D13" s="3" t="n"/>
    </row>
    <row r="14" ht="17" customHeight="1">
      <c r="B14" s="7" t="inlineStr">
        <is>
          <t>z=</t>
        </is>
      </c>
      <c r="C14" s="10">
        <f>C9/(C8^(1/3))</f>
        <v/>
      </c>
      <c r="D14" s="3" t="inlineStr">
        <is>
          <t>ft/lb1/3</t>
        </is>
      </c>
    </row>
    <row r="15">
      <c r="B15" s="7" t="inlineStr">
        <is>
          <t>Pso=</t>
        </is>
      </c>
      <c r="C15" s="10">
        <f>(10^(3.0172899 + -1.5495841*LOG10(C14) +-0.83384267*(LOG10(C14)^2)+0.007597483*(LOG10(C14)^3)+0.5258274*(LOG10(C14)^4)-0.17280755*(LOG10(C14)^5)))</f>
        <v/>
      </c>
      <c r="D15" s="3" t="inlineStr">
        <is>
          <t>psi</t>
        </is>
      </c>
    </row>
    <row r="16">
      <c r="B16" s="7" t="n"/>
      <c r="D16" s="3" t="n"/>
    </row>
    <row r="17">
      <c r="B17" s="7" t="n"/>
      <c r="D17" s="3" t="n"/>
    </row>
    <row r="18">
      <c r="B18" s="7" t="inlineStr">
        <is>
          <t>Lw=</t>
        </is>
      </c>
      <c r="C18" s="10">
        <f>(10^(-0.2923018 +  -0.10909787*LOG10(C14) +0.42132896*(LOG10(C14)^2)+1.6303368*(LOG10(C14)^3)-1.732259*(LOG10(C14)^4)+0.44571636*(LOG10(C14)^5)))*(C8^(1/3))</f>
        <v/>
      </c>
      <c r="D18" s="3" t="inlineStr">
        <is>
          <t>ft</t>
        </is>
      </c>
    </row>
    <row r="19">
      <c r="B19" s="7" t="inlineStr">
        <is>
          <t>L=</t>
        </is>
      </c>
      <c r="C19" s="2">
        <f>C10</f>
        <v/>
      </c>
      <c r="D19" s="3" t="inlineStr">
        <is>
          <t>ft</t>
        </is>
      </c>
    </row>
    <row r="20">
      <c r="B20" s="7" t="inlineStr">
        <is>
          <t>Lw/L</t>
        </is>
      </c>
      <c r="C20" s="10">
        <f>C18/C19</f>
        <v/>
      </c>
      <c r="D20" s="3" t="n"/>
    </row>
    <row r="21">
      <c r="B21" s="7" t="n"/>
      <c r="D21" s="3" t="n"/>
    </row>
    <row r="22">
      <c r="B22" s="7" t="n"/>
      <c r="D22" s="3" t="n"/>
    </row>
    <row r="23">
      <c r="B23" s="7" t="inlineStr">
        <is>
          <t>Ce=</t>
        </is>
      </c>
      <c r="C23" s="10">
        <f>(10^(-0.339618+0.63148499*LOG10(C20)-0.253033*(LOG10(C20)^2)+-0.095019586*(LOG10(C20)^3)))</f>
        <v/>
      </c>
      <c r="D23" s="3" t="n"/>
    </row>
    <row r="24">
      <c r="B24" s="7" t="inlineStr">
        <is>
          <t>Ce*Pso</t>
        </is>
      </c>
      <c r="C24" s="10">
        <f>C23*C15</f>
        <v/>
      </c>
      <c r="D24" s="3" t="inlineStr">
        <is>
          <t>psi</t>
        </is>
      </c>
    </row>
    <row r="25">
      <c r="B25" s="7" t="inlineStr">
        <is>
          <t>qof=</t>
        </is>
      </c>
      <c r="C25" s="10">
        <f>IF(C24&lt;2.028,0.1,(10^(-1.6028557+1.9680571*LOG10(C24)+0.023977946*(LOG10(C24)^2)+-0.042115853*(LOG10(C24)^3))))</f>
        <v/>
      </c>
      <c r="D25" s="3" t="inlineStr">
        <is>
          <t>psi</t>
        </is>
      </c>
    </row>
    <row r="26">
      <c r="B26" s="7" t="n"/>
      <c r="D26" s="3" t="n"/>
    </row>
    <row r="27">
      <c r="B27" s="7" t="inlineStr">
        <is>
          <t>Cd=</t>
        </is>
      </c>
      <c r="C27" s="2">
        <f>IF(C25&lt;25,-0.4,IF(C25&gt;50,-0.2,-0.3))</f>
        <v/>
      </c>
      <c r="D27" s="3" t="n"/>
    </row>
    <row r="28" ht="16" customHeight="1" thickBot="1">
      <c r="B28" s="7" t="n"/>
      <c r="D28" s="3" t="n"/>
    </row>
    <row r="29" ht="16" customHeight="1" thickBot="1">
      <c r="B29" s="15" t="inlineStr">
        <is>
          <t>Pr=</t>
        </is>
      </c>
      <c r="C29" s="37">
        <f>(C23*C15)+ABS((C27*C25))</f>
        <v/>
      </c>
      <c r="D29" s="16" t="inlineStr">
        <is>
          <t>psi</t>
        </is>
      </c>
    </row>
    <row r="30">
      <c r="B30" s="8" t="n"/>
      <c r="D30" s="4" t="n"/>
    </row>
    <row r="31">
      <c r="B31" s="7" t="inlineStr">
        <is>
          <t>min LwL</t>
        </is>
      </c>
      <c r="C31" s="2" t="n">
        <v>0.5</v>
      </c>
      <c r="D31" s="3" t="n"/>
    </row>
    <row r="32">
      <c r="B32" s="7" t="inlineStr">
        <is>
          <t>max Lwl</t>
        </is>
      </c>
      <c r="C32" s="2" t="n">
        <v>3</v>
      </c>
      <c r="D32" s="3" t="n"/>
    </row>
    <row r="33">
      <c r="B33" s="7" t="inlineStr">
        <is>
          <t>Lw/L</t>
        </is>
      </c>
      <c r="C33" s="2">
        <f>IF(C20&lt;=C31,C31,IF(C20&gt;=C32,C32,C20))</f>
        <v/>
      </c>
      <c r="D33" s="3">
        <f>IF(C33&lt;&gt;C20,"**","")</f>
        <v/>
      </c>
    </row>
    <row r="34">
      <c r="B34" s="7" t="inlineStr">
        <is>
          <t>to=</t>
        </is>
      </c>
      <c r="C34" s="10">
        <f>(C8^(1/3))*IF(C15&lt;=toSide!A10,tdSide!A11,IF(C15&gt;=toSide!G10,toSide!G11,HLOOKUP(C15,toSide!A10:G12,3,TRUE)))</f>
        <v/>
      </c>
      <c r="D34" s="3" t="inlineStr">
        <is>
          <t>msec</t>
        </is>
      </c>
    </row>
    <row r="35">
      <c r="B35" s="7" t="n"/>
      <c r="D35" s="3" t="n"/>
    </row>
    <row r="36">
      <c r="B36" s="7" t="inlineStr">
        <is>
          <t>min LwL</t>
        </is>
      </c>
      <c r="C36" s="2" t="n">
        <v>0.2</v>
      </c>
      <c r="D36" s="3" t="n"/>
    </row>
    <row r="37">
      <c r="B37" s="7" t="inlineStr">
        <is>
          <t>max Lwl</t>
        </is>
      </c>
      <c r="C37" s="2" t="n">
        <v>5</v>
      </c>
      <c r="D37" s="3" t="n"/>
    </row>
    <row r="38">
      <c r="B38" s="7" t="inlineStr">
        <is>
          <t>Lw/L</t>
        </is>
      </c>
      <c r="C38" s="10">
        <f>IF(C20&lt;=C36,C36,IF(C20&gt;=C37,C37,C20))</f>
        <v/>
      </c>
      <c r="D38" s="3">
        <f>IF(C38&lt;&gt;C20,"**","")</f>
        <v/>
      </c>
    </row>
    <row r="39">
      <c r="B39" s="7" t="inlineStr">
        <is>
          <t>td=</t>
        </is>
      </c>
      <c r="C39" s="10">
        <f>(C8^(1/3))*IF(C15&lt;0,10^(1.07418+-0.12290206*LOG10(C20)),IF(C15&lt;=tdSide!A10,tdSide!A11,IF(C15&gt;=tdSide!G10,tdSide!G11,HLOOKUP(C15,tdSide!A10:G12,3,TRUE))))</f>
        <v/>
      </c>
      <c r="D39" s="3" t="inlineStr">
        <is>
          <t>msec</t>
        </is>
      </c>
    </row>
    <row r="40" ht="16" customHeight="1" thickBot="1">
      <c r="B40" s="9" t="n"/>
      <c r="D40" s="5" t="n"/>
    </row>
    <row r="41" ht="16" customHeight="1" thickBot="1">
      <c r="B41" s="15" t="inlineStr">
        <is>
          <t>Ir=</t>
        </is>
      </c>
      <c r="C41" s="38">
        <f>C29*C39/2</f>
        <v/>
      </c>
      <c r="D41" s="16" t="inlineStr">
        <is>
          <t>psi-msec</t>
        </is>
      </c>
    </row>
    <row r="43">
      <c r="B43" s="2" t="inlineStr">
        <is>
          <t>** indictates Lw/L out of range of UFC Figures, and min/max Lw/L utilized for calculation</t>
        </is>
      </c>
    </row>
  </sheetData>
  <mergeCells count="4">
    <mergeCell ref="C5:D5"/>
    <mergeCell ref="C6:D6"/>
    <mergeCell ref="C7:D7"/>
    <mergeCell ref="D1:F2"/>
  </mergeCells>
  <pageMargins left="0.7" right="0.7" top="0.75" bottom="0.75" header="0.3" footer="0.3"/>
  <pageSetup orientation="portrait" paperSize="256" horizontalDpi="1200" verticalDpi="1200"/>
  <headerFooter>
    <oddHeader/>
    <oddFooter>&amp;CMasterBlaster v1.2</oddFooter>
    <evenHeader/>
    <evenFooter/>
    <firstHeader/>
    <firstFooter/>
  </headerFooter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 Baer</dc:creator>
  <dcterms:created xsi:type="dcterms:W3CDTF">2020-12-04T03:04:13Z</dcterms:created>
  <dcterms:modified xsi:type="dcterms:W3CDTF">2025-06-29T16:52:05Z</dcterms:modified>
  <cp:lastModifiedBy>Hossein Zargar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0x010100C70750562219B945B2F60BC7AFB66F5D</vt:lpwstr>
  </property>
  <property name="MediaServiceImageTags" fmtid="{D5CDD505-2E9C-101B-9397-08002B2CF9AE}" pid="3">
    <vt:lpwstr/>
  </property>
  <property name="Policy_x0020_Type" fmtid="{D5CDD505-2E9C-101B-9397-08002B2CF9AE}" pid="4">
    <vt:lpwstr/>
  </property>
  <property name="Structural_x0020_Engineering_x0020_Navigation" fmtid="{D5CDD505-2E9C-101B-9397-08002B2CF9AE}" pid="5">
    <vt:lpwstr/>
  </property>
  <property name="p2512d735e274897bc9d21b3469ac5a0" fmtid="{D5CDD505-2E9C-101B-9397-08002B2CF9AE}" pid="6">
    <vt:lpwstr/>
  </property>
  <property name="Operating_x0020_Group" fmtid="{D5CDD505-2E9C-101B-9397-08002B2CF9AE}" pid="7">
    <vt:lpwstr/>
  </property>
  <property name="Delivery_x0020_Method" fmtid="{D5CDD505-2E9C-101B-9397-08002B2CF9AE}" pid="8">
    <vt:lpwstr/>
  </property>
  <property name="l3dc983fae4549f6ad577e13cd3cff48" fmtid="{D5CDD505-2E9C-101B-9397-08002B2CF9AE}" pid="9">
    <vt:lpwstr/>
  </property>
  <property name="k5a20f787fd749c4a2f709aa96f84308" fmtid="{D5CDD505-2E9C-101B-9397-08002B2CF9AE}" pid="10">
    <vt:lpwstr/>
  </property>
  <property name="Transportation_x0020_Navigation" fmtid="{D5CDD505-2E9C-101B-9397-08002B2CF9AE}" pid="11">
    <vt:lpwstr/>
  </property>
  <property name="i5611fbe16dc4389860e625108fa17b7" fmtid="{D5CDD505-2E9C-101B-9397-08002B2CF9AE}" pid="12">
    <vt:lpwstr/>
  </property>
  <property name="Authoring_x0020_Entity" fmtid="{D5CDD505-2E9C-101B-9397-08002B2CF9AE}" pid="13">
    <vt:lpwstr/>
  </property>
  <property name="Quals_x0020_Design_x0020_Component" fmtid="{D5CDD505-2E9C-101B-9397-08002B2CF9AE}" pid="14">
    <vt:lpwstr/>
  </property>
  <property name="l42dfd11349b46da83bb474463973b42" fmtid="{D5CDD505-2E9C-101B-9397-08002B2CF9AE}" pid="15">
    <vt:lpwstr/>
  </property>
  <property name="Traffic_x0020_Engineering_x002C__x0020_ITS_x002C__x0020_and_x0020_Planners" fmtid="{D5CDD505-2E9C-101B-9397-08002B2CF9AE}" pid="16">
    <vt:lpwstr/>
  </property>
  <property name="Practice_x0020_Area" fmtid="{D5CDD505-2E9C-101B-9397-08002B2CF9AE}" pid="17">
    <vt:lpwstr/>
  </property>
  <property name="Programming_x0020_Language" fmtid="{D5CDD505-2E9C-101B-9397-08002B2CF9AE}" pid="18">
    <vt:lpwstr/>
  </property>
  <property name="a9520425804246e1a0957cc27a440182" fmtid="{D5CDD505-2E9C-101B-9397-08002B2CF9AE}" pid="19">
    <vt:lpwstr/>
  </property>
  <property name="Proposal_x0020_Component" fmtid="{D5CDD505-2E9C-101B-9397-08002B2CF9AE}" pid="20">
    <vt:lpwstr/>
  </property>
  <property name="Water_x0020_Resources_x0020_Navigation" fmtid="{D5CDD505-2E9C-101B-9397-08002B2CF9AE}" pid="21">
    <vt:lpwstr/>
  </property>
  <property name="bb2883543c9645a09a8a1eba8cacb3e6" fmtid="{D5CDD505-2E9C-101B-9397-08002B2CF9AE}" pid="22">
    <vt:lpwstr/>
  </property>
  <property name="m7cfc628858449b7bafd60ac58f856d1" fmtid="{D5CDD505-2E9C-101B-9397-08002B2CF9AE}" pid="23">
    <vt:lpwstr/>
  </property>
  <property name="WPM_x0020_Office" fmtid="{D5CDD505-2E9C-101B-9397-08002B2CF9AE}" pid="24">
    <vt:lpwstr/>
  </property>
  <property name="dd4721f6f1e348c89a23794a63efdadf" fmtid="{D5CDD505-2E9C-101B-9397-08002B2CF9AE}" pid="25">
    <vt:lpwstr/>
  </property>
  <property name="kb9edd93606d45fa869add9d0f4e595f" fmtid="{D5CDD505-2E9C-101B-9397-08002B2CF9AE}" pid="26">
    <vt:lpwstr/>
  </property>
  <property name="gcb8a39b9a23496f94d99286d7fbea22" fmtid="{D5CDD505-2E9C-101B-9397-08002B2CF9AE}" pid="27">
    <vt:lpwstr/>
  </property>
  <property name="j9658e49f08f41039852ea770c012ef7" fmtid="{D5CDD505-2E9C-101B-9397-08002B2CF9AE}" pid="28">
    <vt:lpwstr/>
  </property>
  <property name="p705a346ef5b44a89352d795e9231dec" fmtid="{D5CDD505-2E9C-101B-9397-08002B2CF9AE}" pid="29">
    <vt:lpwstr/>
  </property>
  <property name="g81d6453b167427c875e0c879560d45e" fmtid="{D5CDD505-2E9C-101B-9397-08002B2CF9AE}" pid="30">
    <vt:lpwstr/>
  </property>
  <property name="Documentation_x0020_Component" fmtid="{D5CDD505-2E9C-101B-9397-08002B2CF9AE}" pid="31">
    <vt:lpwstr/>
  </property>
  <property name="Authoring_x0020_Software" fmtid="{D5CDD505-2E9C-101B-9397-08002B2CF9AE}" pid="32">
    <vt:lpwstr/>
  </property>
  <property name="Position_x0020__x0028_Open_x0029_" fmtid="{D5CDD505-2E9C-101B-9397-08002B2CF9AE}" pid="33">
    <vt:lpwstr/>
  </property>
  <property name="Geographic_x0020_Area" fmtid="{D5CDD505-2E9C-101B-9397-08002B2CF9AE}" pid="34">
    <vt:lpwstr/>
  </property>
  <property name="Corporate_x0020_Title" fmtid="{D5CDD505-2E9C-101B-9397-08002B2CF9AE}" pid="35">
    <vt:lpwstr/>
  </property>
  <property name="f384960e32ad481d987a91c646011582" fmtid="{D5CDD505-2E9C-101B-9397-08002B2CF9AE}" pid="36">
    <vt:lpwstr/>
  </property>
  <property name="f7df7a4cac4140d9b566373dece092aa" fmtid="{D5CDD505-2E9C-101B-9397-08002B2CF9AE}" pid="37">
    <vt:lpwstr/>
  </property>
  <property name="Team_x0020_of_x0020_Teams" fmtid="{D5CDD505-2E9C-101B-9397-08002B2CF9AE}" pid="38">
    <vt:lpwstr/>
  </property>
  <property name="PM_x0020_Year" fmtid="{D5CDD505-2E9C-101B-9397-08002B2CF9AE}" pid="39">
    <vt:lpwstr/>
  </property>
  <property name="Software_x0020_Type" fmtid="{D5CDD505-2E9C-101B-9397-08002B2CF9AE}" pid="40">
    <vt:lpwstr/>
  </property>
  <property name="Analysis_x0020_and_x0020_Design" fmtid="{D5CDD505-2E9C-101B-9397-08002B2CF9AE}" pid="41">
    <vt:lpwstr/>
  </property>
  <property name="p1868e080d334ca0b03f9fc26e2cb380" fmtid="{D5CDD505-2E9C-101B-9397-08002B2CF9AE}" pid="42">
    <vt:lpwstr/>
  </property>
  <property name="o126cffea95c4f40a4e8967a6c46dd6d" fmtid="{D5CDD505-2E9C-101B-9397-08002B2CF9AE}" pid="43">
    <vt:lpwstr/>
  </property>
  <property name="Market_x0020_Sector" fmtid="{D5CDD505-2E9C-101B-9397-08002B2CF9AE}" pid="44">
    <vt:lpwstr/>
  </property>
  <property name="Building_x0020_and_x0020_Lifeline_x0020_Vendors" fmtid="{D5CDD505-2E9C-101B-9397-08002B2CF9AE}" pid="45">
    <vt:lpwstr/>
  </property>
  <property name="cee6d9b86c164200b876fde3acecfb88" fmtid="{D5CDD505-2E9C-101B-9397-08002B2CF9AE}" pid="46">
    <vt:lpwstr/>
  </property>
  <property name="p96eb4a2040a402588941e493801e0f9" fmtid="{D5CDD505-2E9C-101B-9397-08002B2CF9AE}" pid="47">
    <vt:lpwstr/>
  </property>
  <property name="Playbook_x0020_Pages" fmtid="{D5CDD505-2E9C-101B-9397-08002B2CF9AE}" pid="48">
    <vt:lpwstr/>
  </property>
  <property name="PM_x0020_Component" fmtid="{D5CDD505-2E9C-101B-9397-08002B2CF9AE}" pid="49">
    <vt:lpwstr/>
  </property>
  <property name="TID_x0020_Component" fmtid="{D5CDD505-2E9C-101B-9397-08002B2CF9AE}" pid="50">
    <vt:lpwstr/>
  </property>
  <property name="p5e742ebaf0a49caa332c23cf34f6e4b" fmtid="{D5CDD505-2E9C-101B-9397-08002B2CF9AE}" pid="51">
    <vt:lpwstr/>
  </property>
  <property name="Civil_x0020_Engineering_x0020_Navigation" fmtid="{D5CDD505-2E9C-101B-9397-08002B2CF9AE}" pid="52">
    <vt:lpwstr/>
  </property>
  <property name="Services" fmtid="{D5CDD505-2E9C-101B-9397-08002B2CF9AE}" pid="53">
    <vt:lpwstr/>
  </property>
  <property name="Buildings_x0020_and_x0020_Lifelines" fmtid="{D5CDD505-2E9C-101B-9397-08002B2CF9AE}" pid="54">
    <vt:lpwstr/>
  </property>
  <property name="Corporate_x0020_Navigation" fmtid="{D5CDD505-2E9C-101B-9397-08002B2CF9AE}" pid="55">
    <vt:lpwstr/>
  </property>
  <property name="Presentation_x0020_Component" fmtid="{D5CDD505-2E9C-101B-9397-08002B2CF9AE}" pid="56">
    <vt:lpwstr/>
  </property>
  <property name="nf20ec5048db4cfda2e08c46473380ff" fmtid="{D5CDD505-2E9C-101B-9397-08002B2CF9AE}" pid="57">
    <vt:lpwstr/>
  </property>
  <property name="a69169c6d8854a8e8cf7b1f548e06a9b" fmtid="{D5CDD505-2E9C-101B-9397-08002B2CF9AE}" pid="58">
    <vt:lpwstr/>
  </property>
  <property name="i3dd24406f0a4518b74eb175d763c356" fmtid="{D5CDD505-2E9C-101B-9397-08002B2CF9AE}" pid="59">
    <vt:lpwstr/>
  </property>
  <property name="Recipe_x0020_Component" fmtid="{D5CDD505-2E9C-101B-9397-08002B2CF9AE}" pid="60">
    <vt:lpwstr/>
  </property>
  <property name="pd6f2a0194f9448f9074f7024658ab55" fmtid="{D5CDD505-2E9C-101B-9397-08002B2CF9AE}" pid="61">
    <vt:lpwstr/>
  </property>
  <property name="Contributor_x0020__x0028_Organization_x0029_" fmtid="{D5CDD505-2E9C-101B-9397-08002B2CF9AE}" pid="62">
    <vt:lpwstr/>
  </property>
  <property name="j883e9e7e48a41e08ec031f2315bd7a7" fmtid="{D5CDD505-2E9C-101B-9397-08002B2CF9AE}" pid="63">
    <vt:lpwstr/>
  </property>
  <property name="j9b528efc4e04bff8c152898121ce8c1" fmtid="{D5CDD505-2E9C-101B-9397-08002B2CF9AE}" pid="64">
    <vt:lpwstr/>
  </property>
  <property name="PM_x0020_Phase" fmtid="{D5CDD505-2E9C-101B-9397-08002B2CF9AE}" pid="65">
    <vt:lpwstr/>
  </property>
  <property name="CoP_x0020_Component" fmtid="{D5CDD505-2E9C-101B-9397-08002B2CF9AE}" pid="66">
    <vt:lpwstr/>
  </property>
  <property name="Announcement_x0020_type" fmtid="{D5CDD505-2E9C-101B-9397-08002B2CF9AE}" pid="67">
    <vt:lpwstr/>
  </property>
  <property name="g4371e2cb946493c9943d31681a4d5b9" fmtid="{D5CDD505-2E9C-101B-9397-08002B2CF9AE}" pid="68">
    <vt:lpwstr/>
  </property>
  <property name="Focus_x0020_Component" fmtid="{D5CDD505-2E9C-101B-9397-08002B2CF9AE}" pid="69">
    <vt:lpwstr/>
  </property>
  <property name="ee722871ca754f04b0c211e4ff46521d" fmtid="{D5CDD505-2E9C-101B-9397-08002B2CF9AE}" pid="70">
    <vt:lpwstr/>
  </property>
  <property name="f09fdf91d90b4da598206b1bd9104be1" fmtid="{D5CDD505-2E9C-101B-9397-08002B2CF9AE}" pid="71">
    <vt:lpwstr/>
  </property>
  <property name="Working_x0020_Org" fmtid="{D5CDD505-2E9C-101B-9397-08002B2CF9AE}" pid="72">
    <vt:lpwstr/>
  </property>
  <property name="m04ec654323f4e4a8d121a99a468c6ee" fmtid="{D5CDD505-2E9C-101B-9397-08002B2CF9AE}" pid="73">
    <vt:lpwstr/>
  </property>
  <property name="BIM_x0020_Component" fmtid="{D5CDD505-2E9C-101B-9397-08002B2CF9AE}" pid="74">
    <vt:lpwstr/>
  </property>
  <property name="Corporate_x0020_Entity" fmtid="{D5CDD505-2E9C-101B-9397-08002B2CF9AE}" pid="75">
    <vt:lpwstr/>
  </property>
  <property name="Document_x0020_Type" fmtid="{D5CDD505-2E9C-101B-9397-08002B2CF9AE}" pid="76">
    <vt:lpwstr/>
  </property>
  <property name="c012f3d2e73940b1930dbe4ac13f237d" fmtid="{D5CDD505-2E9C-101B-9397-08002B2CF9AE}" pid="77">
    <vt:lpwstr/>
  </property>
  <property name="Agency" fmtid="{D5CDD505-2E9C-101B-9397-08002B2CF9AE}" pid="78">
    <vt:lpwstr/>
  </property>
  <property name="Admin_x0020_Department" fmtid="{D5CDD505-2E9C-101B-9397-08002B2CF9AE}" pid="79">
    <vt:lpwstr/>
  </property>
  <property name="jb5625c94f2a4e5fb47b32451c2172b0" fmtid="{D5CDD505-2E9C-101B-9397-08002B2CF9AE}" pid="80">
    <vt:lpwstr/>
  </property>
  <property name="Technical_x0020_Wiki_x0020_Component" fmtid="{D5CDD505-2E9C-101B-9397-08002B2CF9AE}" pid="81">
    <vt:lpwstr/>
  </property>
  <property name="l66ebb98c4c34d99868f46121bebcf4b" fmtid="{D5CDD505-2E9C-101B-9397-08002B2CF9AE}" pid="82">
    <vt:lpwstr/>
  </property>
  <property name="f534986ee3f34255ae0e02307b342112" fmtid="{D5CDD505-2E9C-101B-9397-08002B2CF9AE}" pid="83">
    <vt:lpwstr/>
  </property>
  <property name="Project_x0020_Type_x0028_s_x0029_" fmtid="{D5CDD505-2E9C-101B-9397-08002B2CF9AE}" pid="84">
    <vt:lpwstr/>
  </property>
  <property name="a84aeca5c8d7446bba7dac693b7be6c1" fmtid="{D5CDD505-2E9C-101B-9397-08002B2CF9AE}" pid="85">
    <vt:lpwstr/>
  </property>
  <property name="bb777e8b2cc04ae89c8ca2e683751f5e" fmtid="{D5CDD505-2E9C-101B-9397-08002B2CF9AE}" pid="86">
    <vt:lpwstr/>
  </property>
  <property name="p084233c4cb14b4e8bd1589c7715a2bd" fmtid="{D5CDD505-2E9C-101B-9397-08002B2CF9AE}" pid="87">
    <vt:lpwstr/>
  </property>
  <property name="WPM_x0020_Event" fmtid="{D5CDD505-2E9C-101B-9397-08002B2CF9AE}" pid="88">
    <vt:lpwstr/>
  </property>
  <property name="o6d95af6724b4098b409fc523d2612d4" fmtid="{D5CDD505-2E9C-101B-9397-08002B2CF9AE}" pid="89">
    <vt:lpwstr/>
  </property>
  <property name="lacc5305a90e492388c6bfb54c92b66a" fmtid="{D5CDD505-2E9C-101B-9397-08002B2CF9AE}" pid="90">
    <vt:lpwstr/>
  </property>
  <property name="Software Type" fmtid="{D5CDD505-2E9C-101B-9397-08002B2CF9AE}" pid="91">
    <vt:lpwstr/>
  </property>
  <property name="PM Year" fmtid="{D5CDD505-2E9C-101B-9397-08002B2CF9AE}" pid="92">
    <vt:lpwstr/>
  </property>
  <property name="Transportation Navigation" fmtid="{D5CDD505-2E9C-101B-9397-08002B2CF9AE}" pid="93">
    <vt:lpwstr/>
  </property>
  <property name="Buildings and Lifelines" fmtid="{D5CDD505-2E9C-101B-9397-08002B2CF9AE}" pid="94">
    <vt:lpwstr/>
  </property>
  <property name="Authoring Entity" fmtid="{D5CDD505-2E9C-101B-9397-08002B2CF9AE}" pid="95">
    <vt:lpwstr/>
  </property>
  <property name="Market Sector" fmtid="{D5CDD505-2E9C-101B-9397-08002B2CF9AE}" pid="96">
    <vt:lpwstr/>
  </property>
  <property name="Civil Engineering Navigation" fmtid="{D5CDD505-2E9C-101B-9397-08002B2CF9AE}" pid="97">
    <vt:lpwstr/>
  </property>
  <property name="Project Type(s)" fmtid="{D5CDD505-2E9C-101B-9397-08002B2CF9AE}" pid="98">
    <vt:lpwstr/>
  </property>
  <property name="Building and Lifeline Vendors" fmtid="{D5CDD505-2E9C-101B-9397-08002B2CF9AE}" pid="99">
    <vt:lpwstr/>
  </property>
  <property name="Contributor (Organization)" fmtid="{D5CDD505-2E9C-101B-9397-08002B2CF9AE}" pid="100">
    <vt:lpwstr/>
  </property>
  <property name="Working Org" fmtid="{D5CDD505-2E9C-101B-9397-08002B2CF9AE}" pid="101">
    <vt:lpwstr/>
  </property>
  <property name="Proposal Component" fmtid="{D5CDD505-2E9C-101B-9397-08002B2CF9AE}" pid="102">
    <vt:lpwstr/>
  </property>
  <property name="Corporate Entity" fmtid="{D5CDD505-2E9C-101B-9397-08002B2CF9AE}" pid="103">
    <vt:lpwstr/>
  </property>
  <property name="Authoring Software" fmtid="{D5CDD505-2E9C-101B-9397-08002B2CF9AE}" pid="104">
    <vt:lpwstr/>
  </property>
  <property name="Document Type" fmtid="{D5CDD505-2E9C-101B-9397-08002B2CF9AE}" pid="105">
    <vt:lpwstr/>
  </property>
  <property name="PM Component" fmtid="{D5CDD505-2E9C-101B-9397-08002B2CF9AE}" pid="106">
    <vt:lpwstr/>
  </property>
  <property name="Operating Group" fmtid="{D5CDD505-2E9C-101B-9397-08002B2CF9AE}" pid="107">
    <vt:lpwstr/>
  </property>
  <property name="Analysis and Design" fmtid="{D5CDD505-2E9C-101B-9397-08002B2CF9AE}" pid="108">
    <vt:lpwstr/>
  </property>
  <property name="WPM Office" fmtid="{D5CDD505-2E9C-101B-9397-08002B2CF9AE}" pid="109">
    <vt:lpwstr/>
  </property>
  <property name="PM Phase" fmtid="{D5CDD505-2E9C-101B-9397-08002B2CF9AE}" pid="110">
    <vt:lpwstr/>
  </property>
  <property name="Playbook Pages" fmtid="{D5CDD505-2E9C-101B-9397-08002B2CF9AE}" pid="111">
    <vt:lpwstr/>
  </property>
  <property name="Announcement type" fmtid="{D5CDD505-2E9C-101B-9397-08002B2CF9AE}" pid="112">
    <vt:lpwstr/>
  </property>
  <property name="Focus Component" fmtid="{D5CDD505-2E9C-101B-9397-08002B2CF9AE}" pid="113">
    <vt:lpwstr/>
  </property>
  <property name="Position (Open)" fmtid="{D5CDD505-2E9C-101B-9397-08002B2CF9AE}" pid="114">
    <vt:lpwstr/>
  </property>
  <property name="Technical Wiki Component" fmtid="{D5CDD505-2E9C-101B-9397-08002B2CF9AE}" pid="115">
    <vt:lpwstr/>
  </property>
  <property name="BIM Component" fmtid="{D5CDD505-2E9C-101B-9397-08002B2CF9AE}" pid="116">
    <vt:lpwstr/>
  </property>
  <property name="Corporate Navigation" fmtid="{D5CDD505-2E9C-101B-9397-08002B2CF9AE}" pid="117">
    <vt:lpwstr/>
  </property>
  <property name="WPM Event" fmtid="{D5CDD505-2E9C-101B-9397-08002B2CF9AE}" pid="118">
    <vt:lpwstr/>
  </property>
  <property name="Policy Type" fmtid="{D5CDD505-2E9C-101B-9397-08002B2CF9AE}" pid="119">
    <vt:lpwstr/>
  </property>
  <property name="Programming Language" fmtid="{D5CDD505-2E9C-101B-9397-08002B2CF9AE}" pid="120">
    <vt:lpwstr/>
  </property>
  <property name="Water Resources Navigation" fmtid="{D5CDD505-2E9C-101B-9397-08002B2CF9AE}" pid="121">
    <vt:lpwstr/>
  </property>
  <property name="Team of Teams" fmtid="{D5CDD505-2E9C-101B-9397-08002B2CF9AE}" pid="122">
    <vt:lpwstr/>
  </property>
  <property name="Geographic Area" fmtid="{D5CDD505-2E9C-101B-9397-08002B2CF9AE}" pid="123">
    <vt:lpwstr/>
  </property>
  <property name="Presentation Component" fmtid="{D5CDD505-2E9C-101B-9397-08002B2CF9AE}" pid="124">
    <vt:lpwstr/>
  </property>
  <property name="Admin Department" fmtid="{D5CDD505-2E9C-101B-9397-08002B2CF9AE}" pid="125">
    <vt:lpwstr/>
  </property>
  <property name="Corporate Title" fmtid="{D5CDD505-2E9C-101B-9397-08002B2CF9AE}" pid="126">
    <vt:lpwstr/>
  </property>
  <property name="TID Component" fmtid="{D5CDD505-2E9C-101B-9397-08002B2CF9AE}" pid="127">
    <vt:lpwstr/>
  </property>
  <property name="Structural Engineering Navigation" fmtid="{D5CDD505-2E9C-101B-9397-08002B2CF9AE}" pid="128">
    <vt:lpwstr/>
  </property>
  <property name="Recipe Component" fmtid="{D5CDD505-2E9C-101B-9397-08002B2CF9AE}" pid="129">
    <vt:lpwstr/>
  </property>
  <property name="Traffic Engineering, ITS, and Planners" fmtid="{D5CDD505-2E9C-101B-9397-08002B2CF9AE}" pid="130">
    <vt:lpwstr/>
  </property>
  <property name="Documentation Component" fmtid="{D5CDD505-2E9C-101B-9397-08002B2CF9AE}" pid="131">
    <vt:lpwstr/>
  </property>
  <property name="Practice Area" fmtid="{D5CDD505-2E9C-101B-9397-08002B2CF9AE}" pid="132">
    <vt:lpwstr/>
  </property>
  <property name="Delivery Method" fmtid="{D5CDD505-2E9C-101B-9397-08002B2CF9AE}" pid="133">
    <vt:lpwstr/>
  </property>
  <property name="CoP Component" fmtid="{D5CDD505-2E9C-101B-9397-08002B2CF9AE}" pid="134">
    <vt:lpwstr/>
  </property>
  <property name="Quals Design Component" fmtid="{D5CDD505-2E9C-101B-9397-08002B2CF9AE}" pid="135">
    <vt:lpwstr/>
  </property>
  <property name="Quals_x0020_Component" fmtid="{D5CDD505-2E9C-101B-9397-08002B2CF9AE}" pid="136">
    <vt:lpwstr/>
  </property>
  <property name="h1329d18472d49e4830590efa534131d" fmtid="{D5CDD505-2E9C-101B-9397-08002B2CF9AE}" pid="137">
    <vt:lpwstr/>
  </property>
  <property name="Quals Component" fmtid="{D5CDD505-2E9C-101B-9397-08002B2CF9AE}" pid="138">
    <vt:lpwstr/>
  </property>
</Properties>
</file>