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ree\Учёба\4 sem\Оптика\Лабы\4.2.3\"/>
    </mc:Choice>
  </mc:AlternateContent>
  <xr:revisionPtr revIDLastSave="0" documentId="13_ncr:1_{CD57189C-EB26-4D4B-AB7D-3F7826317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1" i="1" l="1"/>
  <c r="G80" i="1"/>
  <c r="L74" i="1" s="1"/>
  <c r="G79" i="1"/>
  <c r="L70" i="1"/>
  <c r="G76" i="1"/>
  <c r="G77" i="1"/>
  <c r="U40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U53" i="1"/>
  <c r="G84" i="1" l="1"/>
  <c r="B46" i="1"/>
  <c r="C39" i="1"/>
  <c r="D39" i="1"/>
  <c r="E39" i="1"/>
  <c r="F39" i="1"/>
  <c r="G39" i="1"/>
  <c r="H39" i="1"/>
  <c r="I39" i="1"/>
  <c r="J39" i="1"/>
  <c r="K39" i="1"/>
  <c r="L39" i="1"/>
  <c r="B39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U39" i="1"/>
  <c r="V47" i="1" l="1"/>
  <c r="V48" i="1" s="1"/>
  <c r="W47" i="1"/>
  <c r="W48" i="1" s="1"/>
  <c r="X47" i="1"/>
  <c r="Y47" i="1"/>
  <c r="Y48" i="1" s="1"/>
  <c r="Z47" i="1"/>
  <c r="Z48" i="1" s="1"/>
  <c r="AA47" i="1"/>
  <c r="AA48" i="1" s="1"/>
  <c r="AB47" i="1"/>
  <c r="AB48" i="1" s="1"/>
  <c r="AC47" i="1"/>
  <c r="AC48" i="1" s="1"/>
  <c r="AD47" i="1"/>
  <c r="AD48" i="1" s="1"/>
  <c r="AE47" i="1"/>
  <c r="AE48" i="1" s="1"/>
  <c r="AF47" i="1"/>
  <c r="AG47" i="1"/>
  <c r="AG48" i="1" s="1"/>
  <c r="AH47" i="1"/>
  <c r="AH48" i="1" s="1"/>
  <c r="AI47" i="1"/>
  <c r="AI48" i="1" s="1"/>
  <c r="U47" i="1"/>
  <c r="U48" i="1" s="1"/>
  <c r="X48" i="1"/>
  <c r="AF48" i="1"/>
  <c r="U26" i="1"/>
  <c r="V26" i="1"/>
  <c r="W26" i="1"/>
  <c r="T26" i="1"/>
  <c r="S26" i="1"/>
  <c r="R26" i="1"/>
  <c r="Q26" i="1"/>
  <c r="X30" i="1"/>
  <c r="W30" i="1"/>
  <c r="V30" i="1"/>
  <c r="U30" i="1"/>
  <c r="T30" i="1"/>
  <c r="S30" i="1"/>
  <c r="R30" i="1"/>
  <c r="Q30" i="1"/>
  <c r="P30" i="1"/>
  <c r="O30" i="1"/>
  <c r="I30" i="1"/>
  <c r="J30" i="1"/>
  <c r="K30" i="1"/>
  <c r="H30" i="1"/>
  <c r="C30" i="1"/>
  <c r="D30" i="1"/>
  <c r="E30" i="1"/>
  <c r="F30" i="1"/>
  <c r="G30" i="1"/>
  <c r="B30" i="1"/>
  <c r="E26" i="1"/>
  <c r="F26" i="1"/>
  <c r="G26" i="1"/>
  <c r="D26" i="1"/>
  <c r="J20" i="1"/>
  <c r="K20" i="1"/>
  <c r="L20" i="1"/>
  <c r="I20" i="1"/>
  <c r="C20" i="1"/>
  <c r="D20" i="1"/>
  <c r="E20" i="1"/>
  <c r="F20" i="1"/>
  <c r="G20" i="1"/>
  <c r="H20" i="1"/>
  <c r="B20" i="1"/>
  <c r="F6" i="1"/>
  <c r="G6" i="1"/>
  <c r="H6" i="1"/>
  <c r="I6" i="1"/>
  <c r="J6" i="1"/>
  <c r="K6" i="1"/>
  <c r="L6" i="1"/>
  <c r="M6" i="1"/>
  <c r="N6" i="1"/>
  <c r="E6" i="1"/>
</calcChain>
</file>

<file path=xl/sharedStrings.xml><?xml version="1.0" encoding="utf-8"?>
<sst xmlns="http://schemas.openxmlformats.org/spreadsheetml/2006/main" count="85" uniqueCount="32">
  <si>
    <t>Зависимотсть \Delta n от P для воздуха</t>
  </si>
  <si>
    <t>Калибровка компенсатора</t>
  </si>
  <si>
    <t>n: CO2 vs Air</t>
  </si>
  <si>
    <t>T_термометра</t>
  </si>
  <si>
    <t>P_барометра</t>
  </si>
  <si>
    <t>620-720</t>
  </si>
  <si>
    <t>\lambda, нм</t>
  </si>
  <si>
    <t>n_полосы</t>
  </si>
  <si>
    <t>l, см</t>
  </si>
  <si>
    <t>вправо</t>
  </si>
  <si>
    <t>влево</t>
  </si>
  <si>
    <t>\Delta P, мм вод. Столба</t>
  </si>
  <si>
    <t>повышение</t>
  </si>
  <si>
    <t>понижение</t>
  </si>
  <si>
    <t>10мм</t>
  </si>
  <si>
    <t>t, мин</t>
  </si>
  <si>
    <t>8мм</t>
  </si>
  <si>
    <t>7мм</t>
  </si>
  <si>
    <t>6мм</t>
  </si>
  <si>
    <t>5мм</t>
  </si>
  <si>
    <t>1006 гПа</t>
  </si>
  <si>
    <t>повторим опыт, не понравились цифры</t>
  </si>
  <si>
    <t>x, мм</t>
  </si>
  <si>
    <t>x, м*10-5</t>
  </si>
  <si>
    <t>3мм</t>
  </si>
  <si>
    <t>m</t>
  </si>
  <si>
    <t>Delta</t>
  </si>
  <si>
    <t>delta n</t>
  </si>
  <si>
    <t>x, м*10-3</t>
  </si>
  <si>
    <t>alpha</t>
  </si>
  <si>
    <t>n</t>
  </si>
  <si>
    <t>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</si>
</sst>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Лист1!$A$38</c:f>
              <c:strCache>
                <c:ptCount val="1"/>
                <c:pt idx="0">
                  <c:v>x, м*10-5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Лист1!$B$37:$L$37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Лист1!$B$38:$L$38</c:f>
              <c:numCache>
                <c:formatCode>General</c:formatCode>
                <c:ptCount val="11"/>
                <c:pt idx="0">
                  <c:v>852</c:v>
                </c:pt>
                <c:pt idx="1">
                  <c:v>755</c:v>
                </c:pt>
                <c:pt idx="2">
                  <c:v>686</c:v>
                </c:pt>
                <c:pt idx="3">
                  <c:v>637</c:v>
                </c:pt>
                <c:pt idx="4">
                  <c:v>582</c:v>
                </c:pt>
                <c:pt idx="5">
                  <c:v>547</c:v>
                </c:pt>
                <c:pt idx="6">
                  <c:v>516</c:v>
                </c:pt>
                <c:pt idx="7">
                  <c:v>487</c:v>
                </c:pt>
                <c:pt idx="8">
                  <c:v>461</c:v>
                </c:pt>
                <c:pt idx="9">
                  <c:v>444</c:v>
                </c:pt>
                <c:pt idx="10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6-47E8-B67E-6527AD61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6527"/>
        <c:axId val="973061103"/>
      </c:scatterChart>
      <c:valAx>
        <c:axId val="9730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061103"/>
        <c:crosses val="autoZero"/>
        <c:crossBetween val="midCat"/>
      </c:valAx>
      <c:valAx>
        <c:axId val="9730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05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Лист1!$AS$50</c:f>
              <c:strCache>
                <c:ptCount val="1"/>
                <c:pt idx="0">
                  <c:v>delta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849737532808398E-2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Лист1!$AT$48:$BK$48</c:f>
              <c:numCache>
                <c:formatCode>General</c:formatCode>
                <c:ptCount val="18"/>
                <c:pt idx="0">
                  <c:v>-800</c:v>
                </c:pt>
                <c:pt idx="1">
                  <c:v>-700</c:v>
                </c:pt>
                <c:pt idx="2">
                  <c:v>-600</c:v>
                </c:pt>
                <c:pt idx="3">
                  <c:v>-500</c:v>
                </c:pt>
                <c:pt idx="4">
                  <c:v>-400</c:v>
                </c:pt>
                <c:pt idx="5">
                  <c:v>-300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</c:numCache>
            </c:numRef>
          </c:xVal>
          <c:yVal>
            <c:numRef>
              <c:f>Лист1!$AT$50:$BK$50</c:f>
              <c:numCache>
                <c:formatCode>General</c:formatCode>
                <c:ptCount val="18"/>
                <c:pt idx="0">
                  <c:v>4.1409147095179234E-5</c:v>
                </c:pt>
                <c:pt idx="1">
                  <c:v>4.5757107540173051E-5</c:v>
                </c:pt>
                <c:pt idx="2">
                  <c:v>4.8241656365883805E-5</c:v>
                </c:pt>
                <c:pt idx="3">
                  <c:v>5.1347342398022249E-5</c:v>
                </c:pt>
                <c:pt idx="4">
                  <c:v>5.4245982694684801E-5</c:v>
                </c:pt>
                <c:pt idx="5">
                  <c:v>5.7558714462299144E-5</c:v>
                </c:pt>
                <c:pt idx="6">
                  <c:v>5.9422126081582201E-5</c:v>
                </c:pt>
                <c:pt idx="7">
                  <c:v>6.2527812113720638E-5</c:v>
                </c:pt>
                <c:pt idx="8">
                  <c:v>6.5840543881334995E-5</c:v>
                </c:pt>
                <c:pt idx="9">
                  <c:v>7.0188504326328813E-5</c:v>
                </c:pt>
                <c:pt idx="10">
                  <c:v>7.2466007416563668E-5</c:v>
                </c:pt>
                <c:pt idx="11">
                  <c:v>7.5364647713226213E-5</c:v>
                </c:pt>
                <c:pt idx="12">
                  <c:v>7.7435105067985175E-5</c:v>
                </c:pt>
                <c:pt idx="13">
                  <c:v>8.0747836835599491E-5</c:v>
                </c:pt>
                <c:pt idx="14">
                  <c:v>8.364647713226205E-5</c:v>
                </c:pt>
                <c:pt idx="15">
                  <c:v>8.6752163164400501E-5</c:v>
                </c:pt>
                <c:pt idx="16">
                  <c:v>8.9650803461063046E-5</c:v>
                </c:pt>
                <c:pt idx="17">
                  <c:v>9.2342398022249685E-5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5-4828-BD15-EF5DA970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64351"/>
        <c:axId val="1294358527"/>
      </c:scatterChart>
      <c:valAx>
        <c:axId val="129436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8527"/>
        <c:crosses val="autoZero"/>
        <c:crossBetween val="midCat"/>
      </c:valAx>
      <c:valAx>
        <c:axId val="1294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493059</xdr:colOff>
      <xdr:row>40</xdr:row>
      <xdr:rowOff>100852</xdr:rowOff>
    </xdr:from>
    <xdr:to>
      <xdr:col>16</xdr:col>
      <xdr:colOff>527110</xdr:colOff>
      <xdr:row>57</xdr:row>
      <xdr:rowOff>129632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9E4368-3EEB-416B-9EDA-30EEC35544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5599"/>
        <a:stretch/>
      </xdr:blipFill>
      <xdr:spPr>
        <a:xfrm>
          <a:off x="3843618" y="7720852"/>
          <a:ext cx="7116168" cy="326728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403412</xdr:colOff>
      <xdr:row>75</xdr:row>
      <xdr:rowOff>33618</xdr:rowOff>
    </xdr:from>
    <xdr:to>
      <xdr:col>20</xdr:col>
      <xdr:colOff>232842</xdr:colOff>
      <xdr:row>95</xdr:row>
      <xdr:rowOff>53202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6CDE815-CEA5-495B-AC07-8D858C80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9559" y="14321118"/>
          <a:ext cx="6306430" cy="3829584"/>
        </a:xfrm>
        <a:prstGeom prst="rect">
          <a:avLst/>
        </a:prstGeom>
      </xdr:spPr>
    </xdr:pic>
    <xdr:clientData/>
  </xdr:twoCellAnchor>
  <xdr:twoCellAnchor editAs="oneCell">
    <xdr:from>
      <xdr:col>16</xdr:col>
      <xdr:colOff>403411</xdr:colOff>
      <xdr:row>53</xdr:row>
      <xdr:rowOff>22412</xdr:rowOff>
    </xdr:from>
    <xdr:to>
      <xdr:col>19</xdr:col>
      <xdr:colOff>242307</xdr:colOff>
      <xdr:row>64</xdr:row>
      <xdr:rowOff>60810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E9000A2-89C8-4DCA-85C0-FA4AFB72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0264" y="9928412"/>
          <a:ext cx="1867161" cy="213389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113179</xdr:rowOff>
    </xdr:from>
    <xdr:to>
      <xdr:col>7</xdr:col>
      <xdr:colOff>11206</xdr:colOff>
      <xdr:row>66</xdr:row>
      <xdr:rowOff>189379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18431BC-4B7F-4ED0-B92C-5F2CCD9E7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235323</xdr:colOff>
      <xdr:row>66</xdr:row>
      <xdr:rowOff>12325</xdr:rowOff>
    </xdr:from>
    <xdr:to>
      <xdr:col>61</xdr:col>
      <xdr:colOff>537881</xdr:colOff>
      <xdr:row>91</xdr:row>
      <xdr:rowOff>100853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AE3B755-776F-463A-BAB0-3502D22A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21"/>
  <sheetViews>
    <sheetView tabSelected="1" topLeftCell="A49" zoomScale="85" zoomScaleNormal="85" workbookViewId="0">
      <selection activeCell="L72" sqref="L72"/>
    </sheetView>
  </sheetViews>
  <sheetFormatPr defaultRowHeight="15" x14ac:dyDescent="0.25"/>
  <cols>
    <col min="1" max="1" width="12.85546875" customWidth="1"/>
    <col min="4" max="4" width="10" bestFit="1" customWidth="1"/>
    <col min="7" max="7" width="12.28515625" bestFit="1" customWidth="1"/>
    <col min="12" max="12" width="12.28515625" bestFit="1" customWidth="1"/>
    <col min="18" max="18" width="12.28515625" bestFit="1" customWidth="1"/>
    <col min="21" max="21" width="12.28515625" customWidth="1"/>
    <col min="22" max="22" width="9.140625" customWidth="1"/>
  </cols>
  <sheetData>
    <row r="1" spans="1:51" s="1" customFormat="1" x14ac:dyDescent="0.25">
      <c r="A1" s="1" t="s">
        <v>1</v>
      </c>
    </row>
    <row r="3" spans="1:51" x14ac:dyDescent="0.25">
      <c r="B3" t="s">
        <v>24</v>
      </c>
      <c r="E3" t="s">
        <v>9</v>
      </c>
    </row>
    <row r="4" spans="1:51" x14ac:dyDescent="0.25">
      <c r="D4" t="s">
        <v>7</v>
      </c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Q4" t="s">
        <v>25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</row>
    <row r="5" spans="1:51" x14ac:dyDescent="0.25">
      <c r="D5" t="s">
        <v>23</v>
      </c>
      <c r="E5">
        <v>18</v>
      </c>
      <c r="F5">
        <v>52</v>
      </c>
      <c r="G5">
        <v>85</v>
      </c>
      <c r="H5">
        <v>118</v>
      </c>
      <c r="I5">
        <v>151</v>
      </c>
      <c r="J5">
        <v>182</v>
      </c>
      <c r="K5">
        <v>212</v>
      </c>
      <c r="L5">
        <v>247</v>
      </c>
      <c r="M5">
        <v>280</v>
      </c>
      <c r="N5">
        <v>312</v>
      </c>
      <c r="Q5" t="s">
        <v>22</v>
      </c>
      <c r="R5">
        <v>3.18</v>
      </c>
      <c r="S5">
        <v>3.52</v>
      </c>
      <c r="T5">
        <v>3.85</v>
      </c>
      <c r="U5">
        <v>4.18</v>
      </c>
      <c r="V5">
        <v>4.51</v>
      </c>
      <c r="W5">
        <v>4.82</v>
      </c>
      <c r="X5">
        <v>5.12</v>
      </c>
      <c r="Y5">
        <v>5.4700000000000006</v>
      </c>
      <c r="Z5">
        <v>5.8</v>
      </c>
      <c r="AA5">
        <v>6.12</v>
      </c>
    </row>
    <row r="6" spans="1:51" x14ac:dyDescent="0.25">
      <c r="D6" t="s">
        <v>22</v>
      </c>
      <c r="E6">
        <f>3+E5/100</f>
        <v>3.18</v>
      </c>
      <c r="F6">
        <f t="shared" ref="F6:N6" si="0">3+F5/100</f>
        <v>3.52</v>
      </c>
      <c r="G6">
        <f t="shared" si="0"/>
        <v>3.85</v>
      </c>
      <c r="H6">
        <f t="shared" si="0"/>
        <v>4.18</v>
      </c>
      <c r="I6">
        <f t="shared" si="0"/>
        <v>4.51</v>
      </c>
      <c r="J6">
        <f t="shared" si="0"/>
        <v>4.82</v>
      </c>
      <c r="K6">
        <f t="shared" si="0"/>
        <v>5.12</v>
      </c>
      <c r="L6">
        <f t="shared" si="0"/>
        <v>5.4700000000000006</v>
      </c>
      <c r="M6">
        <f t="shared" si="0"/>
        <v>5.8</v>
      </c>
      <c r="N6">
        <f t="shared" si="0"/>
        <v>6.12</v>
      </c>
    </row>
    <row r="7" spans="1:51" x14ac:dyDescent="0.25">
      <c r="A7" t="s">
        <v>6</v>
      </c>
      <c r="B7" t="s">
        <v>5</v>
      </c>
      <c r="E7" t="s">
        <v>10</v>
      </c>
    </row>
    <row r="8" spans="1:51" x14ac:dyDescent="0.25">
      <c r="D8" t="s">
        <v>7</v>
      </c>
      <c r="E8">
        <v>0</v>
      </c>
      <c r="F8">
        <v>-1</v>
      </c>
      <c r="G8">
        <v>-2</v>
      </c>
      <c r="H8">
        <v>-3</v>
      </c>
      <c r="I8">
        <v>-4</v>
      </c>
      <c r="J8">
        <v>-5</v>
      </c>
      <c r="K8">
        <v>-6</v>
      </c>
      <c r="L8">
        <v>-7</v>
      </c>
      <c r="M8">
        <v>-8</v>
      </c>
      <c r="Q8" t="s">
        <v>25</v>
      </c>
      <c r="R8">
        <v>0</v>
      </c>
      <c r="S8">
        <v>-1</v>
      </c>
      <c r="T8">
        <v>-2</v>
      </c>
      <c r="U8">
        <v>-3</v>
      </c>
      <c r="V8">
        <v>-4</v>
      </c>
      <c r="W8">
        <v>-5</v>
      </c>
      <c r="X8">
        <v>-6</v>
      </c>
      <c r="Y8">
        <v>-7</v>
      </c>
      <c r="Z8">
        <v>-8</v>
      </c>
    </row>
    <row r="9" spans="1:51" x14ac:dyDescent="0.25">
      <c r="A9" t="s">
        <v>8</v>
      </c>
      <c r="B9">
        <v>10</v>
      </c>
      <c r="D9" t="s">
        <v>23</v>
      </c>
      <c r="E9">
        <v>18</v>
      </c>
      <c r="F9">
        <v>85</v>
      </c>
      <c r="G9">
        <v>52</v>
      </c>
      <c r="H9">
        <v>21</v>
      </c>
      <c r="I9">
        <v>90</v>
      </c>
      <c r="J9">
        <v>59</v>
      </c>
      <c r="K9">
        <v>27</v>
      </c>
      <c r="L9">
        <v>95</v>
      </c>
      <c r="M9">
        <v>63</v>
      </c>
      <c r="Q9" t="s">
        <v>22</v>
      </c>
      <c r="R9">
        <v>3.18</v>
      </c>
      <c r="S9">
        <v>2.85</v>
      </c>
      <c r="T9">
        <v>2.52</v>
      </c>
      <c r="U9">
        <v>2.21</v>
      </c>
      <c r="V9">
        <v>1.9</v>
      </c>
      <c r="W9">
        <v>1.59</v>
      </c>
      <c r="X9">
        <v>1.27</v>
      </c>
      <c r="Y9">
        <v>0.95</v>
      </c>
      <c r="Z9">
        <v>0.63</v>
      </c>
    </row>
    <row r="10" spans="1:51" x14ac:dyDescent="0.25">
      <c r="D10" t="s">
        <v>22</v>
      </c>
      <c r="E10">
        <v>3.18</v>
      </c>
      <c r="F10">
        <v>2.85</v>
      </c>
      <c r="G10">
        <v>2.52</v>
      </c>
      <c r="H10">
        <v>2.21</v>
      </c>
      <c r="I10">
        <v>1.9</v>
      </c>
      <c r="J10">
        <v>1.59</v>
      </c>
      <c r="K10">
        <v>1.27</v>
      </c>
      <c r="L10">
        <v>0.95</v>
      </c>
      <c r="M10">
        <v>0.63</v>
      </c>
    </row>
    <row r="12" spans="1:51" s="1" customFormat="1" x14ac:dyDescent="0.25">
      <c r="A12" s="1" t="s">
        <v>0</v>
      </c>
      <c r="AY12"/>
    </row>
    <row r="13" spans="1:51" x14ac:dyDescent="0.25">
      <c r="B13" t="s">
        <v>12</v>
      </c>
    </row>
    <row r="14" spans="1:51" x14ac:dyDescent="0.25">
      <c r="A14" t="s">
        <v>11</v>
      </c>
      <c r="B14">
        <v>0</v>
      </c>
      <c r="C14">
        <v>50</v>
      </c>
      <c r="D14">
        <v>100</v>
      </c>
      <c r="E14">
        <v>150</v>
      </c>
      <c r="F14">
        <v>200</v>
      </c>
      <c r="G14">
        <v>250</v>
      </c>
      <c r="H14">
        <v>300</v>
      </c>
      <c r="I14">
        <v>350</v>
      </c>
      <c r="J14">
        <v>400</v>
      </c>
    </row>
    <row r="15" spans="1:51" x14ac:dyDescent="0.25">
      <c r="A15" t="s">
        <v>23</v>
      </c>
      <c r="B15">
        <v>18</v>
      </c>
      <c r="C15">
        <v>9</v>
      </c>
      <c r="D15">
        <v>99</v>
      </c>
      <c r="E15">
        <v>97</v>
      </c>
      <c r="F15">
        <v>89</v>
      </c>
      <c r="G15">
        <v>81</v>
      </c>
      <c r="H15">
        <v>75</v>
      </c>
      <c r="I15">
        <v>68</v>
      </c>
      <c r="J15">
        <v>60</v>
      </c>
    </row>
    <row r="16" spans="1:51" x14ac:dyDescent="0.25">
      <c r="A16" t="s">
        <v>22</v>
      </c>
      <c r="B16">
        <v>3.18</v>
      </c>
      <c r="C16">
        <v>3.09</v>
      </c>
      <c r="D16">
        <v>2.99</v>
      </c>
      <c r="E16">
        <v>2.97</v>
      </c>
      <c r="F16">
        <v>2.89</v>
      </c>
      <c r="G16">
        <v>2.81</v>
      </c>
      <c r="H16">
        <v>2.75</v>
      </c>
      <c r="I16">
        <v>2.68</v>
      </c>
      <c r="J16">
        <v>2.6</v>
      </c>
    </row>
    <row r="17" spans="1:24" x14ac:dyDescent="0.25">
      <c r="B17" t="s">
        <v>13</v>
      </c>
    </row>
    <row r="18" spans="1:24" x14ac:dyDescent="0.25">
      <c r="A18" t="s">
        <v>11</v>
      </c>
      <c r="B18">
        <v>0</v>
      </c>
      <c r="C18">
        <v>-100</v>
      </c>
      <c r="D18">
        <v>-150</v>
      </c>
      <c r="E18">
        <v>-200</v>
      </c>
      <c r="F18">
        <v>-300</v>
      </c>
      <c r="G18">
        <v>-400</v>
      </c>
      <c r="H18">
        <v>-500</v>
      </c>
      <c r="I18">
        <v>-600</v>
      </c>
      <c r="J18">
        <v>-700</v>
      </c>
      <c r="K18">
        <v>-800</v>
      </c>
      <c r="L18">
        <v>-900</v>
      </c>
    </row>
    <row r="19" spans="1:24" x14ac:dyDescent="0.25">
      <c r="A19" t="s">
        <v>23</v>
      </c>
      <c r="B19">
        <v>18</v>
      </c>
      <c r="C19">
        <v>30</v>
      </c>
      <c r="D19">
        <v>37</v>
      </c>
      <c r="E19">
        <v>47</v>
      </c>
      <c r="F19">
        <v>55</v>
      </c>
      <c r="G19">
        <v>71</v>
      </c>
      <c r="H19">
        <v>88</v>
      </c>
      <c r="I19">
        <v>3</v>
      </c>
      <c r="J19">
        <v>17</v>
      </c>
      <c r="K19">
        <v>26</v>
      </c>
      <c r="L19">
        <v>42</v>
      </c>
    </row>
    <row r="20" spans="1:24" x14ac:dyDescent="0.25">
      <c r="A20" t="s">
        <v>22</v>
      </c>
      <c r="B20">
        <f>3+B19/100</f>
        <v>3.18</v>
      </c>
      <c r="C20">
        <f t="shared" ref="C20:H20" si="1">3+C19/100</f>
        <v>3.3</v>
      </c>
      <c r="D20">
        <f t="shared" si="1"/>
        <v>3.37</v>
      </c>
      <c r="E20">
        <f t="shared" si="1"/>
        <v>3.4699999999999998</v>
      </c>
      <c r="F20">
        <f t="shared" si="1"/>
        <v>3.55</v>
      </c>
      <c r="G20">
        <f t="shared" si="1"/>
        <v>3.71</v>
      </c>
      <c r="H20">
        <f t="shared" si="1"/>
        <v>3.88</v>
      </c>
      <c r="I20">
        <f>4+I19/100</f>
        <v>4.03</v>
      </c>
      <c r="J20">
        <f t="shared" ref="J20:L20" si="2">4+J19/100</f>
        <v>4.17</v>
      </c>
      <c r="K20">
        <f t="shared" si="2"/>
        <v>4.26</v>
      </c>
      <c r="L20">
        <f t="shared" si="2"/>
        <v>4.42</v>
      </c>
    </row>
    <row r="22" spans="1:24" x14ac:dyDescent="0.25">
      <c r="A22" t="s">
        <v>21</v>
      </c>
      <c r="N22" t="s">
        <v>21</v>
      </c>
    </row>
    <row r="23" spans="1:24" x14ac:dyDescent="0.25">
      <c r="B23" t="s">
        <v>12</v>
      </c>
      <c r="O23" t="s">
        <v>12</v>
      </c>
    </row>
    <row r="24" spans="1:24" x14ac:dyDescent="0.25">
      <c r="A24" t="s">
        <v>11</v>
      </c>
      <c r="B24">
        <v>0</v>
      </c>
      <c r="C24">
        <v>100</v>
      </c>
      <c r="D24">
        <v>200</v>
      </c>
      <c r="E24">
        <v>300</v>
      </c>
      <c r="F24">
        <v>400</v>
      </c>
      <c r="G24">
        <v>500</v>
      </c>
      <c r="N24" t="s">
        <v>11</v>
      </c>
      <c r="O24">
        <v>0</v>
      </c>
      <c r="P24">
        <v>100</v>
      </c>
      <c r="Q24">
        <v>200</v>
      </c>
      <c r="R24">
        <v>300</v>
      </c>
      <c r="S24">
        <v>400</v>
      </c>
      <c r="T24">
        <v>500</v>
      </c>
      <c r="U24">
        <v>600</v>
      </c>
      <c r="V24">
        <v>700</v>
      </c>
      <c r="W24">
        <v>800</v>
      </c>
    </row>
    <row r="25" spans="1:24" x14ac:dyDescent="0.25">
      <c r="A25" t="s">
        <v>23</v>
      </c>
      <c r="B25">
        <v>18</v>
      </c>
      <c r="C25">
        <v>4</v>
      </c>
      <c r="D25">
        <v>86</v>
      </c>
      <c r="E25">
        <v>79</v>
      </c>
      <c r="F25">
        <v>64</v>
      </c>
      <c r="G25">
        <v>47</v>
      </c>
      <c r="N25" t="s">
        <v>23</v>
      </c>
      <c r="O25">
        <v>18</v>
      </c>
      <c r="P25">
        <v>2</v>
      </c>
      <c r="Q25">
        <v>87</v>
      </c>
      <c r="R25">
        <v>78</v>
      </c>
      <c r="S25">
        <v>62</v>
      </c>
      <c r="T25">
        <v>48</v>
      </c>
      <c r="U25">
        <v>33</v>
      </c>
      <c r="V25">
        <v>21</v>
      </c>
      <c r="W25">
        <v>0</v>
      </c>
    </row>
    <row r="26" spans="1:24" x14ac:dyDescent="0.25">
      <c r="A26" t="s">
        <v>22</v>
      </c>
      <c r="B26">
        <v>3.18</v>
      </c>
      <c r="C26">
        <v>3.04</v>
      </c>
      <c r="D26">
        <f>2+D25/100</f>
        <v>2.86</v>
      </c>
      <c r="E26">
        <f t="shared" ref="E26:G26" si="3">2+E25/100</f>
        <v>2.79</v>
      </c>
      <c r="F26">
        <f t="shared" si="3"/>
        <v>2.64</v>
      </c>
      <c r="G26">
        <f t="shared" si="3"/>
        <v>2.4699999999999998</v>
      </c>
      <c r="N26" t="s">
        <v>22</v>
      </c>
      <c r="O26">
        <v>3.18</v>
      </c>
      <c r="P26">
        <v>3.02</v>
      </c>
      <c r="Q26">
        <f>2+Q25/100</f>
        <v>2.87</v>
      </c>
      <c r="R26">
        <f t="shared" ref="R26" si="4">2+R25/100</f>
        <v>2.7800000000000002</v>
      </c>
      <c r="S26">
        <f t="shared" ref="S26" si="5">2+S25/100</f>
        <v>2.62</v>
      </c>
      <c r="T26">
        <f t="shared" ref="T26" si="6">2+T25/100</f>
        <v>2.48</v>
      </c>
      <c r="U26">
        <f>2+U25/100</f>
        <v>2.33</v>
      </c>
      <c r="V26">
        <f t="shared" ref="V26" si="7">2+V25/100</f>
        <v>2.21</v>
      </c>
      <c r="W26">
        <f t="shared" ref="W26" si="8">2+W25/100</f>
        <v>2</v>
      </c>
    </row>
    <row r="27" spans="1:24" x14ac:dyDescent="0.25">
      <c r="B27" t="s">
        <v>13</v>
      </c>
      <c r="O27" t="s">
        <v>13</v>
      </c>
    </row>
    <row r="28" spans="1:24" x14ac:dyDescent="0.25">
      <c r="A28" t="s">
        <v>11</v>
      </c>
      <c r="B28">
        <v>0</v>
      </c>
      <c r="C28">
        <v>100</v>
      </c>
      <c r="D28">
        <v>200</v>
      </c>
      <c r="E28">
        <v>300</v>
      </c>
      <c r="F28">
        <v>400</v>
      </c>
      <c r="G28">
        <v>500</v>
      </c>
      <c r="H28">
        <v>600</v>
      </c>
      <c r="I28">
        <v>700</v>
      </c>
      <c r="J28">
        <v>800</v>
      </c>
      <c r="K28">
        <v>900</v>
      </c>
      <c r="N28" t="s">
        <v>11</v>
      </c>
      <c r="O28">
        <v>0</v>
      </c>
      <c r="P28">
        <v>100</v>
      </c>
      <c r="Q28">
        <v>200</v>
      </c>
      <c r="R28">
        <v>300</v>
      </c>
      <c r="S28">
        <v>400</v>
      </c>
      <c r="T28">
        <v>500</v>
      </c>
      <c r="U28">
        <v>600</v>
      </c>
      <c r="V28">
        <v>700</v>
      </c>
      <c r="W28">
        <v>800</v>
      </c>
      <c r="X28">
        <v>900</v>
      </c>
    </row>
    <row r="29" spans="1:24" x14ac:dyDescent="0.25">
      <c r="A29" t="s">
        <v>23</v>
      </c>
      <c r="B29">
        <v>18</v>
      </c>
      <c r="C29">
        <v>34</v>
      </c>
      <c r="D29">
        <v>51</v>
      </c>
      <c r="E29">
        <v>56</v>
      </c>
      <c r="F29">
        <v>77</v>
      </c>
      <c r="G29">
        <v>91</v>
      </c>
      <c r="H29">
        <v>2</v>
      </c>
      <c r="I29">
        <v>11</v>
      </c>
      <c r="J29">
        <v>26</v>
      </c>
      <c r="K29">
        <v>46</v>
      </c>
      <c r="N29" t="s">
        <v>23</v>
      </c>
      <c r="O29">
        <v>18</v>
      </c>
      <c r="P29">
        <v>39</v>
      </c>
      <c r="Q29">
        <v>50</v>
      </c>
      <c r="R29">
        <v>64</v>
      </c>
      <c r="S29">
        <v>74</v>
      </c>
      <c r="T29">
        <v>90</v>
      </c>
      <c r="U29">
        <v>4</v>
      </c>
      <c r="V29">
        <v>19</v>
      </c>
      <c r="W29">
        <v>33</v>
      </c>
      <c r="X29">
        <v>46</v>
      </c>
    </row>
    <row r="30" spans="1:24" x14ac:dyDescent="0.25">
      <c r="A30" t="s">
        <v>22</v>
      </c>
      <c r="B30">
        <f t="shared" ref="B30" si="9">3+B29/100</f>
        <v>3.18</v>
      </c>
      <c r="C30">
        <f t="shared" ref="C30" si="10">3+C29/100</f>
        <v>3.34</v>
      </c>
      <c r="D30">
        <f t="shared" ref="D30" si="11">3+D29/100</f>
        <v>3.51</v>
      </c>
      <c r="E30">
        <f t="shared" ref="E30" si="12">3+E29/100</f>
        <v>3.56</v>
      </c>
      <c r="F30">
        <f t="shared" ref="F30" si="13">3+F29/100</f>
        <v>3.77</v>
      </c>
      <c r="G30">
        <f t="shared" ref="G30" si="14">3+G29/100</f>
        <v>3.91</v>
      </c>
      <c r="H30">
        <f>4+H29/100</f>
        <v>4.0199999999999996</v>
      </c>
      <c r="I30">
        <f t="shared" ref="I30:K30" si="15">4+I29/100</f>
        <v>4.1100000000000003</v>
      </c>
      <c r="J30">
        <f t="shared" si="15"/>
        <v>4.26</v>
      </c>
      <c r="K30">
        <f t="shared" si="15"/>
        <v>4.46</v>
      </c>
      <c r="N30" t="s">
        <v>22</v>
      </c>
      <c r="O30">
        <f t="shared" ref="O30" si="16">3+O29/100</f>
        <v>3.18</v>
      </c>
      <c r="P30">
        <f t="shared" ref="P30" si="17">3+P29/100</f>
        <v>3.39</v>
      </c>
      <c r="Q30">
        <f t="shared" ref="Q30" si="18">3+Q29/100</f>
        <v>3.5</v>
      </c>
      <c r="R30">
        <f t="shared" ref="R30" si="19">3+R29/100</f>
        <v>3.64</v>
      </c>
      <c r="S30">
        <f t="shared" ref="S30" si="20">3+S29/100</f>
        <v>3.74</v>
      </c>
      <c r="T30">
        <f t="shared" ref="T30" si="21">3+T29/100</f>
        <v>3.9</v>
      </c>
      <c r="U30">
        <f>4+U29/100</f>
        <v>4.04</v>
      </c>
      <c r="V30">
        <f t="shared" ref="V30" si="22">4+V29/100</f>
        <v>4.1900000000000004</v>
      </c>
      <c r="W30">
        <f t="shared" ref="W30" si="23">4+W29/100</f>
        <v>4.33</v>
      </c>
      <c r="X30">
        <f t="shared" ref="X30" si="24">4+X29/100</f>
        <v>4.46</v>
      </c>
    </row>
    <row r="31" spans="1:24" s="1" customFormat="1" x14ac:dyDescent="0.25">
      <c r="A31" s="1" t="s">
        <v>2</v>
      </c>
    </row>
    <row r="32" spans="1:24" x14ac:dyDescent="0.25">
      <c r="A32" s="2"/>
      <c r="B32" s="2" t="s">
        <v>14</v>
      </c>
      <c r="C32" s="2" t="s">
        <v>16</v>
      </c>
      <c r="D32" s="2" t="s">
        <v>16</v>
      </c>
      <c r="E32" s="2" t="s">
        <v>17</v>
      </c>
      <c r="F32" s="2" t="s">
        <v>17</v>
      </c>
      <c r="G32" s="2" t="s">
        <v>18</v>
      </c>
      <c r="H32" s="2" t="s">
        <v>18</v>
      </c>
      <c r="I32" s="2" t="s">
        <v>19</v>
      </c>
      <c r="N32" t="s">
        <v>3</v>
      </c>
      <c r="O32">
        <v>22.5</v>
      </c>
    </row>
    <row r="33" spans="1:63" x14ac:dyDescent="0.25">
      <c r="A33" s="2" t="s">
        <v>15</v>
      </c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N33" t="s">
        <v>4</v>
      </c>
      <c r="O33" t="s">
        <v>20</v>
      </c>
    </row>
    <row r="34" spans="1:63" x14ac:dyDescent="0.25">
      <c r="A34" s="2" t="s">
        <v>23</v>
      </c>
      <c r="B34" s="2">
        <v>83</v>
      </c>
      <c r="C34" s="2">
        <v>20</v>
      </c>
      <c r="D34" s="2">
        <v>34</v>
      </c>
      <c r="E34" s="2">
        <v>64</v>
      </c>
      <c r="F34" s="2">
        <v>10</v>
      </c>
      <c r="G34" s="2">
        <v>45</v>
      </c>
      <c r="H34" s="2">
        <v>3</v>
      </c>
      <c r="I34" s="2">
        <v>56</v>
      </c>
    </row>
    <row r="36" spans="1:63" x14ac:dyDescent="0.25">
      <c r="A36" t="s">
        <v>21</v>
      </c>
    </row>
    <row r="37" spans="1:63" x14ac:dyDescent="0.25">
      <c r="A37" t="s">
        <v>15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T37" t="s">
        <v>11</v>
      </c>
      <c r="U37">
        <v>0</v>
      </c>
      <c r="V37">
        <v>50</v>
      </c>
      <c r="W37">
        <v>100</v>
      </c>
      <c r="X37">
        <v>150</v>
      </c>
      <c r="Y37">
        <v>200</v>
      </c>
      <c r="Z37">
        <v>250</v>
      </c>
      <c r="AA37">
        <v>300</v>
      </c>
      <c r="AB37">
        <v>350</v>
      </c>
      <c r="AC37">
        <v>400</v>
      </c>
      <c r="AD37">
        <v>-100</v>
      </c>
      <c r="AE37">
        <v>-150</v>
      </c>
      <c r="AF37">
        <v>-200</v>
      </c>
      <c r="AG37">
        <v>-300</v>
      </c>
      <c r="AH37">
        <v>-400</v>
      </c>
      <c r="AI37">
        <v>-500</v>
      </c>
      <c r="AJ37">
        <v>-600</v>
      </c>
      <c r="AK37">
        <v>-700</v>
      </c>
      <c r="AL37">
        <v>-800</v>
      </c>
      <c r="AM37">
        <v>-900</v>
      </c>
    </row>
    <row r="38" spans="1:63" x14ac:dyDescent="0.25">
      <c r="A38" t="s">
        <v>23</v>
      </c>
      <c r="B38">
        <v>852</v>
      </c>
      <c r="C38">
        <v>755</v>
      </c>
      <c r="D38">
        <v>686</v>
      </c>
      <c r="E38">
        <v>637</v>
      </c>
      <c r="F38">
        <v>582</v>
      </c>
      <c r="G38">
        <v>547</v>
      </c>
      <c r="H38">
        <v>516</v>
      </c>
      <c r="I38">
        <v>487</v>
      </c>
      <c r="J38">
        <v>461</v>
      </c>
      <c r="K38">
        <v>444</v>
      </c>
      <c r="L38">
        <v>428</v>
      </c>
      <c r="T38" t="s">
        <v>22</v>
      </c>
      <c r="U38">
        <v>3.18</v>
      </c>
      <c r="V38">
        <v>3.09</v>
      </c>
      <c r="W38">
        <v>2.99</v>
      </c>
      <c r="X38">
        <v>2.97</v>
      </c>
      <c r="Y38">
        <v>2.89</v>
      </c>
      <c r="Z38">
        <v>2.81</v>
      </c>
      <c r="AA38">
        <v>2.75</v>
      </c>
      <c r="AB38">
        <v>2.68</v>
      </c>
      <c r="AC38">
        <v>2.6</v>
      </c>
      <c r="AD38">
        <v>3.3</v>
      </c>
      <c r="AE38">
        <v>3.37</v>
      </c>
      <c r="AF38">
        <v>3.4699999999999998</v>
      </c>
      <c r="AG38">
        <v>3.55</v>
      </c>
      <c r="AH38">
        <v>3.71</v>
      </c>
      <c r="AI38">
        <v>3.88</v>
      </c>
      <c r="AJ38">
        <v>4.03</v>
      </c>
      <c r="AK38">
        <v>4.17</v>
      </c>
      <c r="AL38">
        <v>4.26</v>
      </c>
      <c r="AM38">
        <v>4.42</v>
      </c>
    </row>
    <row r="39" spans="1:63" x14ac:dyDescent="0.25">
      <c r="A39" t="s">
        <v>28</v>
      </c>
      <c r="B39">
        <f>B38/100</f>
        <v>8.52</v>
      </c>
      <c r="C39">
        <f t="shared" ref="C39:L39" si="25">C38/100</f>
        <v>7.55</v>
      </c>
      <c r="D39">
        <f t="shared" si="25"/>
        <v>6.86</v>
      </c>
      <c r="E39">
        <f t="shared" si="25"/>
        <v>6.37</v>
      </c>
      <c r="F39">
        <f t="shared" si="25"/>
        <v>5.82</v>
      </c>
      <c r="G39">
        <f t="shared" si="25"/>
        <v>5.47</v>
      </c>
      <c r="H39">
        <f t="shared" si="25"/>
        <v>5.16</v>
      </c>
      <c r="I39">
        <f t="shared" si="25"/>
        <v>4.87</v>
      </c>
      <c r="J39">
        <f t="shared" si="25"/>
        <v>4.6100000000000003</v>
      </c>
      <c r="K39">
        <f t="shared" si="25"/>
        <v>4.4400000000000004</v>
      </c>
      <c r="L39">
        <f t="shared" si="25"/>
        <v>4.28</v>
      </c>
      <c r="T39" t="s">
        <v>27</v>
      </c>
      <c r="U39">
        <f>(U38/0.3236)*620*0.000000001/0.1</f>
        <v>6.0927070457354768E-5</v>
      </c>
      <c r="V39">
        <f t="shared" ref="V39:AM39" si="26">(V38/0.3236)*620*0.000000001/0.1</f>
        <v>5.9202719406674904E-5</v>
      </c>
      <c r="W39">
        <f t="shared" si="26"/>
        <v>5.7286773794808421E-5</v>
      </c>
      <c r="X39">
        <f t="shared" si="26"/>
        <v>5.6903584672435101E-5</v>
      </c>
      <c r="Y39">
        <f t="shared" si="26"/>
        <v>5.5370828182941903E-5</v>
      </c>
      <c r="Z39">
        <f t="shared" si="26"/>
        <v>5.3838071693448699E-5</v>
      </c>
      <c r="AA39">
        <f t="shared" si="26"/>
        <v>5.2688504326328801E-5</v>
      </c>
      <c r="AB39">
        <f t="shared" si="26"/>
        <v>5.1347342398022256E-5</v>
      </c>
      <c r="AC39">
        <f t="shared" si="26"/>
        <v>4.9814585908529059E-5</v>
      </c>
      <c r="AD39">
        <f t="shared" si="26"/>
        <v>6.3226205191594545E-5</v>
      </c>
      <c r="AE39">
        <f t="shared" si="26"/>
        <v>6.4567367119901109E-5</v>
      </c>
      <c r="AF39">
        <f t="shared" si="26"/>
        <v>6.6483312731767613E-5</v>
      </c>
      <c r="AG39">
        <f t="shared" si="26"/>
        <v>6.8016069221260797E-5</v>
      </c>
      <c r="AH39">
        <f t="shared" si="26"/>
        <v>7.108158220024722E-5</v>
      </c>
      <c r="AI39">
        <f t="shared" si="26"/>
        <v>7.4338689740420275E-5</v>
      </c>
      <c r="AJ39">
        <f t="shared" si="26"/>
        <v>7.7212608158220037E-5</v>
      </c>
      <c r="AK39">
        <f t="shared" si="26"/>
        <v>7.9894932014833126E-5</v>
      </c>
      <c r="AL39">
        <f t="shared" si="26"/>
        <v>8.161928306551297E-5</v>
      </c>
      <c r="AM39">
        <f t="shared" si="26"/>
        <v>8.4684796044499393E-5</v>
      </c>
    </row>
    <row r="40" spans="1:63" x14ac:dyDescent="0.25">
      <c r="T40" t="s">
        <v>27</v>
      </c>
      <c r="U40">
        <f>(U38/0.3236)*720*0.000000001/0.1</f>
        <v>7.0754017305315215E-5</v>
      </c>
      <c r="V40">
        <f t="shared" ref="V40:AM40" si="27">(V38/0.3236)*720*0.000000001/0.1</f>
        <v>6.8751545117428918E-5</v>
      </c>
      <c r="W40">
        <f t="shared" si="27"/>
        <v>6.652657601977751E-5</v>
      </c>
      <c r="X40">
        <f t="shared" si="27"/>
        <v>6.608158220024722E-5</v>
      </c>
      <c r="Y40">
        <f t="shared" si="27"/>
        <v>6.4301606922126088E-5</v>
      </c>
      <c r="Z40">
        <f t="shared" si="27"/>
        <v>6.2521631644004943E-5</v>
      </c>
      <c r="AA40">
        <f t="shared" si="27"/>
        <v>6.1186650185414087E-5</v>
      </c>
      <c r="AB40">
        <f t="shared" si="27"/>
        <v>5.9629171817058107E-5</v>
      </c>
      <c r="AC40">
        <f t="shared" si="27"/>
        <v>5.7849196538936962E-5</v>
      </c>
      <c r="AD40">
        <f t="shared" si="27"/>
        <v>7.3423980222496899E-5</v>
      </c>
      <c r="AE40">
        <f t="shared" si="27"/>
        <v>7.4981458590852906E-5</v>
      </c>
      <c r="AF40">
        <f t="shared" si="27"/>
        <v>7.7206427688504315E-5</v>
      </c>
      <c r="AG40">
        <f t="shared" si="27"/>
        <v>7.898640296662546E-5</v>
      </c>
      <c r="AH40">
        <f t="shared" si="27"/>
        <v>8.2546353522867737E-5</v>
      </c>
      <c r="AI40">
        <f t="shared" si="27"/>
        <v>8.6328800988875153E-5</v>
      </c>
      <c r="AJ40">
        <f t="shared" si="27"/>
        <v>8.9666254635352292E-5</v>
      </c>
      <c r="AK40">
        <f t="shared" si="27"/>
        <v>9.2781211372064279E-5</v>
      </c>
      <c r="AL40">
        <f t="shared" si="27"/>
        <v>9.4783683559950549E-5</v>
      </c>
      <c r="AM40">
        <f t="shared" si="27"/>
        <v>9.8343634116192826E-5</v>
      </c>
    </row>
    <row r="41" spans="1:63" x14ac:dyDescent="0.25">
      <c r="A41" t="s">
        <v>15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4" spans="1:63" x14ac:dyDescent="0.25">
      <c r="U44" t="s">
        <v>12</v>
      </c>
    </row>
    <row r="45" spans="1:63" x14ac:dyDescent="0.25">
      <c r="T45" t="s">
        <v>11</v>
      </c>
      <c r="U45">
        <v>0</v>
      </c>
      <c r="V45">
        <v>100</v>
      </c>
      <c r="W45">
        <v>200</v>
      </c>
      <c r="X45">
        <v>300</v>
      </c>
      <c r="Y45">
        <v>400</v>
      </c>
      <c r="Z45">
        <v>500</v>
      </c>
      <c r="AA45">
        <v>-100</v>
      </c>
      <c r="AB45">
        <v>-200</v>
      </c>
      <c r="AC45">
        <v>-300</v>
      </c>
      <c r="AD45">
        <v>-400</v>
      </c>
      <c r="AE45">
        <v>-500</v>
      </c>
      <c r="AF45">
        <v>-600</v>
      </c>
      <c r="AG45">
        <v>-700</v>
      </c>
      <c r="AH45">
        <v>-800</v>
      </c>
      <c r="AI45">
        <v>-900</v>
      </c>
    </row>
    <row r="46" spans="1:63" x14ac:dyDescent="0.25">
      <c r="B46">
        <f>8.52/1000</f>
        <v>8.5199999999999998E-3</v>
      </c>
      <c r="T46" t="s">
        <v>22</v>
      </c>
      <c r="U46">
        <v>3.18</v>
      </c>
      <c r="V46">
        <v>3.04</v>
      </c>
      <c r="W46">
        <v>2.86</v>
      </c>
      <c r="X46">
        <v>2.79</v>
      </c>
      <c r="Y46">
        <v>2.64</v>
      </c>
      <c r="Z46">
        <v>2.4699999999999998</v>
      </c>
      <c r="AA46">
        <v>3.34</v>
      </c>
      <c r="AB46">
        <v>3.51</v>
      </c>
      <c r="AC46">
        <v>3.56</v>
      </c>
      <c r="AD46">
        <v>3.77</v>
      </c>
      <c r="AE46">
        <v>3.91</v>
      </c>
      <c r="AF46">
        <v>4.0199999999999996</v>
      </c>
      <c r="AG46">
        <v>4.1100000000000003</v>
      </c>
      <c r="AH46">
        <v>4.26</v>
      </c>
      <c r="AI46">
        <v>4.46</v>
      </c>
    </row>
    <row r="47" spans="1:63" x14ac:dyDescent="0.25">
      <c r="T47" t="s">
        <v>26</v>
      </c>
      <c r="U47">
        <f>(-U46+$U$46)</f>
        <v>0</v>
      </c>
      <c r="V47">
        <f t="shared" ref="V47:AI47" si="28">(-V46+$U$46)</f>
        <v>0.14000000000000012</v>
      </c>
      <c r="W47">
        <f t="shared" si="28"/>
        <v>0.32000000000000028</v>
      </c>
      <c r="X47">
        <f t="shared" si="28"/>
        <v>0.39000000000000012</v>
      </c>
      <c r="Y47">
        <f t="shared" si="28"/>
        <v>0.54</v>
      </c>
      <c r="Z47">
        <f t="shared" si="28"/>
        <v>0.71000000000000041</v>
      </c>
      <c r="AA47">
        <f t="shared" si="28"/>
        <v>-0.1599999999999997</v>
      </c>
      <c r="AB47">
        <f t="shared" si="28"/>
        <v>-0.32999999999999963</v>
      </c>
      <c r="AC47">
        <f t="shared" si="28"/>
        <v>-0.37999999999999989</v>
      </c>
      <c r="AD47">
        <f t="shared" si="28"/>
        <v>-0.58999999999999986</v>
      </c>
      <c r="AE47">
        <f t="shared" si="28"/>
        <v>-0.73</v>
      </c>
      <c r="AF47">
        <f t="shared" si="28"/>
        <v>-0.83999999999999941</v>
      </c>
      <c r="AG47">
        <f t="shared" si="28"/>
        <v>-0.93000000000000016</v>
      </c>
      <c r="AH47">
        <f t="shared" si="28"/>
        <v>-1.0799999999999996</v>
      </c>
      <c r="AI47">
        <f t="shared" si="28"/>
        <v>-1.2799999999999998</v>
      </c>
    </row>
    <row r="48" spans="1:63" x14ac:dyDescent="0.25">
      <c r="T48" t="s">
        <v>27</v>
      </c>
      <c r="U48">
        <f>U47/100</f>
        <v>0</v>
      </c>
      <c r="V48">
        <f t="shared" ref="V48:AI48" si="29">V47/100</f>
        <v>1.4000000000000013E-3</v>
      </c>
      <c r="W48">
        <f t="shared" si="29"/>
        <v>3.2000000000000028E-3</v>
      </c>
      <c r="X48">
        <f t="shared" si="29"/>
        <v>3.9000000000000011E-3</v>
      </c>
      <c r="Y48">
        <f t="shared" si="29"/>
        <v>5.4000000000000003E-3</v>
      </c>
      <c r="Z48">
        <f t="shared" si="29"/>
        <v>7.1000000000000039E-3</v>
      </c>
      <c r="AA48">
        <f t="shared" si="29"/>
        <v>-1.599999999999997E-3</v>
      </c>
      <c r="AB48">
        <f t="shared" si="29"/>
        <v>-3.2999999999999961E-3</v>
      </c>
      <c r="AC48">
        <f t="shared" si="29"/>
        <v>-3.7999999999999991E-3</v>
      </c>
      <c r="AD48">
        <f t="shared" si="29"/>
        <v>-5.899999999999999E-3</v>
      </c>
      <c r="AE48">
        <f t="shared" si="29"/>
        <v>-7.3000000000000001E-3</v>
      </c>
      <c r="AF48">
        <f t="shared" si="29"/>
        <v>-8.3999999999999943E-3</v>
      </c>
      <c r="AG48">
        <f t="shared" si="29"/>
        <v>-9.300000000000001E-3</v>
      </c>
      <c r="AH48">
        <f t="shared" si="29"/>
        <v>-1.0799999999999997E-2</v>
      </c>
      <c r="AI48">
        <f t="shared" si="29"/>
        <v>-1.2799999999999999E-2</v>
      </c>
      <c r="AS48" t="s">
        <v>11</v>
      </c>
      <c r="AT48">
        <v>-800</v>
      </c>
      <c r="AU48">
        <v>-700</v>
      </c>
      <c r="AV48">
        <v>-600</v>
      </c>
      <c r="AW48">
        <v>-500</v>
      </c>
      <c r="AX48">
        <v>-400</v>
      </c>
      <c r="AY48">
        <v>-300</v>
      </c>
      <c r="AZ48">
        <v>-200</v>
      </c>
      <c r="BA48">
        <v>-100</v>
      </c>
      <c r="BB48">
        <v>0</v>
      </c>
      <c r="BC48">
        <v>100</v>
      </c>
      <c r="BD48">
        <v>200</v>
      </c>
      <c r="BE48">
        <v>300</v>
      </c>
      <c r="BF48">
        <v>400</v>
      </c>
      <c r="BG48">
        <v>500</v>
      </c>
      <c r="BH48">
        <v>600</v>
      </c>
      <c r="BI48">
        <v>700</v>
      </c>
      <c r="BJ48">
        <v>800</v>
      </c>
      <c r="BK48">
        <v>900</v>
      </c>
    </row>
    <row r="49" spans="20:63" x14ac:dyDescent="0.25">
      <c r="AS49" t="s">
        <v>22</v>
      </c>
      <c r="AT49">
        <v>2</v>
      </c>
      <c r="AU49">
        <v>2.21</v>
      </c>
      <c r="AV49">
        <v>2.33</v>
      </c>
      <c r="AW49">
        <v>2.48</v>
      </c>
      <c r="AX49">
        <v>2.62</v>
      </c>
      <c r="AY49">
        <v>2.7800000000000002</v>
      </c>
      <c r="AZ49">
        <v>2.87</v>
      </c>
      <c r="BA49">
        <v>3.02</v>
      </c>
      <c r="BB49">
        <v>3.18</v>
      </c>
      <c r="BC49">
        <v>3.39</v>
      </c>
      <c r="BD49">
        <v>3.5</v>
      </c>
      <c r="BE49">
        <v>3.64</v>
      </c>
      <c r="BF49">
        <v>3.74</v>
      </c>
      <c r="BG49">
        <v>3.9</v>
      </c>
      <c r="BH49">
        <v>4.04</v>
      </c>
      <c r="BI49">
        <v>4.1900000000000004</v>
      </c>
      <c r="BJ49">
        <v>4.33</v>
      </c>
      <c r="BK49">
        <v>4.46</v>
      </c>
    </row>
    <row r="50" spans="20:63" x14ac:dyDescent="0.25">
      <c r="AS50" t="s">
        <v>27</v>
      </c>
      <c r="AT50">
        <f>(AT49/0.3236)*670*0.000000001/0.1</f>
        <v>4.1409147095179234E-5</v>
      </c>
      <c r="AU50">
        <f t="shared" ref="AU50" si="30">(AU49/0.3236)*670*0.000000001/0.1</f>
        <v>4.5757107540173051E-5</v>
      </c>
      <c r="AV50">
        <f t="shared" ref="AV50" si="31">(AV49/0.3236)*670*0.000000001/0.1</f>
        <v>4.8241656365883805E-5</v>
      </c>
      <c r="AW50">
        <f t="shared" ref="AW50" si="32">(AW49/0.3236)*670*0.000000001/0.1</f>
        <v>5.1347342398022249E-5</v>
      </c>
      <c r="AX50">
        <f t="shared" ref="AX50" si="33">(AX49/0.3236)*670*0.000000001/0.1</f>
        <v>5.4245982694684801E-5</v>
      </c>
      <c r="AY50">
        <f t="shared" ref="AY50" si="34">(AY49/0.3236)*670*0.000000001/0.1</f>
        <v>5.7558714462299144E-5</v>
      </c>
      <c r="AZ50">
        <f t="shared" ref="AZ50" si="35">(AZ49/0.3236)*670*0.000000001/0.1</f>
        <v>5.9422126081582201E-5</v>
      </c>
      <c r="BA50">
        <f t="shared" ref="BA50" si="36">(BA49/0.3236)*670*0.000000001/0.1</f>
        <v>6.2527812113720638E-5</v>
      </c>
      <c r="BB50">
        <f t="shared" ref="BB50" si="37">(BB49/0.3236)*670*0.000000001/0.1</f>
        <v>6.5840543881334995E-5</v>
      </c>
      <c r="BC50">
        <f t="shared" ref="BC50" si="38">(BC49/0.3236)*670*0.000000001/0.1</f>
        <v>7.0188504326328813E-5</v>
      </c>
      <c r="BD50">
        <f t="shared" ref="BD50" si="39">(BD49/0.3236)*670*0.000000001/0.1</f>
        <v>7.2466007416563668E-5</v>
      </c>
      <c r="BE50">
        <f t="shared" ref="BE50" si="40">(BE49/0.3236)*670*0.000000001/0.1</f>
        <v>7.5364647713226213E-5</v>
      </c>
      <c r="BF50">
        <f t="shared" ref="BF50" si="41">(BF49/0.3236)*670*0.000000001/0.1</f>
        <v>7.7435105067985175E-5</v>
      </c>
      <c r="BG50">
        <f t="shared" ref="BG50" si="42">(BG49/0.3236)*670*0.000000001/0.1</f>
        <v>8.0747836835599491E-5</v>
      </c>
      <c r="BH50">
        <f t="shared" ref="BH50" si="43">(BH49/0.3236)*670*0.000000001/0.1</f>
        <v>8.364647713226205E-5</v>
      </c>
      <c r="BI50">
        <f t="shared" ref="BI50" si="44">(BI49/0.3236)*670*0.000000001/0.1</f>
        <v>8.6752163164400501E-5</v>
      </c>
      <c r="BJ50">
        <f t="shared" ref="BJ50" si="45">(BJ49/0.3236)*670*0.000000001/0.1</f>
        <v>8.9650803461063046E-5</v>
      </c>
      <c r="BK50">
        <f t="shared" ref="BK50" si="46">(BK49/0.3236)*670*0.000000001/0.1</f>
        <v>9.2342398022249685E-5</v>
      </c>
    </row>
    <row r="51" spans="20:63" x14ac:dyDescent="0.25">
      <c r="T51" t="s">
        <v>11</v>
      </c>
      <c r="U51">
        <v>0</v>
      </c>
      <c r="V51">
        <v>100</v>
      </c>
      <c r="W51">
        <v>200</v>
      </c>
      <c r="X51">
        <v>300</v>
      </c>
      <c r="Y51">
        <v>400</v>
      </c>
      <c r="Z51">
        <v>500</v>
      </c>
      <c r="AA51">
        <v>600</v>
      </c>
      <c r="AB51">
        <v>700</v>
      </c>
      <c r="AC51">
        <v>800</v>
      </c>
      <c r="AD51">
        <v>-100</v>
      </c>
      <c r="AE51">
        <v>-200</v>
      </c>
      <c r="AF51">
        <v>-300</v>
      </c>
      <c r="AG51">
        <v>-400</v>
      </c>
      <c r="AH51">
        <v>-500</v>
      </c>
      <c r="AI51">
        <v>-600</v>
      </c>
      <c r="AJ51">
        <v>-700</v>
      </c>
      <c r="AK51">
        <v>-800</v>
      </c>
      <c r="AL51">
        <v>-900</v>
      </c>
    </row>
    <row r="52" spans="20:63" x14ac:dyDescent="0.25">
      <c r="T52" t="s">
        <v>22</v>
      </c>
      <c r="U52">
        <v>3.18</v>
      </c>
      <c r="V52">
        <v>3.02</v>
      </c>
      <c r="W52">
        <v>2.87</v>
      </c>
      <c r="X52">
        <v>2.7800000000000002</v>
      </c>
      <c r="Y52">
        <v>2.62</v>
      </c>
      <c r="Z52">
        <v>2.48</v>
      </c>
      <c r="AA52">
        <v>2.33</v>
      </c>
      <c r="AB52">
        <v>2.21</v>
      </c>
      <c r="AC52">
        <v>2</v>
      </c>
      <c r="AD52">
        <v>3.39</v>
      </c>
      <c r="AE52">
        <v>3.5</v>
      </c>
      <c r="AF52">
        <v>3.64</v>
      </c>
      <c r="AG52">
        <v>3.74</v>
      </c>
      <c r="AH52">
        <v>3.9</v>
      </c>
      <c r="AI52">
        <v>4.04</v>
      </c>
      <c r="AJ52">
        <v>4.1900000000000004</v>
      </c>
      <c r="AK52">
        <v>4.33</v>
      </c>
      <c r="AL52">
        <v>4.46</v>
      </c>
      <c r="AT52">
        <v>6.5840543881334995E-5</v>
      </c>
      <c r="AU52">
        <v>6.2527812113720638E-5</v>
      </c>
      <c r="AV52">
        <v>5.9422126081582201E-5</v>
      </c>
      <c r="AW52">
        <v>5.7558714462299144E-5</v>
      </c>
      <c r="AX52">
        <v>5.4245982694684801E-5</v>
      </c>
      <c r="AY52">
        <v>5.1347342398022249E-5</v>
      </c>
      <c r="AZ52">
        <v>4.8241656365883805E-5</v>
      </c>
      <c r="BA52">
        <v>4.5757107540173051E-5</v>
      </c>
      <c r="BB52">
        <v>4.1409147095179234E-5</v>
      </c>
      <c r="BC52">
        <v>7.0188504326328813E-5</v>
      </c>
      <c r="BD52">
        <v>7.2466007416563668E-5</v>
      </c>
      <c r="BE52">
        <v>7.5364647713226213E-5</v>
      </c>
      <c r="BF52">
        <v>7.7435105067985175E-5</v>
      </c>
      <c r="BG52">
        <v>8.0747836835599491E-5</v>
      </c>
      <c r="BH52">
        <v>8.364647713226205E-5</v>
      </c>
      <c r="BI52">
        <v>8.6752163164400501E-5</v>
      </c>
      <c r="BJ52">
        <v>8.9650803461063046E-5</v>
      </c>
      <c r="BK52">
        <v>9.2342398022249685E-5</v>
      </c>
    </row>
    <row r="53" spans="20:63" x14ac:dyDescent="0.25">
      <c r="T53" t="s">
        <v>27</v>
      </c>
      <c r="U53">
        <f>(U52/0.3236)*670*0.000000001/0.1</f>
        <v>6.5840543881334995E-5</v>
      </c>
      <c r="V53">
        <f t="shared" ref="V53:AL53" si="47">(V52/0.3236)*670*0.000000001/0.1</f>
        <v>6.2527812113720638E-5</v>
      </c>
      <c r="W53">
        <f t="shared" si="47"/>
        <v>5.9422126081582201E-5</v>
      </c>
      <c r="X53">
        <f t="shared" si="47"/>
        <v>5.7558714462299144E-5</v>
      </c>
      <c r="Y53">
        <f t="shared" si="47"/>
        <v>5.4245982694684801E-5</v>
      </c>
      <c r="Z53">
        <f t="shared" si="47"/>
        <v>5.1347342398022249E-5</v>
      </c>
      <c r="AA53">
        <f t="shared" si="47"/>
        <v>4.8241656365883805E-5</v>
      </c>
      <c r="AB53">
        <f t="shared" si="47"/>
        <v>4.5757107540173051E-5</v>
      </c>
      <c r="AC53">
        <f t="shared" si="47"/>
        <v>4.1409147095179234E-5</v>
      </c>
      <c r="AD53">
        <f t="shared" si="47"/>
        <v>7.0188504326328813E-5</v>
      </c>
      <c r="AE53">
        <f t="shared" si="47"/>
        <v>7.2466007416563668E-5</v>
      </c>
      <c r="AF53">
        <f t="shared" si="47"/>
        <v>7.5364647713226213E-5</v>
      </c>
      <c r="AG53">
        <f t="shared" si="47"/>
        <v>7.7435105067985175E-5</v>
      </c>
      <c r="AH53">
        <f t="shared" si="47"/>
        <v>8.0747836835599491E-5</v>
      </c>
      <c r="AI53">
        <f t="shared" si="47"/>
        <v>8.364647713226205E-5</v>
      </c>
      <c r="AJ53">
        <f t="shared" si="47"/>
        <v>8.6752163164400501E-5</v>
      </c>
      <c r="AK53">
        <f t="shared" si="47"/>
        <v>8.9650803461063046E-5</v>
      </c>
      <c r="AL53">
        <f t="shared" si="47"/>
        <v>9.2342398022249685E-5</v>
      </c>
    </row>
    <row r="55" spans="20:63" x14ac:dyDescent="0.25">
      <c r="AQ55">
        <v>0</v>
      </c>
      <c r="AR55">
        <v>6.5840543881334995E-5</v>
      </c>
    </row>
    <row r="56" spans="20:63" x14ac:dyDescent="0.25">
      <c r="AQ56">
        <v>-100</v>
      </c>
      <c r="AR56">
        <v>6.2527812113720638E-5</v>
      </c>
    </row>
    <row r="57" spans="20:63" x14ac:dyDescent="0.25">
      <c r="AQ57">
        <v>-200</v>
      </c>
      <c r="AR57">
        <v>5.9422126081582201E-5</v>
      </c>
    </row>
    <row r="58" spans="20:63" x14ac:dyDescent="0.25">
      <c r="AQ58">
        <v>-300</v>
      </c>
      <c r="AR58">
        <v>5.7558714462299144E-5</v>
      </c>
    </row>
    <row r="59" spans="20:63" x14ac:dyDescent="0.25">
      <c r="AQ59">
        <v>-400</v>
      </c>
      <c r="AR59">
        <v>5.4245982694684801E-5</v>
      </c>
    </row>
    <row r="60" spans="20:63" x14ac:dyDescent="0.25">
      <c r="AH60">
        <v>-800</v>
      </c>
      <c r="AI60">
        <v>-700</v>
      </c>
      <c r="AJ60">
        <v>-600</v>
      </c>
      <c r="AK60">
        <v>-500</v>
      </c>
      <c r="AL60">
        <v>-400</v>
      </c>
      <c r="AM60">
        <v>-300</v>
      </c>
      <c r="AN60">
        <v>-200</v>
      </c>
      <c r="AO60">
        <v>-100</v>
      </c>
      <c r="AP60">
        <v>0</v>
      </c>
      <c r="AQ60">
        <v>-500</v>
      </c>
      <c r="AR60">
        <v>5.1347342398022249E-5</v>
      </c>
      <c r="AX60" t="s">
        <v>11</v>
      </c>
      <c r="AY60">
        <v>-800</v>
      </c>
      <c r="AZ60">
        <v>-700</v>
      </c>
      <c r="BA60">
        <v>-600</v>
      </c>
      <c r="BB60">
        <v>-500</v>
      </c>
      <c r="BC60">
        <v>-400</v>
      </c>
      <c r="BD60">
        <v>-300</v>
      </c>
      <c r="BE60">
        <v>-200</v>
      </c>
      <c r="BF60">
        <v>-100</v>
      </c>
      <c r="BG60">
        <v>0</v>
      </c>
    </row>
    <row r="61" spans="20:63" x14ac:dyDescent="0.25">
      <c r="AH61">
        <v>2</v>
      </c>
      <c r="AI61">
        <v>2.21</v>
      </c>
      <c r="AJ61">
        <v>2.33</v>
      </c>
      <c r="AK61">
        <v>2.48</v>
      </c>
      <c r="AL61">
        <v>2.62</v>
      </c>
      <c r="AM61">
        <v>2.7800000000000002</v>
      </c>
      <c r="AN61">
        <v>2.87</v>
      </c>
      <c r="AO61">
        <v>3.02</v>
      </c>
      <c r="AP61">
        <v>3.18</v>
      </c>
      <c r="AQ61">
        <v>-600</v>
      </c>
      <c r="AR61">
        <v>4.8241656365883805E-5</v>
      </c>
      <c r="AX61" t="s">
        <v>22</v>
      </c>
      <c r="AY61">
        <v>2</v>
      </c>
      <c r="AZ61">
        <v>2.21</v>
      </c>
      <c r="BA61">
        <v>2.33</v>
      </c>
      <c r="BB61">
        <v>2.48</v>
      </c>
      <c r="BC61">
        <v>2.62</v>
      </c>
      <c r="BD61">
        <v>2.7800000000000002</v>
      </c>
      <c r="BE61">
        <v>2.87</v>
      </c>
      <c r="BF61">
        <v>3.02</v>
      </c>
      <c r="BG61">
        <v>3.18</v>
      </c>
    </row>
    <row r="62" spans="20:63" x14ac:dyDescent="0.25">
      <c r="AH62">
        <v>-600</v>
      </c>
      <c r="AI62">
        <v>2.33</v>
      </c>
      <c r="AQ62">
        <v>-700</v>
      </c>
      <c r="AR62">
        <v>4.5757107540173051E-5</v>
      </c>
      <c r="AX62" t="s">
        <v>11</v>
      </c>
      <c r="AY62">
        <v>100</v>
      </c>
      <c r="AZ62">
        <v>200</v>
      </c>
      <c r="BA62">
        <v>300</v>
      </c>
      <c r="BB62">
        <v>400</v>
      </c>
      <c r="BC62">
        <v>500</v>
      </c>
      <c r="BD62">
        <v>600</v>
      </c>
      <c r="BE62">
        <v>700</v>
      </c>
      <c r="BF62">
        <v>800</v>
      </c>
      <c r="BG62">
        <v>900</v>
      </c>
    </row>
    <row r="63" spans="20:63" x14ac:dyDescent="0.25">
      <c r="AH63">
        <v>-500</v>
      </c>
      <c r="AI63">
        <v>2.48</v>
      </c>
      <c r="AQ63">
        <v>-800</v>
      </c>
      <c r="AR63">
        <v>4.1409147095179234E-5</v>
      </c>
      <c r="AX63" t="s">
        <v>22</v>
      </c>
      <c r="AY63">
        <v>3.39</v>
      </c>
      <c r="AZ63">
        <v>3.5</v>
      </c>
      <c r="BA63">
        <v>3.64</v>
      </c>
      <c r="BB63">
        <v>3.74</v>
      </c>
      <c r="BC63">
        <v>3.9</v>
      </c>
      <c r="BD63">
        <v>4.04</v>
      </c>
      <c r="BE63">
        <v>4.1900000000000004</v>
      </c>
      <c r="BF63">
        <v>4.33</v>
      </c>
      <c r="BG63">
        <v>4.46</v>
      </c>
    </row>
    <row r="64" spans="20:63" x14ac:dyDescent="0.25">
      <c r="AH64">
        <v>-400</v>
      </c>
      <c r="AI64">
        <v>2.62</v>
      </c>
      <c r="AQ64">
        <v>100</v>
      </c>
      <c r="AR64">
        <v>7.0188504326328813E-5</v>
      </c>
    </row>
    <row r="65" spans="1:44" x14ac:dyDescent="0.25">
      <c r="AH65">
        <v>-300</v>
      </c>
      <c r="AI65">
        <v>2.7800000000000002</v>
      </c>
      <c r="AQ65">
        <v>200</v>
      </c>
      <c r="AR65">
        <v>7.2466007416563668E-5</v>
      </c>
    </row>
    <row r="66" spans="1:44" x14ac:dyDescent="0.25">
      <c r="AH66">
        <v>-200</v>
      </c>
      <c r="AI66">
        <v>2.87</v>
      </c>
      <c r="AQ66">
        <v>300</v>
      </c>
      <c r="AR66">
        <v>7.5364647713226213E-5</v>
      </c>
    </row>
    <row r="67" spans="1:44" x14ac:dyDescent="0.25">
      <c r="AH67">
        <v>-100</v>
      </c>
      <c r="AI67">
        <v>3.02</v>
      </c>
      <c r="AQ67">
        <v>400</v>
      </c>
      <c r="AR67">
        <v>7.7435105067985175E-5</v>
      </c>
    </row>
    <row r="68" spans="1:44" x14ac:dyDescent="0.25">
      <c r="AH68">
        <v>0</v>
      </c>
      <c r="AI68">
        <v>3.18</v>
      </c>
      <c r="AQ68">
        <v>500</v>
      </c>
      <c r="AR68">
        <v>8.0747836835599491E-5</v>
      </c>
    </row>
    <row r="69" spans="1:44" x14ac:dyDescent="0.25">
      <c r="AQ69">
        <v>600</v>
      </c>
      <c r="AR69">
        <v>8.364647713226205E-5</v>
      </c>
    </row>
    <row r="70" spans="1:44" x14ac:dyDescent="0.25">
      <c r="K70" t="s">
        <v>31</v>
      </c>
      <c r="L70">
        <f>G79+(B72/0.3236)*670*0.000000001/0.1</f>
        <v>4.8398217151842993E-4</v>
      </c>
      <c r="AQ70">
        <v>700</v>
      </c>
      <c r="AR70">
        <v>8.6752163164400501E-5</v>
      </c>
    </row>
    <row r="71" spans="1:44" x14ac:dyDescent="0.25">
      <c r="L71">
        <f>SQRT((G80/G79)^2 + (0.0007/0.3236)^2 + (0.01/8.52)^2 + (50/670)^2)*L70</f>
        <v>5.6932021020713358E-5</v>
      </c>
      <c r="AQ71">
        <v>800</v>
      </c>
      <c r="AR71">
        <v>8.9650803461063046E-5</v>
      </c>
    </row>
    <row r="72" spans="1:44" x14ac:dyDescent="0.25">
      <c r="A72">
        <v>0</v>
      </c>
      <c r="B72">
        <v>8.52</v>
      </c>
      <c r="AQ72">
        <v>900</v>
      </c>
      <c r="AR72">
        <v>9.2342398022249685E-5</v>
      </c>
    </row>
    <row r="73" spans="1:44" x14ac:dyDescent="0.25">
      <c r="A73">
        <v>1</v>
      </c>
      <c r="B73">
        <v>7.55</v>
      </c>
    </row>
    <row r="74" spans="1:44" x14ac:dyDescent="0.25">
      <c r="A74">
        <v>2</v>
      </c>
      <c r="B74">
        <v>6.86</v>
      </c>
      <c r="L74">
        <f>L71*100/L70</f>
        <v>11.763247568003731</v>
      </c>
    </row>
    <row r="75" spans="1:44" x14ac:dyDescent="0.25">
      <c r="A75">
        <v>3</v>
      </c>
      <c r="B75">
        <v>6.37</v>
      </c>
    </row>
    <row r="76" spans="1:44" x14ac:dyDescent="0.25">
      <c r="A76">
        <v>4</v>
      </c>
      <c r="B76">
        <v>5.82</v>
      </c>
      <c r="F76" t="s">
        <v>29</v>
      </c>
      <c r="G76">
        <f>29.64*0.000000001 * 2*1.38*1E-23*295.7/9.81</f>
        <v>2.4658667155963304E-29</v>
      </c>
      <c r="AH76">
        <v>-800</v>
      </c>
      <c r="AI76">
        <v>2</v>
      </c>
    </row>
    <row r="77" spans="1:44" x14ac:dyDescent="0.25">
      <c r="A77">
        <v>5</v>
      </c>
      <c r="B77">
        <v>5.47</v>
      </c>
      <c r="G77">
        <f>0.24*0.000000001 * 2*1.38*1E-23*295.7/9.81</f>
        <v>1.9966532110091738E-31</v>
      </c>
      <c r="AH77">
        <v>-700</v>
      </c>
      <c r="AI77">
        <v>2.21</v>
      </c>
    </row>
    <row r="78" spans="1:44" x14ac:dyDescent="0.25">
      <c r="A78">
        <v>6</v>
      </c>
      <c r="B78">
        <v>5.16</v>
      </c>
      <c r="AH78">
        <v>-600</v>
      </c>
      <c r="AI78">
        <v>2.33</v>
      </c>
    </row>
    <row r="79" spans="1:44" x14ac:dyDescent="0.25">
      <c r="A79">
        <v>7</v>
      </c>
      <c r="B79">
        <v>4.87</v>
      </c>
      <c r="F79" t="s">
        <v>30</v>
      </c>
      <c r="G79">
        <f>(G76*101800)/(2*1.38*1E-23*295.7)</f>
        <v>3.0757920489296641E-4</v>
      </c>
      <c r="AH79">
        <v>-500</v>
      </c>
      <c r="AI79">
        <v>2.48</v>
      </c>
    </row>
    <row r="80" spans="1:44" x14ac:dyDescent="0.25">
      <c r="A80">
        <v>8</v>
      </c>
      <c r="B80">
        <v>4.6100000000000003</v>
      </c>
      <c r="G80">
        <f>G79*SQRT((1/101.8)^2 + (0.1/295.7)^2 + (G77/G76)^2+0.09^2)</f>
        <v>2.7957872638438957E-5</v>
      </c>
      <c r="AH80">
        <v>-400</v>
      </c>
      <c r="AI80">
        <v>2.62</v>
      </c>
    </row>
    <row r="81" spans="1:45" x14ac:dyDescent="0.25">
      <c r="A81">
        <v>9</v>
      </c>
      <c r="B81">
        <v>4.4400000000000004</v>
      </c>
      <c r="AH81">
        <v>-300</v>
      </c>
      <c r="AI81">
        <v>2.7800000000000002</v>
      </c>
    </row>
    <row r="82" spans="1:45" x14ac:dyDescent="0.25">
      <c r="A82">
        <v>10</v>
      </c>
      <c r="B82">
        <v>4.28</v>
      </c>
      <c r="AH82">
        <v>-200</v>
      </c>
      <c r="AI82">
        <v>2.87</v>
      </c>
      <c r="AK82">
        <v>3.18</v>
      </c>
      <c r="AL82">
        <v>3.02</v>
      </c>
      <c r="AM82">
        <v>2.87</v>
      </c>
      <c r="AN82">
        <v>2.7800000000000002</v>
      </c>
      <c r="AO82">
        <v>2.62</v>
      </c>
      <c r="AP82">
        <v>2.48</v>
      </c>
      <c r="AQ82">
        <v>2.33</v>
      </c>
      <c r="AR82">
        <v>2.21</v>
      </c>
      <c r="AS82">
        <v>2</v>
      </c>
    </row>
    <row r="83" spans="1:45" x14ac:dyDescent="0.25">
      <c r="AH83">
        <v>-100</v>
      </c>
      <c r="AI83">
        <v>3.02</v>
      </c>
    </row>
    <row r="84" spans="1:45" x14ac:dyDescent="0.25">
      <c r="G84">
        <f>G80/G79*100</f>
        <v>9.0896498182209484</v>
      </c>
      <c r="AH84">
        <v>0</v>
      </c>
      <c r="AI84">
        <v>3.18</v>
      </c>
    </row>
    <row r="93" spans="1:45" x14ac:dyDescent="0.25">
      <c r="U93">
        <v>0</v>
      </c>
      <c r="V93">
        <v>6.5840543881334995E-4</v>
      </c>
      <c r="W93">
        <v>6.5840543881334995E-5</v>
      </c>
      <c r="X93">
        <v>6.2527812113720638E-5</v>
      </c>
      <c r="Y93">
        <v>5.9422126081582201E-5</v>
      </c>
      <c r="Z93">
        <v>5.7558714462299144E-5</v>
      </c>
      <c r="AA93">
        <v>5.4245982694684801E-5</v>
      </c>
      <c r="AB93">
        <v>5.1347342398022249E-5</v>
      </c>
      <c r="AC93">
        <v>4.8241656365883805E-5</v>
      </c>
      <c r="AD93">
        <v>4.5757107540173051E-5</v>
      </c>
      <c r="AE93">
        <v>4.1409147095179234E-5</v>
      </c>
      <c r="AF93">
        <v>7.0188504326328813E-5</v>
      </c>
      <c r="AG93">
        <v>7.2466007416563668E-5</v>
      </c>
      <c r="AH93">
        <v>7.5364647713226213E-5</v>
      </c>
      <c r="AI93">
        <v>7.7435105067985175E-5</v>
      </c>
      <c r="AJ93">
        <v>8.0747836835599491E-5</v>
      </c>
      <c r="AK93">
        <v>8.364647713226205E-5</v>
      </c>
      <c r="AL93">
        <v>8.6752163164400501E-5</v>
      </c>
      <c r="AM93">
        <v>8.9650803461063046E-5</v>
      </c>
      <c r="AN93">
        <v>9.2342398022249685E-5</v>
      </c>
    </row>
    <row r="94" spans="1:45" x14ac:dyDescent="0.25">
      <c r="U94">
        <v>100</v>
      </c>
      <c r="V94">
        <v>6.2527812113720633E-4</v>
      </c>
      <c r="X94">
        <f t="shared" ref="X94:AN94" si="48">X93*10</f>
        <v>6.2527812113720633E-4</v>
      </c>
      <c r="Y94">
        <f t="shared" si="48"/>
        <v>5.9422126081582198E-4</v>
      </c>
      <c r="Z94">
        <f t="shared" si="48"/>
        <v>5.7558714462299144E-4</v>
      </c>
      <c r="AA94">
        <f t="shared" si="48"/>
        <v>5.4245982694684804E-4</v>
      </c>
      <c r="AB94">
        <f t="shared" si="48"/>
        <v>5.1347342398022253E-4</v>
      </c>
      <c r="AC94">
        <f t="shared" si="48"/>
        <v>4.8241656365883808E-4</v>
      </c>
      <c r="AD94">
        <f t="shared" si="48"/>
        <v>4.5757107540173053E-4</v>
      </c>
      <c r="AE94">
        <f t="shared" si="48"/>
        <v>4.1409147095179232E-4</v>
      </c>
      <c r="AF94">
        <f t="shared" si="48"/>
        <v>7.018850432632881E-4</v>
      </c>
      <c r="AG94">
        <f t="shared" si="48"/>
        <v>7.2466007416563665E-4</v>
      </c>
      <c r="AH94">
        <f t="shared" si="48"/>
        <v>7.5364647713226215E-4</v>
      </c>
      <c r="AI94">
        <f t="shared" si="48"/>
        <v>7.7435105067985175E-4</v>
      </c>
      <c r="AJ94">
        <f t="shared" si="48"/>
        <v>8.0747836835599494E-4</v>
      </c>
      <c r="AK94">
        <f t="shared" si="48"/>
        <v>8.3646477132262045E-4</v>
      </c>
      <c r="AL94">
        <f t="shared" si="48"/>
        <v>8.6752163164400501E-4</v>
      </c>
      <c r="AM94">
        <f t="shared" si="48"/>
        <v>8.965080346106304E-4</v>
      </c>
      <c r="AN94">
        <f t="shared" si="48"/>
        <v>9.2342398022249685E-4</v>
      </c>
    </row>
    <row r="95" spans="1:45" x14ac:dyDescent="0.25">
      <c r="U95">
        <v>200</v>
      </c>
      <c r="V95">
        <v>5.9422126081582198E-4</v>
      </c>
    </row>
    <row r="96" spans="1:45" x14ac:dyDescent="0.25">
      <c r="U96">
        <v>300</v>
      </c>
      <c r="V96">
        <v>5.7558714462299144E-4</v>
      </c>
    </row>
    <row r="97" spans="1:41" x14ac:dyDescent="0.25">
      <c r="U97">
        <v>400</v>
      </c>
      <c r="V97">
        <v>5.4245982694684804E-4</v>
      </c>
      <c r="X97">
        <v>6.5840543881334995E-4</v>
      </c>
      <c r="Y97">
        <v>6.2527812113720633E-4</v>
      </c>
      <c r="Z97">
        <v>5.9422126081582198E-4</v>
      </c>
      <c r="AA97">
        <v>5.7558714462299144E-4</v>
      </c>
      <c r="AB97">
        <v>5.4245982694684804E-4</v>
      </c>
      <c r="AC97">
        <v>5.1347342398022253E-4</v>
      </c>
      <c r="AD97">
        <v>4.8241656365883808E-4</v>
      </c>
      <c r="AE97">
        <v>4.5757107540173053E-4</v>
      </c>
      <c r="AF97">
        <v>4.1409147095179232E-4</v>
      </c>
      <c r="AG97">
        <v>7.018850432632881E-4</v>
      </c>
      <c r="AH97">
        <v>7.2466007416563665E-4</v>
      </c>
      <c r="AI97">
        <v>7.5364647713226215E-4</v>
      </c>
      <c r="AJ97">
        <v>7.7435105067985175E-4</v>
      </c>
      <c r="AK97">
        <v>8.0747836835599494E-4</v>
      </c>
      <c r="AL97">
        <v>8.3646477132262045E-4</v>
      </c>
      <c r="AM97">
        <v>8.6752163164400501E-4</v>
      </c>
      <c r="AN97">
        <v>8.965080346106304E-4</v>
      </c>
      <c r="AO97">
        <v>9.2342398022249685E-4</v>
      </c>
    </row>
    <row r="98" spans="1:41" x14ac:dyDescent="0.25">
      <c r="U98">
        <v>500</v>
      </c>
      <c r="V98">
        <v>5.1347342398022253E-4</v>
      </c>
    </row>
    <row r="99" spans="1:41" x14ac:dyDescent="0.25">
      <c r="A99">
        <v>0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0</v>
      </c>
      <c r="L99">
        <v>-1</v>
      </c>
      <c r="M99">
        <v>-2</v>
      </c>
      <c r="N99">
        <v>-3</v>
      </c>
      <c r="O99">
        <v>-4</v>
      </c>
      <c r="P99">
        <v>-5</v>
      </c>
      <c r="Q99">
        <v>-6</v>
      </c>
      <c r="R99">
        <v>-7</v>
      </c>
      <c r="S99">
        <v>-8</v>
      </c>
      <c r="U99">
        <v>600</v>
      </c>
      <c r="V99">
        <v>4.8241656365883808E-4</v>
      </c>
    </row>
    <row r="100" spans="1:41" x14ac:dyDescent="0.25">
      <c r="A100">
        <v>3.18</v>
      </c>
      <c r="B100">
        <v>3.52</v>
      </c>
      <c r="C100">
        <v>3.85</v>
      </c>
      <c r="D100">
        <v>4.18</v>
      </c>
      <c r="E100">
        <v>4.51</v>
      </c>
      <c r="F100">
        <v>4.82</v>
      </c>
      <c r="G100">
        <v>5.12</v>
      </c>
      <c r="H100">
        <v>5.4700000000000006</v>
      </c>
      <c r="I100">
        <v>5.8</v>
      </c>
      <c r="J100">
        <v>6.12</v>
      </c>
      <c r="K100">
        <v>3.18</v>
      </c>
      <c r="L100">
        <v>2.85</v>
      </c>
      <c r="M100">
        <v>2.52</v>
      </c>
      <c r="N100">
        <v>2.21</v>
      </c>
      <c r="O100">
        <v>1.9</v>
      </c>
      <c r="P100">
        <v>1.59</v>
      </c>
      <c r="Q100">
        <v>1.27</v>
      </c>
      <c r="R100">
        <v>0.95</v>
      </c>
      <c r="S100">
        <v>0.63</v>
      </c>
      <c r="U100">
        <v>700</v>
      </c>
      <c r="V100">
        <v>4.5757107540173053E-4</v>
      </c>
    </row>
    <row r="101" spans="1:41" x14ac:dyDescent="0.25">
      <c r="U101">
        <v>800</v>
      </c>
      <c r="V101">
        <v>4.1409147095179232E-4</v>
      </c>
    </row>
    <row r="102" spans="1:41" x14ac:dyDescent="0.25">
      <c r="U102">
        <v>-100</v>
      </c>
      <c r="V102">
        <v>7.018850432632881E-4</v>
      </c>
    </row>
    <row r="103" spans="1:41" x14ac:dyDescent="0.25">
      <c r="A103">
        <v>0</v>
      </c>
      <c r="B103">
        <v>3.18</v>
      </c>
      <c r="U103">
        <v>-200</v>
      </c>
      <c r="V103">
        <v>7.2466007416563665E-4</v>
      </c>
    </row>
    <row r="104" spans="1:41" x14ac:dyDescent="0.25">
      <c r="A104">
        <v>1</v>
      </c>
      <c r="B104">
        <v>3.52</v>
      </c>
      <c r="U104">
        <v>-300</v>
      </c>
      <c r="V104">
        <v>7.5364647713226215E-4</v>
      </c>
    </row>
    <row r="105" spans="1:41" x14ac:dyDescent="0.25">
      <c r="A105">
        <v>2</v>
      </c>
      <c r="B105">
        <v>3.85</v>
      </c>
      <c r="U105">
        <v>-400</v>
      </c>
      <c r="V105">
        <v>7.7435105067985175E-4</v>
      </c>
    </row>
    <row r="106" spans="1:41" x14ac:dyDescent="0.25">
      <c r="A106">
        <v>3</v>
      </c>
      <c r="B106">
        <v>4.18</v>
      </c>
      <c r="U106">
        <v>-500</v>
      </c>
      <c r="V106">
        <v>8.0747836835599494E-4</v>
      </c>
    </row>
    <row r="107" spans="1:41" x14ac:dyDescent="0.25">
      <c r="A107">
        <v>4</v>
      </c>
      <c r="B107">
        <v>4.51</v>
      </c>
      <c r="U107">
        <v>-600</v>
      </c>
      <c r="V107">
        <v>8.3646477132262045E-4</v>
      </c>
    </row>
    <row r="108" spans="1:41" x14ac:dyDescent="0.25">
      <c r="A108">
        <v>5</v>
      </c>
      <c r="B108">
        <v>4.82</v>
      </c>
      <c r="U108">
        <v>-700</v>
      </c>
      <c r="V108">
        <v>8.6752163164400501E-4</v>
      </c>
    </row>
    <row r="109" spans="1:41" x14ac:dyDescent="0.25">
      <c r="A109">
        <v>6</v>
      </c>
      <c r="B109">
        <v>5.12</v>
      </c>
      <c r="U109">
        <v>-800</v>
      </c>
      <c r="V109">
        <v>8.965080346106304E-4</v>
      </c>
    </row>
    <row r="110" spans="1:41" x14ac:dyDescent="0.25">
      <c r="A110">
        <v>7</v>
      </c>
      <c r="B110">
        <v>5.4700000000000006</v>
      </c>
      <c r="U110">
        <v>-900</v>
      </c>
      <c r="V110">
        <v>9.2342398022249685E-4</v>
      </c>
    </row>
    <row r="111" spans="1:41" x14ac:dyDescent="0.25">
      <c r="A111">
        <v>8</v>
      </c>
      <c r="B111">
        <v>5.8</v>
      </c>
    </row>
    <row r="112" spans="1:41" x14ac:dyDescent="0.25">
      <c r="A112">
        <v>9</v>
      </c>
      <c r="B112">
        <v>6.12</v>
      </c>
    </row>
    <row r="113" spans="1:2" x14ac:dyDescent="0.25">
      <c r="A113">
        <v>0</v>
      </c>
      <c r="B113">
        <v>3.18</v>
      </c>
    </row>
    <row r="114" spans="1:2" x14ac:dyDescent="0.25">
      <c r="A114">
        <v>-1</v>
      </c>
      <c r="B114">
        <v>2.85</v>
      </c>
    </row>
    <row r="115" spans="1:2" x14ac:dyDescent="0.25">
      <c r="A115">
        <v>-2</v>
      </c>
      <c r="B115">
        <v>2.52</v>
      </c>
    </row>
    <row r="116" spans="1:2" x14ac:dyDescent="0.25">
      <c r="A116">
        <v>-3</v>
      </c>
      <c r="B116">
        <v>2.21</v>
      </c>
    </row>
    <row r="117" spans="1:2" x14ac:dyDescent="0.25">
      <c r="A117">
        <v>-4</v>
      </c>
      <c r="B117">
        <v>1.9</v>
      </c>
    </row>
    <row r="118" spans="1:2" x14ac:dyDescent="0.25">
      <c r="A118">
        <v>-5</v>
      </c>
      <c r="B118">
        <v>1.59</v>
      </c>
    </row>
    <row r="119" spans="1:2" x14ac:dyDescent="0.25">
      <c r="A119">
        <v>-6</v>
      </c>
      <c r="B119">
        <v>1.27</v>
      </c>
    </row>
    <row r="120" spans="1:2" x14ac:dyDescent="0.25">
      <c r="A120">
        <v>-7</v>
      </c>
      <c r="B120">
        <v>0.95</v>
      </c>
    </row>
    <row r="121" spans="1:2" x14ac:dyDescent="0.25">
      <c r="A121">
        <v>-8</v>
      </c>
      <c r="B121">
        <v>0.63</v>
      </c>
    </row>
  </sheetData>
  <sortState xmlns:xlrd2="http://schemas.microsoft.com/office/spreadsheetml/2017/richdata2" ref="AH76:AI84">
    <sortCondition ref="AI8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golenn</dc:creator>
  <cp:lastModifiedBy>golenn</cp:lastModifiedBy>
  <dcterms:created xsi:type="dcterms:W3CDTF">2015-06-05T18:19:34Z</dcterms:created>
  <dcterms:modified xsi:type="dcterms:W3CDTF">2024-03-09T07:17:52Z</dcterms:modified>
</cp:coreProperties>
</file>