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odeName="ThisWorkbook" autoCompressPictures="0"/>
  <bookViews>
    <workbookView xWindow="0" yWindow="0" windowWidth="33600" windowHeight="20460" tabRatio="500"/>
  </bookViews>
  <sheets>
    <sheet name="Overzicht" sheetId="1" r:id="rId1"/>
    <sheet name="Inkomsten" sheetId="2" r:id="rId2"/>
    <sheet name="Uitgaven" sheetId="3" r:id="rId3"/>
    <sheet name="Contracte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6" i="3" l="1"/>
  <c r="K37" i="3"/>
  <c r="K54" i="3"/>
  <c r="K42" i="3"/>
  <c r="K32" i="3"/>
  <c r="K51" i="3"/>
  <c r="K30" i="3"/>
  <c r="K31" i="3"/>
  <c r="K43" i="3"/>
  <c r="K44" i="3"/>
  <c r="K13" i="3"/>
  <c r="K6" i="3"/>
  <c r="K12" i="3"/>
  <c r="K7" i="3"/>
  <c r="K21" i="3"/>
  <c r="K22" i="3"/>
  <c r="K23" i="3"/>
  <c r="K36" i="3"/>
  <c r="K50" i="3"/>
  <c r="K55" i="3"/>
  <c r="E7" i="1"/>
  <c r="J26" i="3"/>
  <c r="J37" i="3"/>
  <c r="J54" i="3"/>
  <c r="J42" i="3"/>
  <c r="J32" i="3"/>
  <c r="J51" i="3"/>
  <c r="J30" i="3"/>
  <c r="J31" i="3"/>
  <c r="J43" i="3"/>
  <c r="J44" i="3"/>
  <c r="J13" i="3"/>
  <c r="J6" i="3"/>
  <c r="J12" i="3"/>
  <c r="J7" i="3"/>
  <c r="J21" i="3"/>
  <c r="J22" i="3"/>
  <c r="J23" i="3"/>
  <c r="J36" i="3"/>
  <c r="J50" i="3"/>
  <c r="J55" i="3"/>
  <c r="D7" i="1"/>
  <c r="I26" i="3"/>
  <c r="I37" i="3"/>
  <c r="I54" i="3"/>
  <c r="I42" i="3"/>
  <c r="I32" i="3"/>
  <c r="I51" i="3"/>
  <c r="I30" i="3"/>
  <c r="I31" i="3"/>
  <c r="I43" i="3"/>
  <c r="I44" i="3"/>
  <c r="I13" i="3"/>
  <c r="I6" i="3"/>
  <c r="I12" i="3"/>
  <c r="I7" i="3"/>
  <c r="I21" i="3"/>
  <c r="I22" i="3"/>
  <c r="I23" i="3"/>
  <c r="I36" i="3"/>
  <c r="I50" i="3"/>
  <c r="I55" i="3"/>
  <c r="C7" i="1"/>
  <c r="I5" i="2"/>
  <c r="I6" i="2"/>
  <c r="I7" i="2"/>
  <c r="I8" i="2"/>
  <c r="I15" i="2"/>
  <c r="C6" i="1"/>
  <c r="C8" i="1"/>
  <c r="E6" i="4"/>
  <c r="F6" i="4"/>
  <c r="G6" i="4"/>
  <c r="E7" i="4"/>
  <c r="F7" i="4"/>
  <c r="G7" i="4"/>
  <c r="E8" i="4"/>
  <c r="F8" i="4"/>
  <c r="G8" i="4"/>
  <c r="E9" i="4"/>
  <c r="F9" i="4"/>
  <c r="G9" i="4"/>
  <c r="E10" i="4"/>
  <c r="F10" i="4"/>
  <c r="G10" i="4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F15" i="4"/>
  <c r="G15" i="4"/>
  <c r="E16" i="4"/>
  <c r="F16" i="4"/>
  <c r="G16" i="4"/>
  <c r="E17" i="4"/>
  <c r="F17" i="4"/>
  <c r="G17" i="4"/>
  <c r="E18" i="4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G5" i="4"/>
  <c r="F5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5" i="4"/>
  <c r="I48" i="3"/>
  <c r="I49" i="3"/>
  <c r="I38" i="3"/>
  <c r="I39" i="3"/>
  <c r="I40" i="3"/>
  <c r="I45" i="3"/>
  <c r="I33" i="3"/>
  <c r="I34" i="3"/>
  <c r="I35" i="3"/>
  <c r="I20" i="3"/>
  <c r="I24" i="3"/>
  <c r="I25" i="3"/>
  <c r="I27" i="3"/>
  <c r="I28" i="3"/>
  <c r="I29" i="3"/>
  <c r="I47" i="3"/>
  <c r="I41" i="3"/>
  <c r="I46" i="3"/>
  <c r="K48" i="3"/>
  <c r="K49" i="3"/>
  <c r="K38" i="3"/>
  <c r="K39" i="3"/>
  <c r="K40" i="3"/>
  <c r="K45" i="3"/>
  <c r="K33" i="3"/>
  <c r="K34" i="3"/>
  <c r="K35" i="3"/>
  <c r="K20" i="3"/>
  <c r="K24" i="3"/>
  <c r="K25" i="3"/>
  <c r="K27" i="3"/>
  <c r="K28" i="3"/>
  <c r="K29" i="3"/>
  <c r="K47" i="3"/>
  <c r="K41" i="3"/>
  <c r="K46" i="3"/>
  <c r="J48" i="3"/>
  <c r="J49" i="3"/>
  <c r="J38" i="3"/>
  <c r="J39" i="3"/>
  <c r="J40" i="3"/>
  <c r="J45" i="3"/>
  <c r="J33" i="3"/>
  <c r="J34" i="3"/>
  <c r="J35" i="3"/>
  <c r="J20" i="3"/>
  <c r="J24" i="3"/>
  <c r="J25" i="3"/>
  <c r="J27" i="3"/>
  <c r="J28" i="3"/>
  <c r="J29" i="3"/>
  <c r="J47" i="3"/>
  <c r="J41" i="3"/>
  <c r="J46" i="3"/>
  <c r="I52" i="3"/>
  <c r="J52" i="3"/>
  <c r="K52" i="3"/>
  <c r="I53" i="3"/>
  <c r="J53" i="3"/>
  <c r="K53" i="3"/>
  <c r="M6" i="4"/>
  <c r="N6" i="4"/>
  <c r="O6" i="4"/>
  <c r="M7" i="4"/>
  <c r="N7" i="4"/>
  <c r="O7" i="4"/>
  <c r="M8" i="4"/>
  <c r="N8" i="4"/>
  <c r="O8" i="4"/>
  <c r="M9" i="4"/>
  <c r="N9" i="4"/>
  <c r="O9" i="4"/>
  <c r="M10" i="4"/>
  <c r="N10" i="4"/>
  <c r="O10" i="4"/>
  <c r="M11" i="4"/>
  <c r="N11" i="4"/>
  <c r="O11" i="4"/>
  <c r="M12" i="4"/>
  <c r="N12" i="4"/>
  <c r="O12" i="4"/>
  <c r="M13" i="4"/>
  <c r="N13" i="4"/>
  <c r="O13" i="4"/>
  <c r="M14" i="4"/>
  <c r="N14" i="4"/>
  <c r="O14" i="4"/>
  <c r="M15" i="4"/>
  <c r="N15" i="4"/>
  <c r="O15" i="4"/>
  <c r="M16" i="4"/>
  <c r="N16" i="4"/>
  <c r="O16" i="4"/>
  <c r="M17" i="4"/>
  <c r="N17" i="4"/>
  <c r="O17" i="4"/>
  <c r="M18" i="4"/>
  <c r="N18" i="4"/>
  <c r="O18" i="4"/>
  <c r="M19" i="4"/>
  <c r="N19" i="4"/>
  <c r="O19" i="4"/>
  <c r="M20" i="4"/>
  <c r="N20" i="4"/>
  <c r="O20" i="4"/>
  <c r="M21" i="4"/>
  <c r="N21" i="4"/>
  <c r="O21" i="4"/>
  <c r="M22" i="4"/>
  <c r="N22" i="4"/>
  <c r="O22" i="4"/>
  <c r="M23" i="4"/>
  <c r="N23" i="4"/>
  <c r="O23" i="4"/>
  <c r="M24" i="4"/>
  <c r="N24" i="4"/>
  <c r="O24" i="4"/>
  <c r="M5" i="4"/>
  <c r="M25" i="4"/>
  <c r="N5" i="4"/>
  <c r="N25" i="4"/>
  <c r="O5" i="4"/>
  <c r="O25" i="4"/>
  <c r="I5" i="3"/>
  <c r="J5" i="3"/>
  <c r="K5" i="3"/>
  <c r="I8" i="3"/>
  <c r="J8" i="3"/>
  <c r="K8" i="3"/>
  <c r="I9" i="3"/>
  <c r="J9" i="3"/>
  <c r="K9" i="3"/>
  <c r="I10" i="3"/>
  <c r="J10" i="3"/>
  <c r="K10" i="3"/>
  <c r="I11" i="3"/>
  <c r="J11" i="3"/>
  <c r="K11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Q6" i="4"/>
  <c r="R6" i="4"/>
  <c r="K7" i="1"/>
  <c r="S6" i="4"/>
  <c r="L7" i="1"/>
  <c r="Q7" i="4"/>
  <c r="R7" i="4"/>
  <c r="K8" i="1"/>
  <c r="S7" i="4"/>
  <c r="L8" i="1"/>
  <c r="Q8" i="4"/>
  <c r="R8" i="4"/>
  <c r="K9" i="1"/>
  <c r="S8" i="4"/>
  <c r="L9" i="1"/>
  <c r="Q9" i="4"/>
  <c r="R9" i="4"/>
  <c r="K10" i="1"/>
  <c r="S9" i="4"/>
  <c r="L10" i="1"/>
  <c r="Q5" i="4"/>
  <c r="S5" i="4"/>
  <c r="L6" i="1"/>
  <c r="R5" i="4"/>
  <c r="K6" i="1"/>
  <c r="J7" i="1"/>
  <c r="J8" i="1"/>
  <c r="J9" i="1"/>
  <c r="J10" i="1"/>
  <c r="J6" i="1"/>
  <c r="E22" i="1"/>
  <c r="D22" i="1"/>
  <c r="C22" i="1"/>
  <c r="I14" i="2"/>
  <c r="J6" i="2"/>
  <c r="J5" i="2"/>
  <c r="J14" i="2"/>
  <c r="J7" i="2"/>
  <c r="J8" i="2"/>
  <c r="J15" i="2"/>
  <c r="D6" i="1"/>
  <c r="K6" i="2"/>
  <c r="K5" i="2"/>
  <c r="K14" i="2"/>
  <c r="K7" i="2"/>
  <c r="K8" i="2"/>
  <c r="K15" i="2"/>
  <c r="E6" i="1"/>
  <c r="E14" i="1"/>
  <c r="E15" i="1"/>
  <c r="E16" i="1"/>
  <c r="D14" i="1"/>
  <c r="D15" i="1"/>
  <c r="D16" i="1"/>
  <c r="C14" i="1"/>
  <c r="C15" i="1"/>
  <c r="C16" i="1"/>
  <c r="D8" i="1"/>
  <c r="E8" i="1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</calcChain>
</file>

<file path=xl/sharedStrings.xml><?xml version="1.0" encoding="utf-8"?>
<sst xmlns="http://schemas.openxmlformats.org/spreadsheetml/2006/main" count="112" uniqueCount="68">
  <si>
    <t>Inkomsten</t>
  </si>
  <si>
    <t>Bedrag</t>
  </si>
  <si>
    <t>Maand</t>
  </si>
  <si>
    <t>Kwartaal</t>
  </si>
  <si>
    <t>Jaar</t>
  </si>
  <si>
    <t>x</t>
  </si>
  <si>
    <t>Uitgaven</t>
  </si>
  <si>
    <t>Service kosten</t>
  </si>
  <si>
    <t>Gas</t>
  </si>
  <si>
    <t>Water</t>
  </si>
  <si>
    <t>Mobiele telefoon</t>
  </si>
  <si>
    <t>Riool- en reinigingsheffing</t>
  </si>
  <si>
    <t>Heffing waterschap</t>
  </si>
  <si>
    <t>Inboedelverzekering</t>
  </si>
  <si>
    <t>Aansprakelijkheidsverzekering</t>
  </si>
  <si>
    <t>Auto verzekering</t>
  </si>
  <si>
    <t>Auto wegenbelasting</t>
  </si>
  <si>
    <t>Zorgverzekering</t>
  </si>
  <si>
    <t>OV</t>
  </si>
  <si>
    <t>#</t>
  </si>
  <si>
    <t>Verzekeringen</t>
  </si>
  <si>
    <t>Auto</t>
  </si>
  <si>
    <t>Huis</t>
  </si>
  <si>
    <t>Werk</t>
  </si>
  <si>
    <t>Lunch</t>
  </si>
  <si>
    <t>Sport</t>
  </si>
  <si>
    <t>Doorlopende reisverzekering</t>
  </si>
  <si>
    <t>Woonhuis verzekering</t>
  </si>
  <si>
    <t>Overzicht</t>
  </si>
  <si>
    <t>Helpers</t>
  </si>
  <si>
    <t>Ruimte</t>
  </si>
  <si>
    <t>Electra</t>
  </si>
  <si>
    <t>Vakantiegeld (8% salaris)</t>
  </si>
  <si>
    <t>Contracten</t>
  </si>
  <si>
    <t>Vervaldatum</t>
  </si>
  <si>
    <t>Dagen</t>
  </si>
  <si>
    <t>Bedrag alternatief</t>
  </si>
  <si>
    <t>Aflopende contracten</t>
  </si>
  <si>
    <t>Contract</t>
  </si>
  <si>
    <t>Uitgave</t>
  </si>
  <si>
    <t>Datum</t>
  </si>
  <si>
    <t>Rest. dagen</t>
  </si>
  <si>
    <t>Inkomst</t>
  </si>
  <si>
    <t>Erfpacht</t>
  </si>
  <si>
    <t>Telefoon/Tv/Internet</t>
  </si>
  <si>
    <t>Onroerendezaakbelasting</t>
  </si>
  <si>
    <t>Huur/Hypotheek</t>
  </si>
  <si>
    <t>Netto salaris</t>
  </si>
  <si>
    <t>Besparingen</t>
  </si>
  <si>
    <t>NS Dalvoordeel</t>
  </si>
  <si>
    <t>Uitvaartverzekering</t>
  </si>
  <si>
    <t>Overige</t>
  </si>
  <si>
    <t>Boodschappen</t>
  </si>
  <si>
    <t>Notitie</t>
  </si>
  <si>
    <t>Parkeren</t>
  </si>
  <si>
    <t>Spaarrente</t>
  </si>
  <si>
    <t>Totalen gemiddeld</t>
  </si>
  <si>
    <t>Sportschool</t>
  </si>
  <si>
    <t>Nieuwe sportschool om de hoek</t>
  </si>
  <si>
    <t>Over</t>
  </si>
  <si>
    <t>Auteur</t>
  </si>
  <si>
    <t>Sander Gols</t>
  </si>
  <si>
    <t>Contact</t>
  </si>
  <si>
    <t>Versie</t>
  </si>
  <si>
    <t>Download</t>
  </si>
  <si>
    <t>financien.excel@golles.nl</t>
  </si>
  <si>
    <t>1.0</t>
  </si>
  <si>
    <t>https://github.com/golles/excel-financien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</si>
</sst>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€&quot;\ * #,##0.00_-;_-&quot;€&quot;\ * #,##0.00\-;_-&quot;€&quot;\ * &quot;-&quot;??_-;_-@_-"/>
    <numFmt numFmtId="165" formatCode="_-[$€-413]\ * #,##0.00_-;_-[$€-413]\ * #,##0.00\-;_-[$€-413]\ * &quot;-&quot;??_-;_-@_-"/>
    <numFmt numFmtId="166" formatCode="[$-413]d\ mmmm\ yyyy;@"/>
    <numFmt numFmtId="167" formatCode="[$€-413]\ #,##0.00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theme="1"/>
      <name val="Calibri"/>
      <scheme val="minor"/>
    </font>
    <font>
      <b/>
      <sz val="16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b/>
      <sz val="20"/>
      <name val="Cambria"/>
      <scheme val="major"/>
    </font>
    <font>
      <b/>
      <sz val="20"/>
      <color theme="1"/>
      <name val="Cambria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7">
    <border>
      <left/>
      <right/>
      <top/>
      <bottom/>
      <diagonal/>
    </border>
    <border>
      <left style="medium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medium">
        <color rgb="FF800000"/>
      </left>
      <right style="thin">
        <color rgb="FF800000"/>
      </right>
      <top style="medium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 style="medium">
        <color rgb="FF800000"/>
      </top>
      <bottom style="thin">
        <color rgb="FF800000"/>
      </bottom>
      <diagonal/>
    </border>
    <border>
      <left style="thin">
        <color rgb="FF800000"/>
      </left>
      <right style="medium">
        <color rgb="FF800000"/>
      </right>
      <top style="medium">
        <color rgb="FF800000"/>
      </top>
      <bottom style="thin">
        <color rgb="FF800000"/>
      </bottom>
      <diagonal/>
    </border>
    <border>
      <left style="medium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medium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medium">
        <color rgb="FF800000"/>
      </bottom>
      <diagonal/>
    </border>
    <border>
      <left style="thin">
        <color rgb="FF800000"/>
      </left>
      <right style="medium">
        <color rgb="FF800000"/>
      </right>
      <top style="thin">
        <color rgb="FF800000"/>
      </top>
      <bottom style="medium">
        <color rgb="FF800000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medium">
        <color theme="6" tint="-0.499984740745262"/>
      </bottom>
      <diagonal/>
    </border>
    <border>
      <left style="medium">
        <color rgb="FF800000"/>
      </left>
      <right style="thin">
        <color rgb="FF800000"/>
      </right>
      <top style="thin">
        <color rgb="FF800000"/>
      </top>
      <bottom style="medium">
        <color rgb="FF800000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rgb="FF800000"/>
      </left>
      <right style="thin">
        <color rgb="FF800000"/>
      </right>
      <top style="medium">
        <color rgb="FF800000"/>
      </top>
      <bottom style="medium">
        <color rgb="FF800000"/>
      </bottom>
      <diagonal/>
    </border>
    <border>
      <left/>
      <right style="thin">
        <color rgb="FF800000"/>
      </right>
      <top style="medium">
        <color rgb="FF800000"/>
      </top>
      <bottom style="medium">
        <color rgb="FF800000"/>
      </bottom>
      <diagonal/>
    </border>
    <border>
      <left style="thin">
        <color rgb="FF800000"/>
      </left>
      <right style="thin">
        <color rgb="FF800000"/>
      </right>
      <top style="medium">
        <color rgb="FF800000"/>
      </top>
      <bottom style="medium">
        <color rgb="FF800000"/>
      </bottom>
      <diagonal/>
    </border>
    <border>
      <left style="thin">
        <color rgb="FF800000"/>
      </left>
      <right style="medium">
        <color rgb="FF800000"/>
      </right>
      <top style="medium">
        <color rgb="FF800000"/>
      </top>
      <bottom style="medium">
        <color rgb="FF800000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/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 style="thin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thin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/>
      <right style="thin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medium">
        <color theme="3" tint="-0.249977111117893"/>
      </left>
      <right style="thin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  <border>
      <left style="medium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 style="medium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medium">
        <color theme="3" tint="-0.249977111117893"/>
      </left>
      <right style="thin">
        <color theme="3" tint="-0.249977111117893"/>
      </right>
      <top style="thin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 style="medium">
        <color theme="3" tint="-0.249977111117893"/>
      </right>
      <top style="thin">
        <color theme="3" tint="-0.249977111117893"/>
      </top>
      <bottom style="medium">
        <color theme="3" tint="-0.249977111117893"/>
      </bottom>
      <diagonal/>
    </border>
    <border>
      <left style="medium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medium">
        <color theme="3" tint="-0.249977111117893"/>
      </left>
      <right/>
      <top style="thin">
        <color theme="3" tint="-0.249977111117893"/>
      </top>
      <bottom style="medium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medium">
        <color theme="3" tint="-0.249977111117893"/>
      </bottom>
      <diagonal/>
    </border>
    <border>
      <left style="medium">
        <color theme="3" tint="-0.249977111117893"/>
      </left>
      <right/>
      <top style="medium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medium">
        <color theme="3" tint="-0.249977111117893"/>
      </top>
      <bottom style="thin">
        <color theme="3" tint="-0.249977111117893"/>
      </bottom>
      <diagonal/>
    </border>
  </borders>
  <cellStyleXfs count="26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0">
    <xf numFmtId="0" fontId="0" fillId="0" borderId="0" xfId="0"/>
    <xf numFmtId="0" fontId="0" fillId="3" borderId="1" xfId="0" applyFill="1" applyBorder="1"/>
    <xf numFmtId="165" fontId="0" fillId="3" borderId="2" xfId="0" applyNumberFormat="1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/>
    <xf numFmtId="165" fontId="0" fillId="3" borderId="5" xfId="0" applyNumberFormat="1" applyFill="1" applyBorder="1" applyAlignment="1">
      <alignment horizontal="righ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0" xfId="0" applyFill="1" applyBorder="1"/>
    <xf numFmtId="165" fontId="0" fillId="5" borderId="11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65" fontId="0" fillId="5" borderId="13" xfId="0" applyNumberFormat="1" applyFill="1" applyBorder="1" applyAlignment="1">
      <alignment horizontal="right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0" fillId="5" borderId="7" xfId="0" applyFill="1" applyBorder="1"/>
    <xf numFmtId="165" fontId="0" fillId="5" borderId="8" xfId="0" applyNumberFormat="1" applyFill="1" applyBorder="1" applyAlignment="1">
      <alignment horizontal="right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3" xfId="0" applyFill="1" applyBorder="1"/>
    <xf numFmtId="0" fontId="0" fillId="5" borderId="17" xfId="0" applyFill="1" applyBorder="1"/>
    <xf numFmtId="0" fontId="7" fillId="5" borderId="8" xfId="0" applyFont="1" applyFill="1" applyBorder="1"/>
    <xf numFmtId="0" fontId="7" fillId="5" borderId="11" xfId="0" applyFont="1" applyFill="1" applyBorder="1"/>
    <xf numFmtId="0" fontId="0" fillId="3" borderId="0" xfId="0" applyFill="1"/>
    <xf numFmtId="0" fontId="2" fillId="2" borderId="0" xfId="0" applyFont="1" applyFill="1"/>
    <xf numFmtId="0" fontId="8" fillId="0" borderId="0" xfId="0" applyFont="1"/>
    <xf numFmtId="165" fontId="0" fillId="7" borderId="19" xfId="0" applyNumberFormat="1" applyFill="1" applyBorder="1" applyAlignment="1">
      <alignment horizontal="right" vertical="center"/>
    </xf>
    <xf numFmtId="165" fontId="0" fillId="7" borderId="22" xfId="0" applyNumberFormat="1" applyFill="1" applyBorder="1" applyAlignment="1">
      <alignment horizontal="right" vertical="center"/>
    </xf>
    <xf numFmtId="1" fontId="0" fillId="7" borderId="22" xfId="0" applyNumberFormat="1" applyFill="1" applyBorder="1"/>
    <xf numFmtId="0" fontId="0" fillId="7" borderId="25" xfId="0" applyFill="1" applyBorder="1"/>
    <xf numFmtId="165" fontId="0" fillId="7" borderId="25" xfId="0" applyNumberFormat="1" applyFill="1" applyBorder="1" applyAlignment="1">
      <alignment horizontal="right" vertical="center"/>
    </xf>
    <xf numFmtId="0" fontId="0" fillId="7" borderId="25" xfId="0" applyFill="1" applyBorder="1" applyAlignment="1">
      <alignment horizontal="center" vertical="center"/>
    </xf>
    <xf numFmtId="1" fontId="0" fillId="7" borderId="25" xfId="0" applyNumberFormat="1" applyFill="1" applyBorder="1"/>
    <xf numFmtId="0" fontId="4" fillId="8" borderId="27" xfId="0" applyFont="1" applyFill="1" applyBorder="1" applyAlignment="1">
      <alignment horizontal="left"/>
    </xf>
    <xf numFmtId="0" fontId="4" fillId="8" borderId="28" xfId="0" applyFont="1" applyFill="1" applyBorder="1" applyAlignment="1">
      <alignment horizontal="left"/>
    </xf>
    <xf numFmtId="49" fontId="2" fillId="8" borderId="28" xfId="0" applyNumberFormat="1" applyFont="1" applyFill="1" applyBorder="1" applyAlignment="1">
      <alignment horizontal="left" textRotation="90"/>
    </xf>
    <xf numFmtId="0" fontId="4" fillId="4" borderId="30" xfId="0" applyFont="1" applyFill="1" applyBorder="1" applyAlignment="1">
      <alignment horizontal="left"/>
    </xf>
    <xf numFmtId="0" fontId="4" fillId="4" borderId="31" xfId="0" applyFont="1" applyFill="1" applyBorder="1" applyAlignment="1">
      <alignment horizontal="left"/>
    </xf>
    <xf numFmtId="0" fontId="4" fillId="4" borderId="32" xfId="0" applyFont="1" applyFill="1" applyBorder="1" applyAlignment="1">
      <alignment horizontal="left"/>
    </xf>
    <xf numFmtId="49" fontId="2" fillId="4" borderId="32" xfId="0" applyNumberFormat="1" applyFont="1" applyFill="1" applyBorder="1" applyAlignment="1">
      <alignment horizontal="left" textRotation="90"/>
    </xf>
    <xf numFmtId="49" fontId="2" fillId="4" borderId="33" xfId="0" applyNumberFormat="1" applyFont="1" applyFill="1" applyBorder="1" applyAlignment="1">
      <alignment horizontal="left" textRotation="90"/>
    </xf>
    <xf numFmtId="0" fontId="0" fillId="3" borderId="34" xfId="0" applyFill="1" applyBorder="1"/>
    <xf numFmtId="0" fontId="0" fillId="3" borderId="35" xfId="0" applyFill="1" applyBorder="1"/>
    <xf numFmtId="165" fontId="0" fillId="3" borderId="36" xfId="0" applyNumberFormat="1" applyFill="1" applyBorder="1" applyAlignment="1">
      <alignment horizontal="right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4" fillId="2" borderId="38" xfId="0" applyFont="1" applyFill="1" applyBorder="1" applyAlignment="1">
      <alignment horizontal="left"/>
    </xf>
    <xf numFmtId="0" fontId="4" fillId="2" borderId="39" xfId="0" applyFont="1" applyFill="1" applyBorder="1" applyAlignment="1">
      <alignment horizontal="left"/>
    </xf>
    <xf numFmtId="0" fontId="4" fillId="2" borderId="40" xfId="0" applyFont="1" applyFill="1" applyBorder="1" applyAlignment="1">
      <alignment horizontal="left"/>
    </xf>
    <xf numFmtId="49" fontId="2" fillId="2" borderId="40" xfId="0" applyNumberFormat="1" applyFont="1" applyFill="1" applyBorder="1" applyAlignment="1">
      <alignment horizontal="left" textRotation="90"/>
    </xf>
    <xf numFmtId="49" fontId="2" fillId="2" borderId="41" xfId="0" applyNumberFormat="1" applyFont="1" applyFill="1" applyBorder="1" applyAlignment="1">
      <alignment horizontal="left" textRotation="90"/>
    </xf>
    <xf numFmtId="166" fontId="0" fillId="7" borderId="25" xfId="0" applyNumberFormat="1" applyFill="1" applyBorder="1"/>
    <xf numFmtId="166" fontId="0" fillId="7" borderId="19" xfId="0" applyNumberFormat="1" applyFill="1" applyBorder="1"/>
    <xf numFmtId="166" fontId="0" fillId="7" borderId="22" xfId="0" applyNumberFormat="1" applyFill="1" applyBorder="1"/>
    <xf numFmtId="0" fontId="4" fillId="8" borderId="29" xfId="0" applyFont="1" applyFill="1" applyBorder="1" applyAlignment="1">
      <alignment horizontal="left"/>
    </xf>
    <xf numFmtId="1" fontId="0" fillId="0" borderId="0" xfId="0" applyNumberFormat="1"/>
    <xf numFmtId="0" fontId="4" fillId="8" borderId="0" xfId="0" applyFont="1" applyFill="1" applyBorder="1" applyAlignment="1">
      <alignment horizontal="left"/>
    </xf>
    <xf numFmtId="0" fontId="0" fillId="8" borderId="0" xfId="0" applyFill="1"/>
    <xf numFmtId="0" fontId="9" fillId="8" borderId="0" xfId="0" applyFont="1" applyFill="1"/>
    <xf numFmtId="166" fontId="0" fillId="0" borderId="0" xfId="0" applyNumberFormat="1"/>
    <xf numFmtId="1" fontId="0" fillId="7" borderId="24" xfId="0" applyNumberFormat="1" applyFill="1" applyBorder="1"/>
    <xf numFmtId="1" fontId="0" fillId="7" borderId="18" xfId="0" applyNumberFormat="1" applyFill="1" applyBorder="1"/>
    <xf numFmtId="1" fontId="0" fillId="7" borderId="21" xfId="0" applyNumberFormat="1" applyFill="1" applyBorder="1"/>
    <xf numFmtId="0" fontId="0" fillId="0" borderId="0" xfId="0" applyFont="1"/>
    <xf numFmtId="0" fontId="10" fillId="0" borderId="0" xfId="0" applyFont="1" applyFill="1"/>
    <xf numFmtId="167" fontId="0" fillId="0" borderId="46" xfId="23" applyNumberFormat="1" applyFont="1" applyBorder="1"/>
    <xf numFmtId="167" fontId="0" fillId="0" borderId="47" xfId="23" applyNumberFormat="1" applyFont="1" applyBorder="1"/>
    <xf numFmtId="167" fontId="7" fillId="0" borderId="49" xfId="23" applyNumberFormat="1" applyFont="1" applyBorder="1"/>
    <xf numFmtId="167" fontId="7" fillId="0" borderId="50" xfId="23" applyNumberFormat="1" applyFont="1" applyBorder="1"/>
    <xf numFmtId="167" fontId="0" fillId="0" borderId="49" xfId="23" applyNumberFormat="1" applyFont="1" applyBorder="1"/>
    <xf numFmtId="167" fontId="0" fillId="0" borderId="50" xfId="23" applyNumberFormat="1" applyFont="1" applyBorder="1"/>
    <xf numFmtId="0" fontId="0" fillId="0" borderId="47" xfId="0" applyFont="1" applyBorder="1"/>
    <xf numFmtId="0" fontId="0" fillId="0" borderId="50" xfId="0" applyFont="1" applyBorder="1"/>
    <xf numFmtId="0" fontId="4" fillId="8" borderId="42" xfId="0" applyFont="1" applyFill="1" applyBorder="1" applyAlignment="1">
      <alignment horizontal="left"/>
    </xf>
    <xf numFmtId="0" fontId="4" fillId="8" borderId="43" xfId="0" applyFont="1" applyFill="1" applyBorder="1" applyAlignment="1">
      <alignment horizontal="left"/>
    </xf>
    <xf numFmtId="0" fontId="4" fillId="8" borderId="44" xfId="0" applyFont="1" applyFill="1" applyBorder="1" applyAlignment="1">
      <alignment horizontal="left"/>
    </xf>
    <xf numFmtId="0" fontId="4" fillId="8" borderId="45" xfId="0" applyFont="1" applyFill="1" applyBorder="1" applyAlignment="1">
      <alignment horizontal="left"/>
    </xf>
    <xf numFmtId="0" fontId="4" fillId="8" borderId="48" xfId="0" applyFont="1" applyFill="1" applyBorder="1" applyAlignment="1">
      <alignment horizontal="left"/>
    </xf>
    <xf numFmtId="166" fontId="0" fillId="0" borderId="46" xfId="0" applyNumberFormat="1" applyFont="1" applyBorder="1" applyAlignment="1">
      <alignment horizontal="left"/>
    </xf>
    <xf numFmtId="166" fontId="0" fillId="0" borderId="49" xfId="0" applyNumberFormat="1" applyFont="1" applyBorder="1" applyAlignment="1">
      <alignment horizontal="left"/>
    </xf>
    <xf numFmtId="1" fontId="0" fillId="0" borderId="46" xfId="0" applyNumberFormat="1" applyFont="1" applyBorder="1" applyAlignment="1">
      <alignment horizontal="right"/>
    </xf>
    <xf numFmtId="1" fontId="0" fillId="0" borderId="49" xfId="0" applyNumberFormat="1" applyFont="1" applyBorder="1" applyAlignment="1">
      <alignment horizontal="right"/>
    </xf>
    <xf numFmtId="0" fontId="0" fillId="5" borderId="11" xfId="0" applyFont="1" applyFill="1" applyBorder="1"/>
    <xf numFmtId="2" fontId="0" fillId="6" borderId="0" xfId="0" applyNumberFormat="1" applyFill="1"/>
    <xf numFmtId="2" fontId="2" fillId="4" borderId="0" xfId="0" applyNumberFormat="1" applyFont="1" applyFill="1" applyBorder="1" applyAlignment="1">
      <alignment horizontal="right"/>
    </xf>
    <xf numFmtId="165" fontId="0" fillId="5" borderId="11" xfId="0" applyNumberFormat="1" applyFont="1" applyFill="1" applyBorder="1" applyAlignment="1">
      <alignment horizontal="right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165" fontId="0" fillId="7" borderId="26" xfId="0" applyNumberFormat="1" applyFill="1" applyBorder="1" applyAlignment="1">
      <alignment horizontal="left" vertical="top"/>
    </xf>
    <xf numFmtId="165" fontId="0" fillId="7" borderId="20" xfId="0" applyNumberFormat="1" applyFill="1" applyBorder="1" applyAlignment="1">
      <alignment horizontal="left" vertical="top"/>
    </xf>
    <xf numFmtId="165" fontId="0" fillId="7" borderId="23" xfId="0" applyNumberFormat="1" applyFill="1" applyBorder="1" applyAlignment="1">
      <alignment horizontal="left" vertical="top"/>
    </xf>
    <xf numFmtId="0" fontId="4" fillId="8" borderId="51" xfId="0" applyFont="1" applyFill="1" applyBorder="1" applyAlignment="1">
      <alignment horizontal="left"/>
    </xf>
    <xf numFmtId="0" fontId="0" fillId="0" borderId="52" xfId="0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47" xfId="0" applyFont="1" applyBorder="1" applyAlignment="1">
      <alignment horizontal="left"/>
    </xf>
    <xf numFmtId="0" fontId="4" fillId="8" borderId="53" xfId="0" applyFont="1" applyFill="1" applyBorder="1" applyAlignment="1">
      <alignment horizontal="left"/>
    </xf>
    <xf numFmtId="0" fontId="0" fillId="0" borderId="54" xfId="0" applyBorder="1" applyAlignment="1">
      <alignment horizontal="left"/>
    </xf>
    <xf numFmtId="0" fontId="5" fillId="0" borderId="46" xfId="264" applyBorder="1" applyAlignment="1">
      <alignment horizontal="left"/>
    </xf>
    <xf numFmtId="0" fontId="0" fillId="0" borderId="47" xfId="0" applyBorder="1" applyAlignment="1">
      <alignment horizontal="left"/>
    </xf>
    <xf numFmtId="166" fontId="10" fillId="0" borderId="46" xfId="0" applyNumberFormat="1" applyFont="1" applyFill="1" applyBorder="1" applyAlignment="1">
      <alignment horizontal="left"/>
    </xf>
    <xf numFmtId="166" fontId="0" fillId="0" borderId="47" xfId="0" applyNumberFormat="1" applyBorder="1" applyAlignment="1">
      <alignment horizontal="left"/>
    </xf>
    <xf numFmtId="0" fontId="10" fillId="0" borderId="49" xfId="0" applyFont="1" applyFill="1" applyBorder="1" applyAlignment="1">
      <alignment horizontal="left"/>
    </xf>
    <xf numFmtId="0" fontId="0" fillId="0" borderId="50" xfId="0" applyBorder="1" applyAlignment="1">
      <alignment horizontal="left"/>
    </xf>
    <xf numFmtId="0" fontId="10" fillId="0" borderId="43" xfId="0" applyFont="1" applyFill="1" applyBorder="1" applyAlignment="1">
      <alignment horizontal="left"/>
    </xf>
    <xf numFmtId="0" fontId="0" fillId="0" borderId="44" xfId="0" applyBorder="1" applyAlignment="1">
      <alignment horizontal="left"/>
    </xf>
    <xf numFmtId="0" fontId="4" fillId="8" borderId="55" xfId="0" applyFont="1" applyFill="1" applyBorder="1" applyAlignment="1">
      <alignment horizontal="left"/>
    </xf>
    <xf numFmtId="0" fontId="0" fillId="0" borderId="56" xfId="0" applyBorder="1" applyAlignment="1">
      <alignment horizontal="left"/>
    </xf>
    <xf numFmtId="0" fontId="12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Alignment="1"/>
    <xf numFmtId="49" fontId="2" fillId="2" borderId="0" xfId="0" applyNumberFormat="1" applyFont="1" applyFill="1" applyBorder="1" applyAlignment="1">
      <alignment horizontal="left"/>
    </xf>
    <xf numFmtId="0" fontId="0" fillId="2" borderId="0" xfId="0" applyFill="1" applyAlignment="1"/>
    <xf numFmtId="49" fontId="2" fillId="4" borderId="0" xfId="0" applyNumberFormat="1" applyFont="1" applyFill="1" applyBorder="1" applyAlignment="1">
      <alignment horizontal="left"/>
    </xf>
  </cellXfs>
  <cellStyles count="26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/>
    <cellStyle name="Normaal" xfId="0" builtinId="0"/>
    <cellStyle name="Valuta" xfId="23" builtin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nancien.excel@golle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31"/>
  <sheetViews>
    <sheetView tabSelected="1" workbookViewId="0"/>
  </sheetViews>
  <sheetFormatPr baseColWidth="10" defaultRowHeight="15" x14ac:dyDescent="0"/>
  <cols>
    <col min="1" max="1" width="10.83203125" style="68"/>
    <col min="2" max="2" width="14" bestFit="1" customWidth="1"/>
    <col min="3" max="3" width="10.33203125" bestFit="1" customWidth="1"/>
    <col min="4" max="4" width="11.5" bestFit="1" customWidth="1"/>
    <col min="5" max="5" width="11.33203125" bestFit="1" customWidth="1"/>
    <col min="6" max="8" width="10.83203125" style="68"/>
    <col min="9" max="9" width="3" style="68" bestFit="1" customWidth="1"/>
    <col min="10" max="10" width="14.5" bestFit="1" customWidth="1"/>
    <col min="11" max="11" width="17.83203125" customWidth="1"/>
    <col min="12" max="12" width="18.83203125" customWidth="1"/>
    <col min="13" max="16" width="10.83203125" style="68"/>
  </cols>
  <sheetData>
    <row r="1" spans="2:12" s="68" customFormat="1"/>
    <row r="2" spans="2:12" s="68" customFormat="1" ht="15" customHeight="1">
      <c r="B2" s="112" t="s">
        <v>28</v>
      </c>
      <c r="C2" s="113"/>
      <c r="D2" s="113"/>
      <c r="E2" s="113"/>
      <c r="I2" s="114" t="s">
        <v>37</v>
      </c>
      <c r="J2" s="114"/>
      <c r="K2" s="114"/>
      <c r="L2" s="114"/>
    </row>
    <row r="3" spans="2:12" s="68" customFormat="1" ht="15" customHeight="1">
      <c r="B3" s="113"/>
      <c r="C3" s="113"/>
      <c r="D3" s="113"/>
      <c r="E3" s="113"/>
      <c r="I3" s="114"/>
      <c r="J3" s="114"/>
      <c r="K3" s="114"/>
      <c r="L3" s="114"/>
    </row>
    <row r="4" spans="2:12" s="68" customFormat="1" ht="16" thickBot="1"/>
    <row r="5" spans="2:12" ht="20">
      <c r="B5" s="77"/>
      <c r="C5" s="78" t="s">
        <v>2</v>
      </c>
      <c r="D5" s="78" t="s">
        <v>3</v>
      </c>
      <c r="E5" s="79" t="s">
        <v>4</v>
      </c>
      <c r="I5" s="77"/>
      <c r="J5" s="78" t="s">
        <v>41</v>
      </c>
      <c r="K5" s="78" t="s">
        <v>40</v>
      </c>
      <c r="L5" s="79" t="s">
        <v>38</v>
      </c>
    </row>
    <row r="6" spans="2:12" ht="20">
      <c r="B6" s="80" t="s">
        <v>0</v>
      </c>
      <c r="C6" s="69">
        <f>Inkomsten!I15</f>
        <v>1234.56</v>
      </c>
      <c r="D6" s="69">
        <f>Inkomsten!J15</f>
        <v>0</v>
      </c>
      <c r="E6" s="70">
        <f>Inkomsten!K15</f>
        <v>1218.3</v>
      </c>
      <c r="I6" s="80">
        <v>1</v>
      </c>
      <c r="J6" s="84">
        <f ca="1">Contracten!Q5</f>
        <v>77</v>
      </c>
      <c r="K6" s="82">
        <f ca="1">Contracten!R5</f>
        <v>42461</v>
      </c>
      <c r="L6" s="75" t="str">
        <f ca="1">Contracten!S5</f>
        <v>NS Dalvoordeel</v>
      </c>
    </row>
    <row r="7" spans="2:12" ht="20">
      <c r="B7" s="80" t="s">
        <v>6</v>
      </c>
      <c r="C7" s="69">
        <f>Uitgaven!I55</f>
        <v>1181.5</v>
      </c>
      <c r="D7" s="69">
        <f>Uitgaven!J55</f>
        <v>0</v>
      </c>
      <c r="E7" s="70">
        <f>Uitgaven!K55</f>
        <v>50</v>
      </c>
      <c r="I7" s="80">
        <v>2</v>
      </c>
      <c r="J7" s="84">
        <f ca="1">Contracten!Q6</f>
        <v>138</v>
      </c>
      <c r="K7" s="82">
        <f ca="1">Contracten!R6</f>
        <v>42522</v>
      </c>
      <c r="L7" s="75" t="str">
        <f ca="1">Contracten!S6</f>
        <v>Mobiele telefoon</v>
      </c>
    </row>
    <row r="8" spans="2:12" ht="21" thickBot="1">
      <c r="B8" s="81" t="s">
        <v>30</v>
      </c>
      <c r="C8" s="71">
        <f>C$6-C$7</f>
        <v>53.059999999999945</v>
      </c>
      <c r="D8" s="71">
        <f t="shared" ref="D8:E8" si="0">D$6-D$7</f>
        <v>0</v>
      </c>
      <c r="E8" s="72">
        <f t="shared" si="0"/>
        <v>1168.3</v>
      </c>
      <c r="I8" s="80">
        <v>3</v>
      </c>
      <c r="J8" s="84">
        <f ca="1">Contracten!Q7</f>
        <v>230</v>
      </c>
      <c r="K8" s="82">
        <f ca="1">Contracten!R7</f>
        <v>42614</v>
      </c>
      <c r="L8" s="75" t="str">
        <f ca="1">Contracten!S7</f>
        <v>Telefoon/Tv/Internet</v>
      </c>
    </row>
    <row r="9" spans="2:12" s="68" customFormat="1" ht="20">
      <c r="I9" s="80">
        <v>4</v>
      </c>
      <c r="J9" s="84">
        <f ca="1">Contracten!Q8</f>
        <v>351</v>
      </c>
      <c r="K9" s="82">
        <f ca="1">Contracten!R8</f>
        <v>42735</v>
      </c>
      <c r="L9" s="75" t="str">
        <f ca="1">Contracten!S8</f>
        <v>Zorgverzekering</v>
      </c>
    </row>
    <row r="10" spans="2:12" s="68" customFormat="1" ht="21" thickBot="1">
      <c r="B10" s="112" t="s">
        <v>56</v>
      </c>
      <c r="C10" s="113"/>
      <c r="D10" s="113"/>
      <c r="E10" s="113"/>
      <c r="I10" s="81">
        <v>5</v>
      </c>
      <c r="J10" s="85">
        <f ca="1">Contracten!Q9</f>
        <v>352</v>
      </c>
      <c r="K10" s="83">
        <f ca="1">Contracten!R9</f>
        <v>42736</v>
      </c>
      <c r="L10" s="76" t="str">
        <f ca="1">Contracten!S9</f>
        <v>Sportschool</v>
      </c>
    </row>
    <row r="11" spans="2:12" s="68" customFormat="1">
      <c r="B11" s="113"/>
      <c r="C11" s="113"/>
      <c r="D11" s="113"/>
      <c r="E11" s="113"/>
    </row>
    <row r="12" spans="2:12" s="68" customFormat="1" ht="16" thickBot="1"/>
    <row r="13" spans="2:12" ht="20" customHeight="1">
      <c r="B13" s="77"/>
      <c r="C13" s="78" t="s">
        <v>2</v>
      </c>
      <c r="D13" s="78" t="s">
        <v>3</v>
      </c>
      <c r="E13" s="79" t="s">
        <v>4</v>
      </c>
      <c r="J13" s="67"/>
      <c r="K13" s="67"/>
      <c r="L13" s="67"/>
    </row>
    <row r="14" spans="2:12" ht="20" customHeight="1">
      <c r="B14" s="80" t="s">
        <v>0</v>
      </c>
      <c r="C14" s="69">
        <f>(C6*1)+(D6/4)+(E6/12)</f>
        <v>1336.085</v>
      </c>
      <c r="D14" s="69">
        <f>(C6*4)+(D6*1)+(E6/3)</f>
        <v>5344.34</v>
      </c>
      <c r="E14" s="70">
        <f>(C6*12)+(D6*4)+(E6*1)</f>
        <v>16033.019999999999</v>
      </c>
      <c r="J14" s="67"/>
      <c r="K14" s="67"/>
      <c r="L14" s="67"/>
    </row>
    <row r="15" spans="2:12" ht="20">
      <c r="B15" s="80" t="s">
        <v>6</v>
      </c>
      <c r="C15" s="69">
        <f>(C7*1)+(D7/4)+(E7/12)</f>
        <v>1185.6666666666667</v>
      </c>
      <c r="D15" s="69">
        <f>(C7*4)+(D7*1)+(E7/3)</f>
        <v>4742.666666666667</v>
      </c>
      <c r="E15" s="70">
        <f>(C7*12)+(D7*4)+(E7*1)</f>
        <v>14228</v>
      </c>
      <c r="J15" s="67"/>
      <c r="K15" s="67"/>
      <c r="L15" s="67"/>
    </row>
    <row r="16" spans="2:12" ht="21" thickBot="1">
      <c r="B16" s="81" t="s">
        <v>30</v>
      </c>
      <c r="C16" s="71">
        <f>C$14-C$15</f>
        <v>150.41833333333329</v>
      </c>
      <c r="D16" s="71">
        <f>D$14-D$15</f>
        <v>601.67333333333318</v>
      </c>
      <c r="E16" s="72">
        <f>E$14-E$15</f>
        <v>1805.0199999999986</v>
      </c>
      <c r="J16" s="67"/>
      <c r="K16" s="67"/>
      <c r="L16" s="67"/>
    </row>
    <row r="17" spans="2:12" s="68" customFormat="1"/>
    <row r="18" spans="2:12" s="68" customFormat="1" ht="15" customHeight="1">
      <c r="B18" s="114" t="s">
        <v>48</v>
      </c>
      <c r="C18" s="114"/>
      <c r="D18" s="114"/>
      <c r="E18" s="114"/>
      <c r="I18" s="114" t="s">
        <v>59</v>
      </c>
      <c r="J18" s="114"/>
      <c r="K18" s="114"/>
      <c r="L18" s="114"/>
    </row>
    <row r="19" spans="2:12" s="68" customFormat="1" ht="15" customHeight="1">
      <c r="B19" s="114"/>
      <c r="C19" s="114"/>
      <c r="D19" s="114"/>
      <c r="E19" s="114"/>
      <c r="I19" s="114"/>
      <c r="J19" s="114"/>
      <c r="K19" s="114"/>
      <c r="L19" s="114"/>
    </row>
    <row r="20" spans="2:12" s="68" customFormat="1" ht="16" thickBot="1"/>
    <row r="21" spans="2:12" ht="20">
      <c r="B21" s="77"/>
      <c r="C21" s="78" t="s">
        <v>2</v>
      </c>
      <c r="D21" s="78" t="s">
        <v>3</v>
      </c>
      <c r="E21" s="79" t="s">
        <v>4</v>
      </c>
      <c r="I21" s="110" t="s">
        <v>60</v>
      </c>
      <c r="J21" s="111"/>
      <c r="K21" s="108" t="s">
        <v>61</v>
      </c>
      <c r="L21" s="109"/>
    </row>
    <row r="22" spans="2:12" ht="21" thickBot="1">
      <c r="B22" s="81" t="s">
        <v>33</v>
      </c>
      <c r="C22" s="73">
        <f>Contracten!M25</f>
        <v>1.5</v>
      </c>
      <c r="D22" s="73">
        <f>Contracten!N25</f>
        <v>0</v>
      </c>
      <c r="E22" s="74">
        <f>Contracten!O25</f>
        <v>0</v>
      </c>
      <c r="I22" s="96" t="s">
        <v>62</v>
      </c>
      <c r="J22" s="97"/>
      <c r="K22" s="102" t="s">
        <v>65</v>
      </c>
      <c r="L22" s="103"/>
    </row>
    <row r="23" spans="2:12" s="68" customFormat="1" ht="20">
      <c r="I23" s="96" t="s">
        <v>63</v>
      </c>
      <c r="J23" s="97"/>
      <c r="K23" s="98" t="s">
        <v>66</v>
      </c>
      <c r="L23" s="99"/>
    </row>
    <row r="24" spans="2:12" s="68" customFormat="1" ht="20">
      <c r="I24" s="96" t="s">
        <v>40</v>
      </c>
      <c r="J24" s="97"/>
      <c r="K24" s="104">
        <v>42384</v>
      </c>
      <c r="L24" s="105"/>
    </row>
    <row r="25" spans="2:12" s="68" customFormat="1" ht="21" thickBot="1">
      <c r="I25" s="100" t="s">
        <v>64</v>
      </c>
      <c r="J25" s="101"/>
      <c r="K25" s="106" t="s">
        <v>67</v>
      </c>
      <c r="L25" s="107"/>
    </row>
    <row r="26" spans="2:12" s="68" customFormat="1"/>
    <row r="27" spans="2:12" s="68" customFormat="1"/>
    <row r="28" spans="2:12" s="68" customFormat="1"/>
    <row r="29" spans="2:12" s="68" customFormat="1"/>
    <row r="30" spans="2:12" s="68" customFormat="1"/>
    <row r="31" spans="2:12" s="68" customFormat="1"/>
  </sheetData>
  <mergeCells count="15">
    <mergeCell ref="K21:L21"/>
    <mergeCell ref="I21:J21"/>
    <mergeCell ref="I22:J22"/>
    <mergeCell ref="B2:E3"/>
    <mergeCell ref="B10:E11"/>
    <mergeCell ref="B18:E19"/>
    <mergeCell ref="I2:L3"/>
    <mergeCell ref="I18:L19"/>
    <mergeCell ref="I23:J23"/>
    <mergeCell ref="K23:L23"/>
    <mergeCell ref="I24:J24"/>
    <mergeCell ref="I25:J25"/>
    <mergeCell ref="K22:L22"/>
    <mergeCell ref="K24:L24"/>
    <mergeCell ref="K25:L25"/>
  </mergeCells>
  <phoneticPr fontId="11" type="noConversion"/>
  <hyperlinks>
    <hyperlink ref="K2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B2:K22"/>
  <sheetViews>
    <sheetView workbookViewId="0"/>
  </sheetViews>
  <sheetFormatPr baseColWidth="10" defaultRowHeight="15" x14ac:dyDescent="0"/>
  <cols>
    <col min="2" max="2" width="3.1640625" bestFit="1" customWidth="1"/>
    <col min="3" max="3" width="32" customWidth="1"/>
    <col min="4" max="4" width="14" customWidth="1"/>
    <col min="5" max="7" width="3.5" bestFit="1" customWidth="1"/>
    <col min="9" max="11" width="0" hidden="1" customWidth="1"/>
  </cols>
  <sheetData>
    <row r="2" spans="2:11" ht="33">
      <c r="B2" s="115" t="s">
        <v>0</v>
      </c>
      <c r="C2" s="116"/>
      <c r="D2" s="116"/>
      <c r="E2" s="116"/>
      <c r="F2" s="116"/>
      <c r="G2" s="116"/>
    </row>
    <row r="3" spans="2:11" ht="16" thickBot="1"/>
    <row r="4" spans="2:11" ht="53" thickBot="1">
      <c r="B4" s="50" t="s">
        <v>19</v>
      </c>
      <c r="C4" s="51" t="s">
        <v>42</v>
      </c>
      <c r="D4" s="52" t="s">
        <v>1</v>
      </c>
      <c r="E4" s="53" t="s">
        <v>2</v>
      </c>
      <c r="F4" s="53" t="s">
        <v>3</v>
      </c>
      <c r="G4" s="54" t="s">
        <v>4</v>
      </c>
      <c r="I4" s="117" t="s">
        <v>29</v>
      </c>
      <c r="J4" s="118"/>
      <c r="K4" s="118"/>
    </row>
    <row r="5" spans="2:11">
      <c r="B5" s="45">
        <v>1</v>
      </c>
      <c r="C5" s="46" t="s">
        <v>47</v>
      </c>
      <c r="D5" s="47">
        <v>1234.56</v>
      </c>
      <c r="E5" s="48" t="s">
        <v>5</v>
      </c>
      <c r="F5" s="48"/>
      <c r="G5" s="49"/>
      <c r="I5" s="27">
        <f>IF(E5="X",$D5,"")</f>
        <v>1234.56</v>
      </c>
      <c r="J5" s="27" t="str">
        <f t="shared" ref="J5:K5" si="0">IF(F5="X",$D5,"")</f>
        <v/>
      </c>
      <c r="K5" s="27" t="str">
        <f t="shared" si="0"/>
        <v/>
      </c>
    </row>
    <row r="6" spans="2:11">
      <c r="B6" s="1">
        <v>2</v>
      </c>
      <c r="C6" s="16" t="s">
        <v>32</v>
      </c>
      <c r="D6" s="2">
        <v>1185.18</v>
      </c>
      <c r="E6" s="3"/>
      <c r="F6" s="3"/>
      <c r="G6" s="4" t="s">
        <v>5</v>
      </c>
      <c r="I6" s="27" t="str">
        <f t="shared" ref="I6:I14" si="1">IF(E6="X",$D6,"")</f>
        <v/>
      </c>
      <c r="J6" s="27" t="str">
        <f t="shared" ref="J6:J14" si="2">IF(F6="X",$D6,"")</f>
        <v/>
      </c>
      <c r="K6" s="27">
        <f t="shared" ref="K6:K14" si="3">IF(G6="X",$D6,"")</f>
        <v>1185.18</v>
      </c>
    </row>
    <row r="7" spans="2:11">
      <c r="B7" s="1">
        <v>3</v>
      </c>
      <c r="C7" s="16" t="s">
        <v>55</v>
      </c>
      <c r="D7" s="2">
        <v>33.119999999999997</v>
      </c>
      <c r="E7" s="3"/>
      <c r="F7" s="3"/>
      <c r="G7" s="4" t="s">
        <v>5</v>
      </c>
      <c r="I7" s="27" t="str">
        <f t="shared" si="1"/>
        <v/>
      </c>
      <c r="J7" s="27" t="str">
        <f t="shared" si="2"/>
        <v/>
      </c>
      <c r="K7" s="27">
        <f t="shared" si="3"/>
        <v>33.119999999999997</v>
      </c>
    </row>
    <row r="8" spans="2:11">
      <c r="B8" s="1">
        <v>4</v>
      </c>
      <c r="C8" s="16"/>
      <c r="D8" s="2"/>
      <c r="E8" s="3"/>
      <c r="F8" s="3"/>
      <c r="G8" s="4"/>
      <c r="I8" s="27" t="str">
        <f t="shared" si="1"/>
        <v/>
      </c>
      <c r="J8" s="27" t="str">
        <f t="shared" si="2"/>
        <v/>
      </c>
      <c r="K8" s="27" t="str">
        <f t="shared" si="3"/>
        <v/>
      </c>
    </row>
    <row r="9" spans="2:11">
      <c r="B9" s="1">
        <v>5</v>
      </c>
      <c r="C9" s="16"/>
      <c r="D9" s="2"/>
      <c r="E9" s="3"/>
      <c r="F9" s="3"/>
      <c r="G9" s="4"/>
      <c r="I9" s="27" t="str">
        <f t="shared" si="1"/>
        <v/>
      </c>
      <c r="J9" s="27" t="str">
        <f t="shared" si="2"/>
        <v/>
      </c>
      <c r="K9" s="27" t="str">
        <f t="shared" si="3"/>
        <v/>
      </c>
    </row>
    <row r="10" spans="2:11">
      <c r="B10" s="1">
        <v>6</v>
      </c>
      <c r="C10" s="16"/>
      <c r="D10" s="2"/>
      <c r="E10" s="3"/>
      <c r="F10" s="3"/>
      <c r="G10" s="4"/>
      <c r="I10" s="27" t="str">
        <f t="shared" si="1"/>
        <v/>
      </c>
      <c r="J10" s="27" t="str">
        <f t="shared" si="2"/>
        <v/>
      </c>
      <c r="K10" s="27" t="str">
        <f t="shared" si="3"/>
        <v/>
      </c>
    </row>
    <row r="11" spans="2:11">
      <c r="B11" s="1">
        <v>7</v>
      </c>
      <c r="C11" s="16"/>
      <c r="D11" s="2"/>
      <c r="E11" s="3"/>
      <c r="F11" s="3"/>
      <c r="G11" s="4"/>
      <c r="I11" s="27" t="str">
        <f t="shared" si="1"/>
        <v/>
      </c>
      <c r="J11" s="27" t="str">
        <f t="shared" si="2"/>
        <v/>
      </c>
      <c r="K11" s="27" t="str">
        <f t="shared" si="3"/>
        <v/>
      </c>
    </row>
    <row r="12" spans="2:11">
      <c r="B12" s="1">
        <v>8</v>
      </c>
      <c r="C12" s="16"/>
      <c r="D12" s="2"/>
      <c r="E12" s="3"/>
      <c r="F12" s="3"/>
      <c r="G12" s="4"/>
      <c r="I12" s="27" t="str">
        <f t="shared" si="1"/>
        <v/>
      </c>
      <c r="J12" s="27" t="str">
        <f t="shared" si="2"/>
        <v/>
      </c>
      <c r="K12" s="27" t="str">
        <f t="shared" si="3"/>
        <v/>
      </c>
    </row>
    <row r="13" spans="2:11">
      <c r="B13" s="1">
        <v>9</v>
      </c>
      <c r="C13" s="16"/>
      <c r="D13" s="2"/>
      <c r="E13" s="3"/>
      <c r="F13" s="3"/>
      <c r="G13" s="4"/>
      <c r="I13" s="27" t="str">
        <f t="shared" si="1"/>
        <v/>
      </c>
      <c r="J13" s="27" t="str">
        <f t="shared" si="2"/>
        <v/>
      </c>
      <c r="K13" s="27" t="str">
        <f t="shared" si="3"/>
        <v/>
      </c>
    </row>
    <row r="14" spans="2:11" ht="16" thickBot="1">
      <c r="B14" s="5">
        <v>10</v>
      </c>
      <c r="C14" s="17"/>
      <c r="D14" s="6"/>
      <c r="E14" s="7"/>
      <c r="F14" s="7"/>
      <c r="G14" s="8"/>
      <c r="I14" s="27" t="str">
        <f t="shared" si="1"/>
        <v/>
      </c>
      <c r="J14" s="27" t="str">
        <f t="shared" si="2"/>
        <v/>
      </c>
      <c r="K14" s="27" t="str">
        <f t="shared" si="3"/>
        <v/>
      </c>
    </row>
    <row r="15" spans="2:11">
      <c r="I15" s="28">
        <f>SUM(I$5:I$14)</f>
        <v>1234.56</v>
      </c>
      <c r="J15" s="28">
        <f t="shared" ref="J15:K15" si="4">SUM(J$5:J$14)</f>
        <v>0</v>
      </c>
      <c r="K15" s="28">
        <f t="shared" si="4"/>
        <v>1218.3</v>
      </c>
    </row>
    <row r="22" spans="4:4">
      <c r="D22" s="29"/>
    </row>
  </sheetData>
  <mergeCells count="2">
    <mergeCell ref="B2:G2"/>
    <mergeCell ref="I4:K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K55"/>
  <sheetViews>
    <sheetView workbookViewId="0"/>
  </sheetViews>
  <sheetFormatPr baseColWidth="10" defaultRowHeight="15" x14ac:dyDescent="0"/>
  <cols>
    <col min="2" max="2" width="3.1640625" bestFit="1" customWidth="1"/>
    <col min="3" max="3" width="32" customWidth="1"/>
    <col min="4" max="4" width="14" customWidth="1"/>
    <col min="5" max="6" width="3.5" bestFit="1" customWidth="1"/>
    <col min="7" max="7" width="3.5" customWidth="1"/>
    <col min="9" max="11" width="10.83203125" hidden="1" customWidth="1"/>
  </cols>
  <sheetData>
    <row r="2" spans="2:11" ht="33">
      <c r="B2" s="115" t="s">
        <v>6</v>
      </c>
      <c r="C2" s="116"/>
      <c r="D2" s="116"/>
      <c r="E2" s="116"/>
      <c r="F2" s="116"/>
      <c r="G2" s="116"/>
    </row>
    <row r="3" spans="2:11" ht="16" thickBot="1"/>
    <row r="4" spans="2:11" ht="53" thickBot="1">
      <c r="B4" s="40" t="s">
        <v>19</v>
      </c>
      <c r="C4" s="41" t="s">
        <v>39</v>
      </c>
      <c r="D4" s="42" t="s">
        <v>1</v>
      </c>
      <c r="E4" s="43" t="s">
        <v>2</v>
      </c>
      <c r="F4" s="43" t="s">
        <v>3</v>
      </c>
      <c r="G4" s="44" t="s">
        <v>4</v>
      </c>
      <c r="I4" s="119" t="s">
        <v>29</v>
      </c>
      <c r="J4" s="119"/>
      <c r="K4" s="119"/>
    </row>
    <row r="5" spans="2:11">
      <c r="B5" s="18">
        <v>1</v>
      </c>
      <c r="C5" s="25" t="s">
        <v>22</v>
      </c>
      <c r="D5" s="19"/>
      <c r="E5" s="20"/>
      <c r="F5" s="20"/>
      <c r="G5" s="21"/>
      <c r="I5" s="87" t="str">
        <f>IF(E5="X",$D5,"")</f>
        <v/>
      </c>
      <c r="J5" s="87" t="str">
        <f t="shared" ref="J5:K5" si="0">IF(F5="X",$D5,"")</f>
        <v/>
      </c>
      <c r="K5" s="87" t="str">
        <f t="shared" si="0"/>
        <v/>
      </c>
    </row>
    <row r="6" spans="2:11">
      <c r="B6" s="9">
        <v>2</v>
      </c>
      <c r="C6" s="22" t="s">
        <v>46</v>
      </c>
      <c r="D6" s="10">
        <v>450</v>
      </c>
      <c r="E6" s="11" t="s">
        <v>5</v>
      </c>
      <c r="F6" s="11"/>
      <c r="G6" s="12"/>
      <c r="I6" s="87">
        <f>IF(E6="X",$D6,"")</f>
        <v>450</v>
      </c>
      <c r="J6" s="87" t="str">
        <f t="shared" ref="J6:J7" si="1">IF(F6="X",$D6,"")</f>
        <v/>
      </c>
      <c r="K6" s="87" t="str">
        <f t="shared" ref="K6:K7" si="2">IF(G6="X",$D6,"")</f>
        <v/>
      </c>
    </row>
    <row r="7" spans="2:11">
      <c r="B7" s="9">
        <v>3</v>
      </c>
      <c r="C7" s="22" t="s">
        <v>7</v>
      </c>
      <c r="D7" s="10">
        <v>120</v>
      </c>
      <c r="E7" s="11"/>
      <c r="F7" s="11"/>
      <c r="G7" s="12"/>
      <c r="I7" s="87" t="str">
        <f t="shared" ref="I7:I36" si="3">IF(E7="X",$D7,"")</f>
        <v/>
      </c>
      <c r="J7" s="87" t="str">
        <f t="shared" si="1"/>
        <v/>
      </c>
      <c r="K7" s="87" t="str">
        <f t="shared" si="2"/>
        <v/>
      </c>
    </row>
    <row r="8" spans="2:11">
      <c r="B8" s="9">
        <v>4</v>
      </c>
      <c r="C8" s="22" t="s">
        <v>43</v>
      </c>
      <c r="D8" s="10"/>
      <c r="E8" s="11"/>
      <c r="F8" s="11"/>
      <c r="G8" s="12"/>
      <c r="I8" s="87" t="str">
        <f t="shared" si="3"/>
        <v/>
      </c>
      <c r="J8" s="87" t="str">
        <f t="shared" ref="J8:J36" si="4">IF(F8="X",$D8,"")</f>
        <v/>
      </c>
      <c r="K8" s="87" t="str">
        <f t="shared" ref="K8:K36" si="5">IF(G8="X",$D8,"")</f>
        <v/>
      </c>
    </row>
    <row r="9" spans="2:11">
      <c r="B9" s="9">
        <v>5</v>
      </c>
      <c r="C9" s="22" t="s">
        <v>8</v>
      </c>
      <c r="D9" s="10"/>
      <c r="E9" s="11"/>
      <c r="F9" s="11"/>
      <c r="G9" s="12"/>
      <c r="I9" s="87" t="str">
        <f t="shared" si="3"/>
        <v/>
      </c>
      <c r="J9" s="87" t="str">
        <f t="shared" si="4"/>
        <v/>
      </c>
      <c r="K9" s="87" t="str">
        <f t="shared" si="5"/>
        <v/>
      </c>
    </row>
    <row r="10" spans="2:11">
      <c r="B10" s="9">
        <v>6</v>
      </c>
      <c r="C10" s="22" t="s">
        <v>9</v>
      </c>
      <c r="D10" s="10"/>
      <c r="E10" s="11"/>
      <c r="F10" s="11"/>
      <c r="G10" s="12"/>
      <c r="I10" s="87" t="str">
        <f t="shared" si="3"/>
        <v/>
      </c>
      <c r="J10" s="87" t="str">
        <f t="shared" si="4"/>
        <v/>
      </c>
      <c r="K10" s="87" t="str">
        <f t="shared" si="5"/>
        <v/>
      </c>
    </row>
    <row r="11" spans="2:11">
      <c r="B11" s="9">
        <v>7</v>
      </c>
      <c r="C11" s="22" t="s">
        <v>31</v>
      </c>
      <c r="D11" s="10"/>
      <c r="E11" s="11"/>
      <c r="F11" s="11"/>
      <c r="G11" s="12"/>
      <c r="I11" s="87" t="str">
        <f t="shared" si="3"/>
        <v/>
      </c>
      <c r="J11" s="87" t="str">
        <f t="shared" si="4"/>
        <v/>
      </c>
      <c r="K11" s="87" t="str">
        <f t="shared" si="5"/>
        <v/>
      </c>
    </row>
    <row r="12" spans="2:11">
      <c r="B12" s="9">
        <v>8</v>
      </c>
      <c r="C12" s="22" t="s">
        <v>44</v>
      </c>
      <c r="D12" s="10">
        <v>49</v>
      </c>
      <c r="E12" s="11" t="s">
        <v>5</v>
      </c>
      <c r="F12" s="11"/>
      <c r="G12" s="12"/>
      <c r="I12" s="87">
        <f t="shared" si="3"/>
        <v>49</v>
      </c>
      <c r="J12" s="87" t="str">
        <f t="shared" si="4"/>
        <v/>
      </c>
      <c r="K12" s="87" t="str">
        <f t="shared" si="5"/>
        <v/>
      </c>
    </row>
    <row r="13" spans="2:11">
      <c r="B13" s="9">
        <v>9</v>
      </c>
      <c r="C13" s="22" t="s">
        <v>10</v>
      </c>
      <c r="D13" s="10">
        <v>45</v>
      </c>
      <c r="E13" s="11" t="s">
        <v>5</v>
      </c>
      <c r="F13" s="11"/>
      <c r="G13" s="12"/>
      <c r="I13" s="87">
        <f t="shared" si="3"/>
        <v>45</v>
      </c>
      <c r="J13" s="87" t="str">
        <f t="shared" si="4"/>
        <v/>
      </c>
      <c r="K13" s="87" t="str">
        <f t="shared" si="5"/>
        <v/>
      </c>
    </row>
    <row r="14" spans="2:11">
      <c r="B14" s="9">
        <v>10</v>
      </c>
      <c r="C14" s="22" t="s">
        <v>11</v>
      </c>
      <c r="D14" s="10"/>
      <c r="E14" s="11"/>
      <c r="F14" s="11"/>
      <c r="G14" s="12"/>
      <c r="I14" s="87" t="str">
        <f t="shared" si="3"/>
        <v/>
      </c>
      <c r="J14" s="87" t="str">
        <f t="shared" si="4"/>
        <v/>
      </c>
      <c r="K14" s="87" t="str">
        <f t="shared" si="5"/>
        <v/>
      </c>
    </row>
    <row r="15" spans="2:11">
      <c r="B15" s="9">
        <v>11</v>
      </c>
      <c r="C15" s="22" t="s">
        <v>12</v>
      </c>
      <c r="D15" s="10"/>
      <c r="E15" s="11"/>
      <c r="F15" s="11"/>
      <c r="G15" s="12"/>
      <c r="I15" s="87" t="str">
        <f t="shared" si="3"/>
        <v/>
      </c>
      <c r="J15" s="87" t="str">
        <f t="shared" si="4"/>
        <v/>
      </c>
      <c r="K15" s="87" t="str">
        <f t="shared" si="5"/>
        <v/>
      </c>
    </row>
    <row r="16" spans="2:11">
      <c r="B16" s="9">
        <v>12</v>
      </c>
      <c r="C16" s="22" t="s">
        <v>45</v>
      </c>
      <c r="D16" s="10"/>
      <c r="E16" s="11"/>
      <c r="F16" s="11"/>
      <c r="G16" s="12"/>
      <c r="I16" s="87" t="str">
        <f t="shared" si="3"/>
        <v/>
      </c>
      <c r="J16" s="87" t="str">
        <f t="shared" si="4"/>
        <v/>
      </c>
      <c r="K16" s="87" t="str">
        <f t="shared" si="5"/>
        <v/>
      </c>
    </row>
    <row r="17" spans="2:11">
      <c r="B17" s="9">
        <v>13</v>
      </c>
      <c r="C17" s="22"/>
      <c r="D17" s="10"/>
      <c r="E17" s="11"/>
      <c r="F17" s="11"/>
      <c r="G17" s="12"/>
      <c r="I17" s="87" t="str">
        <f t="shared" si="3"/>
        <v/>
      </c>
      <c r="J17" s="87" t="str">
        <f t="shared" si="4"/>
        <v/>
      </c>
      <c r="K17" s="87" t="str">
        <f t="shared" si="5"/>
        <v/>
      </c>
    </row>
    <row r="18" spans="2:11">
      <c r="B18" s="9">
        <v>14</v>
      </c>
      <c r="C18" s="86"/>
      <c r="D18" s="10"/>
      <c r="E18" s="11"/>
      <c r="F18" s="11"/>
      <c r="G18" s="12"/>
      <c r="I18" s="87" t="str">
        <f t="shared" si="3"/>
        <v/>
      </c>
      <c r="J18" s="87" t="str">
        <f t="shared" si="4"/>
        <v/>
      </c>
      <c r="K18" s="87" t="str">
        <f t="shared" si="5"/>
        <v/>
      </c>
    </row>
    <row r="19" spans="2:11">
      <c r="B19" s="9">
        <v>15</v>
      </c>
      <c r="C19" s="86"/>
      <c r="D19" s="10"/>
      <c r="E19" s="11"/>
      <c r="F19" s="11"/>
      <c r="G19" s="12"/>
      <c r="I19" s="87" t="str">
        <f t="shared" si="3"/>
        <v/>
      </c>
      <c r="J19" s="87" t="str">
        <f t="shared" si="4"/>
        <v/>
      </c>
      <c r="K19" s="87" t="str">
        <f t="shared" si="5"/>
        <v/>
      </c>
    </row>
    <row r="20" spans="2:11">
      <c r="B20" s="9">
        <v>16</v>
      </c>
      <c r="C20" s="26" t="s">
        <v>20</v>
      </c>
      <c r="D20" s="10"/>
      <c r="E20" s="11"/>
      <c r="F20" s="11"/>
      <c r="G20" s="12"/>
      <c r="I20" s="87" t="str">
        <f t="shared" si="3"/>
        <v/>
      </c>
      <c r="J20" s="87" t="str">
        <f t="shared" si="4"/>
        <v/>
      </c>
      <c r="K20" s="87" t="str">
        <f t="shared" si="5"/>
        <v/>
      </c>
    </row>
    <row r="21" spans="2:11">
      <c r="B21" s="9">
        <v>17</v>
      </c>
      <c r="C21" s="22" t="s">
        <v>17</v>
      </c>
      <c r="D21" s="10">
        <v>91</v>
      </c>
      <c r="E21" s="11" t="s">
        <v>5</v>
      </c>
      <c r="F21" s="11"/>
      <c r="G21" s="12"/>
      <c r="I21" s="87">
        <f t="shared" si="3"/>
        <v>91</v>
      </c>
      <c r="J21" s="87" t="str">
        <f t="shared" si="4"/>
        <v/>
      </c>
      <c r="K21" s="87" t="str">
        <f t="shared" si="5"/>
        <v/>
      </c>
    </row>
    <row r="22" spans="2:11">
      <c r="B22" s="9">
        <v>18</v>
      </c>
      <c r="C22" s="22" t="s">
        <v>26</v>
      </c>
      <c r="D22" s="10">
        <v>2.5</v>
      </c>
      <c r="E22" s="11" t="s">
        <v>5</v>
      </c>
      <c r="F22" s="11"/>
      <c r="G22" s="12"/>
      <c r="I22" s="87">
        <f t="shared" si="3"/>
        <v>2.5</v>
      </c>
      <c r="J22" s="87" t="str">
        <f t="shared" si="4"/>
        <v/>
      </c>
      <c r="K22" s="87" t="str">
        <f t="shared" si="5"/>
        <v/>
      </c>
    </row>
    <row r="23" spans="2:11">
      <c r="B23" s="9">
        <v>19</v>
      </c>
      <c r="C23" s="22" t="s">
        <v>14</v>
      </c>
      <c r="D23" s="10"/>
      <c r="E23" s="11" t="s">
        <v>5</v>
      </c>
      <c r="F23" s="11"/>
      <c r="G23" s="12"/>
      <c r="I23" s="87">
        <f t="shared" si="3"/>
        <v>0</v>
      </c>
      <c r="J23" s="87" t="str">
        <f t="shared" si="4"/>
        <v/>
      </c>
      <c r="K23" s="87" t="str">
        <f t="shared" si="5"/>
        <v/>
      </c>
    </row>
    <row r="24" spans="2:11">
      <c r="B24" s="9">
        <v>20</v>
      </c>
      <c r="C24" s="22" t="s">
        <v>13</v>
      </c>
      <c r="D24" s="10"/>
      <c r="E24" s="11"/>
      <c r="F24" s="11"/>
      <c r="G24" s="12"/>
      <c r="I24" s="87" t="str">
        <f t="shared" si="3"/>
        <v/>
      </c>
      <c r="J24" s="87" t="str">
        <f t="shared" si="4"/>
        <v/>
      </c>
      <c r="K24" s="87" t="str">
        <f t="shared" si="5"/>
        <v/>
      </c>
    </row>
    <row r="25" spans="2:11">
      <c r="B25" s="9">
        <v>21</v>
      </c>
      <c r="C25" s="22" t="s">
        <v>27</v>
      </c>
      <c r="D25" s="10"/>
      <c r="E25" s="11"/>
      <c r="F25" s="11"/>
      <c r="G25" s="12"/>
      <c r="I25" s="87" t="str">
        <f t="shared" si="3"/>
        <v/>
      </c>
      <c r="J25" s="87" t="str">
        <f t="shared" si="4"/>
        <v/>
      </c>
      <c r="K25" s="87" t="str">
        <f t="shared" si="5"/>
        <v/>
      </c>
    </row>
    <row r="26" spans="2:11">
      <c r="B26" s="9">
        <v>22</v>
      </c>
      <c r="C26" s="22" t="s">
        <v>50</v>
      </c>
      <c r="D26" s="10"/>
      <c r="E26" s="11"/>
      <c r="F26" s="11"/>
      <c r="G26" s="12"/>
      <c r="I26" s="87" t="str">
        <f t="shared" si="3"/>
        <v/>
      </c>
      <c r="J26" s="87" t="str">
        <f t="shared" si="4"/>
        <v/>
      </c>
      <c r="K26" s="87" t="str">
        <f t="shared" si="5"/>
        <v/>
      </c>
    </row>
    <row r="27" spans="2:11">
      <c r="B27" s="9">
        <v>23</v>
      </c>
      <c r="C27" s="86"/>
      <c r="D27" s="10"/>
      <c r="E27" s="11"/>
      <c r="F27" s="11"/>
      <c r="G27" s="12"/>
      <c r="I27" s="87" t="str">
        <f t="shared" si="3"/>
        <v/>
      </c>
      <c r="J27" s="87" t="str">
        <f t="shared" si="4"/>
        <v/>
      </c>
      <c r="K27" s="87" t="str">
        <f t="shared" si="5"/>
        <v/>
      </c>
    </row>
    <row r="28" spans="2:11">
      <c r="B28" s="9">
        <v>24</v>
      </c>
      <c r="C28" s="86"/>
      <c r="D28" s="10"/>
      <c r="E28" s="11"/>
      <c r="F28" s="11"/>
      <c r="G28" s="12"/>
      <c r="I28" s="87" t="str">
        <f t="shared" si="3"/>
        <v/>
      </c>
      <c r="J28" s="87" t="str">
        <f t="shared" si="4"/>
        <v/>
      </c>
      <c r="K28" s="87" t="str">
        <f t="shared" si="5"/>
        <v/>
      </c>
    </row>
    <row r="29" spans="2:11">
      <c r="B29" s="9">
        <v>25</v>
      </c>
      <c r="C29" s="26" t="s">
        <v>21</v>
      </c>
      <c r="D29" s="10"/>
      <c r="E29" s="11"/>
      <c r="F29" s="11"/>
      <c r="G29" s="12"/>
      <c r="I29" s="87" t="str">
        <f t="shared" si="3"/>
        <v/>
      </c>
      <c r="J29" s="87" t="str">
        <f t="shared" si="4"/>
        <v/>
      </c>
      <c r="K29" s="87" t="str">
        <f t="shared" si="5"/>
        <v/>
      </c>
    </row>
    <row r="30" spans="2:11">
      <c r="B30" s="9">
        <v>26</v>
      </c>
      <c r="C30" s="22" t="s">
        <v>15</v>
      </c>
      <c r="D30" s="10"/>
      <c r="E30" s="11"/>
      <c r="F30" s="11"/>
      <c r="G30" s="12"/>
      <c r="I30" s="87" t="str">
        <f t="shared" si="3"/>
        <v/>
      </c>
      <c r="J30" s="87" t="str">
        <f t="shared" si="4"/>
        <v/>
      </c>
      <c r="K30" s="87" t="str">
        <f t="shared" si="5"/>
        <v/>
      </c>
    </row>
    <row r="31" spans="2:11">
      <c r="B31" s="9">
        <v>27</v>
      </c>
      <c r="C31" s="22" t="s">
        <v>16</v>
      </c>
      <c r="D31" s="10"/>
      <c r="E31" s="11"/>
      <c r="F31" s="11"/>
      <c r="G31" s="12"/>
      <c r="I31" s="87" t="str">
        <f t="shared" si="3"/>
        <v/>
      </c>
      <c r="J31" s="87" t="str">
        <f t="shared" si="4"/>
        <v/>
      </c>
      <c r="K31" s="87" t="str">
        <f t="shared" si="5"/>
        <v/>
      </c>
    </row>
    <row r="32" spans="2:11">
      <c r="B32" s="9">
        <v>28</v>
      </c>
      <c r="C32" s="86" t="s">
        <v>54</v>
      </c>
      <c r="D32" s="10"/>
      <c r="E32" s="11"/>
      <c r="F32" s="11"/>
      <c r="G32" s="12"/>
      <c r="I32" s="87" t="str">
        <f t="shared" si="3"/>
        <v/>
      </c>
      <c r="J32" s="87" t="str">
        <f t="shared" si="4"/>
        <v/>
      </c>
      <c r="K32" s="87" t="str">
        <f t="shared" si="5"/>
        <v/>
      </c>
    </row>
    <row r="33" spans="2:11">
      <c r="B33" s="9">
        <v>29</v>
      </c>
      <c r="C33" s="22"/>
      <c r="D33" s="10"/>
      <c r="E33" s="11"/>
      <c r="F33" s="11"/>
      <c r="G33" s="12"/>
      <c r="I33" s="87" t="str">
        <f t="shared" si="3"/>
        <v/>
      </c>
      <c r="J33" s="87" t="str">
        <f t="shared" si="4"/>
        <v/>
      </c>
      <c r="K33" s="87" t="str">
        <f t="shared" si="5"/>
        <v/>
      </c>
    </row>
    <row r="34" spans="2:11">
      <c r="B34" s="9">
        <v>30</v>
      </c>
      <c r="C34" s="22"/>
      <c r="D34" s="10"/>
      <c r="E34" s="11"/>
      <c r="F34" s="11"/>
      <c r="G34" s="12"/>
      <c r="I34" s="87" t="str">
        <f t="shared" si="3"/>
        <v/>
      </c>
      <c r="J34" s="87" t="str">
        <f t="shared" si="4"/>
        <v/>
      </c>
      <c r="K34" s="87" t="str">
        <f t="shared" si="5"/>
        <v/>
      </c>
    </row>
    <row r="35" spans="2:11">
      <c r="B35" s="9">
        <v>31</v>
      </c>
      <c r="C35" s="26" t="s">
        <v>23</v>
      </c>
      <c r="D35" s="10"/>
      <c r="E35" s="11"/>
      <c r="F35" s="11"/>
      <c r="G35" s="12"/>
      <c r="I35" s="87" t="str">
        <f t="shared" si="3"/>
        <v/>
      </c>
      <c r="J35" s="87" t="str">
        <f t="shared" si="4"/>
        <v/>
      </c>
      <c r="K35" s="87" t="str">
        <f t="shared" si="5"/>
        <v/>
      </c>
    </row>
    <row r="36" spans="2:11">
      <c r="B36" s="9">
        <v>32</v>
      </c>
      <c r="C36" s="22" t="s">
        <v>24</v>
      </c>
      <c r="D36" s="10">
        <v>105</v>
      </c>
      <c r="E36" s="11" t="s">
        <v>5</v>
      </c>
      <c r="F36" s="11"/>
      <c r="G36" s="12"/>
      <c r="I36" s="87">
        <f t="shared" si="3"/>
        <v>105</v>
      </c>
      <c r="J36" s="87" t="str">
        <f t="shared" si="4"/>
        <v/>
      </c>
      <c r="K36" s="87" t="str">
        <f t="shared" si="5"/>
        <v/>
      </c>
    </row>
    <row r="37" spans="2:11">
      <c r="B37" s="9">
        <v>33</v>
      </c>
      <c r="C37" s="22" t="s">
        <v>18</v>
      </c>
      <c r="D37" s="10">
        <v>120</v>
      </c>
      <c r="E37" s="11" t="s">
        <v>5</v>
      </c>
      <c r="F37" s="11"/>
      <c r="G37" s="12"/>
      <c r="I37" s="87">
        <f t="shared" ref="I37:I54" si="6">IF(E37="X",$D37,"")</f>
        <v>120</v>
      </c>
      <c r="J37" s="87" t="str">
        <f t="shared" ref="J37:J54" si="7">IF(F37="X",$D37,"")</f>
        <v/>
      </c>
      <c r="K37" s="87" t="str">
        <f t="shared" ref="K37:K54" si="8">IF(G37="X",$D37,"")</f>
        <v/>
      </c>
    </row>
    <row r="38" spans="2:11">
      <c r="B38" s="9">
        <v>34</v>
      </c>
      <c r="C38" s="22"/>
      <c r="D38" s="10"/>
      <c r="E38" s="11"/>
      <c r="F38" s="11"/>
      <c r="G38" s="12"/>
      <c r="I38" s="87" t="str">
        <f t="shared" si="6"/>
        <v/>
      </c>
      <c r="J38" s="87" t="str">
        <f t="shared" si="7"/>
        <v/>
      </c>
      <c r="K38" s="87" t="str">
        <f t="shared" si="8"/>
        <v/>
      </c>
    </row>
    <row r="39" spans="2:11">
      <c r="B39" s="9">
        <v>35</v>
      </c>
      <c r="C39" s="22"/>
      <c r="D39" s="10"/>
      <c r="E39" s="11"/>
      <c r="F39" s="11"/>
      <c r="G39" s="12"/>
      <c r="I39" s="87" t="str">
        <f t="shared" si="6"/>
        <v/>
      </c>
      <c r="J39" s="87" t="str">
        <f t="shared" si="7"/>
        <v/>
      </c>
      <c r="K39" s="87" t="str">
        <f t="shared" si="8"/>
        <v/>
      </c>
    </row>
    <row r="40" spans="2:11">
      <c r="B40" s="9">
        <v>36</v>
      </c>
      <c r="C40" s="22"/>
      <c r="D40" s="10"/>
      <c r="E40" s="11"/>
      <c r="F40" s="11"/>
      <c r="G40" s="12"/>
      <c r="I40" s="87" t="str">
        <f t="shared" si="6"/>
        <v/>
      </c>
      <c r="J40" s="87" t="str">
        <f t="shared" si="7"/>
        <v/>
      </c>
      <c r="K40" s="87" t="str">
        <f t="shared" si="8"/>
        <v/>
      </c>
    </row>
    <row r="41" spans="2:11">
      <c r="B41" s="9">
        <v>37</v>
      </c>
      <c r="C41" s="26" t="s">
        <v>25</v>
      </c>
      <c r="D41" s="10"/>
      <c r="E41" s="11"/>
      <c r="F41" s="11"/>
      <c r="G41" s="12"/>
      <c r="I41" s="87" t="str">
        <f t="shared" si="6"/>
        <v/>
      </c>
      <c r="J41" s="87" t="str">
        <f t="shared" si="7"/>
        <v/>
      </c>
      <c r="K41" s="87" t="str">
        <f t="shared" si="8"/>
        <v/>
      </c>
    </row>
    <row r="42" spans="2:11">
      <c r="B42" s="9">
        <v>38</v>
      </c>
      <c r="C42" s="22" t="s">
        <v>57</v>
      </c>
      <c r="D42" s="10">
        <v>19</v>
      </c>
      <c r="E42" s="11" t="s">
        <v>5</v>
      </c>
      <c r="F42" s="11"/>
      <c r="G42" s="12"/>
      <c r="I42" s="87">
        <f t="shared" si="6"/>
        <v>19</v>
      </c>
      <c r="J42" s="87" t="str">
        <f t="shared" si="7"/>
        <v/>
      </c>
      <c r="K42" s="87" t="str">
        <f t="shared" si="8"/>
        <v/>
      </c>
    </row>
    <row r="43" spans="2:11">
      <c r="B43" s="9">
        <v>39</v>
      </c>
      <c r="C43" s="22"/>
      <c r="D43" s="10"/>
      <c r="E43" s="11"/>
      <c r="F43" s="11"/>
      <c r="G43" s="12"/>
      <c r="I43" s="87" t="str">
        <f t="shared" si="6"/>
        <v/>
      </c>
      <c r="J43" s="87" t="str">
        <f t="shared" si="7"/>
        <v/>
      </c>
      <c r="K43" s="87" t="str">
        <f t="shared" si="8"/>
        <v/>
      </c>
    </row>
    <row r="44" spans="2:11">
      <c r="B44" s="9">
        <v>40</v>
      </c>
      <c r="C44" s="22"/>
      <c r="D44" s="10"/>
      <c r="E44" s="11"/>
      <c r="F44" s="11"/>
      <c r="G44" s="12"/>
      <c r="I44" s="87" t="str">
        <f t="shared" si="6"/>
        <v/>
      </c>
      <c r="J44" s="87" t="str">
        <f t="shared" si="7"/>
        <v/>
      </c>
      <c r="K44" s="87" t="str">
        <f t="shared" si="8"/>
        <v/>
      </c>
    </row>
    <row r="45" spans="2:11">
      <c r="B45" s="9">
        <v>41</v>
      </c>
      <c r="C45" s="22"/>
      <c r="D45" s="10"/>
      <c r="E45" s="11"/>
      <c r="F45" s="11"/>
      <c r="G45" s="12"/>
      <c r="I45" s="87" t="str">
        <f t="shared" si="6"/>
        <v/>
      </c>
      <c r="J45" s="87" t="str">
        <f t="shared" si="7"/>
        <v/>
      </c>
      <c r="K45" s="87" t="str">
        <f t="shared" si="8"/>
        <v/>
      </c>
    </row>
    <row r="46" spans="2:11">
      <c r="B46" s="9">
        <v>42</v>
      </c>
      <c r="C46" s="86"/>
      <c r="D46" s="89"/>
      <c r="E46" s="90"/>
      <c r="F46" s="90"/>
      <c r="G46" s="91"/>
      <c r="I46" s="87" t="str">
        <f t="shared" si="6"/>
        <v/>
      </c>
      <c r="J46" s="87" t="str">
        <f t="shared" si="7"/>
        <v/>
      </c>
      <c r="K46" s="87" t="str">
        <f t="shared" si="8"/>
        <v/>
      </c>
    </row>
    <row r="47" spans="2:11">
      <c r="B47" s="9">
        <v>43</v>
      </c>
      <c r="C47" s="86"/>
      <c r="D47" s="89"/>
      <c r="E47" s="90"/>
      <c r="F47" s="90"/>
      <c r="G47" s="91"/>
      <c r="I47" s="87" t="str">
        <f t="shared" si="6"/>
        <v/>
      </c>
      <c r="J47" s="87" t="str">
        <f t="shared" si="7"/>
        <v/>
      </c>
      <c r="K47" s="87" t="str">
        <f t="shared" si="8"/>
        <v/>
      </c>
    </row>
    <row r="48" spans="2:11">
      <c r="B48" s="9">
        <v>44</v>
      </c>
      <c r="C48" s="26" t="s">
        <v>51</v>
      </c>
      <c r="D48" s="89"/>
      <c r="E48" s="90"/>
      <c r="F48" s="90"/>
      <c r="G48" s="91"/>
      <c r="I48" s="87" t="str">
        <f t="shared" si="6"/>
        <v/>
      </c>
      <c r="J48" s="87" t="str">
        <f t="shared" si="7"/>
        <v/>
      </c>
      <c r="K48" s="87" t="str">
        <f t="shared" si="8"/>
        <v/>
      </c>
    </row>
    <row r="49" spans="2:11">
      <c r="B49" s="9">
        <v>45</v>
      </c>
      <c r="C49" s="22" t="s">
        <v>49</v>
      </c>
      <c r="D49" s="10">
        <v>50</v>
      </c>
      <c r="E49" s="11"/>
      <c r="F49" s="11"/>
      <c r="G49" s="12" t="s">
        <v>5</v>
      </c>
      <c r="I49" s="87" t="str">
        <f t="shared" si="6"/>
        <v/>
      </c>
      <c r="J49" s="87" t="str">
        <f t="shared" si="7"/>
        <v/>
      </c>
      <c r="K49" s="87">
        <f t="shared" si="8"/>
        <v>50</v>
      </c>
    </row>
    <row r="50" spans="2:11">
      <c r="B50" s="9">
        <v>46</v>
      </c>
      <c r="C50" s="22" t="s">
        <v>52</v>
      </c>
      <c r="D50" s="10">
        <v>300</v>
      </c>
      <c r="E50" s="11" t="s">
        <v>5</v>
      </c>
      <c r="F50" s="11"/>
      <c r="G50" s="12"/>
      <c r="I50" s="87">
        <f t="shared" si="6"/>
        <v>300</v>
      </c>
      <c r="J50" s="87" t="str">
        <f t="shared" si="7"/>
        <v/>
      </c>
      <c r="K50" s="87" t="str">
        <f t="shared" si="8"/>
        <v/>
      </c>
    </row>
    <row r="51" spans="2:11">
      <c r="B51" s="9">
        <v>47</v>
      </c>
      <c r="C51" s="22"/>
      <c r="D51" s="10"/>
      <c r="E51" s="11"/>
      <c r="F51" s="11"/>
      <c r="G51" s="12"/>
      <c r="I51" s="87" t="str">
        <f t="shared" si="6"/>
        <v/>
      </c>
      <c r="J51" s="87" t="str">
        <f t="shared" si="7"/>
        <v/>
      </c>
      <c r="K51" s="87" t="str">
        <f t="shared" si="8"/>
        <v/>
      </c>
    </row>
    <row r="52" spans="2:11">
      <c r="B52" s="9">
        <v>48</v>
      </c>
      <c r="C52" s="22"/>
      <c r="D52" s="10"/>
      <c r="E52" s="11"/>
      <c r="F52" s="11"/>
      <c r="G52" s="12"/>
      <c r="I52" s="87" t="str">
        <f t="shared" si="6"/>
        <v/>
      </c>
      <c r="J52" s="87" t="str">
        <f t="shared" si="7"/>
        <v/>
      </c>
      <c r="K52" s="87" t="str">
        <f t="shared" si="8"/>
        <v/>
      </c>
    </row>
    <row r="53" spans="2:11">
      <c r="B53" s="9">
        <v>49</v>
      </c>
      <c r="C53" s="22"/>
      <c r="D53" s="10"/>
      <c r="E53" s="11"/>
      <c r="F53" s="11"/>
      <c r="G53" s="12"/>
      <c r="I53" s="87" t="str">
        <f t="shared" si="6"/>
        <v/>
      </c>
      <c r="J53" s="87" t="str">
        <f t="shared" si="7"/>
        <v/>
      </c>
      <c r="K53" s="87" t="str">
        <f t="shared" si="8"/>
        <v/>
      </c>
    </row>
    <row r="54" spans="2:11" ht="16" thickBot="1">
      <c r="B54" s="24">
        <v>50</v>
      </c>
      <c r="C54" s="23"/>
      <c r="D54" s="13"/>
      <c r="E54" s="14"/>
      <c r="F54" s="14"/>
      <c r="G54" s="15"/>
      <c r="I54" s="87" t="str">
        <f t="shared" si="6"/>
        <v/>
      </c>
      <c r="J54" s="87" t="str">
        <f t="shared" si="7"/>
        <v/>
      </c>
      <c r="K54" s="87" t="str">
        <f t="shared" si="8"/>
        <v/>
      </c>
    </row>
    <row r="55" spans="2:11">
      <c r="I55" s="88">
        <f>SUM(I$5:I$54)</f>
        <v>1181.5</v>
      </c>
      <c r="J55" s="88">
        <f>SUM(J$5:J$54)</f>
        <v>0</v>
      </c>
      <c r="K55" s="88">
        <f>SUM(K$5:K$54)</f>
        <v>50</v>
      </c>
    </row>
  </sheetData>
  <mergeCells count="2">
    <mergeCell ref="B2:G2"/>
    <mergeCell ref="I4:K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workbookViewId="0"/>
  </sheetViews>
  <sheetFormatPr baseColWidth="10" defaultRowHeight="15" x14ac:dyDescent="0"/>
  <cols>
    <col min="2" max="2" width="3.1640625" bestFit="1" customWidth="1"/>
    <col min="3" max="3" width="32" customWidth="1"/>
    <col min="4" max="4" width="14" customWidth="1"/>
    <col min="5" max="7" width="3.5" bestFit="1" customWidth="1"/>
    <col min="8" max="8" width="16.5" bestFit="1" customWidth="1"/>
    <col min="9" max="9" width="8.6640625" bestFit="1" customWidth="1"/>
    <col min="10" max="10" width="21.83203125" bestFit="1" customWidth="1"/>
    <col min="11" max="11" width="40.5" style="92" customWidth="1"/>
    <col min="13" max="15" width="10.83203125" hidden="1" customWidth="1"/>
    <col min="16" max="16" width="0" hidden="1" customWidth="1"/>
    <col min="17" max="17" width="10.83203125" hidden="1" customWidth="1"/>
    <col min="18" max="18" width="16.5" hidden="1" customWidth="1"/>
    <col min="19" max="19" width="25.83203125" hidden="1" customWidth="1"/>
  </cols>
  <sheetData>
    <row r="2" spans="2:19" ht="33">
      <c r="B2" s="115" t="s">
        <v>33</v>
      </c>
      <c r="C2" s="116"/>
      <c r="D2" s="116"/>
      <c r="E2" s="116"/>
      <c r="F2" s="116"/>
      <c r="G2" s="116"/>
      <c r="H2" s="116"/>
      <c r="I2" s="116"/>
      <c r="J2" s="116"/>
      <c r="K2" s="116"/>
    </row>
    <row r="3" spans="2:19" ht="16" thickBot="1"/>
    <row r="4" spans="2:19" ht="53" thickBot="1">
      <c r="B4" s="37" t="s">
        <v>19</v>
      </c>
      <c r="C4" s="38" t="s">
        <v>38</v>
      </c>
      <c r="D4" s="38" t="s">
        <v>1</v>
      </c>
      <c r="E4" s="39" t="s">
        <v>2</v>
      </c>
      <c r="F4" s="39" t="s">
        <v>3</v>
      </c>
      <c r="G4" s="39" t="s">
        <v>4</v>
      </c>
      <c r="H4" s="38" t="s">
        <v>34</v>
      </c>
      <c r="I4" s="38" t="s">
        <v>35</v>
      </c>
      <c r="J4" s="38" t="s">
        <v>36</v>
      </c>
      <c r="K4" s="58" t="s">
        <v>53</v>
      </c>
      <c r="M4" s="60"/>
      <c r="N4" s="60"/>
      <c r="O4" s="60"/>
      <c r="Q4" s="60" t="s">
        <v>35</v>
      </c>
      <c r="R4" s="60" t="s">
        <v>40</v>
      </c>
      <c r="S4" s="60" t="s">
        <v>38</v>
      </c>
    </row>
    <row r="5" spans="2:19">
      <c r="B5" s="64">
        <v>8</v>
      </c>
      <c r="C5" s="33" t="str">
        <f>IF($B5="","",IF(VLOOKUP($B5,Uitgaven!$B$5:$G$54,2,FALSE)="","",VLOOKUP($B5,Uitgaven!$B$5:$G$54,2,FALSE)))</f>
        <v>Telefoon/Tv/Internet</v>
      </c>
      <c r="D5" s="34">
        <f>IF($B5="","",IF(VLOOKUP($B5,Uitgaven!$B$5:$G$54,3,FALSE)="","",VLOOKUP($B5,Uitgaven!$B$5:$G$54,3,FALSE)))</f>
        <v>49</v>
      </c>
      <c r="E5" s="35" t="str">
        <f>IF($B5="","",IF(VLOOKUP($B5,Uitgaven!$B$5:$G$54,4,FALSE)="","",VLOOKUP($B5,Uitgaven!$B$5:$G$54,4,FALSE)))</f>
        <v>x</v>
      </c>
      <c r="F5" s="35" t="str">
        <f>IF($B5="","",IF(VLOOKUP($B5,Uitgaven!$B$5:$G$54,5,FALSE)="","",VLOOKUP($B5,Uitgaven!$B$5:$G$54,5,FALSE)))</f>
        <v/>
      </c>
      <c r="G5" s="35" t="str">
        <f>IF($B5="","",IF(VLOOKUP($B5,Uitgaven!$B$5:$G$54,6,FALSE)="","",VLOOKUP($B5,Uitgaven!$B$5:$G$54,6,FALSE)))</f>
        <v/>
      </c>
      <c r="H5" s="55">
        <v>42614</v>
      </c>
      <c r="I5" s="36">
        <f ca="1">IF(H5="","",H5-TODAY()+0)</f>
        <v>230</v>
      </c>
      <c r="J5" s="34"/>
      <c r="K5" s="93"/>
      <c r="M5" t="str">
        <f t="shared" ref="M5:M24" si="0">IF(E5="X",IF($J5="","",IF($D5-$J5&lt;0,"",$D5-$J5)),"")</f>
        <v/>
      </c>
      <c r="N5" t="str">
        <f t="shared" ref="N5:N24" si="1">IF(F5="X",IF($J5="","",IF($D5-$J5&lt;0,"",$D5-$J5)),"")</f>
        <v/>
      </c>
      <c r="O5" t="str">
        <f t="shared" ref="O5:O24" si="2">IF(G5="X",IF($J5="","",IF($D5-$J5&lt;0,"",$D5-$J5)),"")</f>
        <v/>
      </c>
      <c r="Q5" s="59">
        <f ca="1">IF(ISNUMBER(SMALL(I5:I24,1)),SMALL(I5:I24,1),"")</f>
        <v>77</v>
      </c>
      <c r="R5" s="63">
        <f ca="1">IF(Q5="","",TODAY()+Q5)</f>
        <v>42461</v>
      </c>
      <c r="S5" t="str">
        <f ca="1">IF(Q5="","",INDEX($C$5:$C$24,MATCH(Q5,$I$5:$I$24,0)))</f>
        <v>NS Dalvoordeel</v>
      </c>
    </row>
    <row r="6" spans="2:19">
      <c r="B6" s="65">
        <v>9</v>
      </c>
      <c r="C6" s="33" t="str">
        <f>IF($B6="","",IF(VLOOKUP($B6,Uitgaven!$B$5:$G$54,2,FALSE)="","",VLOOKUP($B6,Uitgaven!$B$5:$G$54,2,FALSE)))</f>
        <v>Mobiele telefoon</v>
      </c>
      <c r="D6" s="34">
        <f>IF($B6="","",IF(VLOOKUP($B6,Uitgaven!$B$5:$G$54,3,FALSE)="","",VLOOKUP($B6,Uitgaven!$B$5:$G$54,3,FALSE)))</f>
        <v>45</v>
      </c>
      <c r="E6" s="35" t="str">
        <f>IF($B6="","",IF(VLOOKUP($B6,Uitgaven!$B$5:$G$54,4,FALSE)="","",VLOOKUP($B6,Uitgaven!$B$5:$G$54,4,FALSE)))</f>
        <v>x</v>
      </c>
      <c r="F6" s="35" t="str">
        <f>IF($B6="","",IF(VLOOKUP($B6,Uitgaven!$B$5:$G$54,5,FALSE)="","",VLOOKUP($B6,Uitgaven!$B$5:$G$54,5,FALSE)))</f>
        <v/>
      </c>
      <c r="G6" s="35" t="str">
        <f>IF($B6="","",IF(VLOOKUP($B6,Uitgaven!$B$5:$G$54,6,FALSE)="","",VLOOKUP($B6,Uitgaven!$B$5:$G$54,6,FALSE)))</f>
        <v/>
      </c>
      <c r="H6" s="56">
        <v>42522</v>
      </c>
      <c r="I6" s="36">
        <f ca="1">IF(H6="","",H6-TODAY()+0)</f>
        <v>138</v>
      </c>
      <c r="J6" s="30"/>
      <c r="K6" s="94"/>
      <c r="M6" t="str">
        <f t="shared" si="0"/>
        <v/>
      </c>
      <c r="N6" t="str">
        <f t="shared" si="1"/>
        <v/>
      </c>
      <c r="O6" t="str">
        <f t="shared" si="2"/>
        <v/>
      </c>
      <c r="Q6" s="59">
        <f ca="1">IF(ISNUMBER(SMALL(I5:I24,2)),SMALL(I5:I24,2)+0,"")</f>
        <v>138</v>
      </c>
      <c r="R6" s="63">
        <f t="shared" ref="R6:R9" ca="1" si="3">IF(Q6="","",TODAY()+Q6)</f>
        <v>42522</v>
      </c>
      <c r="S6" t="str">
        <f ca="1">IF(Q6="","",INDEX($C$5:$C$24,MATCH(Q6,$I$5:$I$24,0)))</f>
        <v>Mobiele telefoon</v>
      </c>
    </row>
    <row r="7" spans="2:19">
      <c r="B7" s="65">
        <v>17</v>
      </c>
      <c r="C7" s="33" t="str">
        <f>IF($B7="","",IF(VLOOKUP($B7,Uitgaven!$B$5:$G$54,2,FALSE)="","",VLOOKUP($B7,Uitgaven!$B$5:$G$54,2,FALSE)))</f>
        <v>Zorgverzekering</v>
      </c>
      <c r="D7" s="34">
        <f>IF($B7="","",IF(VLOOKUP($B7,Uitgaven!$B$5:$G$54,3,FALSE)="","",VLOOKUP($B7,Uitgaven!$B$5:$G$54,3,FALSE)))</f>
        <v>91</v>
      </c>
      <c r="E7" s="35" t="str">
        <f>IF($B7="","",IF(VLOOKUP($B7,Uitgaven!$B$5:$G$54,4,FALSE)="","",VLOOKUP($B7,Uitgaven!$B$5:$G$54,4,FALSE)))</f>
        <v>x</v>
      </c>
      <c r="F7" s="35" t="str">
        <f>IF($B7="","",IF(VLOOKUP($B7,Uitgaven!$B$5:$G$54,5,FALSE)="","",VLOOKUP($B7,Uitgaven!$B$5:$G$54,5,FALSE)))</f>
        <v/>
      </c>
      <c r="G7" s="35" t="str">
        <f>IF($B7="","",IF(VLOOKUP($B7,Uitgaven!$B$5:$G$54,6,FALSE)="","",VLOOKUP($B7,Uitgaven!$B$5:$G$54,6,FALSE)))</f>
        <v/>
      </c>
      <c r="H7" s="56">
        <v>42735</v>
      </c>
      <c r="I7" s="36">
        <f t="shared" ref="I7:I24" ca="1" si="4">IF(H7="","",H7-TODAY()+0)</f>
        <v>351</v>
      </c>
      <c r="J7" s="30"/>
      <c r="K7" s="94"/>
      <c r="M7" t="str">
        <f t="shared" si="0"/>
        <v/>
      </c>
      <c r="N7" t="str">
        <f t="shared" si="1"/>
        <v/>
      </c>
      <c r="O7" t="str">
        <f t="shared" si="2"/>
        <v/>
      </c>
      <c r="Q7" s="59">
        <f ca="1">IF(ISNUMBER(SMALL(I5:I24,3)),SMALL(I5:I24,3)+0,"")</f>
        <v>230</v>
      </c>
      <c r="R7" s="63">
        <f t="shared" ca="1" si="3"/>
        <v>42614</v>
      </c>
      <c r="S7" t="str">
        <f ca="1">IF(Q7="","",INDEX($C$5:$C$24,MATCH(Q7,$I$5:$I$24,0)))</f>
        <v>Telefoon/Tv/Internet</v>
      </c>
    </row>
    <row r="8" spans="2:19">
      <c r="B8" s="65"/>
      <c r="C8" s="33" t="str">
        <f>IF($B8="","",IF(VLOOKUP($B8,Uitgaven!$B$5:$G$54,2,FALSE)="","",VLOOKUP($B8,Uitgaven!$B$5:$G$54,2,FALSE)))</f>
        <v/>
      </c>
      <c r="D8" s="34" t="str">
        <f>IF($B8="","",IF(VLOOKUP($B8,Uitgaven!$B$5:$G$54,3,FALSE)="","",VLOOKUP($B8,Uitgaven!$B$5:$G$54,3,FALSE)))</f>
        <v/>
      </c>
      <c r="E8" s="35" t="str">
        <f>IF($B8="","",IF(VLOOKUP($B8,Uitgaven!$B$5:$G$54,4,FALSE)="","",VLOOKUP($B8,Uitgaven!$B$5:$G$54,4,FALSE)))</f>
        <v/>
      </c>
      <c r="F8" s="35" t="str">
        <f>IF($B8="","",IF(VLOOKUP($B8,Uitgaven!$B$5:$G$54,5,FALSE)="","",VLOOKUP($B8,Uitgaven!$B$5:$G$54,5,FALSE)))</f>
        <v/>
      </c>
      <c r="G8" s="35" t="str">
        <f>IF($B8="","",IF(VLOOKUP($B8,Uitgaven!$B$5:$G$54,6,FALSE)="","",VLOOKUP($B8,Uitgaven!$B$5:$G$54,6,FALSE)))</f>
        <v/>
      </c>
      <c r="H8" s="56"/>
      <c r="I8" s="36" t="str">
        <f t="shared" ca="1" si="4"/>
        <v/>
      </c>
      <c r="J8" s="30"/>
      <c r="K8" s="94"/>
      <c r="M8" t="str">
        <f t="shared" si="0"/>
        <v/>
      </c>
      <c r="N8" t="str">
        <f t="shared" si="1"/>
        <v/>
      </c>
      <c r="O8" t="str">
        <f t="shared" si="2"/>
        <v/>
      </c>
      <c r="Q8">
        <f ca="1">IF(ISNUMBER(SMALL(I5:I24,4)),SMALL(I5:I24,4)+0,"")</f>
        <v>351</v>
      </c>
      <c r="R8" s="63">
        <f t="shared" ca="1" si="3"/>
        <v>42735</v>
      </c>
      <c r="S8" t="str">
        <f ca="1">IF(Q8="","",INDEX($C$5:$C$24,MATCH(Q8,$I$5:$I$24,0)))</f>
        <v>Zorgverzekering</v>
      </c>
    </row>
    <row r="9" spans="2:19">
      <c r="B9" s="65">
        <v>38</v>
      </c>
      <c r="C9" s="33" t="str">
        <f>IF($B9="","",IF(VLOOKUP($B9,Uitgaven!$B$5:$G$54,2,FALSE)="","",VLOOKUP($B9,Uitgaven!$B$5:$G$54,2,FALSE)))</f>
        <v>Sportschool</v>
      </c>
      <c r="D9" s="34">
        <f>IF($B9="","",IF(VLOOKUP($B9,Uitgaven!$B$5:$G$54,3,FALSE)="","",VLOOKUP($B9,Uitgaven!$B$5:$G$54,3,FALSE)))</f>
        <v>19</v>
      </c>
      <c r="E9" s="35" t="str">
        <f>IF($B9="","",IF(VLOOKUP($B9,Uitgaven!$B$5:$G$54,4,FALSE)="","",VLOOKUP($B9,Uitgaven!$B$5:$G$54,4,FALSE)))</f>
        <v>x</v>
      </c>
      <c r="F9" s="35" t="str">
        <f>IF($B9="","",IF(VLOOKUP($B9,Uitgaven!$B$5:$G$54,5,FALSE)="","",VLOOKUP($B9,Uitgaven!$B$5:$G$54,5,FALSE)))</f>
        <v/>
      </c>
      <c r="G9" s="35" t="str">
        <f>IF($B9="","",IF(VLOOKUP($B9,Uitgaven!$B$5:$G$54,6,FALSE)="","",VLOOKUP($B9,Uitgaven!$B$5:$G$54,6,FALSE)))</f>
        <v/>
      </c>
      <c r="H9" s="56">
        <v>42736</v>
      </c>
      <c r="I9" s="36">
        <f t="shared" ca="1" si="4"/>
        <v>352</v>
      </c>
      <c r="J9" s="30">
        <v>17.5</v>
      </c>
      <c r="K9" s="94" t="s">
        <v>58</v>
      </c>
      <c r="M9">
        <f t="shared" si="0"/>
        <v>1.5</v>
      </c>
      <c r="N9" t="str">
        <f t="shared" si="1"/>
        <v/>
      </c>
      <c r="O9" t="str">
        <f t="shared" si="2"/>
        <v/>
      </c>
      <c r="Q9">
        <f ca="1">IF(ISNUMBER(SMALL(I5:I24,5)),SMALL(I5:I24,5)+0,"")</f>
        <v>352</v>
      </c>
      <c r="R9" s="63">
        <f t="shared" ca="1" si="3"/>
        <v>42736</v>
      </c>
      <c r="S9" t="str">
        <f ca="1">IF(Q9="","",INDEX($C$5:$C$24,MATCH(Q9,$I$5:$I$24,0)))</f>
        <v>Sportschool</v>
      </c>
    </row>
    <row r="10" spans="2:19">
      <c r="B10" s="65">
        <v>45</v>
      </c>
      <c r="C10" s="33" t="str">
        <f>IF($B10="","",IF(VLOOKUP($B10,Uitgaven!$B$5:$G$54,2,FALSE)="","",VLOOKUP($B10,Uitgaven!$B$5:$G$54,2,FALSE)))</f>
        <v>NS Dalvoordeel</v>
      </c>
      <c r="D10" s="34">
        <f>IF($B10="","",IF(VLOOKUP($B10,Uitgaven!$B$5:$G$54,3,FALSE)="","",VLOOKUP($B10,Uitgaven!$B$5:$G$54,3,FALSE)))</f>
        <v>50</v>
      </c>
      <c r="E10" s="35" t="str">
        <f>IF($B10="","",IF(VLOOKUP($B10,Uitgaven!$B$5:$G$54,4,FALSE)="","",VLOOKUP($B10,Uitgaven!$B$5:$G$54,4,FALSE)))</f>
        <v/>
      </c>
      <c r="F10" s="35" t="str">
        <f>IF($B10="","",IF(VLOOKUP($B10,Uitgaven!$B$5:$G$54,5,FALSE)="","",VLOOKUP($B10,Uitgaven!$B$5:$G$54,5,FALSE)))</f>
        <v/>
      </c>
      <c r="G10" s="35" t="str">
        <f>IF($B10="","",IF(VLOOKUP($B10,Uitgaven!$B$5:$G$54,6,FALSE)="","",VLOOKUP($B10,Uitgaven!$B$5:$G$54,6,FALSE)))</f>
        <v>x</v>
      </c>
      <c r="H10" s="56">
        <v>42461</v>
      </c>
      <c r="I10" s="36">
        <f t="shared" ca="1" si="4"/>
        <v>77</v>
      </c>
      <c r="J10" s="30"/>
      <c r="K10" s="94"/>
      <c r="M10" t="str">
        <f t="shared" si="0"/>
        <v/>
      </c>
      <c r="N10" t="str">
        <f t="shared" si="1"/>
        <v/>
      </c>
      <c r="O10" t="str">
        <f t="shared" si="2"/>
        <v/>
      </c>
      <c r="Q10" s="61"/>
      <c r="R10" s="61"/>
      <c r="S10" s="61"/>
    </row>
    <row r="11" spans="2:19">
      <c r="B11" s="65"/>
      <c r="C11" s="33" t="str">
        <f>IF($B11="","",IF(VLOOKUP($B11,Uitgaven!$B$5:$G$54,2,FALSE)="","",VLOOKUP($B11,Uitgaven!$B$5:$G$54,2,FALSE)))</f>
        <v/>
      </c>
      <c r="D11" s="34" t="str">
        <f>IF($B11="","",IF(VLOOKUP($B11,Uitgaven!$B$5:$G$54,3,FALSE)="","",VLOOKUP($B11,Uitgaven!$B$5:$G$54,3,FALSE)))</f>
        <v/>
      </c>
      <c r="E11" s="35" t="str">
        <f>IF($B11="","",IF(VLOOKUP($B11,Uitgaven!$B$5:$G$54,4,FALSE)="","",VLOOKUP($B11,Uitgaven!$B$5:$G$54,4,FALSE)))</f>
        <v/>
      </c>
      <c r="F11" s="35" t="str">
        <f>IF($B11="","",IF(VLOOKUP($B11,Uitgaven!$B$5:$G$54,5,FALSE)="","",VLOOKUP($B11,Uitgaven!$B$5:$G$54,5,FALSE)))</f>
        <v/>
      </c>
      <c r="G11" s="35" t="str">
        <f>IF($B11="","",IF(VLOOKUP($B11,Uitgaven!$B$5:$G$54,6,FALSE)="","",VLOOKUP($B11,Uitgaven!$B$5:$G$54,6,FALSE)))</f>
        <v/>
      </c>
      <c r="H11" s="56"/>
      <c r="I11" s="36" t="str">
        <f t="shared" ca="1" si="4"/>
        <v/>
      </c>
      <c r="J11" s="30"/>
      <c r="K11" s="94"/>
      <c r="M11" t="str">
        <f t="shared" si="0"/>
        <v/>
      </c>
      <c r="N11" t="str">
        <f t="shared" si="1"/>
        <v/>
      </c>
      <c r="O11" t="str">
        <f t="shared" si="2"/>
        <v/>
      </c>
    </row>
    <row r="12" spans="2:19">
      <c r="B12" s="65"/>
      <c r="C12" s="33" t="str">
        <f>IF($B12="","",IF(VLOOKUP($B12,Uitgaven!$B$5:$G$54,2,FALSE)="","",VLOOKUP($B12,Uitgaven!$B$5:$G$54,2,FALSE)))</f>
        <v/>
      </c>
      <c r="D12" s="34" t="str">
        <f>IF($B12="","",IF(VLOOKUP($B12,Uitgaven!$B$5:$G$54,3,FALSE)="","",VLOOKUP($B12,Uitgaven!$B$5:$G$54,3,FALSE)))</f>
        <v/>
      </c>
      <c r="E12" s="35" t="str">
        <f>IF($B12="","",IF(VLOOKUP($B12,Uitgaven!$B$5:$G$54,4,FALSE)="","",VLOOKUP($B12,Uitgaven!$B$5:$G$54,4,FALSE)))</f>
        <v/>
      </c>
      <c r="F12" s="35" t="str">
        <f>IF($B12="","",IF(VLOOKUP($B12,Uitgaven!$B$5:$G$54,5,FALSE)="","",VLOOKUP($B12,Uitgaven!$B$5:$G$54,5,FALSE)))</f>
        <v/>
      </c>
      <c r="G12" s="35" t="str">
        <f>IF($B12="","",IF(VLOOKUP($B12,Uitgaven!$B$5:$G$54,6,FALSE)="","",VLOOKUP($B12,Uitgaven!$B$5:$G$54,6,FALSE)))</f>
        <v/>
      </c>
      <c r="H12" s="56"/>
      <c r="I12" s="36" t="str">
        <f t="shared" ca="1" si="4"/>
        <v/>
      </c>
      <c r="J12" s="30"/>
      <c r="K12" s="94"/>
      <c r="M12" t="str">
        <f t="shared" si="0"/>
        <v/>
      </c>
      <c r="N12" t="str">
        <f t="shared" si="1"/>
        <v/>
      </c>
      <c r="O12" t="str">
        <f t="shared" si="2"/>
        <v/>
      </c>
    </row>
    <row r="13" spans="2:19">
      <c r="B13" s="65"/>
      <c r="C13" s="33" t="str">
        <f>IF($B13="","",IF(VLOOKUP($B13,Uitgaven!$B$5:$G$54,2,FALSE)="","",VLOOKUP($B13,Uitgaven!$B$5:$G$54,2,FALSE)))</f>
        <v/>
      </c>
      <c r="D13" s="34" t="str">
        <f>IF($B13="","",IF(VLOOKUP($B13,Uitgaven!$B$5:$G$54,3,FALSE)="","",VLOOKUP($B13,Uitgaven!$B$5:$G$54,3,FALSE)))</f>
        <v/>
      </c>
      <c r="E13" s="35" t="str">
        <f>IF($B13="","",IF(VLOOKUP($B13,Uitgaven!$B$5:$G$54,4,FALSE)="","",VLOOKUP($B13,Uitgaven!$B$5:$G$54,4,FALSE)))</f>
        <v/>
      </c>
      <c r="F13" s="35" t="str">
        <f>IF($B13="","",IF(VLOOKUP($B13,Uitgaven!$B$5:$G$54,5,FALSE)="","",VLOOKUP($B13,Uitgaven!$B$5:$G$54,5,FALSE)))</f>
        <v/>
      </c>
      <c r="G13" s="35" t="str">
        <f>IF($B13="","",IF(VLOOKUP($B13,Uitgaven!$B$5:$G$54,6,FALSE)="","",VLOOKUP($B13,Uitgaven!$B$5:$G$54,6,FALSE)))</f>
        <v/>
      </c>
      <c r="H13" s="56"/>
      <c r="I13" s="36" t="str">
        <f t="shared" ca="1" si="4"/>
        <v/>
      </c>
      <c r="J13" s="30"/>
      <c r="K13" s="94"/>
      <c r="M13" t="str">
        <f t="shared" si="0"/>
        <v/>
      </c>
      <c r="N13" t="str">
        <f t="shared" si="1"/>
        <v/>
      </c>
      <c r="O13" t="str">
        <f t="shared" si="2"/>
        <v/>
      </c>
    </row>
    <row r="14" spans="2:19">
      <c r="B14" s="65"/>
      <c r="C14" s="33" t="str">
        <f>IF($B14="","",IF(VLOOKUP($B14,Uitgaven!$B$5:$G$54,2,FALSE)="","",VLOOKUP($B14,Uitgaven!$B$5:$G$54,2,FALSE)))</f>
        <v/>
      </c>
      <c r="D14" s="34" t="str">
        <f>IF($B14="","",IF(VLOOKUP($B14,Uitgaven!$B$5:$G$54,3,FALSE)="","",VLOOKUP($B14,Uitgaven!$B$5:$G$54,3,FALSE)))</f>
        <v/>
      </c>
      <c r="E14" s="35" t="str">
        <f>IF($B14="","",IF(VLOOKUP($B14,Uitgaven!$B$5:$G$54,4,FALSE)="","",VLOOKUP($B14,Uitgaven!$B$5:$G$54,4,FALSE)))</f>
        <v/>
      </c>
      <c r="F14" s="35" t="str">
        <f>IF($B14="","",IF(VLOOKUP($B14,Uitgaven!$B$5:$G$54,5,FALSE)="","",VLOOKUP($B14,Uitgaven!$B$5:$G$54,5,FALSE)))</f>
        <v/>
      </c>
      <c r="G14" s="35" t="str">
        <f>IF($B14="","",IF(VLOOKUP($B14,Uitgaven!$B$5:$G$54,6,FALSE)="","",VLOOKUP($B14,Uitgaven!$B$5:$G$54,6,FALSE)))</f>
        <v/>
      </c>
      <c r="H14" s="56"/>
      <c r="I14" s="36" t="str">
        <f t="shared" ca="1" si="4"/>
        <v/>
      </c>
      <c r="J14" s="30"/>
      <c r="K14" s="94"/>
      <c r="M14" t="str">
        <f t="shared" si="0"/>
        <v/>
      </c>
      <c r="N14" t="str">
        <f t="shared" si="1"/>
        <v/>
      </c>
      <c r="O14" t="str">
        <f t="shared" si="2"/>
        <v/>
      </c>
    </row>
    <row r="15" spans="2:19">
      <c r="B15" s="65"/>
      <c r="C15" s="33" t="str">
        <f>IF($B15="","",IF(VLOOKUP($B15,Uitgaven!$B$5:$G$54,2,FALSE)="","",VLOOKUP($B15,Uitgaven!$B$5:$G$54,2,FALSE)))</f>
        <v/>
      </c>
      <c r="D15" s="34" t="str">
        <f>IF($B15="","",IF(VLOOKUP($B15,Uitgaven!$B$5:$G$54,3,FALSE)="","",VLOOKUP($B15,Uitgaven!$B$5:$G$54,3,FALSE)))</f>
        <v/>
      </c>
      <c r="E15" s="35" t="str">
        <f>IF($B15="","",IF(VLOOKUP($B15,Uitgaven!$B$5:$G$54,4,FALSE)="","",VLOOKUP($B15,Uitgaven!$B$5:$G$54,4,FALSE)))</f>
        <v/>
      </c>
      <c r="F15" s="35" t="str">
        <f>IF($B15="","",IF(VLOOKUP($B15,Uitgaven!$B$5:$G$54,5,FALSE)="","",VLOOKUP($B15,Uitgaven!$B$5:$G$54,5,FALSE)))</f>
        <v/>
      </c>
      <c r="G15" s="35" t="str">
        <f>IF($B15="","",IF(VLOOKUP($B15,Uitgaven!$B$5:$G$54,6,FALSE)="","",VLOOKUP($B15,Uitgaven!$B$5:$G$54,6,FALSE)))</f>
        <v/>
      </c>
      <c r="H15" s="56"/>
      <c r="I15" s="36" t="str">
        <f t="shared" ca="1" si="4"/>
        <v/>
      </c>
      <c r="J15" s="30"/>
      <c r="K15" s="94"/>
      <c r="M15" t="str">
        <f t="shared" si="0"/>
        <v/>
      </c>
      <c r="N15" t="str">
        <f t="shared" si="1"/>
        <v/>
      </c>
      <c r="O15" t="str">
        <f t="shared" si="2"/>
        <v/>
      </c>
    </row>
    <row r="16" spans="2:19">
      <c r="B16" s="65"/>
      <c r="C16" s="33" t="str">
        <f>IF($B16="","",IF(VLOOKUP($B16,Uitgaven!$B$5:$G$54,2,FALSE)="","",VLOOKUP($B16,Uitgaven!$B$5:$G$54,2,FALSE)))</f>
        <v/>
      </c>
      <c r="D16" s="34" t="str">
        <f>IF($B16="","",IF(VLOOKUP($B16,Uitgaven!$B$5:$G$54,3,FALSE)="","",VLOOKUP($B16,Uitgaven!$B$5:$G$54,3,FALSE)))</f>
        <v/>
      </c>
      <c r="E16" s="35" t="str">
        <f>IF($B16="","",IF(VLOOKUP($B16,Uitgaven!$B$5:$G$54,4,FALSE)="","",VLOOKUP($B16,Uitgaven!$B$5:$G$54,4,FALSE)))</f>
        <v/>
      </c>
      <c r="F16" s="35" t="str">
        <f>IF($B16="","",IF(VLOOKUP($B16,Uitgaven!$B$5:$G$54,5,FALSE)="","",VLOOKUP($B16,Uitgaven!$B$5:$G$54,5,FALSE)))</f>
        <v/>
      </c>
      <c r="G16" s="35" t="str">
        <f>IF($B16="","",IF(VLOOKUP($B16,Uitgaven!$B$5:$G$54,6,FALSE)="","",VLOOKUP($B16,Uitgaven!$B$5:$G$54,6,FALSE)))</f>
        <v/>
      </c>
      <c r="H16" s="56"/>
      <c r="I16" s="36" t="str">
        <f t="shared" ca="1" si="4"/>
        <v/>
      </c>
      <c r="J16" s="30"/>
      <c r="K16" s="94"/>
      <c r="M16" t="str">
        <f t="shared" si="0"/>
        <v/>
      </c>
      <c r="N16" t="str">
        <f t="shared" si="1"/>
        <v/>
      </c>
      <c r="O16" t="str">
        <f t="shared" si="2"/>
        <v/>
      </c>
    </row>
    <row r="17" spans="2:15">
      <c r="B17" s="65"/>
      <c r="C17" s="33" t="str">
        <f>IF($B17="","",IF(VLOOKUP($B17,Uitgaven!$B$5:$G$54,2,FALSE)="","",VLOOKUP($B17,Uitgaven!$B$5:$G$54,2,FALSE)))</f>
        <v/>
      </c>
      <c r="D17" s="34" t="str">
        <f>IF($B17="","",IF(VLOOKUP($B17,Uitgaven!$B$5:$G$54,3,FALSE)="","",VLOOKUP($B17,Uitgaven!$B$5:$G$54,3,FALSE)))</f>
        <v/>
      </c>
      <c r="E17" s="35" t="str">
        <f>IF($B17="","",IF(VLOOKUP($B17,Uitgaven!$B$5:$G$54,4,FALSE)="","",VLOOKUP($B17,Uitgaven!$B$5:$G$54,4,FALSE)))</f>
        <v/>
      </c>
      <c r="F17" s="35" t="str">
        <f>IF($B17="","",IF(VLOOKUP($B17,Uitgaven!$B$5:$G$54,5,FALSE)="","",VLOOKUP($B17,Uitgaven!$B$5:$G$54,5,FALSE)))</f>
        <v/>
      </c>
      <c r="G17" s="35" t="str">
        <f>IF($B17="","",IF(VLOOKUP($B17,Uitgaven!$B$5:$G$54,6,FALSE)="","",VLOOKUP($B17,Uitgaven!$B$5:$G$54,6,FALSE)))</f>
        <v/>
      </c>
      <c r="H17" s="56"/>
      <c r="I17" s="36" t="str">
        <f t="shared" ca="1" si="4"/>
        <v/>
      </c>
      <c r="J17" s="30"/>
      <c r="K17" s="94"/>
      <c r="M17" t="str">
        <f t="shared" si="0"/>
        <v/>
      </c>
      <c r="N17" t="str">
        <f t="shared" si="1"/>
        <v/>
      </c>
      <c r="O17" t="str">
        <f t="shared" si="2"/>
        <v/>
      </c>
    </row>
    <row r="18" spans="2:15">
      <c r="B18" s="65"/>
      <c r="C18" s="33" t="str">
        <f>IF($B18="","",IF(VLOOKUP($B18,Uitgaven!$B$5:$G$54,2,FALSE)="","",VLOOKUP($B18,Uitgaven!$B$5:$G$54,2,FALSE)))</f>
        <v/>
      </c>
      <c r="D18" s="34" t="str">
        <f>IF($B18="","",IF(VLOOKUP($B18,Uitgaven!$B$5:$G$54,3,FALSE)="","",VLOOKUP($B18,Uitgaven!$B$5:$G$54,3,FALSE)))</f>
        <v/>
      </c>
      <c r="E18" s="35" t="str">
        <f>IF($B18="","",IF(VLOOKUP($B18,Uitgaven!$B$5:$G$54,4,FALSE)="","",VLOOKUP($B18,Uitgaven!$B$5:$G$54,4,FALSE)))</f>
        <v/>
      </c>
      <c r="F18" s="35" t="str">
        <f>IF($B18="","",IF(VLOOKUP($B18,Uitgaven!$B$5:$G$54,5,FALSE)="","",VLOOKUP($B18,Uitgaven!$B$5:$G$54,5,FALSE)))</f>
        <v/>
      </c>
      <c r="G18" s="35" t="str">
        <f>IF($B18="","",IF(VLOOKUP($B18,Uitgaven!$B$5:$G$54,6,FALSE)="","",VLOOKUP($B18,Uitgaven!$B$5:$G$54,6,FALSE)))</f>
        <v/>
      </c>
      <c r="H18" s="56"/>
      <c r="I18" s="36" t="str">
        <f t="shared" ca="1" si="4"/>
        <v/>
      </c>
      <c r="J18" s="30"/>
      <c r="K18" s="94"/>
      <c r="M18" t="str">
        <f t="shared" si="0"/>
        <v/>
      </c>
      <c r="N18" t="str">
        <f t="shared" si="1"/>
        <v/>
      </c>
      <c r="O18" t="str">
        <f t="shared" si="2"/>
        <v/>
      </c>
    </row>
    <row r="19" spans="2:15">
      <c r="B19" s="65"/>
      <c r="C19" s="33" t="str">
        <f>IF($B19="","",IF(VLOOKUP($B19,Uitgaven!$B$5:$G$54,2,FALSE)="","",VLOOKUP($B19,Uitgaven!$B$5:$G$54,2,FALSE)))</f>
        <v/>
      </c>
      <c r="D19" s="34" t="str">
        <f>IF($B19="","",IF(VLOOKUP($B19,Uitgaven!$B$5:$G$54,3,FALSE)="","",VLOOKUP($B19,Uitgaven!$B$5:$G$54,3,FALSE)))</f>
        <v/>
      </c>
      <c r="E19" s="35" t="str">
        <f>IF($B19="","",IF(VLOOKUP($B19,Uitgaven!$B$5:$G$54,4,FALSE)="","",VLOOKUP($B19,Uitgaven!$B$5:$G$54,4,FALSE)))</f>
        <v/>
      </c>
      <c r="F19" s="35" t="str">
        <f>IF($B19="","",IF(VLOOKUP($B19,Uitgaven!$B$5:$G$54,5,FALSE)="","",VLOOKUP($B19,Uitgaven!$B$5:$G$54,5,FALSE)))</f>
        <v/>
      </c>
      <c r="G19" s="35" t="str">
        <f>IF($B19="","",IF(VLOOKUP($B19,Uitgaven!$B$5:$G$54,6,FALSE)="","",VLOOKUP($B19,Uitgaven!$B$5:$G$54,6,FALSE)))</f>
        <v/>
      </c>
      <c r="H19" s="56"/>
      <c r="I19" s="36" t="str">
        <f ca="1">IF(H19="","",H19-TODAY()+0)</f>
        <v/>
      </c>
      <c r="J19" s="30"/>
      <c r="K19" s="94"/>
      <c r="M19" t="str">
        <f t="shared" si="0"/>
        <v/>
      </c>
      <c r="N19" t="str">
        <f t="shared" si="1"/>
        <v/>
      </c>
      <c r="O19" t="str">
        <f t="shared" si="2"/>
        <v/>
      </c>
    </row>
    <row r="20" spans="2:15">
      <c r="B20" s="65"/>
      <c r="C20" s="33" t="str">
        <f>IF($B20="","",IF(VLOOKUP($B20,Uitgaven!$B$5:$G$54,2,FALSE)="","",VLOOKUP($B20,Uitgaven!$B$5:$G$54,2,FALSE)))</f>
        <v/>
      </c>
      <c r="D20" s="34" t="str">
        <f>IF($B20="","",IF(VLOOKUP($B20,Uitgaven!$B$5:$G$54,3,FALSE)="","",VLOOKUP($B20,Uitgaven!$B$5:$G$54,3,FALSE)))</f>
        <v/>
      </c>
      <c r="E20" s="35" t="str">
        <f>IF($B20="","",IF(VLOOKUP($B20,Uitgaven!$B$5:$G$54,4,FALSE)="","",VLOOKUP($B20,Uitgaven!$B$5:$G$54,4,FALSE)))</f>
        <v/>
      </c>
      <c r="F20" s="35" t="str">
        <f>IF($B20="","",IF(VLOOKUP($B20,Uitgaven!$B$5:$G$54,5,FALSE)="","",VLOOKUP($B20,Uitgaven!$B$5:$G$54,5,FALSE)))</f>
        <v/>
      </c>
      <c r="G20" s="35" t="str">
        <f>IF($B20="","",IF(VLOOKUP($B20,Uitgaven!$B$5:$G$54,6,FALSE)="","",VLOOKUP($B20,Uitgaven!$B$5:$G$54,6,FALSE)))</f>
        <v/>
      </c>
      <c r="H20" s="56"/>
      <c r="I20" s="36" t="str">
        <f t="shared" ca="1" si="4"/>
        <v/>
      </c>
      <c r="J20" s="30"/>
      <c r="K20" s="94"/>
      <c r="M20" t="str">
        <f t="shared" si="0"/>
        <v/>
      </c>
      <c r="N20" t="str">
        <f t="shared" si="1"/>
        <v/>
      </c>
      <c r="O20" t="str">
        <f t="shared" si="2"/>
        <v/>
      </c>
    </row>
    <row r="21" spans="2:15">
      <c r="B21" s="65"/>
      <c r="C21" s="33" t="str">
        <f>IF($B21="","",IF(VLOOKUP($B21,Uitgaven!$B$5:$G$54,2,FALSE)="","",VLOOKUP($B21,Uitgaven!$B$5:$G$54,2,FALSE)))</f>
        <v/>
      </c>
      <c r="D21" s="34" t="str">
        <f>IF($B21="","",IF(VLOOKUP($B21,Uitgaven!$B$5:$G$54,3,FALSE)="","",VLOOKUP($B21,Uitgaven!$B$5:$G$54,3,FALSE)))</f>
        <v/>
      </c>
      <c r="E21" s="35" t="str">
        <f>IF($B21="","",IF(VLOOKUP($B21,Uitgaven!$B$5:$G$54,4,FALSE)="","",VLOOKUP($B21,Uitgaven!$B$5:$G$54,4,FALSE)))</f>
        <v/>
      </c>
      <c r="F21" s="35" t="str">
        <f>IF($B21="","",IF(VLOOKUP($B21,Uitgaven!$B$5:$G$54,5,FALSE)="","",VLOOKUP($B21,Uitgaven!$B$5:$G$54,5,FALSE)))</f>
        <v/>
      </c>
      <c r="G21" s="35" t="str">
        <f>IF($B21="","",IF(VLOOKUP($B21,Uitgaven!$B$5:$G$54,6,FALSE)="","",VLOOKUP($B21,Uitgaven!$B$5:$G$54,6,FALSE)))</f>
        <v/>
      </c>
      <c r="H21" s="56"/>
      <c r="I21" s="36" t="str">
        <f t="shared" ca="1" si="4"/>
        <v/>
      </c>
      <c r="J21" s="30"/>
      <c r="K21" s="94"/>
      <c r="M21" t="str">
        <f t="shared" si="0"/>
        <v/>
      </c>
      <c r="N21" t="str">
        <f t="shared" si="1"/>
        <v/>
      </c>
      <c r="O21" t="str">
        <f t="shared" si="2"/>
        <v/>
      </c>
    </row>
    <row r="22" spans="2:15">
      <c r="B22" s="65"/>
      <c r="C22" s="33" t="str">
        <f>IF($B22="","",IF(VLOOKUP($B22,Uitgaven!$B$5:$G$54,2,FALSE)="","",VLOOKUP($B22,Uitgaven!$B$5:$G$54,2,FALSE)))</f>
        <v/>
      </c>
      <c r="D22" s="34" t="str">
        <f>IF($B22="","",IF(VLOOKUP($B22,Uitgaven!$B$5:$G$54,3,FALSE)="","",VLOOKUP($B22,Uitgaven!$B$5:$G$54,3,FALSE)))</f>
        <v/>
      </c>
      <c r="E22" s="35" t="str">
        <f>IF($B22="","",IF(VLOOKUP($B22,Uitgaven!$B$5:$G$54,4,FALSE)="","",VLOOKUP($B22,Uitgaven!$B$5:$G$54,4,FALSE)))</f>
        <v/>
      </c>
      <c r="F22" s="35" t="str">
        <f>IF($B22="","",IF(VLOOKUP($B22,Uitgaven!$B$5:$G$54,5,FALSE)="","",VLOOKUP($B22,Uitgaven!$B$5:$G$54,5,FALSE)))</f>
        <v/>
      </c>
      <c r="G22" s="35" t="str">
        <f>IF($B22="","",IF(VLOOKUP($B22,Uitgaven!$B$5:$G$54,6,FALSE)="","",VLOOKUP($B22,Uitgaven!$B$5:$G$54,6,FALSE)))</f>
        <v/>
      </c>
      <c r="H22" s="56"/>
      <c r="I22" s="36" t="str">
        <f t="shared" ca="1" si="4"/>
        <v/>
      </c>
      <c r="J22" s="30"/>
      <c r="K22" s="94"/>
      <c r="M22" t="str">
        <f t="shared" si="0"/>
        <v/>
      </c>
      <c r="N22" t="str">
        <f t="shared" si="1"/>
        <v/>
      </c>
      <c r="O22" t="str">
        <f t="shared" si="2"/>
        <v/>
      </c>
    </row>
    <row r="23" spans="2:15">
      <c r="B23" s="65"/>
      <c r="C23" s="33" t="str">
        <f>IF($B23="","",IF(VLOOKUP($B23,Uitgaven!$B$5:$G$54,2,FALSE)="","",VLOOKUP($B23,Uitgaven!$B$5:$G$54,2,FALSE)))</f>
        <v/>
      </c>
      <c r="D23" s="34" t="str">
        <f>IF($B23="","",IF(VLOOKUP($B23,Uitgaven!$B$5:$G$54,3,FALSE)="","",VLOOKUP($B23,Uitgaven!$B$5:$G$54,3,FALSE)))</f>
        <v/>
      </c>
      <c r="E23" s="35" t="str">
        <f>IF($B23="","",IF(VLOOKUP($B23,Uitgaven!$B$5:$G$54,4,FALSE)="","",VLOOKUP($B23,Uitgaven!$B$5:$G$54,4,FALSE)))</f>
        <v/>
      </c>
      <c r="F23" s="35" t="str">
        <f>IF($B23="","",IF(VLOOKUP($B23,Uitgaven!$B$5:$G$54,5,FALSE)="","",VLOOKUP($B23,Uitgaven!$B$5:$G$54,5,FALSE)))</f>
        <v/>
      </c>
      <c r="G23" s="35" t="str">
        <f>IF($B23="","",IF(VLOOKUP($B23,Uitgaven!$B$5:$G$54,6,FALSE)="","",VLOOKUP($B23,Uitgaven!$B$5:$G$54,6,FALSE)))</f>
        <v/>
      </c>
      <c r="H23" s="56"/>
      <c r="I23" s="36" t="str">
        <f t="shared" ca="1" si="4"/>
        <v/>
      </c>
      <c r="J23" s="30"/>
      <c r="K23" s="94"/>
      <c r="M23" t="str">
        <f t="shared" si="0"/>
        <v/>
      </c>
      <c r="N23" t="str">
        <f t="shared" si="1"/>
        <v/>
      </c>
      <c r="O23" t="str">
        <f t="shared" si="2"/>
        <v/>
      </c>
    </row>
    <row r="24" spans="2:15" ht="16" thickBot="1">
      <c r="B24" s="66"/>
      <c r="C24" s="33" t="str">
        <f>IF($B24="","",IF(VLOOKUP($B24,Uitgaven!$B$5:$G$54,2,FALSE)="","",VLOOKUP($B24,Uitgaven!$B$5:$G$54,2,FALSE)))</f>
        <v/>
      </c>
      <c r="D24" s="34" t="str">
        <f>IF($B24="","",IF(VLOOKUP($B24,Uitgaven!$B$5:$G$54,3,FALSE)="","",VLOOKUP($B24,Uitgaven!$B$5:$G$54,3,FALSE)))</f>
        <v/>
      </c>
      <c r="E24" s="35" t="str">
        <f>IF($B24="","",IF(VLOOKUP($B24,Uitgaven!$B$5:$G$54,4,FALSE)="","",VLOOKUP($B24,Uitgaven!$B$5:$G$54,4,FALSE)))</f>
        <v/>
      </c>
      <c r="F24" s="35" t="str">
        <f>IF($B24="","",IF(VLOOKUP($B24,Uitgaven!$B$5:$G$54,5,FALSE)="","",VLOOKUP($B24,Uitgaven!$B$5:$G$54,5,FALSE)))</f>
        <v/>
      </c>
      <c r="G24" s="35" t="str">
        <f>IF($B24="","",IF(VLOOKUP($B24,Uitgaven!$B$5:$G$54,6,FALSE)="","",VLOOKUP($B24,Uitgaven!$B$5:$G$54,6,FALSE)))</f>
        <v/>
      </c>
      <c r="H24" s="57"/>
      <c r="I24" s="32" t="str">
        <f t="shared" ca="1" si="4"/>
        <v/>
      </c>
      <c r="J24" s="31"/>
      <c r="K24" s="95"/>
      <c r="M24" t="str">
        <f t="shared" si="0"/>
        <v/>
      </c>
      <c r="N24" t="str">
        <f t="shared" si="1"/>
        <v/>
      </c>
      <c r="O24" t="str">
        <f t="shared" si="2"/>
        <v/>
      </c>
    </row>
    <row r="25" spans="2:15">
      <c r="M25" s="62">
        <f>SUM(M5:M24)</f>
        <v>1.5</v>
      </c>
      <c r="N25" s="62">
        <f>SUM(N5:N24)</f>
        <v>0</v>
      </c>
      <c r="O25" s="62">
        <f>SUM(O5:O24)</f>
        <v>0</v>
      </c>
    </row>
  </sheetData>
  <mergeCells count="1">
    <mergeCell ref="B2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Overzicht</vt:lpstr>
      <vt:lpstr>Inkomsten</vt:lpstr>
      <vt:lpstr>Uitgaven</vt:lpstr>
      <vt:lpstr>Contracten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Gols</dc:creator>
  <cp:lastModifiedBy>golles</cp:lastModifiedBy>
  <cp:lastPrinted>2014-06-30T08:45:15Z</cp:lastPrinted>
  <dcterms:created xsi:type="dcterms:W3CDTF">2014-06-20T10:56:01Z</dcterms:created>
  <dcterms:modified xsi:type="dcterms:W3CDTF">2016-01-15T19:21:14Z</dcterms:modified>
</cp:coreProperties>
</file>