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-108" yWindow="-108" windowWidth="23256" windowHeight="12576" tabRatio="500" activeTab="1"/>
  </bookViews>
  <sheets>
    <sheet name="W'keitsbaum" sheetId="6" r:id="rId1"/>
    <sheet name="--Kostenvergleich--" sheetId="7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5" i="7" l="1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Q35" i="7"/>
  <c r="F5" i="7"/>
  <c r="AR59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Q47" i="7"/>
  <c r="F6" i="7"/>
  <c r="AR60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Q23" i="7"/>
  <c r="F4" i="7"/>
  <c r="AR58" i="7"/>
  <c r="AS37" i="7"/>
  <c r="AT37" i="7"/>
  <c r="AS38" i="7"/>
  <c r="AT38" i="7"/>
  <c r="AS39" i="7"/>
  <c r="AT39" i="7"/>
  <c r="AS40" i="7"/>
  <c r="AT40" i="7"/>
  <c r="AS41" i="7"/>
  <c r="AT41" i="7"/>
  <c r="AS42" i="7"/>
  <c r="AT42" i="7"/>
  <c r="AS43" i="7"/>
  <c r="AT43" i="7"/>
  <c r="AS44" i="7"/>
  <c r="AT44" i="7"/>
  <c r="AS45" i="7"/>
  <c r="AT45" i="7"/>
  <c r="AT47" i="7"/>
  <c r="AS60" i="7"/>
  <c r="AT60" i="7"/>
  <c r="AS25" i="7"/>
  <c r="AT25" i="7"/>
  <c r="AS26" i="7"/>
  <c r="AT26" i="7"/>
  <c r="AS27" i="7"/>
  <c r="AT27" i="7"/>
  <c r="AS28" i="7"/>
  <c r="AT28" i="7"/>
  <c r="AS29" i="7"/>
  <c r="AT29" i="7"/>
  <c r="AS30" i="7"/>
  <c r="AT30" i="7"/>
  <c r="AS31" i="7"/>
  <c r="AT31" i="7"/>
  <c r="AS32" i="7"/>
  <c r="AT32" i="7"/>
  <c r="AS33" i="7"/>
  <c r="AT33" i="7"/>
  <c r="AT35" i="7"/>
  <c r="AS59" i="7"/>
  <c r="AT59" i="7"/>
  <c r="AS13" i="7"/>
  <c r="AT13" i="7"/>
  <c r="AS14" i="7"/>
  <c r="AT14" i="7"/>
  <c r="AS15" i="7"/>
  <c r="AT15" i="7"/>
  <c r="AS16" i="7"/>
  <c r="AT16" i="7"/>
  <c r="AS17" i="7"/>
  <c r="AT17" i="7"/>
  <c r="AS18" i="7"/>
  <c r="AT18" i="7"/>
  <c r="AS19" i="7"/>
  <c r="AT19" i="7"/>
  <c r="AS20" i="7"/>
  <c r="AT20" i="7"/>
  <c r="AS21" i="7"/>
  <c r="AT21" i="7"/>
  <c r="AT23" i="7"/>
  <c r="AS58" i="7"/>
  <c r="AT58" i="7"/>
  <c r="AG58" i="6"/>
  <c r="AG57" i="6"/>
  <c r="AG56" i="6"/>
  <c r="AG55" i="6"/>
  <c r="AG54" i="6"/>
  <c r="AG53" i="6"/>
  <c r="AG52" i="6"/>
  <c r="AG51" i="6"/>
  <c r="AG50" i="6"/>
  <c r="AF58" i="6"/>
  <c r="AF57" i="6"/>
  <c r="AF56" i="6"/>
  <c r="AF55" i="6"/>
  <c r="AF54" i="6"/>
  <c r="AF53" i="6"/>
  <c r="AF52" i="6"/>
  <c r="AF51" i="6"/>
  <c r="AF50" i="6"/>
  <c r="AE58" i="6"/>
  <c r="AE57" i="6"/>
  <c r="AE56" i="6"/>
  <c r="AE55" i="6"/>
  <c r="AE54" i="6"/>
  <c r="AE53" i="6"/>
  <c r="AE52" i="6"/>
  <c r="AE51" i="6"/>
  <c r="AE50" i="6"/>
  <c r="AR7" i="6"/>
  <c r="AR6" i="6"/>
  <c r="AR5" i="6"/>
  <c r="AA9" i="6"/>
  <c r="AB9" i="6"/>
  <c r="AA12" i="6"/>
  <c r="AB12" i="6"/>
  <c r="AA15" i="6"/>
  <c r="AB15" i="6"/>
  <c r="AA18" i="6"/>
  <c r="AB18" i="6"/>
  <c r="AA21" i="6"/>
  <c r="AB21" i="6"/>
  <c r="AA24" i="6"/>
  <c r="AB24" i="6"/>
  <c r="AA27" i="6"/>
  <c r="AB27" i="6"/>
  <c r="AA30" i="6"/>
  <c r="AB30" i="6"/>
  <c r="AA33" i="6"/>
  <c r="AB33" i="6"/>
  <c r="AB35" i="6"/>
  <c r="AQ7" i="6"/>
  <c r="AR29" i="6"/>
  <c r="Y9" i="6"/>
  <c r="Z9" i="6"/>
  <c r="Y12" i="6"/>
  <c r="Z12" i="6"/>
  <c r="Y15" i="6"/>
  <c r="Z15" i="6"/>
  <c r="Y18" i="6"/>
  <c r="Z18" i="6"/>
  <c r="Y21" i="6"/>
  <c r="Z21" i="6"/>
  <c r="Y24" i="6"/>
  <c r="Z24" i="6"/>
  <c r="Y27" i="6"/>
  <c r="Z27" i="6"/>
  <c r="Y30" i="6"/>
  <c r="Z30" i="6"/>
  <c r="Y33" i="6"/>
  <c r="Z33" i="6"/>
  <c r="Z35" i="6"/>
  <c r="AQ6" i="6"/>
  <c r="AR28" i="6"/>
  <c r="W9" i="6"/>
  <c r="X9" i="6"/>
  <c r="W12" i="6"/>
  <c r="X12" i="6"/>
  <c r="W15" i="6"/>
  <c r="X15" i="6"/>
  <c r="W18" i="6"/>
  <c r="X18" i="6"/>
  <c r="W21" i="6"/>
  <c r="X21" i="6"/>
  <c r="W24" i="6"/>
  <c r="X24" i="6"/>
  <c r="W27" i="6"/>
  <c r="X27" i="6"/>
  <c r="W30" i="6"/>
  <c r="X30" i="6"/>
  <c r="W33" i="6"/>
  <c r="X33" i="6"/>
  <c r="X35" i="6"/>
  <c r="AQ5" i="6"/>
  <c r="AR27" i="6"/>
  <c r="AL13" i="7"/>
  <c r="AM13" i="7"/>
  <c r="AL14" i="7"/>
  <c r="AM14" i="7"/>
  <c r="AL15" i="7"/>
  <c r="AM15" i="7"/>
  <c r="AL16" i="7"/>
  <c r="AM16" i="7"/>
  <c r="AL17" i="7"/>
  <c r="AM17" i="7"/>
  <c r="AL18" i="7"/>
  <c r="AM18" i="7"/>
  <c r="AL19" i="7"/>
  <c r="AM19" i="7"/>
  <c r="AL20" i="7"/>
  <c r="AM20" i="7"/>
  <c r="AL21" i="7"/>
  <c r="AM21" i="7"/>
  <c r="AM23" i="7"/>
  <c r="AL58" i="7"/>
  <c r="V13" i="7"/>
  <c r="K13" i="7"/>
  <c r="W13" i="7"/>
  <c r="V14" i="7"/>
  <c r="K14" i="7"/>
  <c r="W14" i="7"/>
  <c r="V15" i="7"/>
  <c r="K15" i="7"/>
  <c r="W15" i="7"/>
  <c r="V16" i="7"/>
  <c r="K16" i="7"/>
  <c r="W16" i="7"/>
  <c r="V17" i="7"/>
  <c r="K17" i="7"/>
  <c r="W17" i="7"/>
  <c r="V18" i="7"/>
  <c r="K18" i="7"/>
  <c r="W18" i="7"/>
  <c r="V19" i="7"/>
  <c r="K19" i="7"/>
  <c r="W19" i="7"/>
  <c r="V20" i="7"/>
  <c r="K20" i="7"/>
  <c r="W20" i="7"/>
  <c r="V21" i="7"/>
  <c r="K21" i="7"/>
  <c r="W21" i="7"/>
  <c r="W23" i="7"/>
  <c r="I4" i="7"/>
  <c r="AK58" i="7"/>
  <c r="AM58" i="7"/>
  <c r="AL37" i="7"/>
  <c r="AM37" i="7"/>
  <c r="AL38" i="7"/>
  <c r="AM38" i="7"/>
  <c r="AL39" i="7"/>
  <c r="AM39" i="7"/>
  <c r="AL40" i="7"/>
  <c r="AM40" i="7"/>
  <c r="AL41" i="7"/>
  <c r="AM41" i="7"/>
  <c r="AL42" i="7"/>
  <c r="AM42" i="7"/>
  <c r="AL43" i="7"/>
  <c r="AM43" i="7"/>
  <c r="AL44" i="7"/>
  <c r="AM44" i="7"/>
  <c r="AL45" i="7"/>
  <c r="AM45" i="7"/>
  <c r="AM47" i="7"/>
  <c r="AL60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W47" i="7"/>
  <c r="I6" i="7"/>
  <c r="AK60" i="7"/>
  <c r="AM60" i="7"/>
  <c r="AL25" i="7"/>
  <c r="AM25" i="7"/>
  <c r="AL26" i="7"/>
  <c r="AM26" i="7"/>
  <c r="AL27" i="7"/>
  <c r="AM27" i="7"/>
  <c r="AL28" i="7"/>
  <c r="AM28" i="7"/>
  <c r="AL29" i="7"/>
  <c r="AM29" i="7"/>
  <c r="AL30" i="7"/>
  <c r="AM30" i="7"/>
  <c r="AL31" i="7"/>
  <c r="AM31" i="7"/>
  <c r="AL32" i="7"/>
  <c r="AM32" i="7"/>
  <c r="AL33" i="7"/>
  <c r="AM33" i="7"/>
  <c r="AM35" i="7"/>
  <c r="AL59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W35" i="7"/>
  <c r="I5" i="7"/>
  <c r="AK59" i="7"/>
  <c r="AM59" i="7"/>
  <c r="AE13" i="7"/>
  <c r="AF13" i="7"/>
  <c r="AE14" i="7"/>
  <c r="AF14" i="7"/>
  <c r="AE15" i="7"/>
  <c r="AF15" i="7"/>
  <c r="AE16" i="7"/>
  <c r="AF16" i="7"/>
  <c r="AE17" i="7"/>
  <c r="AF17" i="7"/>
  <c r="AE18" i="7"/>
  <c r="AF18" i="7"/>
  <c r="AE19" i="7"/>
  <c r="AF19" i="7"/>
  <c r="AE20" i="7"/>
  <c r="AF20" i="7"/>
  <c r="AE21" i="7"/>
  <c r="AF21" i="7"/>
  <c r="AF23" i="7"/>
  <c r="AE58" i="7"/>
  <c r="AF58" i="7"/>
  <c r="T25" i="7"/>
  <c r="R25" i="7"/>
  <c r="N25" i="7"/>
  <c r="AE37" i="7"/>
  <c r="AF37" i="7"/>
  <c r="AE38" i="7"/>
  <c r="AF38" i="7"/>
  <c r="AE39" i="7"/>
  <c r="AF39" i="7"/>
  <c r="AE40" i="7"/>
  <c r="AF40" i="7"/>
  <c r="AE41" i="7"/>
  <c r="AF41" i="7"/>
  <c r="AE42" i="7"/>
  <c r="AF42" i="7"/>
  <c r="AE43" i="7"/>
  <c r="AF43" i="7"/>
  <c r="AE44" i="7"/>
  <c r="AF44" i="7"/>
  <c r="AE45" i="7"/>
  <c r="AF45" i="7"/>
  <c r="AF47" i="7"/>
  <c r="AE60" i="7"/>
  <c r="AE25" i="7"/>
  <c r="AF25" i="7"/>
  <c r="AE26" i="7"/>
  <c r="AF26" i="7"/>
  <c r="AE27" i="7"/>
  <c r="AF27" i="7"/>
  <c r="AE28" i="7"/>
  <c r="AF28" i="7"/>
  <c r="AE29" i="7"/>
  <c r="AF29" i="7"/>
  <c r="AE30" i="7"/>
  <c r="AF30" i="7"/>
  <c r="AE31" i="7"/>
  <c r="AF31" i="7"/>
  <c r="AE32" i="7"/>
  <c r="AF32" i="7"/>
  <c r="AE33" i="7"/>
  <c r="AF33" i="7"/>
  <c r="AF35" i="7"/>
  <c r="AE59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U47" i="7"/>
  <c r="H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S47" i="7"/>
  <c r="G6" i="7"/>
  <c r="N37" i="7"/>
  <c r="O37" i="7"/>
  <c r="N45" i="7"/>
  <c r="O45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O47" i="7"/>
  <c r="E6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U35" i="7"/>
  <c r="H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S35" i="7"/>
  <c r="G5" i="7"/>
  <c r="O25" i="7"/>
  <c r="N26" i="7"/>
  <c r="O26" i="7"/>
  <c r="N27" i="7"/>
  <c r="O27" i="7"/>
  <c r="N28" i="7"/>
  <c r="O28" i="7"/>
  <c r="N29" i="7"/>
  <c r="O29" i="7"/>
  <c r="N30" i="7"/>
  <c r="O30" i="7"/>
  <c r="N31" i="7"/>
  <c r="O31" i="7"/>
  <c r="N32" i="7"/>
  <c r="O32" i="7"/>
  <c r="N33" i="7"/>
  <c r="O33" i="7"/>
  <c r="O35" i="7"/>
  <c r="E5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U23" i="7"/>
  <c r="H4" i="7"/>
  <c r="R13" i="7"/>
  <c r="S13" i="7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S23" i="7"/>
  <c r="G4" i="7"/>
  <c r="N13" i="7"/>
  <c r="O13" i="7"/>
  <c r="N14" i="7"/>
  <c r="O14" i="7"/>
  <c r="N15" i="7"/>
  <c r="O15" i="7"/>
  <c r="N16" i="7"/>
  <c r="O16" i="7"/>
  <c r="N17" i="7"/>
  <c r="O17" i="7"/>
  <c r="N18" i="7"/>
  <c r="O18" i="7"/>
  <c r="N19" i="7"/>
  <c r="O19" i="7"/>
  <c r="N20" i="7"/>
  <c r="O20" i="7"/>
  <c r="N21" i="7"/>
  <c r="O21" i="7"/>
  <c r="O23" i="7"/>
  <c r="E4" i="7"/>
  <c r="X37" i="7"/>
  <c r="Y37" i="7"/>
  <c r="X38" i="7"/>
  <c r="Y38" i="7"/>
  <c r="X39" i="7"/>
  <c r="Y39" i="7"/>
  <c r="X40" i="7"/>
  <c r="Y40" i="7"/>
  <c r="X41" i="7"/>
  <c r="Y41" i="7"/>
  <c r="X42" i="7"/>
  <c r="Y42" i="7"/>
  <c r="X43" i="7"/>
  <c r="Y43" i="7"/>
  <c r="X44" i="7"/>
  <c r="Y44" i="7"/>
  <c r="X45" i="7"/>
  <c r="Y45" i="7"/>
  <c r="X26" i="7"/>
  <c r="Y26" i="7"/>
  <c r="X27" i="7"/>
  <c r="Y27" i="7"/>
  <c r="X28" i="7"/>
  <c r="Y28" i="7"/>
  <c r="X29" i="7"/>
  <c r="Y29" i="7"/>
  <c r="X30" i="7"/>
  <c r="Y30" i="7"/>
  <c r="X31" i="7"/>
  <c r="Y31" i="7"/>
  <c r="X32" i="7"/>
  <c r="Y32" i="7"/>
  <c r="X33" i="7"/>
  <c r="Y33" i="7"/>
  <c r="X21" i="7"/>
  <c r="Y21" i="7"/>
  <c r="X20" i="7"/>
  <c r="Y20" i="7"/>
  <c r="X19" i="7"/>
  <c r="Y19" i="7"/>
  <c r="X18" i="7"/>
  <c r="Y18" i="7"/>
  <c r="X17" i="7"/>
  <c r="Y17" i="7"/>
  <c r="X16" i="7"/>
  <c r="Y16" i="7"/>
  <c r="X15" i="7"/>
  <c r="Y15" i="7"/>
  <c r="X14" i="7"/>
  <c r="Y14" i="7"/>
  <c r="X25" i="7"/>
  <c r="Y25" i="7"/>
  <c r="Y13" i="7"/>
  <c r="X13" i="7"/>
  <c r="G11" i="7"/>
  <c r="G12" i="7"/>
  <c r="G10" i="7"/>
  <c r="F11" i="7"/>
  <c r="F12" i="7"/>
  <c r="F10" i="7"/>
  <c r="E11" i="7"/>
  <c r="E12" i="7"/>
  <c r="E10" i="7"/>
  <c r="K6" i="7"/>
  <c r="K5" i="7"/>
  <c r="K4" i="7"/>
  <c r="AS7" i="6"/>
  <c r="AS29" i="6"/>
  <c r="AT7" i="6"/>
  <c r="AT29" i="6"/>
  <c r="AU7" i="6"/>
  <c r="AU29" i="6"/>
  <c r="AS6" i="6"/>
  <c r="AS28" i="6"/>
  <c r="AT6" i="6"/>
  <c r="AT28" i="6"/>
  <c r="AU6" i="6"/>
  <c r="AU28" i="6"/>
  <c r="AS5" i="6"/>
  <c r="AS27" i="6"/>
  <c r="AT5" i="6"/>
  <c r="AT27" i="6"/>
  <c r="AU5" i="6"/>
  <c r="AU27" i="6"/>
  <c r="AT25" i="6"/>
  <c r="AR25" i="6"/>
  <c r="AS25" i="6"/>
  <c r="AU25" i="6"/>
  <c r="AQ25" i="6"/>
  <c r="AF31" i="6"/>
  <c r="AE31" i="6"/>
  <c r="AE20" i="6"/>
  <c r="AF20" i="6"/>
  <c r="AF9" i="6"/>
  <c r="AE9" i="6"/>
  <c r="AE39" i="6"/>
  <c r="AE38" i="6"/>
  <c r="AE37" i="6"/>
  <c r="AE36" i="6"/>
  <c r="AE35" i="6"/>
  <c r="AE34" i="6"/>
  <c r="AE33" i="6"/>
  <c r="AE32" i="6"/>
  <c r="AE28" i="6"/>
  <c r="AE27" i="6"/>
  <c r="AE26" i="6"/>
  <c r="AE25" i="6"/>
  <c r="AE24" i="6"/>
  <c r="AE23" i="6"/>
  <c r="AE22" i="6"/>
  <c r="AE21" i="6"/>
  <c r="AE15" i="6"/>
  <c r="AE17" i="6"/>
  <c r="AE16" i="6"/>
  <c r="AE14" i="6"/>
  <c r="AE13" i="6"/>
  <c r="AE12" i="6"/>
  <c r="AE11" i="6"/>
  <c r="AE10" i="6"/>
  <c r="AF15" i="6"/>
  <c r="AF14" i="6"/>
  <c r="AF39" i="6"/>
  <c r="AF38" i="6"/>
  <c r="AF37" i="6"/>
  <c r="AF36" i="6"/>
  <c r="AF35" i="6"/>
  <c r="AF34" i="6"/>
  <c r="AF33" i="6"/>
  <c r="AF32" i="6"/>
  <c r="AF28" i="6"/>
  <c r="AF27" i="6"/>
  <c r="AF26" i="6"/>
  <c r="AF25" i="6"/>
  <c r="AF24" i="6"/>
  <c r="AF23" i="6"/>
  <c r="AF22" i="6"/>
  <c r="AF21" i="6"/>
  <c r="AF17" i="6"/>
  <c r="AF16" i="6"/>
  <c r="AF13" i="6"/>
  <c r="AF12" i="6"/>
  <c r="AF11" i="6"/>
  <c r="AF10" i="6"/>
  <c r="S9" i="6"/>
  <c r="S12" i="6"/>
  <c r="S15" i="6"/>
  <c r="S18" i="6"/>
  <c r="S21" i="6"/>
  <c r="S24" i="6"/>
  <c r="S27" i="6"/>
  <c r="S30" i="6"/>
  <c r="S33" i="6"/>
  <c r="S35" i="6"/>
  <c r="D9" i="6"/>
</calcChain>
</file>

<file path=xl/sharedStrings.xml><?xml version="1.0" encoding="utf-8"?>
<sst xmlns="http://schemas.openxmlformats.org/spreadsheetml/2006/main" count="263" uniqueCount="58">
  <si>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</si>
  <si>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</si>
  <si>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</si>
  <si>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</si>
  <si>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</si>
  <si>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</si>
  <si>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</si>
  <si>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</si>
  <si>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</si>
  <si>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</si>
  <si>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</si>
  <si>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</si>
  <si>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</si>
  <si>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</si>
  <si>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</si>
  <si>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</si>
  <si>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</si>
  <si>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</si>
  <si>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</si>
  <si>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</si>
  <si>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</si>
  <si>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</si>
  <si>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</si>
  <si>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</si>
  <si>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</si>
  <si>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</si>
  <si>
    <t>V3</t>
  </si>
  <si>
    <t>V2</t>
  </si>
  <si>
    <t>V1</t>
  </si>
  <si>
    <t>Zustand 0</t>
  </si>
  <si>
    <t>Zustand 1</t>
  </si>
  <si>
    <t>Zustand 2</t>
  </si>
  <si>
    <t>Zustand 3</t>
  </si>
  <si>
    <t>Risiken</t>
  </si>
  <si>
    <t>Kosten</t>
  </si>
  <si>
    <t>Zustand 4</t>
  </si>
  <si>
    <t>V1 - V2</t>
  </si>
  <si>
    <t>Wachstum in % g. Z0</t>
  </si>
  <si>
    <t>Unterhaltskosten</t>
  </si>
  <si>
    <t>Reisezeitkosten</t>
  </si>
  <si>
    <t>Betriebskosten</t>
  </si>
  <si>
    <t>Umweltkosten</t>
  </si>
  <si>
    <t>Unfallkosten</t>
  </si>
  <si>
    <t xml:space="preserve">Totale Kosten </t>
  </si>
  <si>
    <t>Besitzer</t>
  </si>
  <si>
    <t>Nutzer</t>
  </si>
  <si>
    <t>Öffentlichkeit</t>
  </si>
  <si>
    <t>Totale Risiken über alle Szenarien</t>
  </si>
  <si>
    <t>Zustand "0"</t>
  </si>
  <si>
    <r>
      <t>Zustand "1</t>
    </r>
    <r>
      <rPr>
        <b/>
        <sz val="12"/>
        <color theme="1"/>
        <rFont val="Calibri"/>
        <family val="2"/>
        <scheme val="minor"/>
      </rPr>
      <t>"</t>
    </r>
  </si>
  <si>
    <r>
      <t>Zustand "2</t>
    </r>
    <r>
      <rPr>
        <b/>
        <sz val="12"/>
        <color theme="1"/>
        <rFont val="Calibri"/>
        <family val="2"/>
        <scheme val="minor"/>
      </rPr>
      <t>"</t>
    </r>
  </si>
  <si>
    <t>Umweltkosten Vergleich Z0 vs. Z1</t>
  </si>
  <si>
    <t>Z0</t>
  </si>
  <si>
    <t>Z1</t>
  </si>
  <si>
    <t>Unfallkosten Vergleich Z0 vs. Z2</t>
  </si>
  <si>
    <t>Risiken der Szenarien - Zustand "3"</t>
  </si>
  <si>
    <r>
      <t>Zustand "4</t>
    </r>
    <r>
      <rPr>
        <b/>
        <sz val="12"/>
        <color theme="1"/>
        <rFont val="Calibri"/>
        <family val="2"/>
        <scheme val="minor"/>
      </rPr>
      <t>"</t>
    </r>
  </si>
  <si>
    <t>Reisezeitkosten Vergleich Z0 vs. 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</si>
</sst>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%"/>
    <numFmt numFmtId="166" formatCode="&quot;CHF&quot;\ #,##0.00"/>
    <numFmt numFmtId="167" formatCode="0.0000E+00"/>
    <numFmt numFmtId="168" formatCode="0.000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6" fontId="0" fillId="0" borderId="1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166" fontId="0" fillId="0" borderId="0" xfId="0" applyNumberFormat="1"/>
    <xf numFmtId="166" fontId="0" fillId="0" borderId="0" xfId="0" applyNumberFormat="1" applyBorder="1"/>
    <xf numFmtId="166" fontId="4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32" xfId="0" applyFill="1" applyBorder="1" applyAlignment="1">
      <alignment horizontal="center" vertical="center"/>
    </xf>
    <xf numFmtId="11" fontId="0" fillId="0" borderId="0" xfId="0" applyNumberFormat="1"/>
    <xf numFmtId="167" fontId="0" fillId="0" borderId="0" xfId="0" applyNumberFormat="1"/>
    <xf numFmtId="166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166" fontId="4" fillId="0" borderId="10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Border="1"/>
    <xf numFmtId="0" fontId="0" fillId="0" borderId="0" xfId="0" applyNumberFormat="1" applyBorder="1"/>
    <xf numFmtId="166" fontId="0" fillId="2" borderId="0" xfId="0" applyNumberForma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/>
    <xf numFmtId="10" fontId="0" fillId="0" borderId="0" xfId="0" applyNumberFormat="1" applyAlignment="1"/>
    <xf numFmtId="168" fontId="0" fillId="0" borderId="0" xfId="0" applyNumberFormat="1"/>
    <xf numFmtId="168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5" borderId="9" xfId="0" applyFont="1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0" borderId="32" xfId="0" applyBorder="1"/>
    <xf numFmtId="0" fontId="0" fillId="0" borderId="34" xfId="0" applyBorder="1"/>
    <xf numFmtId="0" fontId="6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 der Szenarien - Zustand</a:t>
            </a:r>
            <a:r>
              <a:rPr lang="de-CH" baseline="0">
                <a:solidFill>
                  <a:sysClr val="windowText" lastClr="000000"/>
                </a:solidFill>
              </a:rPr>
              <a:t> 0</a:t>
            </a:r>
            <a:endParaRPr lang="de-CH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'W''keitsbaum'!$AE$9:$AE$17</c:f>
              <c:numCache>
                <c:formatCode>"CHF"\ #,##0.00</c:formatCode>
                <c:ptCount val="9"/>
                <c:pt idx="0">
                  <c:v>8214013.8881396698</c:v>
                </c:pt>
                <c:pt idx="1">
                  <c:v>94499525.086080074</c:v>
                </c:pt>
                <c:pt idx="2">
                  <c:v>61655145.951233447</c:v>
                </c:pt>
                <c:pt idx="3">
                  <c:v>18021304.589293715</c:v>
                </c:pt>
                <c:pt idx="4">
                  <c:v>207321733.52198622</c:v>
                </c:pt>
                <c:pt idx="5">
                  <c:v>135259868.00028619</c:v>
                </c:pt>
                <c:pt idx="6">
                  <c:v>9807322.8568722215</c:v>
                </c:pt>
                <c:pt idx="7">
                  <c:v>112822578.22669935</c:v>
                </c:pt>
                <c:pt idx="8">
                  <c:v>73604963.216983914</c:v>
                </c:pt>
              </c:numCache>
            </c:numRef>
          </c:val>
        </c:ser>
        <c:ser>
          <c:idx val="1"/>
          <c:order val="1"/>
          <c:tx>
            <c:v>Variante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'W''keitsbaum'!$AE$20:$AE$28</c:f>
              <c:numCache>
                <c:formatCode>"CHF"\ #,##0.00</c:formatCode>
                <c:ptCount val="9"/>
                <c:pt idx="0">
                  <c:v>7788883.4802534552</c:v>
                </c:pt>
                <c:pt idx="1">
                  <c:v>89574294.443193093</c:v>
                </c:pt>
                <c:pt idx="2">
                  <c:v>58419410.128352195</c:v>
                </c:pt>
                <c:pt idx="3">
                  <c:v>17086003.71608007</c:v>
                </c:pt>
                <c:pt idx="4">
                  <c:v>196493311.57555294</c:v>
                </c:pt>
                <c:pt idx="5">
                  <c:v>128150595.92360236</c:v>
                </c:pt>
                <c:pt idx="6">
                  <c:v>9297159.8944041263</c:v>
                </c:pt>
                <c:pt idx="7">
                  <c:v>106919473.20601726</c:v>
                </c:pt>
                <c:pt idx="8">
                  <c:v>69731483.234602511</c:v>
                </c:pt>
              </c:numCache>
            </c:numRef>
          </c:val>
        </c:ser>
        <c:ser>
          <c:idx val="2"/>
          <c:order val="2"/>
          <c:tx>
            <c:v>Variante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'W''keitsbaum'!$AE$31:$AE$39</c:f>
              <c:numCache>
                <c:formatCode>"CHF"\ #,##0.00</c:formatCode>
                <c:ptCount val="9"/>
                <c:pt idx="0">
                  <c:v>10724284.225233261</c:v>
                </c:pt>
                <c:pt idx="1">
                  <c:v>123330832.44423452</c:v>
                </c:pt>
                <c:pt idx="2">
                  <c:v>80434171.498882934</c:v>
                </c:pt>
                <c:pt idx="3">
                  <c:v>23527242.325925283</c:v>
                </c:pt>
                <c:pt idx="4">
                  <c:v>270566414.45626742</c:v>
                </c:pt>
                <c:pt idx="5">
                  <c:v>176458397.06373632</c:v>
                </c:pt>
                <c:pt idx="6">
                  <c:v>12803592.636567743</c:v>
                </c:pt>
                <c:pt idx="7">
                  <c:v>147242879.1746085</c:v>
                </c:pt>
                <c:pt idx="8">
                  <c:v>96028984.583927631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59016"/>
        <c:axId val="186859408"/>
      </c:barChart>
      <c:catAx>
        <c:axId val="18685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59408"/>
        <c:crosses val="autoZero"/>
        <c:auto val="1"/>
        <c:lblAlgn val="ctr"/>
        <c:lblOffset val="100"/>
        <c:noMultiLvlLbl val="0"/>
      </c:catAx>
      <c:valAx>
        <c:axId val="1868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85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2 und 3 - Zustand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'W''keitsbaum'!$AU$6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'W''keitsbaum'!$AU$7</c:f>
              <c:numCache>
                <c:formatCode>"CHF"\ #,##0.00</c:formatCode>
                <c:ptCount val="1"/>
                <c:pt idx="0">
                  <c:v>683422520.4341836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942384"/>
        <c:axId val="4749439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'W''keitsbaum'!$AP$5</c15:sqref>
                        </c15:formulaRef>
                      </c:ext>
                    </c:extLst>
                    <c:strCache>
                      <c:ptCount val="1"/>
                      <c:pt idx="0">
                        <c:v>Variante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'W''keitsbaum'!$AQ$4:$AU$4</c15:sqref>
                        </c15:fullRef>
                        <c15:formulaRef>
                          <c15:sqref>'W''keitsbaum'!$AU$4</c15:sqref>
                        </c15:formulaRef>
                      </c:ext>
                    </c:extLst>
                    <c:strCache>
                      <c:ptCount val="1"/>
                      <c:pt idx="0">
                        <c:v>Zustand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'W''keitsbaum'!$AQ$5:$AU$5</c15:sqref>
                        </c15:fullRef>
                        <c15:formulaRef>
                          <c15:sqref>'W''keitsbaum'!$AU$5</c15:sqref>
                        </c15:formulaRef>
                      </c:ext>
                    </c:extLst>
                    <c:numCache>
                      <c:formatCode>"CHF"\ #,##0.00</c:formatCode>
                      <c:ptCount val="1"/>
                      <c:pt idx="0">
                        <c:v>721206455.33757484</c:v>
                      </c:pt>
                    </c:numCache>
                  </c:numRef>
                </c:val>
                <c:extLst/>
              </c15:ser>
            </c15:filteredBarSeries>
          </c:ext>
        </c:extLst>
      </c:barChart>
      <c:catAx>
        <c:axId val="474942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4943952"/>
        <c:crosses val="autoZero"/>
        <c:auto val="1"/>
        <c:lblAlgn val="ctr"/>
        <c:lblOffset val="100"/>
        <c:noMultiLvlLbl val="0"/>
      </c:catAx>
      <c:valAx>
        <c:axId val="4749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Unterhalts- und Baukosten -</a:t>
            </a:r>
            <a:r>
              <a:rPr lang="de-CH" baseline="0">
                <a:solidFill>
                  <a:sysClr val="windowText" lastClr="000000"/>
                </a:solidFill>
              </a:rPr>
              <a:t>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728747448235637"/>
          <c:y val="0.14725233473722762"/>
          <c:w val="0.74278275979391473"/>
          <c:h val="0.7647283769761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'--Kostenvergleich--'!$D$4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'--Kostenvergleich--'!$E$4</c:f>
              <c:numCache>
                <c:formatCode>"CHF"\ #,##0.00</c:formatCode>
                <c:ptCount val="1"/>
                <c:pt idx="0">
                  <c:v>252000</c:v>
                </c:pt>
              </c:numCache>
            </c:numRef>
          </c:val>
        </c:ser>
        <c:ser>
          <c:idx val="1"/>
          <c:order val="1"/>
          <c:tx>
            <c:strRef>
              <c:f>'--Kostenvergleich--'!$D$5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2880658436213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'--Kostenvergleich--'!$E$5</c:f>
              <c:numCache>
                <c:formatCode>"CHF"\ #,##0.00</c:formatCode>
                <c:ptCount val="1"/>
                <c:pt idx="0">
                  <c:v>1490600</c:v>
                </c:pt>
              </c:numCache>
            </c:numRef>
          </c:val>
        </c:ser>
        <c:ser>
          <c:idx val="2"/>
          <c:order val="2"/>
          <c:tx>
            <c:strRef>
              <c:f>'--Kostenvergleich--'!$D$6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'--Kostenvergleich--'!$E$6</c:f>
              <c:numCache>
                <c:formatCode>"CHF"\ #,##0.00</c:formatCode>
                <c:ptCount val="1"/>
                <c:pt idx="0">
                  <c:v>1933350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944736"/>
        <c:axId val="474945128"/>
      </c:barChart>
      <c:catAx>
        <c:axId val="474944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4945128"/>
        <c:crosses val="autoZero"/>
        <c:auto val="1"/>
        <c:lblAlgn val="ctr"/>
        <c:lblOffset val="100"/>
        <c:noMultiLvlLbl val="0"/>
      </c:catAx>
      <c:valAx>
        <c:axId val="4749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91238942354433"/>
          <c:y val="0.92296465848745646"/>
          <c:w val="0.44108036842616893"/>
          <c:h val="6.540743453579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'--Kostenvergleich--'!$AQ$58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'--Kostenvergleich--'!$AR$58:$AS$58</c:f>
              <c:numCache>
                <c:formatCode>"CHF"\ #,##0.00</c:formatCode>
                <c:ptCount val="2"/>
                <c:pt idx="0">
                  <c:v>705874810.13229573</c:v>
                </c:pt>
                <c:pt idx="1">
                  <c:v>705874810.13229573</c:v>
                </c:pt>
              </c:numCache>
            </c:numRef>
          </c:val>
        </c:ser>
        <c:ser>
          <c:idx val="1"/>
          <c:order val="1"/>
          <c:tx>
            <c:strRef>
              <c:f>'--Kostenvergleich--'!$AQ$59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'--Kostenvergleich--'!$AR$59:$AS$59</c:f>
              <c:numCache>
                <c:formatCode>"CHF"\ #,##0.00</c:formatCode>
                <c:ptCount val="2"/>
                <c:pt idx="0">
                  <c:v>666890370.39677906</c:v>
                </c:pt>
                <c:pt idx="1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'--Kostenvergleich--'!$AQ$60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'--Kostenvergleich--'!$AR$60:$AS$60</c:f>
              <c:numCache>
                <c:formatCode>"CHF"\ #,##0.00</c:formatCode>
                <c:ptCount val="2"/>
                <c:pt idx="0">
                  <c:v>924103803.20410442</c:v>
                </c:pt>
                <c:pt idx="1">
                  <c:v>666409525.2289046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947480"/>
        <c:axId val="474941600"/>
      </c:barChart>
      <c:catAx>
        <c:axId val="47494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41600"/>
        <c:crosses val="autoZero"/>
        <c:auto val="1"/>
        <c:lblAlgn val="ctr"/>
        <c:lblOffset val="100"/>
        <c:noMultiLvlLbl val="0"/>
      </c:catAx>
      <c:valAx>
        <c:axId val="4749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4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 -</a:t>
            </a:r>
            <a:r>
              <a:rPr lang="de-CH" baseline="0">
                <a:solidFill>
                  <a:sysClr val="windowText" lastClr="000000"/>
                </a:solidFill>
              </a:rPr>
              <a:t>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71957324778848"/>
          <c:y val="0.14725233473722762"/>
          <c:w val="0.71449057872395594"/>
          <c:h val="0.75697643899163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'--Kostenvergleich--'!$D$4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'--Kostenvergleich--'!$E$4:$F$4</c15:sqref>
                  </c15:fullRef>
                </c:ext>
              </c:extLst>
              <c:f>'--Kostenvergleich--'!$F$4</c:f>
              <c:numCache>
                <c:formatCode>"CHF"\ #,##0.00</c:formatCode>
                <c:ptCount val="1"/>
                <c:pt idx="0">
                  <c:v>705874810.13229573</c:v>
                </c:pt>
              </c:numCache>
            </c:numRef>
          </c:val>
        </c:ser>
        <c:ser>
          <c:idx val="1"/>
          <c:order val="1"/>
          <c:tx>
            <c:strRef>
              <c:f>'--Kostenvergleich--'!$D$5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'--Kostenvergleich--'!$E$5:$F$5</c15:sqref>
                  </c15:fullRef>
                </c:ext>
              </c:extLst>
              <c:f>'--Kostenvergleich--'!$F$5</c:f>
              <c:numCache>
                <c:formatCode>"CHF"\ #,##0.00</c:formatCode>
                <c:ptCount val="1"/>
                <c:pt idx="0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'--Kostenvergleich--'!$D$6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'--Kostenvergleich--'!$E$6:$F$6</c15:sqref>
                  </c15:fullRef>
                </c:ext>
              </c:extLst>
              <c:f>'--Kostenvergleich--'!$F$6</c:f>
              <c:numCache>
                <c:formatCode>"CHF"\ #,##0.00</c:formatCode>
                <c:ptCount val="1"/>
                <c:pt idx="0">
                  <c:v>924103803.20410442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947872"/>
        <c:axId val="474948264"/>
      </c:barChart>
      <c:catAx>
        <c:axId val="474947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4948264"/>
        <c:crosses val="autoZero"/>
        <c:auto val="1"/>
        <c:lblAlgn val="ctr"/>
        <c:lblOffset val="100"/>
        <c:noMultiLvlLbl val="0"/>
      </c:catAx>
      <c:valAx>
        <c:axId val="4749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9041589708694"/>
          <c:y val="0.9190886894952085"/>
          <c:w val="0.47966061533974919"/>
          <c:h val="6.540743453579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Unfallkostenvergleich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'--Kostenvergleich--'!$AJ$58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'--Kostenvergleich--'!$AK$58:$AL$58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451468.87565493502</c:v>
                </c:pt>
              </c:numCache>
            </c:numRef>
          </c:val>
        </c:ser>
        <c:ser>
          <c:idx val="1"/>
          <c:order val="1"/>
          <c:tx>
            <c:strRef>
              <c:f>'--Kostenvergleich--'!$AJ$59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'--Kostenvergleich--'!$AK$59:$AL$59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547383.5067033458</c:v>
                </c:pt>
              </c:numCache>
            </c:numRef>
          </c:val>
        </c:ser>
        <c:ser>
          <c:idx val="2"/>
          <c:order val="2"/>
          <c:tx>
            <c:strRef>
              <c:f>'--Kostenvergleich--'!$AJ$60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'--Kostenvergleich--'!$AK$60:$AL$60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321649.06887587841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949048"/>
        <c:axId val="475395008"/>
      </c:barChart>
      <c:catAx>
        <c:axId val="47494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395008"/>
        <c:crosses val="autoZero"/>
        <c:auto val="1"/>
        <c:lblAlgn val="ctr"/>
        <c:lblOffset val="100"/>
        <c:noMultiLvlLbl val="0"/>
      </c:catAx>
      <c:valAx>
        <c:axId val="4753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4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'--Kostenvergleich--'!$AQ$59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'--Kostenvergleich--'!$AR$57:$AS$57</c15:sqref>
                  </c15:fullRef>
                </c:ext>
              </c:extLst>
              <c:f>'--Kostenvergleich--'!$AS$57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'--Kostenvergleich--'!$AR$59:$AS$59</c15:sqref>
                  </c15:fullRef>
                </c:ext>
              </c:extLst>
              <c:f>'--Kostenvergleich--'!$AS$59</c:f>
              <c:numCache>
                <c:formatCode>"CHF"\ #,##0.00</c:formatCode>
                <c:ptCount val="1"/>
                <c:pt idx="0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'--Kostenvergleich--'!$AQ$60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'--Kostenvergleich--'!$AR$57:$AS$57</c15:sqref>
                  </c15:fullRef>
                </c:ext>
              </c:extLst>
              <c:f>'--Kostenvergleich--'!$AS$57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'--Kostenvergleich--'!$AR$60:$AS$60</c15:sqref>
                  </c15:fullRef>
                </c:ext>
              </c:extLst>
              <c:f>'--Kostenvergleich--'!$AS$60</c:f>
              <c:numCache>
                <c:formatCode>"CHF"\ #,##0.00</c:formatCode>
                <c:ptCount val="1"/>
                <c:pt idx="0">
                  <c:v>666409525.2289046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392264"/>
        <c:axId val="475393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'--Kostenvergleich--'!$AQ$58</c15:sqref>
                        </c15:formulaRef>
                      </c:ext>
                    </c:extLst>
                    <c:strCache>
                      <c:ptCount val="1"/>
                      <c:pt idx="0">
                        <c:v>Variante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'--Kostenvergleich--'!$AR$57:$AS$57</c15:sqref>
                        </c15:fullRef>
                        <c15:formulaRef>
                          <c15:sqref>'--Kostenvergleich--'!$AS$57</c15:sqref>
                        </c15:formulaRef>
                      </c:ext>
                    </c:extLst>
                    <c:strCache>
                      <c:ptCount val="1"/>
                      <c:pt idx="0">
                        <c:v>Zustand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'--Kostenvergleich--'!$AR$58:$AS$58</c15:sqref>
                        </c15:fullRef>
                        <c15:formulaRef>
                          <c15:sqref>'--Kostenvergleich--'!$AS$58</c15:sqref>
                        </c15:formulaRef>
                      </c:ext>
                    </c:extLst>
                    <c:numCache>
                      <c:formatCode>"CHF"\ #,##0.00</c:formatCode>
                      <c:ptCount val="1"/>
                      <c:pt idx="0">
                        <c:v>705874810.13229573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7539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393440"/>
        <c:crosses val="autoZero"/>
        <c:auto val="1"/>
        <c:lblAlgn val="ctr"/>
        <c:lblOffset val="100"/>
        <c:noMultiLvlLbl val="0"/>
      </c:catAx>
      <c:valAx>
        <c:axId val="4753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39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Risiken</a:t>
            </a:r>
            <a:r>
              <a:rPr lang="en-US" baseline="0">
                <a:solidFill>
                  <a:sysClr val="windowText" lastClr="000000"/>
                </a:solidFill>
              </a:rPr>
              <a:t> der Varianten - Vergleich der Zustände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162278504693309"/>
          <c:y val="0.16264955127036287"/>
          <c:w val="0.8043885265834300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'W''keitsbaum'!$AQ$4:$AU$4</c:f>
              <c:strCache>
                <c:ptCount val="5"/>
                <c:pt idx="0">
                  <c:v>Zustand 0</c:v>
                </c:pt>
                <c:pt idx="1">
                  <c:v>Zustand 1</c:v>
                </c:pt>
                <c:pt idx="2">
                  <c:v>Zustand 2</c:v>
                </c:pt>
                <c:pt idx="3">
                  <c:v>Zustand 3</c:v>
                </c:pt>
                <c:pt idx="4">
                  <c:v>Zustand 4</c:v>
                </c:pt>
              </c:strCache>
            </c:strRef>
          </c:cat>
          <c:val>
            <c:numRef>
              <c:f>'W''keitsbaum'!$AQ$5:$AU$5</c:f>
              <c:numCache>
                <c:formatCode>"CHF"\ #,##0.00</c:formatCode>
                <c:ptCount val="5"/>
                <c:pt idx="0">
                  <c:v>721206455.33757484</c:v>
                </c:pt>
                <c:pt idx="1">
                  <c:v>721370010.22099483</c:v>
                </c:pt>
                <c:pt idx="2">
                  <c:v>721206455.33757484</c:v>
                </c:pt>
                <c:pt idx="3">
                  <c:v>761086367.56332517</c:v>
                </c:pt>
                <c:pt idx="4">
                  <c:v>721206455.33757484</c:v>
                </c:pt>
              </c:numCache>
            </c:numRef>
          </c:val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'W''keitsbaum'!$AQ$4:$AU$4</c:f>
              <c:strCache>
                <c:ptCount val="5"/>
                <c:pt idx="0">
                  <c:v>Zustand 0</c:v>
                </c:pt>
                <c:pt idx="1">
                  <c:v>Zustand 1</c:v>
                </c:pt>
                <c:pt idx="2">
                  <c:v>Zustand 2</c:v>
                </c:pt>
                <c:pt idx="3">
                  <c:v>Zustand 3</c:v>
                </c:pt>
                <c:pt idx="4">
                  <c:v>Zustand 4</c:v>
                </c:pt>
              </c:strCache>
            </c:strRef>
          </c:cat>
          <c:val>
            <c:numRef>
              <c:f>'W''keitsbaum'!$AQ$6:$AU$6</c:f>
              <c:numCache>
                <c:formatCode>"CHF"\ #,##0.00</c:formatCode>
                <c:ptCount val="5"/>
                <c:pt idx="0">
                  <c:v>683460615.60205793</c:v>
                </c:pt>
                <c:pt idx="1">
                  <c:v>683624170.48547816</c:v>
                </c:pt>
                <c:pt idx="2">
                  <c:v>683556530.23310637</c:v>
                </c:pt>
                <c:pt idx="3">
                  <c:v>721170719.25956202</c:v>
                </c:pt>
                <c:pt idx="4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'W''keitsbaum'!$AQ$4:$AU$4</c:f>
              <c:strCache>
                <c:ptCount val="5"/>
                <c:pt idx="0">
                  <c:v>Zustand 0</c:v>
                </c:pt>
                <c:pt idx="1">
                  <c:v>Zustand 1</c:v>
                </c:pt>
                <c:pt idx="2">
                  <c:v>Zustand 2</c:v>
                </c:pt>
                <c:pt idx="3">
                  <c:v>Zustand 3</c:v>
                </c:pt>
                <c:pt idx="4">
                  <c:v>Zustand 4</c:v>
                </c:pt>
              </c:strCache>
            </c:strRef>
          </c:cat>
          <c:val>
            <c:numRef>
              <c:f>'W''keitsbaum'!$AQ$7:$AU$7</c:f>
              <c:numCache>
                <c:formatCode>"CHF"\ #,##0.00</c:formatCode>
                <c:ptCount val="5"/>
                <c:pt idx="0">
                  <c:v>941116798.40938354</c:v>
                </c:pt>
                <c:pt idx="1">
                  <c:v>941280353.29280353</c:v>
                </c:pt>
                <c:pt idx="2">
                  <c:v>940986978.60260463</c:v>
                </c:pt>
                <c:pt idx="3">
                  <c:v>993110930.55332208</c:v>
                </c:pt>
                <c:pt idx="4">
                  <c:v>683422520.4341836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55504"/>
        <c:axId val="474358640"/>
      </c:barChart>
      <c:catAx>
        <c:axId val="4743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58640"/>
        <c:crosses val="autoZero"/>
        <c:auto val="1"/>
        <c:lblAlgn val="ctr"/>
        <c:lblOffset val="100"/>
        <c:noMultiLvlLbl val="0"/>
      </c:catAx>
      <c:valAx>
        <c:axId val="4743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55504"/>
        <c:crosses val="autoZero"/>
        <c:crossBetween val="between"/>
        <c:majorUnit val="200000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Kosten der Szenarien - Zustand "0"</a:t>
            </a: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'W''keitsbaum'!$AF$9:$AF$17</c:f>
              <c:numCache>
                <c:formatCode>"CHF"\ #,##0.00</c:formatCode>
                <c:ptCount val="9"/>
                <c:pt idx="0">
                  <c:v>657121111.05117357</c:v>
                </c:pt>
                <c:pt idx="1">
                  <c:v>657388000.59881794</c:v>
                </c:pt>
                <c:pt idx="2">
                  <c:v>657654890.1464901</c:v>
                </c:pt>
                <c:pt idx="3">
                  <c:v>720852183.57174861</c:v>
                </c:pt>
                <c:pt idx="4">
                  <c:v>721119073.11995208</c:v>
                </c:pt>
                <c:pt idx="5">
                  <c:v>721385962.66819298</c:v>
                </c:pt>
                <c:pt idx="6">
                  <c:v>784585828.54977763</c:v>
                </c:pt>
                <c:pt idx="7">
                  <c:v>784852718.09877813</c:v>
                </c:pt>
                <c:pt idx="8">
                  <c:v>785119607.64782846</c:v>
                </c:pt>
              </c:numCache>
            </c:numRef>
          </c:val>
        </c:ser>
        <c:ser>
          <c:idx val="1"/>
          <c:order val="1"/>
          <c:tx>
            <c:v>Variante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'W''keitsbaum'!$AF$20:$AF$28</c:f>
              <c:numCache>
                <c:formatCode>"CHF"\ #,##0.00</c:formatCode>
                <c:ptCount val="9"/>
                <c:pt idx="0">
                  <c:v>623110678.4202764</c:v>
                </c:pt>
                <c:pt idx="1">
                  <c:v>623125526.56134331</c:v>
                </c:pt>
                <c:pt idx="2">
                  <c:v>623140374.70242345</c:v>
                </c:pt>
                <c:pt idx="3">
                  <c:v>683440148.64320278</c:v>
                </c:pt>
                <c:pt idx="4">
                  <c:v>683454996.78453207</c:v>
                </c:pt>
                <c:pt idx="5">
                  <c:v>683469844.92587924</c:v>
                </c:pt>
                <c:pt idx="6">
                  <c:v>743772791.55233002</c:v>
                </c:pt>
                <c:pt idx="7">
                  <c:v>743787639.69403315</c:v>
                </c:pt>
                <c:pt idx="8">
                  <c:v>743802487.83576012</c:v>
                </c:pt>
              </c:numCache>
            </c:numRef>
          </c:val>
        </c:ser>
        <c:ser>
          <c:idx val="2"/>
          <c:order val="2"/>
          <c:tx>
            <c:v>Variante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'W''keitsbaum'!$AF$31:$AF$39</c:f>
              <c:numCache>
                <c:formatCode>"CHF"\ #,##0.00</c:formatCode>
                <c:ptCount val="9"/>
                <c:pt idx="0">
                  <c:v>857942738.01866078</c:v>
                </c:pt>
                <c:pt idx="1">
                  <c:v>857953617.00337064</c:v>
                </c:pt>
                <c:pt idx="2">
                  <c:v>857964495.98808467</c:v>
                </c:pt>
                <c:pt idx="3">
                  <c:v>941089693.03701127</c:v>
                </c:pt>
                <c:pt idx="4">
                  <c:v>941100572.0217998</c:v>
                </c:pt>
                <c:pt idx="5">
                  <c:v>941111451.0065937</c:v>
                </c:pt>
                <c:pt idx="6">
                  <c:v>1024287410.9254194</c:v>
                </c:pt>
                <c:pt idx="7">
                  <c:v>1024298289.91032</c:v>
                </c:pt>
                <c:pt idx="8">
                  <c:v>1024309168.895228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58248"/>
        <c:axId val="474361384"/>
      </c:barChart>
      <c:catAx>
        <c:axId val="47435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61384"/>
        <c:crosses val="autoZero"/>
        <c:auto val="1"/>
        <c:lblAlgn val="ctr"/>
        <c:lblOffset val="100"/>
        <c:noMultiLvlLbl val="0"/>
      </c:catAx>
      <c:valAx>
        <c:axId val="47436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5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652254232204277E-2"/>
                  <c:y val="5.50644237652111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3636363636363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'W''keitsbaum'!$AQ$7</c:f>
              <c:numCache>
                <c:formatCode>"CHF"\ #,##0.00</c:formatCode>
                <c:ptCount val="1"/>
                <c:pt idx="0">
                  <c:v>941116798.40938354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357464"/>
        <c:axId val="474359816"/>
      </c:barChart>
      <c:catAx>
        <c:axId val="474357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4359816"/>
        <c:crosses val="autoZero"/>
        <c:auto val="1"/>
        <c:lblAlgn val="ctr"/>
        <c:lblOffset val="100"/>
        <c:noMultiLvlLbl val="0"/>
      </c:catAx>
      <c:valAx>
        <c:axId val="47435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5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 der Szenarien - Zustand</a:t>
            </a:r>
            <a:r>
              <a:rPr lang="de-CH" baseline="0">
                <a:solidFill>
                  <a:sysClr val="windowText" lastClr="000000"/>
                </a:solidFill>
              </a:rPr>
              <a:t> 3</a:t>
            </a:r>
            <a:endParaRPr lang="de-CH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'W''keitsbaum'!$AE$49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'W''keitsbaum'!$AE$50:$AE$58</c:f>
              <c:numCache>
                <c:formatCode>"CHF"\ #,##0.00</c:formatCode>
                <c:ptCount val="9"/>
                <c:pt idx="0">
                  <c:v>12321020.832209503</c:v>
                </c:pt>
                <c:pt idx="1">
                  <c:v>16434700.01497045</c:v>
                </c:pt>
                <c:pt idx="2">
                  <c:v>53434459.824402325</c:v>
                </c:pt>
                <c:pt idx="3">
                  <c:v>13515978.441970287</c:v>
                </c:pt>
                <c:pt idx="4">
                  <c:v>18027976.827998802</c:v>
                </c:pt>
                <c:pt idx="5">
                  <c:v>58612609.466790684</c:v>
                </c:pt>
                <c:pt idx="6">
                  <c:v>88265905.711849973</c:v>
                </c:pt>
                <c:pt idx="7">
                  <c:v>117727907.71481673</c:v>
                </c:pt>
                <c:pt idx="8">
                  <c:v>382745808.72831643</c:v>
                </c:pt>
              </c:numCache>
            </c:numRef>
          </c:val>
        </c:ser>
        <c:ser>
          <c:idx val="1"/>
          <c:order val="1"/>
          <c:tx>
            <c:strRef>
              <c:f>'W''keitsbaum'!$AF$49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'W''keitsbaum'!$AF$50:$AF$58</c:f>
              <c:numCache>
                <c:formatCode>"CHF"\ #,##0.00</c:formatCode>
                <c:ptCount val="9"/>
                <c:pt idx="0">
                  <c:v>11683325.220380181</c:v>
                </c:pt>
                <c:pt idx="1">
                  <c:v>15578138.164033584</c:v>
                </c:pt>
                <c:pt idx="2">
                  <c:v>50630155.444571905</c:v>
                </c:pt>
                <c:pt idx="3">
                  <c:v>12814502.787060052</c:v>
                </c:pt>
                <c:pt idx="4">
                  <c:v>17086374.919613302</c:v>
                </c:pt>
                <c:pt idx="5">
                  <c:v>55531924.900227688</c:v>
                </c:pt>
                <c:pt idx="6">
                  <c:v>83674439.049637124</c:v>
                </c:pt>
                <c:pt idx="7">
                  <c:v>111568145.95410499</c:v>
                </c:pt>
                <c:pt idx="8">
                  <c:v>362603712.81993312</c:v>
                </c:pt>
              </c:numCache>
            </c:numRef>
          </c:val>
        </c:ser>
        <c:ser>
          <c:idx val="2"/>
          <c:order val="2"/>
          <c:tx>
            <c:strRef>
              <c:f>'W''keitsbaum'!$AG$49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'W''keitsbaum'!$AG$50:$AG$58</c:f>
              <c:numCache>
                <c:formatCode>"CHF"\ #,##0.00</c:formatCode>
                <c:ptCount val="9"/>
                <c:pt idx="0">
                  <c:v>16086426.337849889</c:v>
                </c:pt>
                <c:pt idx="1">
                  <c:v>21448840.425084267</c:v>
                </c:pt>
                <c:pt idx="2">
                  <c:v>69709615.299031883</c:v>
                </c:pt>
                <c:pt idx="3">
                  <c:v>17645431.74444396</c:v>
                </c:pt>
                <c:pt idx="4">
                  <c:v>23527514.300544996</c:v>
                </c:pt>
                <c:pt idx="5">
                  <c:v>76465305.394285738</c:v>
                </c:pt>
                <c:pt idx="6">
                  <c:v>115232333.72910967</c:v>
                </c:pt>
                <c:pt idx="7">
                  <c:v>153644743.48654804</c:v>
                </c:pt>
                <c:pt idx="8">
                  <c:v>499350719.8364237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59424"/>
        <c:axId val="474360992"/>
      </c:barChart>
      <c:catAx>
        <c:axId val="4743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60992"/>
        <c:crosses val="autoZero"/>
        <c:auto val="1"/>
        <c:lblAlgn val="ctr"/>
        <c:lblOffset val="100"/>
        <c:noMultiLvlLbl val="0"/>
      </c:catAx>
      <c:valAx>
        <c:axId val="4743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1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'W''keitsbaum'!$AR$5</c:f>
              <c:numCache>
                <c:formatCode>"CHF"\ #,##0.00</c:formatCode>
                <c:ptCount val="1"/>
                <c:pt idx="0">
                  <c:v>721370010.22099483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'W''keitsbaum'!$AQ$5</c15:sqref>
                  <c15:dLbl>
                    <c:idx val="-1"/>
                    <c:layout>
                      <c:manualLayout>
                        <c:x val="-1.8652254232204277E-2"/>
                        <c:y val="5.5064423765211166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'W''keitsbaum'!$AR$6</c:f>
              <c:numCache>
                <c:formatCode>"CHF"\ #,##0.00</c:formatCode>
                <c:ptCount val="1"/>
                <c:pt idx="0">
                  <c:v>683624170.48547816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306180800148095E-17"/>
                  <c:y val="1.9379844961240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'W''keitsbaum'!$AR$7</c:f>
              <c:numCache>
                <c:formatCode>"CHF"\ #,##0.00</c:formatCode>
                <c:ptCount val="1"/>
                <c:pt idx="0">
                  <c:v>941280353.29280353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357072"/>
        <c:axId val="474362560"/>
      </c:barChart>
      <c:catAx>
        <c:axId val="474357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4362560"/>
        <c:crosses val="autoZero"/>
        <c:auto val="1"/>
        <c:lblAlgn val="ctr"/>
        <c:lblOffset val="100"/>
        <c:noMultiLvlLbl val="0"/>
      </c:catAx>
      <c:valAx>
        <c:axId val="4743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2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'W''keitsbaum'!$AS$5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'W''keitsbaum'!$AS$6</c:f>
              <c:numCache>
                <c:formatCode>"CHF"\ #,##0.00</c:formatCode>
                <c:ptCount val="1"/>
                <c:pt idx="0">
                  <c:v>683556530.23310637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306180800148095E-17"/>
                  <c:y val="1.55038759689922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'W''keitsbaum'!$AS$7</c:f>
              <c:numCache>
                <c:formatCode>"CHF"\ #,##0.00</c:formatCode>
                <c:ptCount val="1"/>
                <c:pt idx="0">
                  <c:v>940986978.60260463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357856"/>
        <c:axId val="474360208"/>
      </c:barChart>
      <c:catAx>
        <c:axId val="474357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4360208"/>
        <c:crosses val="autoZero"/>
        <c:auto val="1"/>
        <c:lblAlgn val="ctr"/>
        <c:lblOffset val="100"/>
        <c:noMultiLvlLbl val="0"/>
      </c:catAx>
      <c:valAx>
        <c:axId val="4743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3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'W''keitsbaum'!$AT$5</c:f>
              <c:numCache>
                <c:formatCode>"CHF"\ #,##0.00</c:formatCode>
                <c:ptCount val="1"/>
                <c:pt idx="0">
                  <c:v>761086367.56332517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'W''keitsbaum'!$AT$6</c:f>
              <c:numCache>
                <c:formatCode>"CHF"\ #,##0.00</c:formatCode>
                <c:ptCount val="1"/>
                <c:pt idx="0">
                  <c:v>721170719.25956202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'W''keitsbaum'!$AT$7</c:f>
              <c:numCache>
                <c:formatCode>"CHF"\ #,##0.00</c:formatCode>
                <c:ptCount val="1"/>
                <c:pt idx="0">
                  <c:v>993110930.55332208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945520"/>
        <c:axId val="474941992"/>
      </c:barChart>
      <c:catAx>
        <c:axId val="474945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4941992"/>
        <c:crosses val="autoZero"/>
        <c:auto val="1"/>
        <c:lblAlgn val="ctr"/>
        <c:lblOffset val="100"/>
        <c:noMultiLvlLbl val="0"/>
      </c:catAx>
      <c:valAx>
        <c:axId val="4749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'W''keitsbaum'!$AU$5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'W''keitsbaum'!$AU$6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'W''keitsbaum'!$AU$7</c:f>
              <c:numCache>
                <c:formatCode>"CHF"\ #,##0.00</c:formatCode>
                <c:ptCount val="1"/>
                <c:pt idx="0">
                  <c:v>683422520.4341836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943168"/>
        <c:axId val="474943560"/>
      </c:barChart>
      <c:catAx>
        <c:axId val="474943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4943560"/>
        <c:crosses val="autoZero"/>
        <c:auto val="1"/>
        <c:lblAlgn val="ctr"/>
        <c:lblOffset val="100"/>
        <c:noMultiLvlLbl val="0"/>
      </c:catAx>
      <c:valAx>
        <c:axId val="47494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634999</xdr:colOff>
      <xdr:row>1</xdr:row>
      <xdr:rowOff>25400</xdr:rowOff>
    </xdr:from>
    <xdr:to>
      <xdr:col>40</xdr:col>
      <xdr:colOff>186266</xdr:colOff>
      <xdr:row>13</xdr:row>
      <xdr:rowOff>42333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745066</xdr:colOff>
      <xdr:row>8</xdr:row>
      <xdr:rowOff>0</xdr:rowOff>
    </xdr:from>
    <xdr:to>
      <xdr:col>46</xdr:col>
      <xdr:colOff>1134532</xdr:colOff>
      <xdr:row>21</xdr:row>
      <xdr:rowOff>160867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804333</xdr:colOff>
      <xdr:row>15</xdr:row>
      <xdr:rowOff>110067</xdr:rowOff>
    </xdr:from>
    <xdr:to>
      <xdr:col>35</xdr:col>
      <xdr:colOff>1388533</xdr:colOff>
      <xdr:row>22</xdr:row>
      <xdr:rowOff>50800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423333</xdr:colOff>
      <xdr:row>2</xdr:row>
      <xdr:rowOff>110068</xdr:rowOff>
    </xdr:from>
    <xdr:to>
      <xdr:col>53</xdr:col>
      <xdr:colOff>230293</xdr:colOff>
      <xdr:row>18</xdr:row>
      <xdr:rowOff>143934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618067</xdr:colOff>
      <xdr:row>29</xdr:row>
      <xdr:rowOff>93133</xdr:rowOff>
    </xdr:from>
    <xdr:to>
      <xdr:col>40</xdr:col>
      <xdr:colOff>169334</xdr:colOff>
      <xdr:row>41</xdr:row>
      <xdr:rowOff>110067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423334</xdr:colOff>
      <xdr:row>19</xdr:row>
      <xdr:rowOff>67733</xdr:rowOff>
    </xdr:from>
    <xdr:to>
      <xdr:col>53</xdr:col>
      <xdr:colOff>230294</xdr:colOff>
      <xdr:row>35</xdr:row>
      <xdr:rowOff>93133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575734</xdr:colOff>
      <xdr:row>2</xdr:row>
      <xdr:rowOff>93134</xdr:rowOff>
    </xdr:from>
    <xdr:to>
      <xdr:col>59</xdr:col>
      <xdr:colOff>382694</xdr:colOff>
      <xdr:row>18</xdr:row>
      <xdr:rowOff>127000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541868</xdr:colOff>
      <xdr:row>19</xdr:row>
      <xdr:rowOff>93133</xdr:rowOff>
    </xdr:from>
    <xdr:to>
      <xdr:col>59</xdr:col>
      <xdr:colOff>348828</xdr:colOff>
      <xdr:row>35</xdr:row>
      <xdr:rowOff>118533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279400</xdr:colOff>
      <xdr:row>38</xdr:row>
      <xdr:rowOff>8467</xdr:rowOff>
    </xdr:from>
    <xdr:to>
      <xdr:col>53</xdr:col>
      <xdr:colOff>86360</xdr:colOff>
      <xdr:row>54</xdr:row>
      <xdr:rowOff>135467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643468</xdr:colOff>
      <xdr:row>37</xdr:row>
      <xdr:rowOff>110067</xdr:rowOff>
    </xdr:from>
    <xdr:to>
      <xdr:col>59</xdr:col>
      <xdr:colOff>450428</xdr:colOff>
      <xdr:row>54</xdr:row>
      <xdr:rowOff>33867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12</xdr:row>
      <xdr:rowOff>167640</xdr:rowOff>
    </xdr:from>
    <xdr:to>
      <xdr:col>5</xdr:col>
      <xdr:colOff>1165860</xdr:colOff>
      <xdr:row>29</xdr:row>
      <xdr:rowOff>53340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38100</xdr:colOff>
      <xdr:row>58</xdr:row>
      <xdr:rowOff>53340</xdr:rowOff>
    </xdr:from>
    <xdr:to>
      <xdr:col>32</xdr:col>
      <xdr:colOff>967740</xdr:colOff>
      <xdr:row>61</xdr:row>
      <xdr:rowOff>144780</xdr:rowOff>
    </xdr:to>
    <xdr:sp macro="" textlink="">
      <xdr:nvSpPr>
        <xdr:cNvPr id="13" name="Textfeld 12"/>
        <xdr:cNvSpPr txBox="1"/>
      </xdr:nvSpPr>
      <xdr:spPr>
        <a:xfrm>
          <a:off x="30777180" y="11650980"/>
          <a:ext cx="198882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Zunahme der Umweltkosten bei senkung E-Auto Anteil, für </a:t>
          </a:r>
          <a:r>
            <a:rPr lang="de-CH" sz="1100">
              <a:solidFill>
                <a:srgbClr val="FF0000"/>
              </a:solidFill>
            </a:rPr>
            <a:t>alle Variante gleich</a:t>
          </a:r>
        </a:p>
      </xdr:txBody>
    </xdr:sp>
    <xdr:clientData/>
  </xdr:twoCellAnchor>
  <xdr:twoCellAnchor>
    <xdr:from>
      <xdr:col>37</xdr:col>
      <xdr:colOff>441960</xdr:colOff>
      <xdr:row>50</xdr:row>
      <xdr:rowOff>60960</xdr:rowOff>
    </xdr:from>
    <xdr:to>
      <xdr:col>39</xdr:col>
      <xdr:colOff>228600</xdr:colOff>
      <xdr:row>53</xdr:row>
      <xdr:rowOff>144780</xdr:rowOff>
    </xdr:to>
    <xdr:sp macro="" textlink="">
      <xdr:nvSpPr>
        <xdr:cNvPr id="14" name="Textfeld 13"/>
        <xdr:cNvSpPr txBox="1"/>
      </xdr:nvSpPr>
      <xdr:spPr>
        <a:xfrm>
          <a:off x="36423600" y="10066020"/>
          <a:ext cx="196596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Durch Risiko</a:t>
          </a:r>
          <a:r>
            <a:rPr lang="de-CH" sz="1100" baseline="0"/>
            <a:t> Erhöhung/Senkung</a:t>
          </a:r>
          <a:endParaRPr lang="de-C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44</xdr:col>
      <xdr:colOff>441960</xdr:colOff>
      <xdr:row>50</xdr:row>
      <xdr:rowOff>60960</xdr:rowOff>
    </xdr:from>
    <xdr:to>
      <xdr:col>46</xdr:col>
      <xdr:colOff>228600</xdr:colOff>
      <xdr:row>53</xdr:row>
      <xdr:rowOff>144780</xdr:rowOff>
    </xdr:to>
    <xdr:sp macro="" textlink="">
      <xdr:nvSpPr>
        <xdr:cNvPr id="16" name="Textfeld 15"/>
        <xdr:cNvSpPr txBox="1"/>
      </xdr:nvSpPr>
      <xdr:spPr>
        <a:xfrm>
          <a:off x="36423600" y="10066020"/>
          <a:ext cx="196596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Zun</a:t>
          </a:r>
          <a:endParaRPr lang="de-C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41</xdr:col>
      <xdr:colOff>525780</xdr:colOff>
      <xdr:row>61</xdr:row>
      <xdr:rowOff>15240</xdr:rowOff>
    </xdr:from>
    <xdr:to>
      <xdr:col>46</xdr:col>
      <xdr:colOff>266700</xdr:colOff>
      <xdr:row>77</xdr:row>
      <xdr:rowOff>129540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1493520</xdr:colOff>
      <xdr:row>12</xdr:row>
      <xdr:rowOff>160020</xdr:rowOff>
    </xdr:from>
    <xdr:to>
      <xdr:col>10</xdr:col>
      <xdr:colOff>335280</xdr:colOff>
      <xdr:row>29</xdr:row>
      <xdr:rowOff>45720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480060</xdr:colOff>
      <xdr:row>61</xdr:row>
      <xdr:rowOff>0</xdr:rowOff>
    </xdr:from>
    <xdr:to>
      <xdr:col>39</xdr:col>
      <xdr:colOff>327660</xdr:colOff>
      <xdr:row>77</xdr:row>
      <xdr:rowOff>114300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541020</xdr:colOff>
      <xdr:row>78</xdr:row>
      <xdr:rowOff>30480</xdr:rowOff>
    </xdr:from>
    <xdr:to>
      <xdr:col>46</xdr:col>
      <xdr:colOff>281940</xdr:colOff>
      <xdr:row>94</xdr:row>
      <xdr:rowOff>144780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W'keitsbaum%20-%20Z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1%20-%20Z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2%20-%20Z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2%20-%20Z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2%20-%20Z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3%20-%20Z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3%20-%20Z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3%20-%20Z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W'keitsbaum%20-%20Z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3/W'keitsbaum%20-%20Z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W'keitsbaum%20-%20Z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1%20-%20Z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1%20-%20Z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721370010.22099483</v>
          </cell>
          <cell r="Z35">
            <v>683624170.48547816</v>
          </cell>
          <cell r="AB35">
            <v>941280353.29280353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643116398.97808909</v>
          </cell>
        </row>
      </sheetData>
      <sheetData sheetId="1">
        <row r="56">
          <cell r="Y56">
            <v>643380347.85317636</v>
          </cell>
        </row>
      </sheetData>
      <sheetData sheetId="2">
        <row r="56">
          <cell r="Y56">
            <v>643644296.72829139</v>
          </cell>
        </row>
      </sheetData>
      <sheetData sheetId="3">
        <row r="56">
          <cell r="Y56">
            <v>705524434.75760782</v>
          </cell>
        </row>
      </sheetData>
      <sheetData sheetId="4">
        <row r="56">
          <cell r="Y56">
            <v>705788383.63325405</v>
          </cell>
        </row>
      </sheetData>
      <sheetData sheetId="5">
        <row r="56">
          <cell r="Y56">
            <v>706052332.50893784</v>
          </cell>
        </row>
      </sheetData>
      <sheetData sheetId="6">
        <row r="56">
          <cell r="Y56">
            <v>767935042.99458039</v>
          </cell>
        </row>
      </sheetData>
      <sheetData sheetId="7">
        <row r="56">
          <cell r="Y56">
            <v>768198991.87102377</v>
          </cell>
        </row>
      </sheetData>
      <sheetData sheetId="8">
        <row r="56">
          <cell r="Y56">
            <v>768462940.74751687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497026.45542940084</v>
          </cell>
        </row>
      </sheetData>
      <sheetData sheetId="1">
        <row r="56">
          <cell r="AB56">
            <v>498717.48426511505</v>
          </cell>
        </row>
      </sheetData>
      <sheetData sheetId="2">
        <row r="56">
          <cell r="AB56">
            <v>500408.51310082944</v>
          </cell>
        </row>
      </sheetData>
      <sheetData sheetId="3">
        <row r="56">
          <cell r="AB56">
            <v>545142.89349602454</v>
          </cell>
        </row>
      </sheetData>
      <sheetData sheetId="4">
        <row r="56">
          <cell r="AB56">
            <v>546833.92233173863</v>
          </cell>
        </row>
      </sheetData>
      <sheetData sheetId="5">
        <row r="56">
          <cell r="AB56">
            <v>548524.95116745308</v>
          </cell>
        </row>
      </sheetData>
      <sheetData sheetId="6">
        <row r="56">
          <cell r="AB56">
            <v>593259.33156264795</v>
          </cell>
        </row>
      </sheetData>
      <sheetData sheetId="7">
        <row r="56">
          <cell r="AB56">
            <v>594950.36039836227</v>
          </cell>
        </row>
      </sheetData>
      <sheetData sheetId="8">
        <row r="56">
          <cell r="AB56">
            <v>596641.3892340766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607867366.34719193</v>
          </cell>
        </row>
      </sheetData>
      <sheetData sheetId="1">
        <row r="56">
          <cell r="Y56">
            <v>607879273.81570172</v>
          </cell>
        </row>
      </sheetData>
      <sheetData sheetId="2">
        <row r="56">
          <cell r="Y56">
            <v>607891181.28422475</v>
          </cell>
        </row>
      </sheetData>
      <sheetData sheetId="3">
        <row r="56">
          <cell r="Y56">
            <v>666873799.82906199</v>
          </cell>
        </row>
      </sheetData>
      <sheetData sheetId="4">
        <row r="56">
          <cell r="Y56">
            <v>666885707.29783404</v>
          </cell>
        </row>
      </sheetData>
      <sheetData sheetId="5">
        <row r="56">
          <cell r="Y56">
            <v>666897614.76662409</v>
          </cell>
        </row>
      </sheetData>
      <sheetData sheetId="6">
        <row r="56">
          <cell r="Y56">
            <v>725883405.99713278</v>
          </cell>
        </row>
      </sheetData>
      <sheetData sheetId="7">
        <row r="56">
          <cell r="Y56">
            <v>725895313.46627879</v>
          </cell>
        </row>
      </sheetData>
      <sheetData sheetId="8">
        <row r="56">
          <cell r="Y56">
            <v>725907220.93544853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291906.4062237693</v>
          </cell>
        </row>
      </sheetData>
      <sheetData sheetId="1">
        <row r="56">
          <cell r="AB56">
            <v>293033.75878091209</v>
          </cell>
        </row>
      </sheetData>
      <sheetData sheetId="2">
        <row r="56">
          <cell r="AB56">
            <v>294161.11133805494</v>
          </cell>
        </row>
      </sheetData>
      <sheetData sheetId="3">
        <row r="56">
          <cell r="AB56">
            <v>320155.32673766423</v>
          </cell>
        </row>
      </sheetData>
      <sheetData sheetId="4">
        <row r="56">
          <cell r="AB56">
            <v>321282.67929480702</v>
          </cell>
        </row>
      </sheetData>
      <sheetData sheetId="5">
        <row r="56">
          <cell r="AB56">
            <v>322410.03185194987</v>
          </cell>
        </row>
      </sheetData>
      <sheetData sheetId="6">
        <row r="56">
          <cell r="AB56">
            <v>348404.24725155893</v>
          </cell>
        </row>
      </sheetData>
      <sheetData sheetId="7">
        <row r="56">
          <cell r="AB56">
            <v>349531.59980870178</v>
          </cell>
        </row>
      </sheetData>
      <sheetData sheetId="8">
        <row r="56">
          <cell r="AB56">
            <v>350658.95236584463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607362508.98464274</v>
          </cell>
        </row>
      </sheetData>
      <sheetData sheetId="1">
        <row r="56">
          <cell r="Y56">
            <v>607370447.29679561</v>
          </cell>
        </row>
      </sheetData>
      <sheetData sheetId="2">
        <row r="56">
          <cell r="Y56">
            <v>607378385.6089524</v>
          </cell>
        </row>
      </sheetData>
      <sheetData sheetId="3">
        <row r="56">
          <cell r="Y56">
            <v>666386316.24767017</v>
          </cell>
        </row>
      </sheetData>
      <sheetData sheetId="4">
        <row r="56">
          <cell r="Y56">
            <v>666394254.55990183</v>
          </cell>
        </row>
      </sheetData>
      <sheetData sheetId="5">
        <row r="56">
          <cell r="Y56">
            <v>666402192.87213862</v>
          </cell>
        </row>
      </sheetData>
      <sheetData sheetId="6">
        <row r="56">
          <cell r="Y56">
            <v>725460886.38075531</v>
          </cell>
        </row>
      </sheetData>
      <sheetData sheetId="7">
        <row r="56">
          <cell r="Y56">
            <v>725468824.69309902</v>
          </cell>
        </row>
      </sheetData>
      <sheetData sheetId="8">
        <row r="56">
          <cell r="Y56">
            <v>725476763.00544941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721206455.33757484</v>
          </cell>
          <cell r="Z35">
            <v>683556530.23310637</v>
          </cell>
          <cell r="AB35">
            <v>940986978.60260463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9">
          <cell r="X9">
            <v>12321020.832209503</v>
          </cell>
          <cell r="Z9">
            <v>11683325.220380181</v>
          </cell>
          <cell r="AB9">
            <v>16086426.337849889</v>
          </cell>
        </row>
        <row r="12">
          <cell r="X12">
            <v>16434700.01497045</v>
          </cell>
          <cell r="Z12">
            <v>15578138.164033584</v>
          </cell>
          <cell r="AB12">
            <v>21448840.425084267</v>
          </cell>
        </row>
        <row r="15">
          <cell r="X15">
            <v>53434459.824402325</v>
          </cell>
          <cell r="Z15">
            <v>50630155.444571905</v>
          </cell>
          <cell r="AB15">
            <v>69709615.299031883</v>
          </cell>
        </row>
        <row r="18">
          <cell r="X18">
            <v>13515978.441970287</v>
          </cell>
          <cell r="Z18">
            <v>12814502.787060052</v>
          </cell>
          <cell r="AB18">
            <v>17645431.74444396</v>
          </cell>
        </row>
        <row r="21">
          <cell r="X21">
            <v>18027976.827998802</v>
          </cell>
          <cell r="Z21">
            <v>17086374.919613302</v>
          </cell>
          <cell r="AB21">
            <v>23527514.300544996</v>
          </cell>
        </row>
        <row r="24">
          <cell r="X24">
            <v>58612609.466790684</v>
          </cell>
          <cell r="Z24">
            <v>55531924.900227688</v>
          </cell>
          <cell r="AB24">
            <v>76465305.394285738</v>
          </cell>
        </row>
        <row r="27">
          <cell r="X27">
            <v>88265905.711849973</v>
          </cell>
          <cell r="Z27">
            <v>83674439.049637124</v>
          </cell>
          <cell r="AB27">
            <v>115232333.72910967</v>
          </cell>
        </row>
        <row r="30">
          <cell r="X30">
            <v>117727907.71481673</v>
          </cell>
          <cell r="Z30">
            <v>111568145.95410499</v>
          </cell>
          <cell r="AB30">
            <v>153644743.48654804</v>
          </cell>
        </row>
        <row r="33">
          <cell r="X33">
            <v>382745808.72831643</v>
          </cell>
          <cell r="Z33">
            <v>362603712.81993312</v>
          </cell>
          <cell r="AB33">
            <v>499350719.8364237</v>
          </cell>
        </row>
        <row r="35">
          <cell r="X35">
            <v>761086367.56332517</v>
          </cell>
          <cell r="Z35">
            <v>721170719.25956202</v>
          </cell>
          <cell r="AB35">
            <v>993110930.55332208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  <sheetName val="Variante 1 (WR)"/>
      <sheetName val="Variante 2 (WR)"/>
      <sheetName val="Variante 3 (WR)"/>
      <sheetName val="V1--SB2-SU2"/>
      <sheetName val="V2--SB2-SU2"/>
      <sheetName val="V3--SB2-SU2"/>
    </sheetNames>
    <sheetDataSet>
      <sheetData sheetId="0">
        <row r="35">
          <cell r="X35">
            <v>721206455.33757484</v>
          </cell>
          <cell r="Z35">
            <v>683460615.60205793</v>
          </cell>
          <cell r="AB35">
            <v>683422520.4341836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X56">
            <v>252000</v>
          </cell>
          <cell r="Y56">
            <v>643116398.97808909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657121111.05117357</v>
          </cell>
        </row>
      </sheetData>
      <sheetData sheetId="1">
        <row r="56">
          <cell r="X56">
            <v>252000</v>
          </cell>
          <cell r="Y56">
            <v>643380347.85317636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657388000.59881794</v>
          </cell>
        </row>
      </sheetData>
      <sheetData sheetId="2">
        <row r="56">
          <cell r="X56">
            <v>252000</v>
          </cell>
          <cell r="Y56">
            <v>643644296.72829139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657654890.1464901</v>
          </cell>
        </row>
      </sheetData>
      <sheetData sheetId="3">
        <row r="56">
          <cell r="X56">
            <v>252000</v>
          </cell>
          <cell r="Y56">
            <v>705524434.75760782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720852183.57174861</v>
          </cell>
        </row>
      </sheetData>
      <sheetData sheetId="4">
        <row r="56">
          <cell r="X56">
            <v>252000</v>
          </cell>
          <cell r="Y56">
            <v>705788383.63325405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721119073.11995208</v>
          </cell>
        </row>
      </sheetData>
      <sheetData sheetId="5">
        <row r="56">
          <cell r="X56">
            <v>252000</v>
          </cell>
          <cell r="Y56">
            <v>706052332.50893784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721385962.66819298</v>
          </cell>
        </row>
      </sheetData>
      <sheetData sheetId="6">
        <row r="56">
          <cell r="X56">
            <v>252000</v>
          </cell>
          <cell r="Y56">
            <v>767935042.99458039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784585828.54977763</v>
          </cell>
        </row>
      </sheetData>
      <sheetData sheetId="7">
        <row r="56">
          <cell r="X56">
            <v>252000</v>
          </cell>
          <cell r="Y56">
            <v>768198991.87102377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784852718.09877813</v>
          </cell>
        </row>
      </sheetData>
      <sheetData sheetId="8">
        <row r="56">
          <cell r="X56">
            <v>252000</v>
          </cell>
          <cell r="Y56">
            <v>768462940.74751687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785119607.64782846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X56">
            <v>1490600</v>
          </cell>
          <cell r="Y56">
            <v>607867366.34719193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623110678.4202764</v>
          </cell>
        </row>
      </sheetData>
      <sheetData sheetId="1">
        <row r="56">
          <cell r="X56">
            <v>1490600</v>
          </cell>
          <cell r="Y56">
            <v>607879273.81570172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623125526.56134331</v>
          </cell>
        </row>
      </sheetData>
      <sheetData sheetId="2">
        <row r="56">
          <cell r="X56">
            <v>1490600</v>
          </cell>
          <cell r="Y56">
            <v>607891181.28422475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623140374.70242345</v>
          </cell>
        </row>
      </sheetData>
      <sheetData sheetId="3">
        <row r="56">
          <cell r="X56">
            <v>1490600</v>
          </cell>
          <cell r="Y56">
            <v>666873799.82906199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683440148.64320278</v>
          </cell>
        </row>
      </sheetData>
      <sheetData sheetId="4">
        <row r="56">
          <cell r="X56">
            <v>1490600</v>
          </cell>
          <cell r="Y56">
            <v>666885707.29783404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683454996.78453207</v>
          </cell>
        </row>
      </sheetData>
      <sheetData sheetId="5">
        <row r="56">
          <cell r="X56">
            <v>1490600</v>
          </cell>
          <cell r="Y56">
            <v>666897614.76662409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683469844.92587924</v>
          </cell>
        </row>
      </sheetData>
      <sheetData sheetId="6">
        <row r="56">
          <cell r="X56">
            <v>1490600</v>
          </cell>
          <cell r="Y56">
            <v>725883405.99713278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743772791.55233002</v>
          </cell>
        </row>
      </sheetData>
      <sheetData sheetId="7">
        <row r="56">
          <cell r="X56">
            <v>1490600</v>
          </cell>
          <cell r="Y56">
            <v>725895313.46627879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743787639.69403315</v>
          </cell>
        </row>
      </sheetData>
      <sheetData sheetId="8">
        <row r="56">
          <cell r="X56">
            <v>1490600</v>
          </cell>
          <cell r="Y56">
            <v>725907220.93544853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743802487.83576012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X56">
            <v>1933350</v>
          </cell>
          <cell r="Y56">
            <v>842256675.94557631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857942738.01866078</v>
          </cell>
        </row>
      </sheetData>
      <sheetData sheetId="1">
        <row r="56">
          <cell r="X56">
            <v>1933350</v>
          </cell>
          <cell r="Y56">
            <v>842264614.25772905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857953617.00337064</v>
          </cell>
        </row>
      </sheetData>
      <sheetData sheetId="2">
        <row r="56">
          <cell r="X56">
            <v>1933350</v>
          </cell>
          <cell r="Y56">
            <v>842272552.56988597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857964495.98808467</v>
          </cell>
        </row>
      </sheetData>
      <sheetData sheetId="3">
        <row r="56">
          <cell r="X56">
            <v>1933350</v>
          </cell>
          <cell r="Y56">
            <v>924080594.22287047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941089693.03701127</v>
          </cell>
        </row>
      </sheetData>
      <sheetData sheetId="4">
        <row r="56">
          <cell r="X56">
            <v>1933350</v>
          </cell>
          <cell r="Y56">
            <v>924088532.53510177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941100572.0217998</v>
          </cell>
        </row>
      </sheetData>
      <sheetData sheetId="5">
        <row r="56">
          <cell r="X56">
            <v>1933350</v>
          </cell>
          <cell r="Y56">
            <v>924096470.84733856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941111451.0065937</v>
          </cell>
        </row>
      </sheetData>
      <sheetData sheetId="6">
        <row r="56">
          <cell r="X56">
            <v>1933350</v>
          </cell>
          <cell r="Y56">
            <v>1005955275.3702222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1024287410.9254194</v>
          </cell>
        </row>
      </sheetData>
      <sheetData sheetId="7">
        <row r="56">
          <cell r="X56">
            <v>1933350</v>
          </cell>
          <cell r="Y56">
            <v>1005963213.6825657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1024298289.91032</v>
          </cell>
        </row>
      </sheetData>
      <sheetData sheetId="8">
        <row r="56">
          <cell r="X56">
            <v>1933350</v>
          </cell>
          <cell r="Y56">
            <v>1005971151.9949164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1024309168.895228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410240.0984112632</v>
          </cell>
        </row>
      </sheetData>
      <sheetData sheetId="1">
        <row r="56">
          <cell r="AB56">
            <v>411367.4509684061</v>
          </cell>
        </row>
      </sheetData>
      <sheetData sheetId="2">
        <row r="56">
          <cell r="AB56">
            <v>412494.80352554889</v>
          </cell>
        </row>
      </sheetData>
      <sheetData sheetId="3">
        <row r="56">
          <cell r="AB56">
            <v>449975.13351672073</v>
          </cell>
        </row>
      </sheetData>
      <sheetData sheetId="4">
        <row r="56">
          <cell r="AB56">
            <v>451102.48607386358</v>
          </cell>
        </row>
      </sheetData>
      <sheetData sheetId="5">
        <row r="56">
          <cell r="AB56">
            <v>452229.83863100648</v>
          </cell>
        </row>
      </sheetData>
      <sheetData sheetId="6">
        <row r="56">
          <cell r="AB56">
            <v>489710.16862217808</v>
          </cell>
        </row>
      </sheetData>
      <sheetData sheetId="7">
        <row r="56">
          <cell r="AB56">
            <v>490837.52117932099</v>
          </cell>
        </row>
      </sheetData>
      <sheetData sheetId="8">
        <row r="56">
          <cell r="AB56">
            <v>491964.87373646378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opLeftCell="AO7" zoomScale="90" zoomScaleNormal="90" workbookViewId="0">
      <selection activeCell="AS28" sqref="AS28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9" width="16.69921875" customWidth="1"/>
    <col min="31" max="31" width="18.69921875" bestFit="1" customWidth="1"/>
    <col min="32" max="32" width="18.69921875" customWidth="1"/>
    <col min="33" max="33" width="19.59765625" customWidth="1"/>
    <col min="34" max="34" width="18.8984375" customWidth="1"/>
    <col min="35" max="35" width="19.59765625" customWidth="1"/>
    <col min="36" max="36" width="19.69921875" customWidth="1"/>
    <col min="37" max="37" width="20.796875" customWidth="1"/>
    <col min="42" max="42" width="19.59765625" customWidth="1"/>
    <col min="43" max="47" width="18.69921875" bestFit="1" customWidth="1"/>
  </cols>
  <sheetData>
    <row r="1" spans="2:47" s="5" customFormat="1" ht="16.2" thickBot="1" x14ac:dyDescent="0.35"/>
    <row r="2" spans="2:47" ht="15.6" customHeight="1" thickBot="1" x14ac:dyDescent="0.35">
      <c r="B2" s="112" t="s">
        <v>0</v>
      </c>
      <c r="C2" s="113"/>
      <c r="D2" s="114"/>
      <c r="E2" s="6"/>
      <c r="AP2" s="90" t="s">
        <v>47</v>
      </c>
      <c r="AQ2" s="91"/>
    </row>
    <row r="3" spans="2:47" ht="15.6" customHeight="1" thickBot="1" x14ac:dyDescent="0.35">
      <c r="B3" s="115"/>
      <c r="C3" s="116"/>
      <c r="D3" s="117"/>
      <c r="E3" s="6"/>
      <c r="W3" s="90" t="s">
        <v>4</v>
      </c>
      <c r="X3" s="91"/>
      <c r="Y3" s="90" t="s">
        <v>23</v>
      </c>
      <c r="Z3" s="91"/>
      <c r="AA3" s="90" t="s">
        <v>24</v>
      </c>
      <c r="AB3" s="91"/>
      <c r="AC3" s="34"/>
      <c r="AP3" s="92"/>
      <c r="AQ3" s="93"/>
    </row>
    <row r="4" spans="2:47" ht="16.2" customHeight="1" thickBot="1" x14ac:dyDescent="0.35">
      <c r="B4" s="115"/>
      <c r="C4" s="116"/>
      <c r="D4" s="117"/>
      <c r="E4" s="6"/>
      <c r="W4" s="94"/>
      <c r="X4" s="95"/>
      <c r="Y4" s="94"/>
      <c r="Z4" s="95"/>
      <c r="AA4" s="94"/>
      <c r="AB4" s="95"/>
      <c r="AC4" s="34"/>
      <c r="AQ4" s="31" t="s">
        <v>29</v>
      </c>
      <c r="AR4" s="31" t="s">
        <v>30</v>
      </c>
      <c r="AS4" s="31" t="s">
        <v>31</v>
      </c>
      <c r="AT4" s="31" t="s">
        <v>32</v>
      </c>
      <c r="AU4" s="44" t="s">
        <v>35</v>
      </c>
    </row>
    <row r="5" spans="2:47" ht="16.2" thickBot="1" x14ac:dyDescent="0.35">
      <c r="B5" s="118"/>
      <c r="C5" s="119"/>
      <c r="D5" s="120"/>
      <c r="E5" s="6"/>
      <c r="G5" s="128" t="s">
        <v>2</v>
      </c>
      <c r="H5" s="129"/>
      <c r="I5" s="130"/>
      <c r="L5" s="127" t="s">
        <v>3</v>
      </c>
      <c r="M5" s="127"/>
      <c r="N5" s="127"/>
      <c r="Q5" s="90" t="s">
        <v>7</v>
      </c>
      <c r="R5" s="107"/>
      <c r="S5" s="107"/>
      <c r="T5" s="91"/>
      <c r="W5" s="92"/>
      <c r="X5" s="93"/>
      <c r="Y5" s="92"/>
      <c r="Z5" s="93"/>
      <c r="AA5" s="92"/>
      <c r="AB5" s="93"/>
      <c r="AC5" s="34"/>
      <c r="AP5" t="s">
        <v>4</v>
      </c>
      <c r="AQ5" s="37">
        <f>X35</f>
        <v>721206455.33757484</v>
      </c>
      <c r="AR5" s="38">
        <f>'[1]W''keitsbaum'!$X$35</f>
        <v>721370010.22099483</v>
      </c>
      <c r="AS5" s="36">
        <f>'[2]W''keitsbaum'!$X$35</f>
        <v>721206455.33757484</v>
      </c>
      <c r="AT5" s="36">
        <f>'[3]W''keitsbaum'!$X$35</f>
        <v>761086367.56332517</v>
      </c>
      <c r="AU5" s="36">
        <f>'[4]W''keitsbaum'!$X$35</f>
        <v>721206455.33757484</v>
      </c>
    </row>
    <row r="6" spans="2:47" ht="16.2" thickBot="1" x14ac:dyDescent="0.35">
      <c r="B6" s="6"/>
      <c r="C6" s="6"/>
      <c r="D6" s="6"/>
      <c r="E6" s="6"/>
      <c r="G6" s="131"/>
      <c r="H6" s="132"/>
      <c r="I6" s="133"/>
      <c r="L6" s="127"/>
      <c r="M6" s="127"/>
      <c r="N6" s="127"/>
      <c r="Q6" s="92"/>
      <c r="R6" s="108"/>
      <c r="S6" s="108"/>
      <c r="T6" s="93"/>
      <c r="AP6" t="s">
        <v>23</v>
      </c>
      <c r="AQ6" s="37">
        <f>Z35</f>
        <v>683460615.60205793</v>
      </c>
      <c r="AR6" s="37">
        <f>'[1]W''keitsbaum'!$Z$35</f>
        <v>683624170.48547816</v>
      </c>
      <c r="AS6" s="36">
        <f>'[2]W''keitsbaum'!$Z$35</f>
        <v>683556530.23310637</v>
      </c>
      <c r="AT6" s="36">
        <f>'[3]W''keitsbaum'!$Z$35</f>
        <v>721170719.25956202</v>
      </c>
      <c r="AU6" s="36">
        <f>'[4]W''keitsbaum'!$Z$35</f>
        <v>683460615.60205793</v>
      </c>
    </row>
    <row r="7" spans="2:47" ht="16.2" thickBot="1" x14ac:dyDescent="0.35">
      <c r="V7" s="99"/>
      <c r="W7" s="42" t="s">
        <v>6</v>
      </c>
      <c r="X7" s="43" t="s">
        <v>5</v>
      </c>
      <c r="Y7" s="25" t="s">
        <v>6</v>
      </c>
      <c r="Z7" s="26" t="s">
        <v>5</v>
      </c>
      <c r="AA7" s="25" t="s">
        <v>6</v>
      </c>
      <c r="AB7" s="26" t="s">
        <v>5</v>
      </c>
      <c r="AC7" s="32"/>
      <c r="AE7" s="40" t="s">
        <v>33</v>
      </c>
      <c r="AF7" s="41" t="s">
        <v>34</v>
      </c>
      <c r="AP7" t="s">
        <v>24</v>
      </c>
      <c r="AQ7" s="37">
        <f>AB35</f>
        <v>941116798.40938354</v>
      </c>
      <c r="AR7" s="37">
        <f>'[1]W''keitsbaum'!$AB$35</f>
        <v>941280353.29280353</v>
      </c>
      <c r="AS7" s="36">
        <f>'[2]W''keitsbaum'!$AB$35</f>
        <v>940986978.60260463</v>
      </c>
      <c r="AT7" s="36">
        <f>'[3]W''keitsbaum'!$AB$35</f>
        <v>993110930.55332208</v>
      </c>
      <c r="AU7" s="36">
        <f>'[4]W''keitsbaum'!$AB$35</f>
        <v>683422520.4341836</v>
      </c>
    </row>
    <row r="8" spans="2:47" ht="16.2" thickBot="1" x14ac:dyDescent="0.35">
      <c r="B8" s="121" t="s">
        <v>1</v>
      </c>
      <c r="C8" s="122"/>
      <c r="I8" s="2"/>
      <c r="J8" s="7"/>
      <c r="O8" s="7"/>
      <c r="V8" s="99"/>
      <c r="W8" s="102"/>
      <c r="X8" s="103"/>
      <c r="Y8" s="102"/>
      <c r="Z8" s="103"/>
      <c r="AA8" s="102"/>
      <c r="AB8" s="103"/>
      <c r="AC8" s="32"/>
    </row>
    <row r="9" spans="2:47" ht="16.2" thickBot="1" x14ac:dyDescent="0.35">
      <c r="B9" s="123"/>
      <c r="C9" s="124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99"/>
      <c r="W9" s="27">
        <f>'[5]SB1-SU1'!$AD$56</f>
        <v>657121111.05117357</v>
      </c>
      <c r="X9" s="27">
        <f>W9*S9</f>
        <v>8214013.8881396698</v>
      </c>
      <c r="Y9" s="27">
        <f>'[6]SB1-SU1'!$AD$56</f>
        <v>623110678.4202764</v>
      </c>
      <c r="Z9" s="27">
        <f>Y9*S9</f>
        <v>7788883.4802534552</v>
      </c>
      <c r="AA9" s="27">
        <f>'[7]SB1-SU1'!$AD$56</f>
        <v>857942738.01866078</v>
      </c>
      <c r="AB9" s="27">
        <f>AA9*S9</f>
        <v>10724284.225233261</v>
      </c>
      <c r="AC9" s="32" t="s">
        <v>28</v>
      </c>
      <c r="AD9" s="21" t="s">
        <v>12</v>
      </c>
      <c r="AE9" s="33">
        <f>X9</f>
        <v>8214013.8881396698</v>
      </c>
      <c r="AF9" s="33">
        <f>W9</f>
        <v>657121111.05117357</v>
      </c>
      <c r="AQ9" s="31"/>
      <c r="AR9" s="31"/>
      <c r="AS9" s="31"/>
      <c r="AT9" s="31"/>
    </row>
    <row r="10" spans="2:47" ht="16.2" thickBot="1" x14ac:dyDescent="0.35">
      <c r="B10" s="125"/>
      <c r="C10" s="126"/>
      <c r="G10" s="3"/>
      <c r="H10" s="105"/>
      <c r="I10" s="105"/>
      <c r="J10" s="105"/>
      <c r="K10" s="105"/>
      <c r="L10" s="3"/>
      <c r="M10" s="105"/>
      <c r="N10" s="105"/>
      <c r="O10" s="105"/>
      <c r="P10" s="105"/>
      <c r="Q10" s="105"/>
      <c r="R10" s="105"/>
      <c r="S10" s="105"/>
      <c r="T10" s="105"/>
      <c r="U10" s="105"/>
      <c r="V10" s="99"/>
      <c r="W10" s="104"/>
      <c r="X10" s="99"/>
      <c r="Y10" s="104"/>
      <c r="Z10" s="99"/>
      <c r="AA10" s="104"/>
      <c r="AB10" s="99"/>
      <c r="AC10" s="32"/>
      <c r="AD10" s="23" t="s">
        <v>15</v>
      </c>
      <c r="AE10" s="33">
        <f>X12</f>
        <v>94499525.086080074</v>
      </c>
      <c r="AF10" s="37">
        <f>W12</f>
        <v>657388000.59881794</v>
      </c>
      <c r="AQ10" s="37"/>
      <c r="AR10" s="38"/>
      <c r="AS10" s="36"/>
      <c r="AT10" s="36"/>
    </row>
    <row r="11" spans="2:47" ht="16.2" thickBot="1" x14ac:dyDescent="0.35">
      <c r="G11" s="3"/>
      <c r="H11" s="109"/>
      <c r="I11" s="109"/>
      <c r="J11" s="109"/>
      <c r="K11" s="109"/>
      <c r="L11" s="3"/>
      <c r="M11" s="106"/>
      <c r="N11" s="106"/>
      <c r="O11" s="106"/>
      <c r="P11" s="106"/>
      <c r="Q11" s="106"/>
      <c r="R11" s="106"/>
      <c r="S11" s="106"/>
      <c r="T11" s="106"/>
      <c r="U11" s="106"/>
      <c r="V11" s="99"/>
      <c r="W11" s="104"/>
      <c r="X11" s="99"/>
      <c r="Y11" s="104"/>
      <c r="Z11" s="99"/>
      <c r="AA11" s="104"/>
      <c r="AB11" s="99"/>
      <c r="AC11" s="32"/>
      <c r="AD11" s="23" t="s">
        <v>16</v>
      </c>
      <c r="AE11" s="33">
        <f>X15</f>
        <v>61655145.951233447</v>
      </c>
      <c r="AF11" s="37">
        <f>W15</f>
        <v>657654890.1464901</v>
      </c>
      <c r="AQ11" s="37"/>
      <c r="AR11" s="37"/>
      <c r="AS11" s="36"/>
      <c r="AT11" s="36"/>
    </row>
    <row r="12" spans="2:47" ht="16.2" thickBot="1" x14ac:dyDescent="0.35">
      <c r="G12" s="3"/>
      <c r="H12" s="109"/>
      <c r="I12" s="109"/>
      <c r="J12" s="109"/>
      <c r="K12" s="109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99"/>
      <c r="W12" s="27">
        <f>'[5]SB1-SU2'!$AD$56</f>
        <v>657388000.59881794</v>
      </c>
      <c r="X12" s="27">
        <f>W12*S12</f>
        <v>94499525.086080074</v>
      </c>
      <c r="Y12" s="27">
        <f>'[6]SB1-SU2'!$AD$56</f>
        <v>623125526.56134331</v>
      </c>
      <c r="Z12" s="27">
        <f>Y12*S12</f>
        <v>89574294.443193093</v>
      </c>
      <c r="AA12" s="27">
        <f>'[7]SB1-SU2'!$AD$56</f>
        <v>857953617.00337064</v>
      </c>
      <c r="AB12" s="27">
        <f>AA12*S12</f>
        <v>123330832.44423452</v>
      </c>
      <c r="AC12" s="2"/>
      <c r="AD12" s="21" t="s">
        <v>22</v>
      </c>
      <c r="AE12" s="33">
        <f>X18</f>
        <v>18021304.589293715</v>
      </c>
      <c r="AF12" s="37">
        <f>W18</f>
        <v>720852183.57174861</v>
      </c>
    </row>
    <row r="13" spans="2:47" ht="16.2" thickBot="1" x14ac:dyDescent="0.35">
      <c r="G13" s="3"/>
      <c r="H13" s="109"/>
      <c r="I13" s="109"/>
      <c r="J13" s="109"/>
      <c r="K13" s="109"/>
      <c r="L13" s="3"/>
      <c r="M13" s="105"/>
      <c r="N13" s="105"/>
      <c r="O13" s="105"/>
      <c r="P13" s="105"/>
      <c r="Q13" s="105"/>
      <c r="R13" s="105"/>
      <c r="S13" s="105"/>
      <c r="T13" s="105"/>
      <c r="U13" s="105"/>
      <c r="V13" s="99"/>
      <c r="W13" s="104"/>
      <c r="X13" s="99"/>
      <c r="Y13" s="104"/>
      <c r="Z13" s="99"/>
      <c r="AA13" s="104"/>
      <c r="AB13" s="99"/>
      <c r="AC13" s="32"/>
      <c r="AD13" s="23" t="s">
        <v>21</v>
      </c>
      <c r="AE13" s="33">
        <f>X21</f>
        <v>207321733.52198622</v>
      </c>
      <c r="AF13" s="37">
        <f>W21</f>
        <v>721119073.11995208</v>
      </c>
    </row>
    <row r="14" spans="2:47" ht="16.2" thickBot="1" x14ac:dyDescent="0.35">
      <c r="G14" s="3"/>
      <c r="H14" s="109"/>
      <c r="I14" s="109"/>
      <c r="J14" s="109"/>
      <c r="K14" s="109"/>
      <c r="L14" s="3"/>
      <c r="M14" s="106"/>
      <c r="N14" s="106"/>
      <c r="O14" s="106"/>
      <c r="P14" s="106"/>
      <c r="Q14" s="106"/>
      <c r="R14" s="106"/>
      <c r="S14" s="106"/>
      <c r="T14" s="106"/>
      <c r="U14" s="106"/>
      <c r="V14" s="99"/>
      <c r="W14" s="104"/>
      <c r="X14" s="99"/>
      <c r="Y14" s="104"/>
      <c r="Z14" s="99"/>
      <c r="AA14" s="104"/>
      <c r="AB14" s="99"/>
      <c r="AC14" s="32"/>
      <c r="AD14" s="23" t="s">
        <v>20</v>
      </c>
      <c r="AE14" s="33">
        <f>X24</f>
        <v>135259868.00028619</v>
      </c>
      <c r="AF14" s="37">
        <f>W24</f>
        <v>721385962.66819298</v>
      </c>
    </row>
    <row r="15" spans="2:47" ht="16.2" thickBot="1" x14ac:dyDescent="0.35">
      <c r="G15" s="3"/>
      <c r="H15" s="109"/>
      <c r="I15" s="109"/>
      <c r="J15" s="109"/>
      <c r="K15" s="109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99"/>
      <c r="W15" s="27">
        <f>'[5]SB1-SU3'!$AD$56</f>
        <v>657654890.1464901</v>
      </c>
      <c r="X15" s="27">
        <f>W15*S15</f>
        <v>61655145.951233447</v>
      </c>
      <c r="Y15" s="27">
        <f>'[6]SB1-SU3'!$AD$56</f>
        <v>623140374.70242345</v>
      </c>
      <c r="Z15" s="27">
        <f>Y15*S15</f>
        <v>58419410.128352195</v>
      </c>
      <c r="AA15" s="27">
        <f>'[7]SB1-SU3'!$AD$56</f>
        <v>857964495.98808467</v>
      </c>
      <c r="AB15" s="27">
        <f>AA15*S15</f>
        <v>80434171.498882934</v>
      </c>
      <c r="AC15" s="2"/>
      <c r="AD15" s="21" t="s">
        <v>17</v>
      </c>
      <c r="AE15" s="33">
        <f>X27</f>
        <v>9807322.8568722215</v>
      </c>
      <c r="AF15" s="37">
        <f>W27</f>
        <v>784585828.54977763</v>
      </c>
    </row>
    <row r="16" spans="2:47" ht="16.2" thickBot="1" x14ac:dyDescent="0.35">
      <c r="G16" s="3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99"/>
      <c r="W16" s="102"/>
      <c r="X16" s="103"/>
      <c r="Y16" s="102"/>
      <c r="Z16" s="103"/>
      <c r="AA16" s="102"/>
      <c r="AB16" s="103"/>
      <c r="AC16" s="32"/>
      <c r="AD16" s="23" t="s">
        <v>18</v>
      </c>
      <c r="AE16" s="33">
        <f>X30</f>
        <v>112822578.22669935</v>
      </c>
      <c r="AF16" s="37">
        <f>W30</f>
        <v>784852718.09877813</v>
      </c>
    </row>
    <row r="17" spans="7:47" ht="16.2" thickBot="1" x14ac:dyDescent="0.35">
      <c r="G17" s="3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99"/>
      <c r="W17" s="104"/>
      <c r="X17" s="99"/>
      <c r="Y17" s="104"/>
      <c r="Z17" s="99"/>
      <c r="AA17" s="104"/>
      <c r="AB17" s="99"/>
      <c r="AC17" s="32"/>
      <c r="AD17" s="23" t="s">
        <v>19</v>
      </c>
      <c r="AE17" s="33">
        <f>X33</f>
        <v>73604963.216983914</v>
      </c>
      <c r="AF17" s="37">
        <f>W33</f>
        <v>785119607.64782846</v>
      </c>
    </row>
    <row r="18" spans="7:47" ht="16.2" thickBot="1" x14ac:dyDescent="0.35"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99"/>
      <c r="W18" s="27">
        <f>'[5]SB2-SU1'!$AD$56</f>
        <v>720852183.57174861</v>
      </c>
      <c r="X18" s="27">
        <f>W18*S18</f>
        <v>18021304.589293715</v>
      </c>
      <c r="Y18" s="27">
        <f>'[6]SB2-SU1'!$AD$56</f>
        <v>683440148.64320278</v>
      </c>
      <c r="Z18" s="27">
        <f>Y18*S18</f>
        <v>17086003.71608007</v>
      </c>
      <c r="AA18" s="27">
        <f>'[7]SB2-SU1'!$AD$56</f>
        <v>941089693.03701127</v>
      </c>
      <c r="AB18" s="27">
        <f>AA18*S18</f>
        <v>23527242.325925283</v>
      </c>
      <c r="AC18" s="2"/>
    </row>
    <row r="19" spans="7:47" ht="16.2" thickBot="1" x14ac:dyDescent="0.35">
      <c r="G19" s="3"/>
      <c r="H19" s="105"/>
      <c r="I19" s="105"/>
      <c r="J19" s="105"/>
      <c r="K19" s="105"/>
      <c r="L19" s="3"/>
      <c r="M19" s="105"/>
      <c r="N19" s="105"/>
      <c r="O19" s="105"/>
      <c r="P19" s="105"/>
      <c r="Q19" s="105"/>
      <c r="R19" s="105"/>
      <c r="S19" s="105"/>
      <c r="T19" s="105"/>
      <c r="U19" s="105"/>
      <c r="V19" s="99"/>
      <c r="W19" s="102"/>
      <c r="X19" s="103"/>
      <c r="Y19" s="102"/>
      <c r="Z19" s="103"/>
      <c r="AA19" s="102"/>
      <c r="AB19" s="103"/>
      <c r="AC19" s="32"/>
    </row>
    <row r="20" spans="7:47" ht="16.2" thickBot="1" x14ac:dyDescent="0.35">
      <c r="G20" s="3"/>
      <c r="H20" s="109"/>
      <c r="I20" s="109"/>
      <c r="J20" s="109"/>
      <c r="K20" s="109"/>
      <c r="L20" s="3"/>
      <c r="M20" s="106"/>
      <c r="N20" s="106"/>
      <c r="O20" s="106"/>
      <c r="P20" s="106"/>
      <c r="Q20" s="106"/>
      <c r="R20" s="106"/>
      <c r="S20" s="106"/>
      <c r="T20" s="106"/>
      <c r="U20" s="106"/>
      <c r="V20" s="99"/>
      <c r="W20" s="104"/>
      <c r="X20" s="99"/>
      <c r="Y20" s="104"/>
      <c r="Z20" s="99"/>
      <c r="AA20" s="104"/>
      <c r="AB20" s="99"/>
      <c r="AC20" s="32" t="s">
        <v>27</v>
      </c>
      <c r="AD20" s="21" t="s">
        <v>12</v>
      </c>
      <c r="AE20" s="33">
        <f>Z9</f>
        <v>7788883.4802534552</v>
      </c>
      <c r="AF20" s="37">
        <f>Y9</f>
        <v>623110678.4202764</v>
      </c>
    </row>
    <row r="21" spans="7:47" ht="16.2" thickBot="1" x14ac:dyDescent="0.35">
      <c r="G21" s="3"/>
      <c r="H21" s="109"/>
      <c r="I21" s="109"/>
      <c r="J21" s="109"/>
      <c r="K21" s="109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99"/>
      <c r="W21" s="27">
        <f>'[5]SB2-SU2'!$AD$56</f>
        <v>721119073.11995208</v>
      </c>
      <c r="X21" s="27">
        <f>W21*S21</f>
        <v>207321733.52198622</v>
      </c>
      <c r="Y21" s="27">
        <f>'[6]SB2-SU2'!$AD$56</f>
        <v>683454996.78453207</v>
      </c>
      <c r="Z21" s="27">
        <f>Y21*S21</f>
        <v>196493311.57555294</v>
      </c>
      <c r="AA21" s="27">
        <f>'[7]SB2-SU2'!$AD$56</f>
        <v>941100572.0217998</v>
      </c>
      <c r="AB21" s="27">
        <f>AA21*S21</f>
        <v>270566414.45626742</v>
      </c>
      <c r="AC21" s="2"/>
      <c r="AD21" s="23" t="s">
        <v>15</v>
      </c>
      <c r="AE21" s="33">
        <f>Z12</f>
        <v>89574294.443193093</v>
      </c>
      <c r="AF21" s="37">
        <f>Y12</f>
        <v>623125526.56134331</v>
      </c>
    </row>
    <row r="22" spans="7:47" ht="16.2" thickBot="1" x14ac:dyDescent="0.35">
      <c r="G22" s="3"/>
      <c r="H22" s="109"/>
      <c r="I22" s="109"/>
      <c r="J22" s="109"/>
      <c r="K22" s="109"/>
      <c r="L22" s="3"/>
      <c r="M22" s="105"/>
      <c r="N22" s="105"/>
      <c r="O22" s="105"/>
      <c r="P22" s="105"/>
      <c r="Q22" s="105"/>
      <c r="R22" s="105"/>
      <c r="S22" s="105"/>
      <c r="T22" s="105"/>
      <c r="U22" s="105"/>
      <c r="V22" s="99"/>
      <c r="W22" s="102"/>
      <c r="X22" s="103"/>
      <c r="Y22" s="102"/>
      <c r="Z22" s="103"/>
      <c r="AA22" s="102"/>
      <c r="AB22" s="103"/>
      <c r="AC22" s="32"/>
      <c r="AD22" s="23" t="s">
        <v>16</v>
      </c>
      <c r="AE22" s="33">
        <f>Z15</f>
        <v>58419410.128352195</v>
      </c>
      <c r="AF22" s="37">
        <f>Y15</f>
        <v>623140374.70242345</v>
      </c>
    </row>
    <row r="23" spans="7:47" ht="16.2" thickBot="1" x14ac:dyDescent="0.35">
      <c r="G23" s="3"/>
      <c r="H23" s="109"/>
      <c r="I23" s="109"/>
      <c r="J23" s="109"/>
      <c r="K23" s="109"/>
      <c r="L23" s="3"/>
      <c r="M23" s="106"/>
      <c r="N23" s="106"/>
      <c r="O23" s="106"/>
      <c r="P23" s="106"/>
      <c r="Q23" s="106"/>
      <c r="R23" s="106"/>
      <c r="S23" s="106"/>
      <c r="T23" s="106"/>
      <c r="U23" s="106"/>
      <c r="V23" s="99"/>
      <c r="W23" s="104"/>
      <c r="X23" s="99"/>
      <c r="Y23" s="104"/>
      <c r="Z23" s="99"/>
      <c r="AA23" s="104"/>
      <c r="AB23" s="99"/>
      <c r="AC23" s="32"/>
      <c r="AD23" s="21" t="s">
        <v>22</v>
      </c>
      <c r="AE23" s="33">
        <f>Z18</f>
        <v>17086003.71608007</v>
      </c>
      <c r="AF23" s="37">
        <f>Y18</f>
        <v>683440148.64320278</v>
      </c>
    </row>
    <row r="24" spans="7:47" ht="16.2" thickBot="1" x14ac:dyDescent="0.35">
      <c r="G24" s="3"/>
      <c r="H24" s="109"/>
      <c r="I24" s="109"/>
      <c r="J24" s="109"/>
      <c r="K24" s="109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99"/>
      <c r="W24" s="27">
        <f>'[5]SB2-SU3'!$AD$56</f>
        <v>721385962.66819298</v>
      </c>
      <c r="X24" s="27">
        <f>W24*S24</f>
        <v>135259868.00028619</v>
      </c>
      <c r="Y24" s="27">
        <f>'[6]SB2-SU3'!$AD$56</f>
        <v>683469844.92587924</v>
      </c>
      <c r="Z24" s="27">
        <f>Y24*S24</f>
        <v>128150595.92360236</v>
      </c>
      <c r="AA24" s="27">
        <f>'[7]SB2-SU3'!$AD$56</f>
        <v>941111451.0065937</v>
      </c>
      <c r="AB24" s="27">
        <f>AA24*S24</f>
        <v>176458397.06373632</v>
      </c>
      <c r="AC24" s="2"/>
      <c r="AD24" s="23" t="s">
        <v>21</v>
      </c>
      <c r="AE24" s="33">
        <f>Z21</f>
        <v>196493311.57555294</v>
      </c>
      <c r="AF24" s="37">
        <f>Y21</f>
        <v>683454996.78453207</v>
      </c>
    </row>
    <row r="25" spans="7:47" ht="16.2" thickBot="1" x14ac:dyDescent="0.35">
      <c r="G25" s="3"/>
      <c r="H25" s="109"/>
      <c r="I25" s="109"/>
      <c r="J25" s="109"/>
      <c r="K25" s="109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99"/>
      <c r="W25" s="102"/>
      <c r="X25" s="103"/>
      <c r="Y25" s="102"/>
      <c r="Z25" s="103"/>
      <c r="AA25" s="102"/>
      <c r="AB25" s="103"/>
      <c r="AC25" s="32"/>
      <c r="AD25" s="23" t="s">
        <v>20</v>
      </c>
      <c r="AE25" s="33">
        <f>Z24</f>
        <v>128150595.92360236</v>
      </c>
      <c r="AF25" s="37">
        <f>Y24</f>
        <v>683469844.92587924</v>
      </c>
      <c r="AP25" t="s">
        <v>36</v>
      </c>
      <c r="AQ25" s="36">
        <f>AQ5-AQ6</f>
        <v>37745839.735516906</v>
      </c>
      <c r="AR25" s="36">
        <f>AR5-AR6</f>
        <v>37745839.735516667</v>
      </c>
      <c r="AS25" s="36">
        <f>AS5-AS6</f>
        <v>37649925.104468465</v>
      </c>
      <c r="AT25" s="36">
        <f>AT5-AT6</f>
        <v>39915648.303763151</v>
      </c>
      <c r="AU25" s="36">
        <f>AU5-AU6</f>
        <v>37745839.735516906</v>
      </c>
    </row>
    <row r="26" spans="7:47" ht="16.2" thickBot="1" x14ac:dyDescent="0.35">
      <c r="G26" s="3"/>
      <c r="H26" s="106"/>
      <c r="I26" s="106"/>
      <c r="J26" s="106"/>
      <c r="K26" s="106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99"/>
      <c r="W26" s="104"/>
      <c r="X26" s="99"/>
      <c r="Y26" s="104"/>
      <c r="Z26" s="99"/>
      <c r="AA26" s="104"/>
      <c r="AB26" s="99"/>
      <c r="AC26" s="32"/>
      <c r="AD26" s="21" t="s">
        <v>17</v>
      </c>
      <c r="AE26" s="33">
        <f>Z27</f>
        <v>9297159.8944041263</v>
      </c>
      <c r="AF26" s="37">
        <f>Y27</f>
        <v>743772791.55233002</v>
      </c>
    </row>
    <row r="27" spans="7:47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99"/>
      <c r="W27" s="27">
        <f>'[5]SB3-SU1'!$AD$56</f>
        <v>784585828.54977763</v>
      </c>
      <c r="X27" s="27">
        <f>W27*S27</f>
        <v>9807322.8568722215</v>
      </c>
      <c r="Y27" s="27">
        <f>'[6]SB3-SU1'!$AD$56</f>
        <v>743772791.55233002</v>
      </c>
      <c r="Z27" s="27">
        <f>Y27*S27</f>
        <v>9297159.8944041263</v>
      </c>
      <c r="AA27" s="27">
        <f>'[7]SB3-SU1'!$AD$56</f>
        <v>1024287410.9254194</v>
      </c>
      <c r="AB27" s="27">
        <f>AA27*S27</f>
        <v>12803592.636567743</v>
      </c>
      <c r="AC27" s="2"/>
      <c r="AD27" s="23" t="s">
        <v>18</v>
      </c>
      <c r="AE27" s="33">
        <f>Z30</f>
        <v>106919473.20601726</v>
      </c>
      <c r="AF27" s="37">
        <f>Y30</f>
        <v>743787639.69403315</v>
      </c>
      <c r="AP27" t="s">
        <v>4</v>
      </c>
      <c r="AQ27" s="96" t="s">
        <v>37</v>
      </c>
      <c r="AR27" s="74">
        <f>(AR5-$AQ$5)/$AQ$5</f>
        <v>2.267795611222524E-4</v>
      </c>
      <c r="AS27" s="74">
        <f t="shared" ref="AS27:AU27" si="0">(AS5-$AQ$5)/$AQ$5</f>
        <v>0</v>
      </c>
      <c r="AT27" s="74">
        <f t="shared" si="0"/>
        <v>5.529611102424721E-2</v>
      </c>
      <c r="AU27" s="74">
        <f t="shared" si="0"/>
        <v>0</v>
      </c>
    </row>
    <row r="28" spans="7:47" ht="16.2" thickBot="1" x14ac:dyDescent="0.35">
      <c r="I28" s="7"/>
      <c r="J28" s="7"/>
      <c r="L28" s="3"/>
      <c r="M28" s="105"/>
      <c r="N28" s="105"/>
      <c r="O28" s="105"/>
      <c r="P28" s="105"/>
      <c r="Q28" s="105"/>
      <c r="R28" s="105"/>
      <c r="S28" s="105"/>
      <c r="T28" s="105"/>
      <c r="U28" s="105"/>
      <c r="V28" s="99"/>
      <c r="W28" s="102"/>
      <c r="X28" s="103"/>
      <c r="Y28" s="102"/>
      <c r="Z28" s="103"/>
      <c r="AA28" s="102"/>
      <c r="AB28" s="103"/>
      <c r="AC28" s="32"/>
      <c r="AD28" s="23" t="s">
        <v>19</v>
      </c>
      <c r="AE28" s="33">
        <f>Z33</f>
        <v>69731483.234602511</v>
      </c>
      <c r="AF28" s="37">
        <f>Y33</f>
        <v>743802487.83576012</v>
      </c>
      <c r="AP28" t="s">
        <v>23</v>
      </c>
      <c r="AQ28" s="96"/>
      <c r="AR28" s="75">
        <f>(AR6-$AQ$6)/$AQ$6</f>
        <v>2.3930403550196389E-4</v>
      </c>
      <c r="AS28" s="75">
        <f t="shared" ref="AS28:AU28" si="1">(AS6-$AQ$6)/$AQ$6</f>
        <v>1.4033673463971307E-4</v>
      </c>
      <c r="AT28" s="75">
        <f t="shared" si="1"/>
        <v>5.5175240235730907E-2</v>
      </c>
      <c r="AU28" s="75">
        <f t="shared" si="1"/>
        <v>0</v>
      </c>
    </row>
    <row r="29" spans="7:47" ht="16.2" thickBot="1" x14ac:dyDescent="0.35">
      <c r="L29" s="3"/>
      <c r="M29" s="106"/>
      <c r="N29" s="106"/>
      <c r="O29" s="106"/>
      <c r="P29" s="106"/>
      <c r="Q29" s="106"/>
      <c r="R29" s="106"/>
      <c r="S29" s="106"/>
      <c r="T29" s="106"/>
      <c r="U29" s="106"/>
      <c r="V29" s="99"/>
      <c r="W29" s="104"/>
      <c r="X29" s="99"/>
      <c r="Y29" s="104"/>
      <c r="Z29" s="99"/>
      <c r="AA29" s="104"/>
      <c r="AB29" s="99"/>
      <c r="AC29" s="32"/>
      <c r="AN29" s="2"/>
      <c r="AO29" s="2"/>
      <c r="AP29" t="s">
        <v>24</v>
      </c>
      <c r="AQ29" s="96"/>
      <c r="AR29" s="75">
        <f>(AR7-$AQ$7)/$AQ$7</f>
        <v>1.7378808209185165E-4</v>
      </c>
      <c r="AS29" s="75">
        <f t="shared" ref="AS29:AU29" si="2">(AS7-$AQ$7)/$AQ$7</f>
        <v>-1.3794229047693236E-4</v>
      </c>
      <c r="AT29" s="75">
        <f t="shared" si="2"/>
        <v>5.5247268173106413E-2</v>
      </c>
      <c r="AU29" s="75">
        <f t="shared" si="2"/>
        <v>-0.2738175308428652</v>
      </c>
    </row>
    <row r="30" spans="7:47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99"/>
      <c r="W30" s="27">
        <f>'[5]SB3-SU2'!$AD$56</f>
        <v>784852718.09877813</v>
      </c>
      <c r="X30" s="27">
        <f>W30*S30</f>
        <v>112822578.22669935</v>
      </c>
      <c r="Y30" s="27">
        <f>'[6]SB3-SU2'!$AD$56</f>
        <v>743787639.69403315</v>
      </c>
      <c r="Z30" s="27">
        <f>Y30*S30</f>
        <v>106919473.20601726</v>
      </c>
      <c r="AA30" s="27">
        <f>'[7]SB3-SU2'!$AD$56</f>
        <v>1024298289.91032</v>
      </c>
      <c r="AB30" s="27">
        <f>AA30*S30</f>
        <v>147242879.1746085</v>
      </c>
      <c r="AC30" s="2"/>
      <c r="AN30" s="2"/>
      <c r="AO30" s="2"/>
      <c r="AU30" s="2"/>
    </row>
    <row r="31" spans="7:47" ht="16.2" thickBot="1" x14ac:dyDescent="0.35">
      <c r="L31" s="3"/>
      <c r="M31" s="105"/>
      <c r="N31" s="105"/>
      <c r="O31" s="105"/>
      <c r="P31" s="105"/>
      <c r="Q31" s="105"/>
      <c r="R31" s="105"/>
      <c r="S31" s="105"/>
      <c r="T31" s="105"/>
      <c r="U31" s="105"/>
      <c r="V31" s="99"/>
      <c r="W31" s="102"/>
      <c r="X31" s="103"/>
      <c r="Y31" s="102"/>
      <c r="Z31" s="103"/>
      <c r="AA31" s="102"/>
      <c r="AB31" s="103"/>
      <c r="AC31" s="32" t="s">
        <v>26</v>
      </c>
      <c r="AD31" s="21" t="s">
        <v>12</v>
      </c>
      <c r="AE31" s="33">
        <f>AB9</f>
        <v>10724284.225233261</v>
      </c>
      <c r="AF31" s="37">
        <f>AA9</f>
        <v>857942738.01866078</v>
      </c>
      <c r="AN31" s="2"/>
      <c r="AO31" s="2"/>
      <c r="AP31" s="32"/>
      <c r="AQ31" s="2"/>
      <c r="AR31" s="32"/>
      <c r="AS31" s="2"/>
      <c r="AT31" s="32"/>
      <c r="AU31" s="2"/>
    </row>
    <row r="32" spans="7:47" ht="16.2" thickBot="1" x14ac:dyDescent="0.35">
      <c r="L32" s="3"/>
      <c r="M32" s="106"/>
      <c r="N32" s="106"/>
      <c r="O32" s="106"/>
      <c r="P32" s="106"/>
      <c r="Q32" s="106"/>
      <c r="R32" s="106"/>
      <c r="S32" s="106"/>
      <c r="T32" s="106"/>
      <c r="U32" s="106"/>
      <c r="V32" s="99"/>
      <c r="W32" s="104"/>
      <c r="X32" s="99"/>
      <c r="Y32" s="104"/>
      <c r="Z32" s="99"/>
      <c r="AA32" s="104"/>
      <c r="AB32" s="99"/>
      <c r="AC32" s="32"/>
      <c r="AD32" s="23" t="s">
        <v>15</v>
      </c>
      <c r="AE32" s="33">
        <f>AB12</f>
        <v>123330832.44423452</v>
      </c>
      <c r="AF32" s="37">
        <f>AA12</f>
        <v>857953617.00337064</v>
      </c>
      <c r="AN32" s="2"/>
      <c r="AO32" s="39"/>
      <c r="AP32" s="37"/>
      <c r="AQ32" s="2"/>
      <c r="AR32" s="37"/>
      <c r="AS32" s="2"/>
      <c r="AT32" s="37"/>
      <c r="AU32" s="2"/>
    </row>
    <row r="33" spans="12:47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99"/>
      <c r="W33" s="27">
        <f>'[5]SB3-SU3'!$AD$56</f>
        <v>785119607.64782846</v>
      </c>
      <c r="X33" s="27">
        <f>W33*S33</f>
        <v>73604963.216983914</v>
      </c>
      <c r="Y33" s="27">
        <f>'[6]SB3-SU3'!$AD$56</f>
        <v>743802487.83576012</v>
      </c>
      <c r="Z33" s="27">
        <f>Y33*S33</f>
        <v>69731483.234602511</v>
      </c>
      <c r="AA33" s="27">
        <f>'[7]SB3-SU3'!$AD$56</f>
        <v>1024309168.895228</v>
      </c>
      <c r="AB33" s="27">
        <f>AA33*S33</f>
        <v>96028984.583927631</v>
      </c>
      <c r="AC33" s="2"/>
      <c r="AD33" s="23" t="s">
        <v>16</v>
      </c>
      <c r="AE33" s="33">
        <f>AB15</f>
        <v>80434171.498882934</v>
      </c>
      <c r="AF33" s="37">
        <f>AA15</f>
        <v>857964495.98808467</v>
      </c>
      <c r="AN33" s="2"/>
      <c r="AO33" s="39"/>
      <c r="AP33" s="37"/>
      <c r="AQ33" s="2"/>
      <c r="AR33" s="37"/>
      <c r="AS33" s="2"/>
      <c r="AT33" s="37"/>
      <c r="AU33" s="2"/>
    </row>
    <row r="34" spans="12:47" ht="16.2" thickBot="1" x14ac:dyDescent="0.35">
      <c r="W34" s="100"/>
      <c r="X34" s="29"/>
      <c r="Y34" s="100"/>
      <c r="Z34" s="29"/>
      <c r="AA34" s="100"/>
      <c r="AB34" s="29"/>
      <c r="AC34" s="35"/>
      <c r="AD34" s="21" t="s">
        <v>22</v>
      </c>
      <c r="AE34" s="33">
        <f>AB18</f>
        <v>23527242.325925283</v>
      </c>
      <c r="AF34" s="37">
        <f>AA18</f>
        <v>941089693.03701127</v>
      </c>
      <c r="AN34" s="2"/>
      <c r="AO34" s="39"/>
      <c r="AP34" s="37"/>
      <c r="AQ34" s="2"/>
      <c r="AR34" s="37"/>
      <c r="AS34" s="2"/>
      <c r="AT34" s="37"/>
      <c r="AU34" s="2"/>
    </row>
    <row r="35" spans="12:47" ht="16.2" thickBot="1" x14ac:dyDescent="0.35">
      <c r="S35" s="8">
        <f>SUM(S9:S33)</f>
        <v>1</v>
      </c>
      <c r="U35" s="97" t="s">
        <v>25</v>
      </c>
      <c r="V35" s="98"/>
      <c r="W35" s="101"/>
      <c r="X35" s="28">
        <f>SUM(X9,X12,X15,X18,X21,X24,X27,X30,X33)</f>
        <v>721206455.33757484</v>
      </c>
      <c r="Y35" s="101"/>
      <c r="Z35" s="28">
        <f>SUM(Z9,Z12,Z15,Z18,Z21,Z24,Z27,Z30,Z33)</f>
        <v>683460615.60205793</v>
      </c>
      <c r="AA35" s="101"/>
      <c r="AB35" s="28">
        <f>SUM(AB9,AB12,AB15,AB18,AB21,AB24,AB27,AB30,AB33,)</f>
        <v>941116798.40938354</v>
      </c>
      <c r="AC35" s="2"/>
      <c r="AD35" s="23" t="s">
        <v>21</v>
      </c>
      <c r="AE35" s="33">
        <f>AB21</f>
        <v>270566414.45626742</v>
      </c>
      <c r="AF35" s="37">
        <f>AA21</f>
        <v>941100572.0217998</v>
      </c>
      <c r="AN35" s="2"/>
      <c r="AO35" s="39"/>
      <c r="AP35" s="37"/>
      <c r="AQ35" s="2"/>
      <c r="AR35" s="37"/>
      <c r="AS35" s="2"/>
      <c r="AT35" s="37"/>
      <c r="AU35" s="2"/>
    </row>
    <row r="36" spans="12:47" ht="16.2" thickBot="1" x14ac:dyDescent="0.35">
      <c r="O36" s="45"/>
      <c r="AD36" s="23" t="s">
        <v>20</v>
      </c>
      <c r="AE36" s="33">
        <f>AB24</f>
        <v>176458397.06373632</v>
      </c>
      <c r="AF36" s="37">
        <f>AA24</f>
        <v>941111451.0065937</v>
      </c>
      <c r="AN36" s="2"/>
      <c r="AO36" s="39"/>
      <c r="AP36" s="37"/>
      <c r="AQ36" s="2"/>
      <c r="AR36" s="37"/>
      <c r="AS36" s="2"/>
      <c r="AT36" s="37"/>
      <c r="AU36" s="2"/>
    </row>
    <row r="37" spans="12:47" ht="16.2" thickBot="1" x14ac:dyDescent="0.35">
      <c r="X37" s="9" t="s">
        <v>4</v>
      </c>
      <c r="Z37" s="9" t="s">
        <v>23</v>
      </c>
      <c r="AB37" s="9" t="s">
        <v>24</v>
      </c>
      <c r="AC37" s="2"/>
      <c r="AD37" s="21" t="s">
        <v>17</v>
      </c>
      <c r="AE37" s="33">
        <f>AB27</f>
        <v>12803592.636567743</v>
      </c>
      <c r="AF37" s="37">
        <f>AA27</f>
        <v>1024287410.9254194</v>
      </c>
      <c r="AN37" s="2"/>
      <c r="AO37" s="39"/>
      <c r="AP37" s="37"/>
      <c r="AQ37" s="2"/>
      <c r="AR37" s="37"/>
      <c r="AS37" s="2"/>
      <c r="AT37" s="37"/>
      <c r="AU37" s="2"/>
    </row>
    <row r="38" spans="12:47" ht="16.2" thickBot="1" x14ac:dyDescent="0.35">
      <c r="AD38" s="23" t="s">
        <v>18</v>
      </c>
      <c r="AE38" s="33">
        <f>AB30</f>
        <v>147242879.1746085</v>
      </c>
      <c r="AF38" s="37">
        <f>AA30</f>
        <v>1024298289.91032</v>
      </c>
      <c r="AN38" s="2"/>
      <c r="AO38" s="39"/>
      <c r="AP38" s="37"/>
      <c r="AQ38" s="2"/>
      <c r="AR38" s="37"/>
      <c r="AS38" s="2"/>
      <c r="AT38" s="37"/>
      <c r="AU38" s="2"/>
    </row>
    <row r="39" spans="12:47" ht="16.2" thickBot="1" x14ac:dyDescent="0.35">
      <c r="AD39" s="23" t="s">
        <v>19</v>
      </c>
      <c r="AE39" s="33">
        <f>AB33</f>
        <v>96028984.583927631</v>
      </c>
      <c r="AF39" s="37">
        <f>AA33</f>
        <v>1024309168.895228</v>
      </c>
      <c r="AN39" s="2"/>
      <c r="AO39" s="39"/>
      <c r="AP39" s="37"/>
      <c r="AQ39" s="2"/>
      <c r="AR39" s="37"/>
      <c r="AS39" s="2"/>
      <c r="AT39" s="37"/>
      <c r="AU39" s="2"/>
    </row>
    <row r="40" spans="12:47" x14ac:dyDescent="0.3">
      <c r="AN40" s="2"/>
      <c r="AO40" s="39"/>
      <c r="AP40" s="37"/>
      <c r="AQ40" s="2"/>
      <c r="AR40" s="37"/>
      <c r="AS40" s="2"/>
      <c r="AT40" s="37"/>
      <c r="AU40" s="2"/>
    </row>
    <row r="41" spans="12:47" x14ac:dyDescent="0.3">
      <c r="W41" s="2"/>
      <c r="AN41" s="2"/>
      <c r="AO41" s="2"/>
      <c r="AP41" s="2"/>
      <c r="AQ41" s="2"/>
      <c r="AR41" s="2"/>
      <c r="AS41" s="2"/>
      <c r="AT41" s="2"/>
      <c r="AU41" s="2"/>
    </row>
    <row r="42" spans="12:47" x14ac:dyDescent="0.3">
      <c r="AN42" s="2"/>
      <c r="AO42" s="2"/>
      <c r="AP42" s="2"/>
      <c r="AQ42" s="2"/>
      <c r="AR42" s="2"/>
      <c r="AS42" s="2"/>
      <c r="AT42" s="2"/>
      <c r="AU42" s="2"/>
    </row>
    <row r="43" spans="12:47" ht="16.2" thickBot="1" x14ac:dyDescent="0.35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AN43" s="2"/>
      <c r="AO43" s="2"/>
      <c r="AP43" s="2"/>
      <c r="AQ43" s="2"/>
      <c r="AR43" s="2"/>
      <c r="AS43" s="2"/>
      <c r="AT43" s="2"/>
      <c r="AU43" s="2"/>
    </row>
    <row r="44" spans="12:47" ht="16.2" thickBot="1" x14ac:dyDescent="0.35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AC44" s="77"/>
      <c r="AD44" s="78"/>
      <c r="AE44" s="78"/>
      <c r="AF44" s="78"/>
      <c r="AG44" s="78"/>
      <c r="AH44" s="79"/>
    </row>
    <row r="45" spans="12:47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AC45" s="80"/>
      <c r="AD45" s="90" t="s">
        <v>55</v>
      </c>
      <c r="AE45" s="91"/>
      <c r="AF45" s="2"/>
      <c r="AG45" s="2"/>
      <c r="AH45" s="81"/>
    </row>
    <row r="46" spans="12:47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  <c r="AC46" s="80"/>
      <c r="AD46" s="94"/>
      <c r="AE46" s="95"/>
      <c r="AF46" s="2"/>
      <c r="AG46" s="2"/>
      <c r="AH46" s="81"/>
    </row>
    <row r="47" spans="12:47" ht="16.2" thickBot="1" x14ac:dyDescent="0.35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  <c r="AC47" s="80"/>
      <c r="AD47" s="92"/>
      <c r="AE47" s="93"/>
      <c r="AF47" s="2"/>
      <c r="AG47" s="2"/>
      <c r="AH47" s="81"/>
    </row>
    <row r="48" spans="12:47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  <c r="AC48" s="80"/>
      <c r="AD48" s="2"/>
      <c r="AE48" s="2"/>
      <c r="AF48" s="2"/>
      <c r="AG48" s="2"/>
      <c r="AH48" s="81"/>
    </row>
    <row r="49" spans="13:37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  <c r="AC49" s="80"/>
      <c r="AD49" s="2"/>
      <c r="AE49" s="39" t="s">
        <v>4</v>
      </c>
      <c r="AF49" s="39" t="s">
        <v>23</v>
      </c>
      <c r="AG49" s="39" t="s">
        <v>24</v>
      </c>
      <c r="AH49" s="81"/>
    </row>
    <row r="50" spans="13:37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  <c r="AC50" s="80"/>
      <c r="AD50" s="39" t="s">
        <v>12</v>
      </c>
      <c r="AE50" s="33">
        <f>'[3]W''keitsbaum'!$X9</f>
        <v>12321020.832209503</v>
      </c>
      <c r="AF50" s="33">
        <f>'[3]W''keitsbaum'!$Z9</f>
        <v>11683325.220380181</v>
      </c>
      <c r="AG50" s="33">
        <f>'[3]W''keitsbaum'!$AB9</f>
        <v>16086426.337849889</v>
      </c>
      <c r="AH50" s="81"/>
    </row>
    <row r="51" spans="13:37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  <c r="AC51" s="80"/>
      <c r="AD51" s="39" t="s">
        <v>15</v>
      </c>
      <c r="AE51" s="33">
        <f>'[3]W''keitsbaum'!$X12</f>
        <v>16434700.01497045</v>
      </c>
      <c r="AF51" s="33">
        <f>'[3]W''keitsbaum'!$Z12</f>
        <v>15578138.164033584</v>
      </c>
      <c r="AG51" s="33">
        <f>'[3]W''keitsbaum'!$AB12</f>
        <v>21448840.425084267</v>
      </c>
      <c r="AH51" s="81"/>
      <c r="AI51" s="76"/>
      <c r="AJ51" s="1"/>
      <c r="AK51" s="76"/>
    </row>
    <row r="52" spans="13:37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  <c r="AC52" s="80"/>
      <c r="AD52" s="39" t="s">
        <v>16</v>
      </c>
      <c r="AE52" s="33">
        <f>'[3]W''keitsbaum'!$X15</f>
        <v>53434459.824402325</v>
      </c>
      <c r="AF52" s="33">
        <f>'[3]W''keitsbaum'!$Z15</f>
        <v>50630155.444571905</v>
      </c>
      <c r="AG52" s="33">
        <f>'[3]W''keitsbaum'!$AB15</f>
        <v>69709615.299031883</v>
      </c>
      <c r="AH52" s="81"/>
      <c r="AI52" s="37"/>
      <c r="AK52" s="37"/>
    </row>
    <row r="53" spans="13:37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  <c r="AC53" s="80"/>
      <c r="AD53" s="39" t="s">
        <v>22</v>
      </c>
      <c r="AE53" s="33">
        <f>'[3]W''keitsbaum'!$X18</f>
        <v>13515978.441970287</v>
      </c>
      <c r="AF53" s="33">
        <f>'[3]W''keitsbaum'!$Z18</f>
        <v>12814502.787060052</v>
      </c>
      <c r="AG53" s="33">
        <f>'[3]W''keitsbaum'!$AB18</f>
        <v>17645431.74444396</v>
      </c>
      <c r="AH53" s="81"/>
      <c r="AI53" s="37"/>
      <c r="AK53" s="37"/>
    </row>
    <row r="54" spans="13:37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  <c r="AC54" s="80"/>
      <c r="AD54" s="39" t="s">
        <v>21</v>
      </c>
      <c r="AE54" s="33">
        <f>'[3]W''keitsbaum'!$X21</f>
        <v>18027976.827998802</v>
      </c>
      <c r="AF54" s="33">
        <f>'[3]W''keitsbaum'!$Z21</f>
        <v>17086374.919613302</v>
      </c>
      <c r="AG54" s="33">
        <f>'[3]W''keitsbaum'!$AB21</f>
        <v>23527514.300544996</v>
      </c>
      <c r="AH54" s="81"/>
      <c r="AI54" s="37"/>
      <c r="AK54" s="37"/>
    </row>
    <row r="55" spans="13:37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  <c r="AC55" s="80"/>
      <c r="AD55" s="39" t="s">
        <v>20</v>
      </c>
      <c r="AE55" s="33">
        <f>'[3]W''keitsbaum'!$X24</f>
        <v>58612609.466790684</v>
      </c>
      <c r="AF55" s="33">
        <f>'[3]W''keitsbaum'!$Z24</f>
        <v>55531924.900227688</v>
      </c>
      <c r="AG55" s="33">
        <f>'[3]W''keitsbaum'!$AB24</f>
        <v>76465305.394285738</v>
      </c>
      <c r="AH55" s="81"/>
      <c r="AI55" s="37"/>
      <c r="AK55" s="37"/>
    </row>
    <row r="56" spans="13:37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  <c r="AC56" s="80"/>
      <c r="AD56" s="39" t="s">
        <v>17</v>
      </c>
      <c r="AE56" s="33">
        <f>'[3]W''keitsbaum'!$X27</f>
        <v>88265905.711849973</v>
      </c>
      <c r="AF56" s="33">
        <f>'[3]W''keitsbaum'!$Z27</f>
        <v>83674439.049637124</v>
      </c>
      <c r="AG56" s="33">
        <f>'[3]W''keitsbaum'!$AB27</f>
        <v>115232333.72910967</v>
      </c>
      <c r="AH56" s="81"/>
      <c r="AI56" s="37"/>
      <c r="AK56" s="37"/>
    </row>
    <row r="57" spans="13:37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  <c r="AC57" s="80"/>
      <c r="AD57" s="39" t="s">
        <v>18</v>
      </c>
      <c r="AE57" s="33">
        <f>'[3]W''keitsbaum'!$X30</f>
        <v>117727907.71481673</v>
      </c>
      <c r="AF57" s="33">
        <f>'[3]W''keitsbaum'!$Z30</f>
        <v>111568145.95410499</v>
      </c>
      <c r="AG57" s="33">
        <f>'[3]W''keitsbaum'!$AB30</f>
        <v>153644743.48654804</v>
      </c>
      <c r="AH57" s="81"/>
      <c r="AI57" s="37"/>
      <c r="AK57" s="37"/>
    </row>
    <row r="58" spans="13:37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  <c r="AC58" s="80"/>
      <c r="AD58" s="39" t="s">
        <v>19</v>
      </c>
      <c r="AE58" s="33">
        <f>'[3]W''keitsbaum'!$X33</f>
        <v>382745808.72831643</v>
      </c>
      <c r="AF58" s="33">
        <f>'[3]W''keitsbaum'!$Z33</f>
        <v>362603712.81993312</v>
      </c>
      <c r="AG58" s="33">
        <f>'[3]W''keitsbaum'!$AB33</f>
        <v>499350719.8364237</v>
      </c>
      <c r="AH58" s="81"/>
      <c r="AI58" s="37"/>
      <c r="AK58" s="37"/>
    </row>
    <row r="59" spans="13:37" ht="16.2" thickBot="1" x14ac:dyDescent="0.35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  <c r="AC59" s="82"/>
      <c r="AD59" s="83"/>
      <c r="AE59" s="83"/>
      <c r="AF59" s="83"/>
      <c r="AG59" s="83"/>
      <c r="AH59" s="84"/>
      <c r="AI59" s="37"/>
      <c r="AK59" s="37"/>
    </row>
    <row r="60" spans="13:37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  <c r="AI60" s="37"/>
      <c r="AK60" s="37"/>
    </row>
    <row r="61" spans="13:37" x14ac:dyDescent="0.3">
      <c r="N61" s="4"/>
      <c r="O61" s="4"/>
      <c r="P61" s="4"/>
      <c r="Q61" s="4"/>
      <c r="R61" s="4"/>
    </row>
  </sheetData>
  <mergeCells count="53"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  <mergeCell ref="W3:X5"/>
    <mergeCell ref="H19:K26"/>
    <mergeCell ref="L25:U26"/>
    <mergeCell ref="M22:U23"/>
    <mergeCell ref="M19:U20"/>
    <mergeCell ref="W8:X8"/>
    <mergeCell ref="Y8:Z8"/>
    <mergeCell ref="AA8:AB8"/>
    <mergeCell ref="AA25:AB26"/>
    <mergeCell ref="W16:X17"/>
    <mergeCell ref="Y16:Z17"/>
    <mergeCell ref="AA16:AB17"/>
    <mergeCell ref="W19:X20"/>
    <mergeCell ref="Y19:Z20"/>
    <mergeCell ref="AA19:AB20"/>
    <mergeCell ref="AA22:AB23"/>
    <mergeCell ref="W25:X26"/>
    <mergeCell ref="Y25:Z26"/>
    <mergeCell ref="M28:U29"/>
    <mergeCell ref="Y13:Z14"/>
    <mergeCell ref="AA13:AB14"/>
    <mergeCell ref="AP2:AQ3"/>
    <mergeCell ref="AD45:AE47"/>
    <mergeCell ref="AQ27:AQ29"/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AA31:AB32"/>
    <mergeCell ref="W22:X23"/>
    <mergeCell ref="Y22:Z23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62"/>
  <sheetViews>
    <sheetView tabSelected="1" topLeftCell="AH70" workbookViewId="0">
      <selection activeCell="AE11" sqref="AE11"/>
    </sheetView>
  </sheetViews>
  <sheetFormatPr baseColWidth="10" defaultRowHeight="15.6" x14ac:dyDescent="0.3"/>
  <cols>
    <col min="1" max="1" width="3.19921875" customWidth="1"/>
    <col min="2" max="2" width="10.19921875" customWidth="1"/>
    <col min="3" max="3" width="13.09765625" customWidth="1"/>
    <col min="4" max="4" width="10.19921875" customWidth="1"/>
    <col min="5" max="5" width="15.8984375" customWidth="1"/>
    <col min="6" max="6" width="20.59765625" customWidth="1"/>
    <col min="7" max="7" width="21.59765625" customWidth="1"/>
    <col min="8" max="8" width="13.59765625" customWidth="1"/>
    <col min="9" max="9" width="21.296875" customWidth="1"/>
    <col min="10" max="10" width="2.8984375" customWidth="1"/>
    <col min="11" max="12" width="16.296875" customWidth="1"/>
    <col min="14" max="14" width="15" customWidth="1"/>
    <col min="15" max="15" width="12.59765625" customWidth="1"/>
    <col min="16" max="17" width="15.3984375" customWidth="1"/>
    <col min="18" max="19" width="14.09765625" customWidth="1"/>
    <col min="20" max="21" width="13.296875" customWidth="1"/>
    <col min="22" max="23" width="12.5" customWidth="1"/>
    <col min="27" max="27" width="3.3984375" style="88" customWidth="1"/>
    <col min="29" max="29" width="11.69921875" customWidth="1"/>
    <col min="30" max="30" width="13.5" customWidth="1"/>
    <col min="31" max="31" width="15.3984375" customWidth="1"/>
    <col min="32" max="32" width="13.8984375" customWidth="1"/>
    <col min="33" max="33" width="13.19921875" customWidth="1"/>
    <col min="34" max="34" width="3.3984375" style="88" customWidth="1"/>
    <col min="35" max="35" width="13.09765625" customWidth="1"/>
    <col min="36" max="36" width="10.796875" customWidth="1"/>
    <col min="37" max="37" width="14.3984375" customWidth="1"/>
    <col min="38" max="38" width="13.5" customWidth="1"/>
    <col min="39" max="39" width="15.09765625" customWidth="1"/>
    <col min="40" max="40" width="14.19921875" customWidth="1"/>
    <col min="41" max="41" width="3.19921875" style="88" customWidth="1"/>
    <col min="44" max="45" width="17" bestFit="1" customWidth="1"/>
    <col min="46" max="46" width="11.8984375" bestFit="1" customWidth="1"/>
  </cols>
  <sheetData>
    <row r="1" spans="2:48" x14ac:dyDescent="0.3">
      <c r="B1" s="90" t="s">
        <v>48</v>
      </c>
      <c r="C1" s="91"/>
      <c r="AA1" s="87"/>
      <c r="AB1" s="2"/>
      <c r="AC1" s="2"/>
      <c r="AD1" s="2"/>
      <c r="AE1" s="2"/>
      <c r="AF1" s="2"/>
      <c r="AG1" s="2"/>
      <c r="AH1" s="87"/>
      <c r="AI1" s="2"/>
      <c r="AJ1" s="2"/>
      <c r="AK1" s="2"/>
      <c r="AL1" s="2"/>
      <c r="AM1" s="2"/>
      <c r="AN1" s="2"/>
      <c r="AO1" s="87"/>
      <c r="AP1" s="2"/>
      <c r="AQ1" s="2"/>
      <c r="AR1" s="2"/>
      <c r="AS1" s="2"/>
      <c r="AT1" s="2"/>
      <c r="AU1" s="2"/>
      <c r="AV1" s="2"/>
    </row>
    <row r="2" spans="2:48" ht="16.2" thickBot="1" x14ac:dyDescent="0.35">
      <c r="B2" s="92"/>
      <c r="C2" s="93"/>
      <c r="N2" s="2"/>
      <c r="O2" s="2"/>
      <c r="P2" s="2"/>
      <c r="Q2" s="2"/>
      <c r="R2" s="2"/>
      <c r="AB2" s="63"/>
      <c r="AC2" s="64"/>
      <c r="AD2" s="65"/>
      <c r="AE2" s="65"/>
      <c r="AF2" s="66"/>
      <c r="AG2" s="50"/>
      <c r="AI2" s="63"/>
      <c r="AJ2" s="64"/>
      <c r="AK2" s="65"/>
      <c r="AL2" s="65"/>
      <c r="AM2" s="66"/>
      <c r="AN2" s="2"/>
      <c r="AP2" s="63"/>
      <c r="AQ2" s="64"/>
      <c r="AR2" s="65"/>
      <c r="AS2" s="65"/>
      <c r="AT2" s="66"/>
      <c r="AU2" s="2"/>
      <c r="AV2" s="2"/>
    </row>
    <row r="3" spans="2:48" ht="16.2" thickBot="1" x14ac:dyDescent="0.35">
      <c r="E3" s="52" t="s">
        <v>38</v>
      </c>
      <c r="F3" s="47" t="s">
        <v>39</v>
      </c>
      <c r="G3" s="52" t="s">
        <v>40</v>
      </c>
      <c r="H3" s="52" t="s">
        <v>41</v>
      </c>
      <c r="I3" s="52" t="s">
        <v>42</v>
      </c>
      <c r="K3" s="53" t="s">
        <v>43</v>
      </c>
      <c r="L3" s="58"/>
      <c r="N3" s="2"/>
      <c r="O3" s="2"/>
      <c r="P3" s="2"/>
      <c r="Q3" s="2"/>
      <c r="R3" s="2"/>
      <c r="AB3" s="63"/>
      <c r="AC3" s="64"/>
      <c r="AD3" s="65"/>
      <c r="AE3" s="65"/>
      <c r="AF3" s="66"/>
      <c r="AG3" s="50"/>
      <c r="AI3" s="63"/>
      <c r="AJ3" s="64"/>
      <c r="AK3" s="65"/>
      <c r="AL3" s="65"/>
      <c r="AM3" s="66"/>
      <c r="AN3" s="2"/>
      <c r="AP3" s="63"/>
      <c r="AQ3" s="64"/>
      <c r="AR3" s="65"/>
      <c r="AS3" s="65"/>
      <c r="AT3" s="66"/>
      <c r="AU3" s="2"/>
      <c r="AV3" s="2"/>
    </row>
    <row r="4" spans="2:48" x14ac:dyDescent="0.3">
      <c r="D4" t="s">
        <v>4</v>
      </c>
      <c r="E4" s="60">
        <f>O23</f>
        <v>252000</v>
      </c>
      <c r="F4" s="60">
        <f>Q23</f>
        <v>705874810.13229573</v>
      </c>
      <c r="G4" s="60">
        <f>S23</f>
        <v>14043527.050665444</v>
      </c>
      <c r="H4" s="60">
        <f>U23</f>
        <v>584649.27895867429</v>
      </c>
      <c r="I4" s="60">
        <f>W23</f>
        <v>451468.87565493502</v>
      </c>
      <c r="K4" s="46">
        <f>'[5]SB2-SU2'!$AD$56</f>
        <v>721119073.11995208</v>
      </c>
      <c r="L4" s="51"/>
      <c r="N4" s="89"/>
      <c r="O4" s="89"/>
      <c r="P4" s="89"/>
      <c r="Q4" s="89"/>
      <c r="R4" s="89"/>
      <c r="S4" s="2"/>
      <c r="T4" s="2"/>
      <c r="U4" s="2"/>
      <c r="AB4" s="2"/>
      <c r="AC4" s="2"/>
      <c r="AD4" s="2"/>
      <c r="AE4" s="2"/>
      <c r="AF4" s="2"/>
      <c r="AG4" s="2"/>
      <c r="AI4" s="2"/>
      <c r="AJ4" s="2"/>
      <c r="AK4" s="2"/>
      <c r="AL4" s="2"/>
      <c r="AM4" s="2"/>
      <c r="AN4" s="2"/>
      <c r="AP4" s="2"/>
      <c r="AQ4" s="2"/>
      <c r="AR4" s="2"/>
      <c r="AS4" s="2"/>
      <c r="AT4" s="2"/>
      <c r="AU4" s="2"/>
      <c r="AV4" s="2"/>
    </row>
    <row r="5" spans="2:48" x14ac:dyDescent="0.3">
      <c r="D5" t="s">
        <v>23</v>
      </c>
      <c r="E5" s="56">
        <f>O35</f>
        <v>1490600</v>
      </c>
      <c r="F5" s="56">
        <f>Q35</f>
        <v>666890370.39677906</v>
      </c>
      <c r="G5" s="56">
        <f>S35</f>
        <v>14043527.050665444</v>
      </c>
      <c r="H5" s="56">
        <f>U35</f>
        <v>584649.27895867429</v>
      </c>
      <c r="I5" s="56">
        <f>W35</f>
        <v>451468.87565493502</v>
      </c>
      <c r="K5">
        <f>'[6]SB2-SU2'!$AD$56</f>
        <v>683454996.78453207</v>
      </c>
      <c r="N5" s="2"/>
      <c r="O5" s="69"/>
      <c r="P5" s="68"/>
      <c r="Q5" s="68"/>
      <c r="R5" s="69"/>
      <c r="S5" s="2"/>
      <c r="T5" s="2"/>
      <c r="U5" s="2"/>
    </row>
    <row r="6" spans="2:48" ht="16.2" thickBot="1" x14ac:dyDescent="0.35">
      <c r="D6" t="s">
        <v>24</v>
      </c>
      <c r="E6" s="56">
        <f>O47</f>
        <v>1933350</v>
      </c>
      <c r="F6" s="56">
        <f>Q47</f>
        <v>924103803.20410442</v>
      </c>
      <c r="G6" s="56">
        <f>S47</f>
        <v>14043527.050665444</v>
      </c>
      <c r="H6" s="56">
        <f>U47</f>
        <v>584649.27895867429</v>
      </c>
      <c r="I6" s="56">
        <f>W47</f>
        <v>451468.87565493502</v>
      </c>
      <c r="K6">
        <f>'[7]SB2-SU2'!$AD$56</f>
        <v>941100572.0217998</v>
      </c>
      <c r="N6" s="2"/>
      <c r="O6" s="2"/>
      <c r="P6" s="2"/>
      <c r="Q6" s="2"/>
      <c r="R6" s="2"/>
      <c r="S6" s="2"/>
      <c r="T6" s="2"/>
      <c r="U6" s="2"/>
    </row>
    <row r="7" spans="2:48" x14ac:dyDescent="0.3">
      <c r="Q7" s="2"/>
      <c r="R7" s="2"/>
      <c r="S7" s="2"/>
      <c r="T7" s="2"/>
      <c r="U7" s="2"/>
      <c r="AB7" s="90" t="s">
        <v>49</v>
      </c>
      <c r="AC7" s="91"/>
      <c r="AD7" s="50"/>
      <c r="AI7" s="90" t="s">
        <v>50</v>
      </c>
      <c r="AJ7" s="91"/>
      <c r="AK7" s="50"/>
      <c r="AP7" s="90" t="s">
        <v>56</v>
      </c>
      <c r="AQ7" s="91"/>
      <c r="AR7" s="50"/>
    </row>
    <row r="8" spans="2:48" ht="16.2" thickBot="1" x14ac:dyDescent="0.35">
      <c r="P8" s="63"/>
      <c r="Q8" s="64"/>
      <c r="R8" s="65"/>
      <c r="S8" s="65"/>
      <c r="T8" s="66"/>
      <c r="U8" s="2"/>
      <c r="AB8" s="92"/>
      <c r="AC8" s="93"/>
      <c r="AI8" s="92"/>
      <c r="AJ8" s="93"/>
      <c r="AP8" s="92"/>
      <c r="AQ8" s="93"/>
    </row>
    <row r="9" spans="2:48" x14ac:dyDescent="0.3">
      <c r="E9" s="46" t="s">
        <v>44</v>
      </c>
      <c r="F9" s="46" t="s">
        <v>45</v>
      </c>
      <c r="G9" s="46" t="s">
        <v>46</v>
      </c>
      <c r="P9" s="63"/>
      <c r="Q9" s="64"/>
      <c r="R9" s="65"/>
      <c r="S9" s="65"/>
      <c r="T9" s="66"/>
      <c r="U9" s="2"/>
    </row>
    <row r="10" spans="2:48" ht="16.2" thickBot="1" x14ac:dyDescent="0.35">
      <c r="D10" t="s">
        <v>4</v>
      </c>
      <c r="E10">
        <f>E4</f>
        <v>252000</v>
      </c>
      <c r="F10" s="55">
        <f>F4+G4</f>
        <v>719918337.18296123</v>
      </c>
      <c r="G10" s="54">
        <f>H4+I4</f>
        <v>1036118.1546136093</v>
      </c>
      <c r="P10" s="2"/>
      <c r="Q10" s="2"/>
      <c r="R10" s="2"/>
      <c r="S10" s="2"/>
      <c r="T10" s="2"/>
      <c r="U10" s="2"/>
    </row>
    <row r="11" spans="2:48" ht="16.2" thickBot="1" x14ac:dyDescent="0.35">
      <c r="D11" t="s">
        <v>23</v>
      </c>
      <c r="E11">
        <f t="shared" ref="E11:E12" si="0">E5</f>
        <v>1490600</v>
      </c>
      <c r="F11" s="55">
        <f t="shared" ref="F11:F12" si="1">F5+G5</f>
        <v>680933897.44744456</v>
      </c>
      <c r="G11" s="54">
        <f t="shared" ref="G11:G12" si="2">H5+I5</f>
        <v>1036118.1546136093</v>
      </c>
      <c r="N11" s="52" t="s">
        <v>38</v>
      </c>
      <c r="O11" s="49"/>
      <c r="P11" s="61" t="s">
        <v>39</v>
      </c>
      <c r="Q11" s="61"/>
      <c r="R11" s="62" t="s">
        <v>40</v>
      </c>
      <c r="S11" s="62"/>
      <c r="T11" s="62" t="s">
        <v>41</v>
      </c>
      <c r="U11" s="62"/>
      <c r="V11" s="52" t="s">
        <v>42</v>
      </c>
      <c r="W11" s="50"/>
      <c r="AE11" s="86" t="s">
        <v>41</v>
      </c>
      <c r="AL11" s="71" t="s">
        <v>42</v>
      </c>
      <c r="AS11" s="85" t="s">
        <v>39</v>
      </c>
    </row>
    <row r="12" spans="2:48" ht="16.2" thickBot="1" x14ac:dyDescent="0.35">
      <c r="D12" t="s">
        <v>24</v>
      </c>
      <c r="E12">
        <f t="shared" si="0"/>
        <v>1933350</v>
      </c>
      <c r="F12" s="55">
        <f t="shared" si="1"/>
        <v>938147330.25476992</v>
      </c>
      <c r="G12" s="54">
        <f t="shared" si="2"/>
        <v>1036118.1546136093</v>
      </c>
    </row>
    <row r="13" spans="2:48" x14ac:dyDescent="0.3">
      <c r="K13" s="8">
        <f>'W''keitsbaum'!S9</f>
        <v>1.2500000000000001E-2</v>
      </c>
      <c r="L13" s="134" t="s">
        <v>4</v>
      </c>
      <c r="M13" s="59" t="s">
        <v>12</v>
      </c>
      <c r="N13">
        <f>'[5]SB1-SU1'!X$56</f>
        <v>252000</v>
      </c>
      <c r="O13">
        <f>N13*K13</f>
        <v>3150</v>
      </c>
      <c r="P13">
        <f>'[5]SB1-SU1'!Y$56</f>
        <v>643116398.97808909</v>
      </c>
      <c r="Q13">
        <f>P13*K13</f>
        <v>8038954.9872261137</v>
      </c>
      <c r="R13">
        <f>'[5]SB1-SU1'!Z$56</f>
        <v>12798927.480283521</v>
      </c>
      <c r="S13">
        <f>R13*K13</f>
        <v>159986.59350354402</v>
      </c>
      <c r="T13">
        <f>'[5]SB1-SU1'!AA$56</f>
        <v>543544.49438964319</v>
      </c>
      <c r="U13">
        <f>T13*K13</f>
        <v>6794.3061798705403</v>
      </c>
      <c r="V13">
        <f>'[5]SB1-SU1'!AB$56</f>
        <v>410240.0984112632</v>
      </c>
      <c r="W13">
        <f>V13*K13</f>
        <v>5128.0012301407905</v>
      </c>
      <c r="X13">
        <f>'[5]SB1-SU1'!AC$56</f>
        <v>0</v>
      </c>
      <c r="Y13">
        <f>'[5]SB1-SU1'!AD$56</f>
        <v>657121111.05117357</v>
      </c>
      <c r="AB13" s="8">
        <v>1.2500000000000001E-2</v>
      </c>
      <c r="AC13" s="134" t="s">
        <v>4</v>
      </c>
      <c r="AD13" s="59" t="s">
        <v>12</v>
      </c>
      <c r="AE13" s="67">
        <f>'[8]SB1-SU1'!$AA$56</f>
        <v>688285.48377404804</v>
      </c>
      <c r="AF13">
        <f>AE13*AB13</f>
        <v>8603.5685471756005</v>
      </c>
      <c r="AI13" s="8">
        <v>1.2500000000000001E-2</v>
      </c>
      <c r="AJ13" s="134" t="s">
        <v>4</v>
      </c>
      <c r="AK13" s="59" t="s">
        <v>12</v>
      </c>
      <c r="AL13" s="67">
        <f>'[9]SB1-SU1'!$AB$56</f>
        <v>410240.0984112632</v>
      </c>
      <c r="AM13">
        <f>AL13*AI13</f>
        <v>5128.0012301407905</v>
      </c>
      <c r="AP13" s="8">
        <v>1.2500000000000001E-2</v>
      </c>
      <c r="AQ13" s="134" t="s">
        <v>4</v>
      </c>
      <c r="AR13" s="59" t="s">
        <v>12</v>
      </c>
      <c r="AS13" s="67">
        <f>'[10]SB1-SU1'!$Y$56</f>
        <v>643116398.97808909</v>
      </c>
      <c r="AT13">
        <f>AS13*AP13</f>
        <v>8038954.9872261137</v>
      </c>
    </row>
    <row r="14" spans="2:48" x14ac:dyDescent="0.3">
      <c r="K14" s="8">
        <f>'W''keitsbaum'!S12</f>
        <v>0.14374999999999999</v>
      </c>
      <c r="L14" s="135"/>
      <c r="M14" s="59" t="s">
        <v>15</v>
      </c>
      <c r="N14">
        <f>'[5]SB1-SU2'!X$56</f>
        <v>252000</v>
      </c>
      <c r="O14">
        <f t="shared" ref="O14:O21" si="3">N14*K14</f>
        <v>36225</v>
      </c>
      <c r="P14">
        <f>'[5]SB1-SU2'!Y$56</f>
        <v>643380347.85317636</v>
      </c>
      <c r="Q14">
        <f t="shared" ref="Q14:Q21" si="4">P14*K14</f>
        <v>92485925.003894091</v>
      </c>
      <c r="R14">
        <f>'[5]SB1-SU2'!Z$56</f>
        <v>12800740.800283521</v>
      </c>
      <c r="S14">
        <f t="shared" ref="S14:S21" si="5">R14*K14</f>
        <v>1840106.4900407561</v>
      </c>
      <c r="T14">
        <f>'[5]SB1-SU2'!AA$56</f>
        <v>543544.49438964319</v>
      </c>
      <c r="U14">
        <f t="shared" ref="U14:U21" si="6">T14*K14</f>
        <v>78134.521068511196</v>
      </c>
      <c r="V14">
        <f>'[5]SB1-SU2'!AB$56</f>
        <v>411367.4509684061</v>
      </c>
      <c r="W14">
        <f t="shared" ref="W14:W21" si="7">V14*K14</f>
        <v>59134.071076708373</v>
      </c>
      <c r="X14">
        <f>'[5]SB1-SU2'!AC$56</f>
        <v>0</v>
      </c>
      <c r="Y14">
        <f>'[5]SB1-SU2'!AD$56</f>
        <v>657388000.59881794</v>
      </c>
      <c r="AB14" s="8">
        <v>0.14374999999999999</v>
      </c>
      <c r="AC14" s="135"/>
      <c r="AD14" s="59" t="s">
        <v>15</v>
      </c>
      <c r="AE14" s="67">
        <f>'[8]SB1-SU2'!$AA$56</f>
        <v>688285.48377404804</v>
      </c>
      <c r="AF14">
        <f t="shared" ref="AF14:AF21" si="8">AE14*AB14</f>
        <v>98941.038292519399</v>
      </c>
      <c r="AI14" s="8">
        <v>0.14374999999999999</v>
      </c>
      <c r="AJ14" s="135"/>
      <c r="AK14" s="59" t="s">
        <v>15</v>
      </c>
      <c r="AL14" s="67">
        <f>'[9]SB1-SU2'!$AB$56</f>
        <v>411367.4509684061</v>
      </c>
      <c r="AM14">
        <f t="shared" ref="AM14:AM21" si="9">AL14*AI14</f>
        <v>59134.071076708373</v>
      </c>
      <c r="AP14" s="8">
        <v>0.14374999999999999</v>
      </c>
      <c r="AQ14" s="135"/>
      <c r="AR14" s="59" t="s">
        <v>15</v>
      </c>
      <c r="AS14" s="67">
        <f>'[10]SB1-SU2'!$Y$56</f>
        <v>643380347.85317636</v>
      </c>
      <c r="AT14">
        <f t="shared" ref="AT14:AT21" si="10">AS14*AP14</f>
        <v>92485925.003894091</v>
      </c>
    </row>
    <row r="15" spans="2:48" ht="16.2" thickBot="1" x14ac:dyDescent="0.35">
      <c r="K15" s="8">
        <f>'W''keitsbaum'!S15</f>
        <v>9.375E-2</v>
      </c>
      <c r="L15" s="136"/>
      <c r="M15" s="57" t="s">
        <v>16</v>
      </c>
      <c r="N15">
        <f>'[5]SB1-SU3'!X$56</f>
        <v>252000</v>
      </c>
      <c r="O15">
        <f t="shared" si="3"/>
        <v>23625</v>
      </c>
      <c r="P15">
        <f>'[5]SB1-SU3'!Y$56</f>
        <v>643644296.72829139</v>
      </c>
      <c r="Q15">
        <f t="shared" si="4"/>
        <v>60341652.818277314</v>
      </c>
      <c r="R15">
        <f>'[5]SB1-SU3'!Z$56</f>
        <v>12802554.12028352</v>
      </c>
      <c r="S15">
        <f t="shared" si="5"/>
        <v>1200239.4487765799</v>
      </c>
      <c r="T15">
        <f>'[5]SB1-SU3'!AA$56</f>
        <v>543544.49438964319</v>
      </c>
      <c r="U15">
        <f t="shared" si="6"/>
        <v>50957.296349029049</v>
      </c>
      <c r="V15">
        <f>'[5]SB1-SU3'!AB$56</f>
        <v>412494.80352554889</v>
      </c>
      <c r="W15">
        <f t="shared" si="7"/>
        <v>38671.387830520209</v>
      </c>
      <c r="X15">
        <f>'[5]SB1-SU3'!AC$56</f>
        <v>0</v>
      </c>
      <c r="Y15">
        <f>'[5]SB1-SU3'!AD$56</f>
        <v>657654890.1464901</v>
      </c>
      <c r="AB15" s="8">
        <v>9.375E-2</v>
      </c>
      <c r="AC15" s="136"/>
      <c r="AD15" s="57" t="s">
        <v>16</v>
      </c>
      <c r="AE15" s="67">
        <f>'[8]SB1-SU3'!$AA$56</f>
        <v>688285.48377404804</v>
      </c>
      <c r="AF15">
        <f t="shared" si="8"/>
        <v>64526.764103817004</v>
      </c>
      <c r="AI15" s="8">
        <v>9.375E-2</v>
      </c>
      <c r="AJ15" s="136"/>
      <c r="AK15" s="57" t="s">
        <v>16</v>
      </c>
      <c r="AL15" s="67">
        <f>'[9]SB1-SU3'!$AB$56</f>
        <v>412494.80352554889</v>
      </c>
      <c r="AM15">
        <f t="shared" si="9"/>
        <v>38671.387830520209</v>
      </c>
      <c r="AP15" s="8">
        <v>9.375E-2</v>
      </c>
      <c r="AQ15" s="136"/>
      <c r="AR15" s="57" t="s">
        <v>16</v>
      </c>
      <c r="AS15" s="67">
        <f>'[10]SB1-SU3'!$Y$56</f>
        <v>643644296.72829139</v>
      </c>
      <c r="AT15">
        <f t="shared" si="10"/>
        <v>60341652.818277314</v>
      </c>
    </row>
    <row r="16" spans="2:48" x14ac:dyDescent="0.3">
      <c r="E16" s="46"/>
      <c r="K16" s="8">
        <f>'W''keitsbaum'!S18</f>
        <v>2.5000000000000001E-2</v>
      </c>
      <c r="M16" s="57" t="s">
        <v>22</v>
      </c>
      <c r="N16">
        <f>'[5]SB2-SU1'!X$56</f>
        <v>252000</v>
      </c>
      <c r="O16">
        <f t="shared" si="3"/>
        <v>6300</v>
      </c>
      <c r="P16">
        <f>'[5]SB2-SU1'!Y$56</f>
        <v>705524434.75760782</v>
      </c>
      <c r="Q16">
        <f t="shared" si="4"/>
        <v>17638110.868940197</v>
      </c>
      <c r="R16">
        <f>'[5]SB2-SU1'!Z$56</f>
        <v>14041124.401665444</v>
      </c>
      <c r="S16">
        <f t="shared" si="5"/>
        <v>351028.1100416361</v>
      </c>
      <c r="T16">
        <f>'[5]SB2-SU1'!AA$56</f>
        <v>584649.27895867429</v>
      </c>
      <c r="U16">
        <f t="shared" si="6"/>
        <v>14616.231973966858</v>
      </c>
      <c r="V16">
        <f>'[5]SB2-SU1'!AB$56</f>
        <v>449975.13351672073</v>
      </c>
      <c r="W16">
        <f t="shared" si="7"/>
        <v>11249.378337918019</v>
      </c>
      <c r="X16">
        <f>'[5]SB2-SU1'!AC$56</f>
        <v>0</v>
      </c>
      <c r="Y16">
        <f>'[5]SB2-SU1'!AD$56</f>
        <v>720852183.57174861</v>
      </c>
      <c r="AB16" s="8">
        <v>2.5000000000000001E-2</v>
      </c>
      <c r="AD16" s="57" t="s">
        <v>22</v>
      </c>
      <c r="AE16" s="67">
        <f>'[8]SB2-SU1'!$AA$56</f>
        <v>748204.16237870418</v>
      </c>
      <c r="AF16">
        <f t="shared" si="8"/>
        <v>18705.104059467605</v>
      </c>
      <c r="AI16" s="8">
        <v>2.5000000000000001E-2</v>
      </c>
      <c r="AK16" s="57" t="s">
        <v>22</v>
      </c>
      <c r="AL16" s="67">
        <f>'[9]SB2-SU1'!$AB$56</f>
        <v>449975.13351672073</v>
      </c>
      <c r="AM16">
        <f t="shared" si="9"/>
        <v>11249.378337918019</v>
      </c>
      <c r="AP16" s="8">
        <v>2.5000000000000001E-2</v>
      </c>
      <c r="AR16" s="57" t="s">
        <v>22</v>
      </c>
      <c r="AS16" s="67">
        <f>'[10]SB2-SU1'!$Y$56</f>
        <v>705524434.75760782</v>
      </c>
      <c r="AT16">
        <f t="shared" si="10"/>
        <v>17638110.868940197</v>
      </c>
    </row>
    <row r="17" spans="5:46" x14ac:dyDescent="0.3">
      <c r="E17" s="55"/>
      <c r="K17" s="8">
        <f>'W''keitsbaum'!S21</f>
        <v>0.28749999999999998</v>
      </c>
      <c r="M17" s="57" t="s">
        <v>21</v>
      </c>
      <c r="N17">
        <f>'[5]SB2-SU2'!X$56</f>
        <v>252000</v>
      </c>
      <c r="O17">
        <f t="shared" si="3"/>
        <v>72450</v>
      </c>
      <c r="P17">
        <f>'[5]SB2-SU2'!Y$56</f>
        <v>705788383.63325405</v>
      </c>
      <c r="Q17">
        <f t="shared" si="4"/>
        <v>202914160.29456052</v>
      </c>
      <c r="R17">
        <f>'[5]SB2-SU2'!Z$56</f>
        <v>14042937.721665444</v>
      </c>
      <c r="S17">
        <f t="shared" si="5"/>
        <v>4037344.5949788149</v>
      </c>
      <c r="T17">
        <f>'[5]SB2-SU2'!AA$56</f>
        <v>584649.27895867429</v>
      </c>
      <c r="U17">
        <f t="shared" si="6"/>
        <v>168086.66770061885</v>
      </c>
      <c r="V17">
        <f>'[5]SB2-SU2'!AB$56</f>
        <v>451102.48607386358</v>
      </c>
      <c r="W17">
        <f t="shared" si="7"/>
        <v>129691.96474623577</v>
      </c>
      <c r="X17">
        <f>'[5]SB2-SU2'!AC$56</f>
        <v>0</v>
      </c>
      <c r="Y17">
        <f>'[5]SB2-SU2'!AD$56</f>
        <v>721119073.11995208</v>
      </c>
      <c r="AB17" s="8">
        <v>0.28749999999999998</v>
      </c>
      <c r="AD17" s="57" t="s">
        <v>21</v>
      </c>
      <c r="AE17" s="67">
        <f>'[8]SB2-SU2'!$AA$56</f>
        <v>748204.16237870418</v>
      </c>
      <c r="AF17">
        <f t="shared" si="8"/>
        <v>215108.69668387744</v>
      </c>
      <c r="AI17" s="8">
        <v>0.28749999999999998</v>
      </c>
      <c r="AK17" s="57" t="s">
        <v>21</v>
      </c>
      <c r="AL17" s="67">
        <f>'[9]SB2-SU2'!$AB$56</f>
        <v>451102.48607386358</v>
      </c>
      <c r="AM17">
        <f t="shared" si="9"/>
        <v>129691.96474623577</v>
      </c>
      <c r="AP17" s="8">
        <v>0.28749999999999998</v>
      </c>
      <c r="AR17" s="57" t="s">
        <v>21</v>
      </c>
      <c r="AS17" s="67">
        <f>'[10]SB2-SU2'!$Y$56</f>
        <v>705788383.63325405</v>
      </c>
      <c r="AT17">
        <f t="shared" si="10"/>
        <v>202914160.29456052</v>
      </c>
    </row>
    <row r="18" spans="5:46" x14ac:dyDescent="0.3">
      <c r="E18" s="55"/>
      <c r="K18" s="8">
        <f>'W''keitsbaum'!S24</f>
        <v>0.1875</v>
      </c>
      <c r="M18" s="57" t="s">
        <v>20</v>
      </c>
      <c r="N18">
        <f>'[5]SB2-SU3'!X$56</f>
        <v>252000</v>
      </c>
      <c r="O18">
        <f t="shared" si="3"/>
        <v>47250</v>
      </c>
      <c r="P18">
        <f>'[5]SB2-SU3'!Y$56</f>
        <v>706052332.50893784</v>
      </c>
      <c r="Q18">
        <f t="shared" si="4"/>
        <v>132384812.34542584</v>
      </c>
      <c r="R18">
        <f>'[5]SB2-SU3'!Z$56</f>
        <v>14044751.041665444</v>
      </c>
      <c r="S18">
        <f t="shared" si="5"/>
        <v>2633390.8203122709</v>
      </c>
      <c r="T18">
        <f>'[5]SB2-SU3'!AA$56</f>
        <v>584649.27895867429</v>
      </c>
      <c r="U18">
        <f t="shared" si="6"/>
        <v>109621.73980475143</v>
      </c>
      <c r="V18">
        <f>'[5]SB2-SU3'!AB$56</f>
        <v>452229.83863100648</v>
      </c>
      <c r="W18">
        <f t="shared" si="7"/>
        <v>84793.094743313719</v>
      </c>
      <c r="X18">
        <f>'[5]SB2-SU3'!AC$56</f>
        <v>0</v>
      </c>
      <c r="Y18">
        <f>'[5]SB2-SU3'!AD$56</f>
        <v>721385962.66819298</v>
      </c>
      <c r="AB18" s="8">
        <v>0.1875</v>
      </c>
      <c r="AD18" s="57" t="s">
        <v>20</v>
      </c>
      <c r="AE18" s="67">
        <f>'[8]SB2-SU3'!$AA$56</f>
        <v>748204.16237870418</v>
      </c>
      <c r="AF18">
        <f t="shared" si="8"/>
        <v>140288.28044600703</v>
      </c>
      <c r="AI18" s="8">
        <v>0.1875</v>
      </c>
      <c r="AK18" s="57" t="s">
        <v>20</v>
      </c>
      <c r="AL18" s="67">
        <f>'[9]SB2-SU3'!$AB$56</f>
        <v>452229.83863100648</v>
      </c>
      <c r="AM18">
        <f t="shared" si="9"/>
        <v>84793.094743313719</v>
      </c>
      <c r="AP18" s="8">
        <v>0.1875</v>
      </c>
      <c r="AR18" s="57" t="s">
        <v>20</v>
      </c>
      <c r="AS18" s="67">
        <f>'[10]SB2-SU3'!$Y$56</f>
        <v>706052332.50893784</v>
      </c>
      <c r="AT18">
        <f t="shared" si="10"/>
        <v>132384812.34542584</v>
      </c>
    </row>
    <row r="19" spans="5:46" x14ac:dyDescent="0.3">
      <c r="E19" s="55"/>
      <c r="K19" s="8">
        <f>'W''keitsbaum'!S27</f>
        <v>1.2500000000000001E-2</v>
      </c>
      <c r="M19" s="57" t="s">
        <v>17</v>
      </c>
      <c r="N19">
        <f>'[5]SB3-SU1'!X$56</f>
        <v>252000</v>
      </c>
      <c r="O19">
        <f t="shared" si="3"/>
        <v>3150</v>
      </c>
      <c r="P19">
        <f>'[5]SB3-SU1'!Y$56</f>
        <v>767935042.99458039</v>
      </c>
      <c r="Q19">
        <f t="shared" si="4"/>
        <v>9599188.0374322552</v>
      </c>
      <c r="R19">
        <f>'[5]SB3-SU1'!Z$56</f>
        <v>15283321.323047368</v>
      </c>
      <c r="S19">
        <f t="shared" si="5"/>
        <v>191041.51653809211</v>
      </c>
      <c r="T19">
        <f>'[5]SB3-SU1'!AA$56</f>
        <v>625754.06352770538</v>
      </c>
      <c r="U19">
        <f t="shared" si="6"/>
        <v>7821.925794096318</v>
      </c>
      <c r="V19">
        <f>'[5]SB3-SU1'!AB$56</f>
        <v>489710.16862217808</v>
      </c>
      <c r="W19">
        <f t="shared" si="7"/>
        <v>6121.3771077772262</v>
      </c>
      <c r="X19">
        <f>'[5]SB3-SU1'!AC$56</f>
        <v>0</v>
      </c>
      <c r="Y19">
        <f>'[5]SB3-SU1'!AD$56</f>
        <v>784585828.54977763</v>
      </c>
      <c r="AB19" s="8">
        <v>1.2500000000000001E-2</v>
      </c>
      <c r="AD19" s="57" t="s">
        <v>17</v>
      </c>
      <c r="AE19" s="67">
        <f>'[8]SB3-SU1'!$AA$56</f>
        <v>808122.84098336031</v>
      </c>
      <c r="AF19">
        <f t="shared" si="8"/>
        <v>10101.535512292005</v>
      </c>
      <c r="AI19" s="8">
        <v>1.2500000000000001E-2</v>
      </c>
      <c r="AK19" s="57" t="s">
        <v>17</v>
      </c>
      <c r="AL19" s="67">
        <f>'[9]SB3-SU1'!$AB$56</f>
        <v>489710.16862217808</v>
      </c>
      <c r="AM19">
        <f t="shared" si="9"/>
        <v>6121.3771077772262</v>
      </c>
      <c r="AP19" s="8">
        <v>1.2500000000000001E-2</v>
      </c>
      <c r="AR19" s="57" t="s">
        <v>17</v>
      </c>
      <c r="AS19" s="67">
        <f>'[10]SB3-SU1'!$Y$56</f>
        <v>767935042.99458039</v>
      </c>
      <c r="AT19">
        <f t="shared" si="10"/>
        <v>9599188.0374322552</v>
      </c>
    </row>
    <row r="20" spans="5:46" x14ac:dyDescent="0.3">
      <c r="K20" s="8">
        <f>'W''keitsbaum'!S30</f>
        <v>0.14374999999999999</v>
      </c>
      <c r="M20" s="57" t="s">
        <v>18</v>
      </c>
      <c r="N20">
        <f>'[5]SB3-SU2'!X$56</f>
        <v>252000</v>
      </c>
      <c r="O20">
        <f t="shared" si="3"/>
        <v>36225</v>
      </c>
      <c r="P20">
        <f>'[5]SB3-SU2'!Y$56</f>
        <v>768198991.87102377</v>
      </c>
      <c r="Q20">
        <f t="shared" si="4"/>
        <v>110428605.08145966</v>
      </c>
      <c r="R20">
        <f>'[5]SB3-SU2'!Z$56</f>
        <v>15285134.643047366</v>
      </c>
      <c r="S20">
        <f t="shared" si="5"/>
        <v>2197238.1049380586</v>
      </c>
      <c r="T20">
        <f>'[5]SB3-SU2'!AA$56</f>
        <v>625754.06352770538</v>
      </c>
      <c r="U20">
        <f t="shared" si="6"/>
        <v>89952.146632107644</v>
      </c>
      <c r="V20">
        <f>'[5]SB3-SU2'!AB$56</f>
        <v>490837.52117932099</v>
      </c>
      <c r="W20">
        <f t="shared" si="7"/>
        <v>70557.893669527388</v>
      </c>
      <c r="X20">
        <f>'[5]SB3-SU2'!AC$56</f>
        <v>0</v>
      </c>
      <c r="Y20">
        <f>'[5]SB3-SU2'!AD$56</f>
        <v>784852718.09877813</v>
      </c>
      <c r="AB20" s="8">
        <v>0.14374999999999999</v>
      </c>
      <c r="AD20" s="57" t="s">
        <v>18</v>
      </c>
      <c r="AE20" s="67">
        <f>'[8]SB3-SU2'!$AA$56</f>
        <v>808122.84098336031</v>
      </c>
      <c r="AF20">
        <f t="shared" si="8"/>
        <v>116167.65839135804</v>
      </c>
      <c r="AI20" s="8">
        <v>0.14374999999999999</v>
      </c>
      <c r="AK20" s="57" t="s">
        <v>18</v>
      </c>
      <c r="AL20" s="67">
        <f>'[9]SB3-SU2'!$AB$56</f>
        <v>490837.52117932099</v>
      </c>
      <c r="AM20">
        <f t="shared" si="9"/>
        <v>70557.893669527388</v>
      </c>
      <c r="AP20" s="8">
        <v>0.14374999999999999</v>
      </c>
      <c r="AR20" s="57" t="s">
        <v>18</v>
      </c>
      <c r="AS20" s="67">
        <f>'[10]SB3-SU2'!$Y$56</f>
        <v>768198991.87102377</v>
      </c>
      <c r="AT20">
        <f t="shared" si="10"/>
        <v>110428605.08145966</v>
      </c>
    </row>
    <row r="21" spans="5:46" x14ac:dyDescent="0.3">
      <c r="K21" s="8">
        <f>'W''keitsbaum'!S33</f>
        <v>9.375E-2</v>
      </c>
      <c r="M21" s="57" t="s">
        <v>19</v>
      </c>
      <c r="N21">
        <f>'[5]SB3-SU3'!X$56</f>
        <v>252000</v>
      </c>
      <c r="O21">
        <f t="shared" si="3"/>
        <v>23625</v>
      </c>
      <c r="P21">
        <f>'[5]SB3-SU3'!Y$56</f>
        <v>768462940.74751687</v>
      </c>
      <c r="Q21">
        <f t="shared" si="4"/>
        <v>72043400.695079714</v>
      </c>
      <c r="R21">
        <f>'[5]SB3-SU3'!Z$56</f>
        <v>15286947.963047365</v>
      </c>
      <c r="S21">
        <f t="shared" si="5"/>
        <v>1433151.3715356905</v>
      </c>
      <c r="T21">
        <f>'[5]SB3-SU3'!AA$56</f>
        <v>625754.06352770538</v>
      </c>
      <c r="U21">
        <f t="shared" si="6"/>
        <v>58664.443455722379</v>
      </c>
      <c r="V21">
        <f>'[5]SB3-SU3'!AB$56</f>
        <v>491964.87373646378</v>
      </c>
      <c r="W21">
        <f t="shared" si="7"/>
        <v>46121.706912793481</v>
      </c>
      <c r="X21">
        <f>'[5]SB3-SU3'!AC$56</f>
        <v>0</v>
      </c>
      <c r="Y21">
        <f>'[5]SB3-SU3'!AD$56</f>
        <v>785119607.64782846</v>
      </c>
      <c r="AB21" s="8">
        <v>9.375E-2</v>
      </c>
      <c r="AD21" s="57" t="s">
        <v>19</v>
      </c>
      <c r="AE21" s="67">
        <f>'[8]SB3-SU3'!$AA$56</f>
        <v>808122.84098336031</v>
      </c>
      <c r="AF21">
        <f t="shared" si="8"/>
        <v>75761.516342190036</v>
      </c>
      <c r="AI21" s="8">
        <v>9.375E-2</v>
      </c>
      <c r="AK21" s="57" t="s">
        <v>19</v>
      </c>
      <c r="AL21" s="67">
        <f>'[9]SB3-SU3'!$AB$56</f>
        <v>491964.87373646378</v>
      </c>
      <c r="AM21">
        <f t="shared" si="9"/>
        <v>46121.706912793481</v>
      </c>
      <c r="AP21" s="8">
        <v>9.375E-2</v>
      </c>
      <c r="AR21" s="57" t="s">
        <v>19</v>
      </c>
      <c r="AS21" s="67">
        <f>'[10]SB3-SU3'!$Y$56</f>
        <v>768462940.74751687</v>
      </c>
      <c r="AT21">
        <f t="shared" si="10"/>
        <v>72043400.695079714</v>
      </c>
    </row>
    <row r="22" spans="5:46" x14ac:dyDescent="0.3">
      <c r="K22" s="8"/>
      <c r="M22" s="39"/>
    </row>
    <row r="23" spans="5:46" x14ac:dyDescent="0.3">
      <c r="K23" s="8"/>
      <c r="M23" s="39"/>
      <c r="O23">
        <f>SUM(O13:O21)</f>
        <v>252000</v>
      </c>
      <c r="Q23">
        <f>SUM(Q13:Q21)</f>
        <v>705874810.13229573</v>
      </c>
      <c r="S23">
        <f>SUM(S13:S21)</f>
        <v>14043527.050665444</v>
      </c>
      <c r="U23">
        <f>SUM(U13:U21)</f>
        <v>584649.27895867429</v>
      </c>
      <c r="W23">
        <f>SUM(W13:W21)</f>
        <v>451468.87565493502</v>
      </c>
      <c r="AF23" s="67">
        <f>SUM(AF13:AF21)</f>
        <v>748204.16237870441</v>
      </c>
      <c r="AM23" s="67">
        <f>SUM(AM13:AM21)</f>
        <v>451468.87565493502</v>
      </c>
      <c r="AT23" s="67">
        <f>SUM(AT13:AT21)</f>
        <v>705874810.13229573</v>
      </c>
    </row>
    <row r="24" spans="5:46" ht="16.2" thickBot="1" x14ac:dyDescent="0.35"/>
    <row r="25" spans="5:46" x14ac:dyDescent="0.3">
      <c r="K25" s="8">
        <v>1.2500000000000001E-2</v>
      </c>
      <c r="L25" s="134" t="s">
        <v>23</v>
      </c>
      <c r="M25" s="57" t="s">
        <v>12</v>
      </c>
      <c r="N25">
        <f>'[6]SB1-SU1'!X$56</f>
        <v>1490600</v>
      </c>
      <c r="O25">
        <f>N25*K25</f>
        <v>18632.5</v>
      </c>
      <c r="P25">
        <f>'[6]SB1-SU1'!Y$56</f>
        <v>607867366.34719193</v>
      </c>
      <c r="Q25">
        <f>P25*K25</f>
        <v>7598342.0793398991</v>
      </c>
      <c r="R25">
        <f>'[6]SB1-SU1'!Z$56</f>
        <v>12798927.480283521</v>
      </c>
      <c r="S25">
        <f>R25*K25</f>
        <v>159986.59350354402</v>
      </c>
      <c r="T25">
        <f>'[6]SB1-SU1'!AA$56</f>
        <v>543544.49438964319</v>
      </c>
      <c r="U25">
        <f>T25*K25</f>
        <v>6794.3061798705403</v>
      </c>
      <c r="V25">
        <f>'[6]SB1-SU1'!AB$56</f>
        <v>410240.0984112632</v>
      </c>
      <c r="W25">
        <f>V25*K25</f>
        <v>5128.0012301407905</v>
      </c>
      <c r="X25">
        <f>'[6]SB1-SU1'!AC$56</f>
        <v>0</v>
      </c>
      <c r="Y25">
        <f>'[6]SB1-SU1'!AD$56</f>
        <v>623110678.4202764</v>
      </c>
      <c r="AB25" s="8">
        <v>1.2500000000000001E-2</v>
      </c>
      <c r="AC25" s="134" t="s">
        <v>23</v>
      </c>
      <c r="AD25" s="57" t="s">
        <v>12</v>
      </c>
      <c r="AE25" s="67">
        <f>'[11]SB1-SU1'!$AA$56</f>
        <v>688285.48377404804</v>
      </c>
      <c r="AF25">
        <f>AE25*AB25</f>
        <v>8603.5685471756005</v>
      </c>
      <c r="AI25" s="8">
        <v>1.2500000000000001E-2</v>
      </c>
      <c r="AJ25" s="134" t="s">
        <v>23</v>
      </c>
      <c r="AK25" s="57" t="s">
        <v>12</v>
      </c>
      <c r="AL25" s="67">
        <f>'[12]SB1-SU1'!$AB$56</f>
        <v>497026.45542940084</v>
      </c>
      <c r="AM25">
        <f>AL25*AI25</f>
        <v>6212.8306928675111</v>
      </c>
      <c r="AP25" s="8">
        <v>1.2500000000000001E-2</v>
      </c>
      <c r="AQ25" s="134" t="s">
        <v>23</v>
      </c>
      <c r="AR25" s="57" t="s">
        <v>12</v>
      </c>
      <c r="AS25" s="67">
        <f>'[13]SB1-SU1'!$Y$56</f>
        <v>607867366.34719193</v>
      </c>
      <c r="AT25">
        <f>AS25*AP25</f>
        <v>7598342.0793398991</v>
      </c>
    </row>
    <row r="26" spans="5:46" x14ac:dyDescent="0.3">
      <c r="K26" s="8">
        <v>0.14374999999999999</v>
      </c>
      <c r="L26" s="135"/>
      <c r="M26" s="57" t="s">
        <v>15</v>
      </c>
      <c r="N26">
        <f>'[6]SB1-SU2'!X$56</f>
        <v>1490600</v>
      </c>
      <c r="O26">
        <f t="shared" ref="O26:O32" si="11">N26*K26</f>
        <v>214273.74999999997</v>
      </c>
      <c r="P26">
        <f>'[6]SB1-SU2'!Y$56</f>
        <v>607879273.81570172</v>
      </c>
      <c r="Q26">
        <f t="shared" ref="Q26:Q33" si="12">P26*K26</f>
        <v>87382645.611007109</v>
      </c>
      <c r="R26">
        <f>'[6]SB1-SU2'!Z$56</f>
        <v>12800740.800283521</v>
      </c>
      <c r="S26">
        <f t="shared" ref="S26:S33" si="13">R26*K26</f>
        <v>1840106.4900407561</v>
      </c>
      <c r="T26">
        <f>'[6]SB1-SU2'!AA$56</f>
        <v>543544.49438964319</v>
      </c>
      <c r="U26">
        <f t="shared" ref="U26:U33" si="14">T26*K26</f>
        <v>78134.521068511196</v>
      </c>
      <c r="V26">
        <f>'[6]SB1-SU2'!AB$56</f>
        <v>411367.4509684061</v>
      </c>
      <c r="W26">
        <f t="shared" ref="W26:W33" si="15">V26*K26</f>
        <v>59134.071076708373</v>
      </c>
      <c r="X26">
        <f>'[6]SB1-SU2'!AC$56</f>
        <v>0</v>
      </c>
      <c r="Y26">
        <f>'[6]SB1-SU2'!AD$56</f>
        <v>623125526.56134331</v>
      </c>
      <c r="AB26" s="8">
        <v>0.14374999999999999</v>
      </c>
      <c r="AC26" s="135"/>
      <c r="AD26" s="57" t="s">
        <v>15</v>
      </c>
      <c r="AE26" s="67">
        <f>'[11]SB1-SU2'!$AA$56</f>
        <v>688285.48377404804</v>
      </c>
      <c r="AF26">
        <f t="shared" ref="AF26:AF33" si="16">AE26*AB26</f>
        <v>98941.038292519399</v>
      </c>
      <c r="AI26" s="8">
        <v>0.14374999999999999</v>
      </c>
      <c r="AJ26" s="135"/>
      <c r="AK26" s="57" t="s">
        <v>15</v>
      </c>
      <c r="AL26" s="67">
        <f>'[12]SB1-SU2'!$AB$56</f>
        <v>498717.48426511505</v>
      </c>
      <c r="AM26">
        <f t="shared" ref="AM26:AM33" si="17">AL26*AI26</f>
        <v>71690.63836311028</v>
      </c>
      <c r="AP26" s="8">
        <v>0.14374999999999999</v>
      </c>
      <c r="AQ26" s="135"/>
      <c r="AR26" s="57" t="s">
        <v>15</v>
      </c>
      <c r="AS26" s="67">
        <f>'[13]SB1-SU2'!$Y$56</f>
        <v>607879273.81570172</v>
      </c>
      <c r="AT26">
        <f t="shared" ref="AT26:AT33" si="18">AS26*AP26</f>
        <v>87382645.611007109</v>
      </c>
    </row>
    <row r="27" spans="5:46" ht="16.2" thickBot="1" x14ac:dyDescent="0.35">
      <c r="K27" s="8">
        <v>9.375E-2</v>
      </c>
      <c r="L27" s="136"/>
      <c r="M27" s="57" t="s">
        <v>16</v>
      </c>
      <c r="N27">
        <f>'[6]SB1-SU3'!X$56</f>
        <v>1490600</v>
      </c>
      <c r="O27">
        <f t="shared" si="11"/>
        <v>139743.75</v>
      </c>
      <c r="P27">
        <f>'[6]SB1-SU3'!Y$56</f>
        <v>607891181.28422475</v>
      </c>
      <c r="Q27">
        <f t="shared" si="12"/>
        <v>56989798.24539607</v>
      </c>
      <c r="R27">
        <f>'[6]SB1-SU3'!Z$56</f>
        <v>12802554.12028352</v>
      </c>
      <c r="S27">
        <f t="shared" si="13"/>
        <v>1200239.4487765799</v>
      </c>
      <c r="T27">
        <f>'[6]SB1-SU3'!AA$56</f>
        <v>543544.49438964319</v>
      </c>
      <c r="U27">
        <f t="shared" si="14"/>
        <v>50957.296349029049</v>
      </c>
      <c r="V27">
        <f>'[6]SB1-SU3'!AB$56</f>
        <v>412494.80352554889</v>
      </c>
      <c r="W27">
        <f t="shared" si="15"/>
        <v>38671.387830520209</v>
      </c>
      <c r="X27">
        <f>'[6]SB1-SU3'!AC$56</f>
        <v>0</v>
      </c>
      <c r="Y27">
        <f>'[6]SB1-SU3'!AD$56</f>
        <v>623140374.70242345</v>
      </c>
      <c r="AB27" s="8">
        <v>9.375E-2</v>
      </c>
      <c r="AC27" s="136"/>
      <c r="AD27" s="57" t="s">
        <v>16</v>
      </c>
      <c r="AE27" s="67">
        <f>'[11]SB1-SU3'!$AA$56</f>
        <v>688285.48377404804</v>
      </c>
      <c r="AF27">
        <f t="shared" si="16"/>
        <v>64526.764103817004</v>
      </c>
      <c r="AI27" s="8">
        <v>9.375E-2</v>
      </c>
      <c r="AJ27" s="136"/>
      <c r="AK27" s="57" t="s">
        <v>16</v>
      </c>
      <c r="AL27" s="67">
        <f>'[12]SB1-SU3'!$AB$56</f>
        <v>500408.51310082944</v>
      </c>
      <c r="AM27">
        <f t="shared" si="17"/>
        <v>46913.29810320276</v>
      </c>
      <c r="AP27" s="8">
        <v>9.375E-2</v>
      </c>
      <c r="AQ27" s="136"/>
      <c r="AR27" s="57" t="s">
        <v>16</v>
      </c>
      <c r="AS27" s="67">
        <f>'[13]SB1-SU3'!$Y$56</f>
        <v>607891181.28422475</v>
      </c>
      <c r="AT27">
        <f t="shared" si="18"/>
        <v>56989798.24539607</v>
      </c>
    </row>
    <row r="28" spans="5:46" x14ac:dyDescent="0.3">
      <c r="K28" s="8">
        <v>2.5000000000000001E-2</v>
      </c>
      <c r="M28" s="57" t="s">
        <v>22</v>
      </c>
      <c r="N28">
        <f>'[6]SB2-SU1'!X$56</f>
        <v>1490600</v>
      </c>
      <c r="O28">
        <f t="shared" si="11"/>
        <v>37265</v>
      </c>
      <c r="P28">
        <f>'[6]SB2-SU1'!Y$56</f>
        <v>666873799.82906199</v>
      </c>
      <c r="Q28">
        <f t="shared" si="12"/>
        <v>16671844.99572655</v>
      </c>
      <c r="R28">
        <f>'[6]SB2-SU1'!Z$56</f>
        <v>14041124.401665444</v>
      </c>
      <c r="S28">
        <f t="shared" si="13"/>
        <v>351028.1100416361</v>
      </c>
      <c r="T28">
        <f>'[6]SB2-SU1'!AA$56</f>
        <v>584649.27895867429</v>
      </c>
      <c r="U28">
        <f t="shared" si="14"/>
        <v>14616.231973966858</v>
      </c>
      <c r="V28">
        <f>'[6]SB2-SU1'!AB$56</f>
        <v>449975.13351672073</v>
      </c>
      <c r="W28">
        <f t="shared" si="15"/>
        <v>11249.378337918019</v>
      </c>
      <c r="X28">
        <f>'[6]SB2-SU1'!AC$56</f>
        <v>0</v>
      </c>
      <c r="Y28">
        <f>'[6]SB2-SU1'!AD$56</f>
        <v>683440148.64320278</v>
      </c>
      <c r="AB28" s="8">
        <v>2.5000000000000001E-2</v>
      </c>
      <c r="AD28" s="57" t="s">
        <v>22</v>
      </c>
      <c r="AE28" s="67">
        <f>'[11]SB2-SU1'!$AA$56</f>
        <v>748204.16237870418</v>
      </c>
      <c r="AF28">
        <f t="shared" si="16"/>
        <v>18705.104059467605</v>
      </c>
      <c r="AI28" s="8">
        <v>2.5000000000000001E-2</v>
      </c>
      <c r="AK28" s="57" t="s">
        <v>22</v>
      </c>
      <c r="AL28" s="67">
        <f>'[12]SB2-SU1'!$AB$56</f>
        <v>545142.89349602454</v>
      </c>
      <c r="AM28">
        <f t="shared" si="17"/>
        <v>13628.572337400614</v>
      </c>
      <c r="AP28" s="8">
        <v>2.5000000000000001E-2</v>
      </c>
      <c r="AR28" s="57" t="s">
        <v>22</v>
      </c>
      <c r="AS28" s="67">
        <f>'[13]SB2-SU1'!$Y$56</f>
        <v>666873799.82906199</v>
      </c>
      <c r="AT28">
        <f t="shared" si="18"/>
        <v>16671844.99572655</v>
      </c>
    </row>
    <row r="29" spans="5:46" x14ac:dyDescent="0.3">
      <c r="K29" s="8">
        <v>0.28749999999999998</v>
      </c>
      <c r="M29" s="57" t="s">
        <v>21</v>
      </c>
      <c r="N29">
        <f>'[6]SB2-SU2'!X$56</f>
        <v>1490600</v>
      </c>
      <c r="O29">
        <f t="shared" si="11"/>
        <v>428547.49999999994</v>
      </c>
      <c r="P29">
        <f>'[6]SB2-SU2'!Y$56</f>
        <v>666885707.29783404</v>
      </c>
      <c r="Q29">
        <f t="shared" si="12"/>
        <v>191729640.84812728</v>
      </c>
      <c r="R29">
        <f>'[6]SB2-SU2'!Z$56</f>
        <v>14042937.721665444</v>
      </c>
      <c r="S29">
        <f>R29*K29</f>
        <v>4037344.5949788149</v>
      </c>
      <c r="T29">
        <f>'[6]SB2-SU2'!AA$56</f>
        <v>584649.27895867429</v>
      </c>
      <c r="U29">
        <f t="shared" si="14"/>
        <v>168086.66770061885</v>
      </c>
      <c r="V29">
        <f>'[6]SB2-SU2'!AB$56</f>
        <v>451102.48607386358</v>
      </c>
      <c r="W29">
        <f t="shared" si="15"/>
        <v>129691.96474623577</v>
      </c>
      <c r="X29">
        <f>'[6]SB2-SU2'!AC$56</f>
        <v>0</v>
      </c>
      <c r="Y29">
        <f>'[6]SB2-SU2'!AD$56</f>
        <v>683454996.78453207</v>
      </c>
      <c r="AB29" s="8">
        <v>0.28749999999999998</v>
      </c>
      <c r="AD29" s="57" t="s">
        <v>21</v>
      </c>
      <c r="AE29" s="67">
        <f>'[11]SB2-SU2'!$AA$56</f>
        <v>748204.16237870418</v>
      </c>
      <c r="AF29">
        <f t="shared" si="16"/>
        <v>215108.69668387744</v>
      </c>
      <c r="AI29" s="8">
        <v>0.28749999999999998</v>
      </c>
      <c r="AK29" s="57" t="s">
        <v>21</v>
      </c>
      <c r="AL29" s="67">
        <f>'[12]SB2-SU2'!$AB$56</f>
        <v>546833.92233173863</v>
      </c>
      <c r="AM29">
        <f t="shared" si="17"/>
        <v>157214.75267037484</v>
      </c>
      <c r="AP29" s="8">
        <v>0.28749999999999998</v>
      </c>
      <c r="AR29" s="57" t="s">
        <v>21</v>
      </c>
      <c r="AS29" s="67">
        <f>'[13]SB2-SU2'!$Y$56</f>
        <v>666885707.29783404</v>
      </c>
      <c r="AT29">
        <f t="shared" si="18"/>
        <v>191729640.84812728</v>
      </c>
    </row>
    <row r="30" spans="5:46" x14ac:dyDescent="0.3">
      <c r="K30" s="8">
        <v>0.1875</v>
      </c>
      <c r="M30" s="57" t="s">
        <v>20</v>
      </c>
      <c r="N30">
        <f>'[6]SB2-SU3'!X$56</f>
        <v>1490600</v>
      </c>
      <c r="O30">
        <f t="shared" si="11"/>
        <v>279487.5</v>
      </c>
      <c r="P30">
        <f>'[6]SB2-SU3'!Y$56</f>
        <v>666897614.76662409</v>
      </c>
      <c r="Q30">
        <f t="shared" si="12"/>
        <v>125043302.76874202</v>
      </c>
      <c r="R30">
        <f>'[6]SB2-SU3'!Z$56</f>
        <v>14044751.041665444</v>
      </c>
      <c r="S30">
        <f t="shared" si="13"/>
        <v>2633390.8203122709</v>
      </c>
      <c r="T30">
        <f>'[6]SB2-SU3'!AA$56</f>
        <v>584649.27895867429</v>
      </c>
      <c r="U30">
        <f t="shared" si="14"/>
        <v>109621.73980475143</v>
      </c>
      <c r="V30">
        <f>'[6]SB2-SU3'!AB$56</f>
        <v>452229.83863100648</v>
      </c>
      <c r="W30">
        <f t="shared" si="15"/>
        <v>84793.094743313719</v>
      </c>
      <c r="X30">
        <f>'[6]SB2-SU3'!AC$56</f>
        <v>0</v>
      </c>
      <c r="Y30">
        <f>'[6]SB2-SU3'!AD$56</f>
        <v>683469844.92587924</v>
      </c>
      <c r="AB30" s="8">
        <v>0.1875</v>
      </c>
      <c r="AD30" s="57" t="s">
        <v>20</v>
      </c>
      <c r="AE30" s="67">
        <f>'[11]SB2-SU3'!$AA$56</f>
        <v>748204.16237870418</v>
      </c>
      <c r="AF30">
        <f t="shared" si="16"/>
        <v>140288.28044600703</v>
      </c>
      <c r="AI30" s="8">
        <v>0.1875</v>
      </c>
      <c r="AK30" s="57" t="s">
        <v>20</v>
      </c>
      <c r="AL30" s="67">
        <f>'[12]SB2-SU3'!$AB$56</f>
        <v>548524.95116745308</v>
      </c>
      <c r="AM30">
        <f t="shared" si="17"/>
        <v>102848.42834389745</v>
      </c>
      <c r="AP30" s="8">
        <v>0.1875</v>
      </c>
      <c r="AR30" s="57" t="s">
        <v>20</v>
      </c>
      <c r="AS30" s="67">
        <f>'[13]SB2-SU3'!$Y$56</f>
        <v>666897614.76662409</v>
      </c>
      <c r="AT30">
        <f t="shared" si="18"/>
        <v>125043302.76874202</v>
      </c>
    </row>
    <row r="31" spans="5:46" x14ac:dyDescent="0.3">
      <c r="K31" s="8">
        <v>1.2500000000000001E-2</v>
      </c>
      <c r="M31" s="57" t="s">
        <v>17</v>
      </c>
      <c r="N31">
        <f>'[6]SB3-SU1'!X$56</f>
        <v>1490600</v>
      </c>
      <c r="O31">
        <f t="shared" si="11"/>
        <v>18632.5</v>
      </c>
      <c r="P31">
        <f>'[6]SB3-SU1'!Y$56</f>
        <v>725883405.99713278</v>
      </c>
      <c r="Q31">
        <f t="shared" si="12"/>
        <v>9073542.5749641601</v>
      </c>
      <c r="R31">
        <f>'[6]SB3-SU1'!Z$56</f>
        <v>15283321.323047368</v>
      </c>
      <c r="S31">
        <f t="shared" si="13"/>
        <v>191041.51653809211</v>
      </c>
      <c r="T31">
        <f>'[6]SB3-SU1'!AA$56</f>
        <v>625754.06352770538</v>
      </c>
      <c r="U31">
        <f t="shared" si="14"/>
        <v>7821.925794096318</v>
      </c>
      <c r="V31">
        <f>'[6]SB3-SU1'!AB$56</f>
        <v>489710.16862217808</v>
      </c>
      <c r="W31">
        <f t="shared" si="15"/>
        <v>6121.3771077772262</v>
      </c>
      <c r="X31">
        <f>'[6]SB3-SU1'!AC$56</f>
        <v>0</v>
      </c>
      <c r="Y31">
        <f>'[6]SB3-SU1'!AD$56</f>
        <v>743772791.55233002</v>
      </c>
      <c r="AB31" s="8">
        <v>1.2500000000000001E-2</v>
      </c>
      <c r="AD31" s="57" t="s">
        <v>17</v>
      </c>
      <c r="AE31" s="67">
        <f>'[11]SB3-SU1'!$AA$56</f>
        <v>808122.84098336031</v>
      </c>
      <c r="AF31">
        <f t="shared" si="16"/>
        <v>10101.535512292005</v>
      </c>
      <c r="AI31" s="8">
        <v>1.2500000000000001E-2</v>
      </c>
      <c r="AK31" s="57" t="s">
        <v>17</v>
      </c>
      <c r="AL31" s="67">
        <f>'[12]SB3-SU1'!$AB$56</f>
        <v>593259.33156264795</v>
      </c>
      <c r="AM31">
        <f t="shared" si="17"/>
        <v>7415.7416445331</v>
      </c>
      <c r="AP31" s="8">
        <v>1.2500000000000001E-2</v>
      </c>
      <c r="AR31" s="57" t="s">
        <v>17</v>
      </c>
      <c r="AS31" s="67">
        <f>'[13]SB3-SU1'!$Y$56</f>
        <v>725883405.99713278</v>
      </c>
      <c r="AT31">
        <f t="shared" si="18"/>
        <v>9073542.5749641601</v>
      </c>
    </row>
    <row r="32" spans="5:46" x14ac:dyDescent="0.3">
      <c r="K32" s="8">
        <v>0.14374999999999999</v>
      </c>
      <c r="M32" s="57" t="s">
        <v>18</v>
      </c>
      <c r="N32">
        <f>'[6]SB3-SU2'!X$56</f>
        <v>1490600</v>
      </c>
      <c r="O32">
        <f t="shared" si="11"/>
        <v>214273.74999999997</v>
      </c>
      <c r="P32">
        <f>'[6]SB3-SU2'!Y$56</f>
        <v>725895313.46627879</v>
      </c>
      <c r="Q32">
        <f t="shared" si="12"/>
        <v>104347451.31077757</v>
      </c>
      <c r="R32">
        <f>'[6]SB3-SU2'!Z$56</f>
        <v>15285134.643047366</v>
      </c>
      <c r="S32">
        <f t="shared" si="13"/>
        <v>2197238.1049380586</v>
      </c>
      <c r="T32">
        <f>'[6]SB3-SU2'!AA$56</f>
        <v>625754.06352770538</v>
      </c>
      <c r="U32">
        <f t="shared" si="14"/>
        <v>89952.146632107644</v>
      </c>
      <c r="V32">
        <f>'[6]SB3-SU2'!AB$56</f>
        <v>490837.52117932099</v>
      </c>
      <c r="W32">
        <f t="shared" si="15"/>
        <v>70557.893669527388</v>
      </c>
      <c r="X32">
        <f>'[6]SB3-SU2'!AC$56</f>
        <v>0</v>
      </c>
      <c r="Y32">
        <f>'[6]SB3-SU2'!AD$56</f>
        <v>743787639.69403315</v>
      </c>
      <c r="AB32" s="8">
        <v>0.14374999999999999</v>
      </c>
      <c r="AD32" s="57" t="s">
        <v>18</v>
      </c>
      <c r="AE32" s="67">
        <f>'[11]SB3-SU2'!$AA$56</f>
        <v>808122.84098336031</v>
      </c>
      <c r="AF32">
        <f t="shared" si="16"/>
        <v>116167.65839135804</v>
      </c>
      <c r="AI32" s="8">
        <v>0.14374999999999999</v>
      </c>
      <c r="AK32" s="57" t="s">
        <v>18</v>
      </c>
      <c r="AL32" s="67">
        <f>'[12]SB3-SU2'!$AB$56</f>
        <v>594950.36039836227</v>
      </c>
      <c r="AM32">
        <f t="shared" si="17"/>
        <v>85524.114307264565</v>
      </c>
      <c r="AP32" s="8">
        <v>0.14374999999999999</v>
      </c>
      <c r="AR32" s="57" t="s">
        <v>18</v>
      </c>
      <c r="AS32" s="67">
        <f>'[13]SB3-SU2'!$Y$56</f>
        <v>725895313.46627879</v>
      </c>
      <c r="AT32">
        <f t="shared" si="18"/>
        <v>104347451.31077757</v>
      </c>
    </row>
    <row r="33" spans="11:46" x14ac:dyDescent="0.3">
      <c r="K33" s="8">
        <v>9.375E-2</v>
      </c>
      <c r="M33" s="57" t="s">
        <v>19</v>
      </c>
      <c r="N33">
        <f>'[6]SB3-SU3'!X$56</f>
        <v>1490600</v>
      </c>
      <c r="O33">
        <f>N33*K33</f>
        <v>139743.75</v>
      </c>
      <c r="P33">
        <f>'[6]SB3-SU3'!Y$56</f>
        <v>725907220.93544853</v>
      </c>
      <c r="Q33">
        <f t="shared" si="12"/>
        <v>68053801.962698296</v>
      </c>
      <c r="R33">
        <f>'[6]SB3-SU3'!Z$56</f>
        <v>15286947.963047365</v>
      </c>
      <c r="S33">
        <f t="shared" si="13"/>
        <v>1433151.3715356905</v>
      </c>
      <c r="T33">
        <f>'[6]SB3-SU3'!AA$56</f>
        <v>625754.06352770538</v>
      </c>
      <c r="U33">
        <f t="shared" si="14"/>
        <v>58664.443455722379</v>
      </c>
      <c r="V33">
        <f>'[6]SB3-SU3'!AB$56</f>
        <v>491964.87373646378</v>
      </c>
      <c r="W33">
        <f t="shared" si="15"/>
        <v>46121.706912793481</v>
      </c>
      <c r="X33">
        <f>'[6]SB3-SU3'!AC$56</f>
        <v>0</v>
      </c>
      <c r="Y33">
        <f>'[6]SB3-SU3'!AD$56</f>
        <v>743802487.83576012</v>
      </c>
      <c r="AB33" s="8">
        <v>9.375E-2</v>
      </c>
      <c r="AD33" s="57" t="s">
        <v>19</v>
      </c>
      <c r="AE33" s="67">
        <f>'[11]SB3-SU3'!$AA$56</f>
        <v>808122.84098336031</v>
      </c>
      <c r="AF33">
        <f t="shared" si="16"/>
        <v>75761.516342190036</v>
      </c>
      <c r="AI33" s="8">
        <v>9.375E-2</v>
      </c>
      <c r="AK33" s="57" t="s">
        <v>19</v>
      </c>
      <c r="AL33" s="67">
        <f>'[12]SB3-SU3'!$AB$56</f>
        <v>596641.3892340766</v>
      </c>
      <c r="AM33">
        <f t="shared" si="17"/>
        <v>55935.130240694678</v>
      </c>
      <c r="AP33" s="8">
        <v>9.375E-2</v>
      </c>
      <c r="AR33" s="57" t="s">
        <v>19</v>
      </c>
      <c r="AS33" s="67">
        <f>'[13]SB3-SU3'!$Y$56</f>
        <v>725907220.93544853</v>
      </c>
      <c r="AT33">
        <f t="shared" si="18"/>
        <v>68053801.962698296</v>
      </c>
    </row>
    <row r="35" spans="11:46" x14ac:dyDescent="0.3">
      <c r="O35">
        <f>SUM(O25:O33)</f>
        <v>1490600</v>
      </c>
      <c r="Q35">
        <f>SUM(Q25:Q33)</f>
        <v>666890370.39677906</v>
      </c>
      <c r="S35">
        <f>SUM(S25:S33)</f>
        <v>14043527.050665444</v>
      </c>
      <c r="U35">
        <f>SUM(U25:U33)</f>
        <v>584649.27895867429</v>
      </c>
      <c r="W35">
        <f>SUM(W25:W33)</f>
        <v>451468.87565493502</v>
      </c>
      <c r="AF35" s="67">
        <f>SUM(AF25:AF33)</f>
        <v>748204.16237870441</v>
      </c>
      <c r="AM35" s="67">
        <f>SUM(AM25:AM33)</f>
        <v>547383.5067033458</v>
      </c>
      <c r="AT35" s="67">
        <f>SUM(AT25:AT33)</f>
        <v>666890370.39677906</v>
      </c>
    </row>
    <row r="36" spans="11:46" ht="16.2" thickBot="1" x14ac:dyDescent="0.35"/>
    <row r="37" spans="11:46" x14ac:dyDescent="0.3">
      <c r="K37" s="8">
        <v>1.2500000000000001E-2</v>
      </c>
      <c r="L37" s="134" t="s">
        <v>24</v>
      </c>
      <c r="M37" s="57" t="s">
        <v>12</v>
      </c>
      <c r="N37">
        <f>'[7]SB1-SU1'!X$56</f>
        <v>1933350</v>
      </c>
      <c r="O37">
        <f>N37*K37</f>
        <v>24166.875</v>
      </c>
      <c r="P37">
        <f>'[7]SB1-SU1'!Y$56</f>
        <v>842256675.94557631</v>
      </c>
      <c r="Q37">
        <f>P37*K37</f>
        <v>10528208.449319705</v>
      </c>
      <c r="R37">
        <f>'[7]SB1-SU1'!Z$56</f>
        <v>12798927.480283521</v>
      </c>
      <c r="S37">
        <f>R37*K37</f>
        <v>159986.59350354402</v>
      </c>
      <c r="T37">
        <f>'[7]SB1-SU1'!AA$56</f>
        <v>543544.49438964319</v>
      </c>
      <c r="U37">
        <f>T37*K37</f>
        <v>6794.3061798705403</v>
      </c>
      <c r="V37">
        <f>'[7]SB1-SU1'!AB$56</f>
        <v>410240.0984112632</v>
      </c>
      <c r="W37">
        <f>V37*K37</f>
        <v>5128.0012301407905</v>
      </c>
      <c r="X37">
        <f>'[7]SB1-SU1'!AC$56</f>
        <v>0</v>
      </c>
      <c r="Y37">
        <f>'[7]SB1-SU1'!AD$56</f>
        <v>857942738.01866078</v>
      </c>
      <c r="AB37" s="8">
        <v>1.2500000000000001E-2</v>
      </c>
      <c r="AC37" s="134" t="s">
        <v>24</v>
      </c>
      <c r="AD37" s="57" t="s">
        <v>12</v>
      </c>
      <c r="AE37" s="67">
        <f>'[14]SB1-SU1'!$AA$56</f>
        <v>688285.48377404804</v>
      </c>
      <c r="AF37">
        <f>AE37*AB37</f>
        <v>8603.5685471756005</v>
      </c>
      <c r="AI37" s="8">
        <v>1.2500000000000001E-2</v>
      </c>
      <c r="AJ37" s="134" t="s">
        <v>24</v>
      </c>
      <c r="AK37" s="57" t="s">
        <v>12</v>
      </c>
      <c r="AL37" s="67">
        <f>'[15]SB1-SU1'!$AB$56</f>
        <v>291906.4062237693</v>
      </c>
      <c r="AM37">
        <f>AL37*AI37</f>
        <v>3648.8300777971162</v>
      </c>
      <c r="AP37" s="8">
        <v>1.2500000000000001E-2</v>
      </c>
      <c r="AQ37" s="134" t="s">
        <v>24</v>
      </c>
      <c r="AR37" s="57" t="s">
        <v>12</v>
      </c>
      <c r="AS37" s="67">
        <f>'[16]SB1-SU1'!$Y$56</f>
        <v>607362508.98464274</v>
      </c>
      <c r="AT37">
        <f>AS37*AP37</f>
        <v>7592031.3623080347</v>
      </c>
    </row>
    <row r="38" spans="11:46" x14ac:dyDescent="0.3">
      <c r="K38" s="8">
        <v>0.14374999999999999</v>
      </c>
      <c r="L38" s="135"/>
      <c r="M38" s="57" t="s">
        <v>15</v>
      </c>
      <c r="N38">
        <f>'[7]SB1-SU2'!X$56</f>
        <v>1933350</v>
      </c>
      <c r="O38">
        <f t="shared" ref="O38:O44" si="19">N38*K38</f>
        <v>277919.0625</v>
      </c>
      <c r="P38">
        <f>'[7]SB1-SU2'!Y$56</f>
        <v>842264614.25772905</v>
      </c>
      <c r="Q38">
        <f t="shared" ref="Q38:Q45" si="20">P38*K38</f>
        <v>121075538.29954854</v>
      </c>
      <c r="R38">
        <f>'[7]SB1-SU2'!Z$56</f>
        <v>12800740.800283521</v>
      </c>
      <c r="S38">
        <f t="shared" ref="S38:S45" si="21">R38*K38</f>
        <v>1840106.4900407561</v>
      </c>
      <c r="T38">
        <f>'[7]SB1-SU2'!AA$56</f>
        <v>543544.49438964319</v>
      </c>
      <c r="U38">
        <f t="shared" ref="U38:U45" si="22">T38*K38</f>
        <v>78134.521068511196</v>
      </c>
      <c r="V38">
        <f>'[7]SB1-SU2'!AB$56</f>
        <v>411367.4509684061</v>
      </c>
      <c r="W38">
        <f t="shared" ref="W38:W45" si="23">V38*K38</f>
        <v>59134.071076708373</v>
      </c>
      <c r="X38">
        <f>'[7]SB1-SU2'!AC$56</f>
        <v>0</v>
      </c>
      <c r="Y38">
        <f>'[7]SB1-SU2'!AD$56</f>
        <v>857953617.00337064</v>
      </c>
      <c r="AB38" s="8">
        <v>0.14374999999999999</v>
      </c>
      <c r="AC38" s="135"/>
      <c r="AD38" s="57" t="s">
        <v>15</v>
      </c>
      <c r="AE38" s="67">
        <f>'[14]SB1-SU2'!$AA$56</f>
        <v>688285.48377404804</v>
      </c>
      <c r="AF38">
        <f t="shared" ref="AF38:AF45" si="24">AE38*AB38</f>
        <v>98941.038292519399</v>
      </c>
      <c r="AI38" s="8">
        <v>0.14374999999999999</v>
      </c>
      <c r="AJ38" s="135"/>
      <c r="AK38" s="57" t="s">
        <v>15</v>
      </c>
      <c r="AL38" s="67">
        <f>'[15]SB1-SU2'!$AB$56</f>
        <v>293033.75878091209</v>
      </c>
      <c r="AM38">
        <f t="shared" ref="AM38:AM45" si="25">AL38*AI38</f>
        <v>42123.602824756112</v>
      </c>
      <c r="AP38" s="8">
        <v>0.14374999999999999</v>
      </c>
      <c r="AQ38" s="135"/>
      <c r="AR38" s="57" t="s">
        <v>15</v>
      </c>
      <c r="AS38" s="67">
        <f>'[16]SB1-SU2'!$Y$56</f>
        <v>607370447.29679561</v>
      </c>
      <c r="AT38">
        <f t="shared" ref="AT38:AT45" si="26">AS38*AP38</f>
        <v>87309501.798914358</v>
      </c>
    </row>
    <row r="39" spans="11:46" ht="16.2" thickBot="1" x14ac:dyDescent="0.35">
      <c r="K39" s="8">
        <v>9.375E-2</v>
      </c>
      <c r="L39" s="136"/>
      <c r="M39" s="57" t="s">
        <v>16</v>
      </c>
      <c r="N39">
        <f>'[7]SB1-SU3'!X$56</f>
        <v>1933350</v>
      </c>
      <c r="O39">
        <f t="shared" si="19"/>
        <v>181251.5625</v>
      </c>
      <c r="P39">
        <f>'[7]SB1-SU3'!Y$56</f>
        <v>842272552.56988597</v>
      </c>
      <c r="Q39">
        <f t="shared" si="20"/>
        <v>78963051.803426802</v>
      </c>
      <c r="R39">
        <f>'[7]SB1-SU3'!Z$56</f>
        <v>12802554.12028352</v>
      </c>
      <c r="S39">
        <f t="shared" si="21"/>
        <v>1200239.4487765799</v>
      </c>
      <c r="T39">
        <f>'[7]SB1-SU3'!AA$56</f>
        <v>543544.49438964319</v>
      </c>
      <c r="U39">
        <f t="shared" si="22"/>
        <v>50957.296349029049</v>
      </c>
      <c r="V39">
        <f>'[7]SB1-SU3'!AB$56</f>
        <v>412494.80352554889</v>
      </c>
      <c r="W39">
        <f t="shared" si="23"/>
        <v>38671.387830520209</v>
      </c>
      <c r="X39">
        <f>'[7]SB1-SU3'!AC$56</f>
        <v>0</v>
      </c>
      <c r="Y39">
        <f>'[7]SB1-SU3'!AD$56</f>
        <v>857964495.98808467</v>
      </c>
      <c r="AB39" s="8">
        <v>9.375E-2</v>
      </c>
      <c r="AC39" s="136"/>
      <c r="AD39" s="57" t="s">
        <v>16</v>
      </c>
      <c r="AE39" s="67">
        <f>'[14]SB1-SU3'!$AA$56</f>
        <v>688285.48377404804</v>
      </c>
      <c r="AF39">
        <f t="shared" si="24"/>
        <v>64526.764103817004</v>
      </c>
      <c r="AI39" s="8">
        <v>9.375E-2</v>
      </c>
      <c r="AJ39" s="136"/>
      <c r="AK39" s="57" t="s">
        <v>16</v>
      </c>
      <c r="AL39" s="67">
        <f>'[15]SB1-SU3'!$AB$56</f>
        <v>294161.11133805494</v>
      </c>
      <c r="AM39">
        <f t="shared" si="25"/>
        <v>27577.604187942648</v>
      </c>
      <c r="AP39" s="8">
        <v>9.375E-2</v>
      </c>
      <c r="AQ39" s="136"/>
      <c r="AR39" s="57" t="s">
        <v>16</v>
      </c>
      <c r="AS39" s="67">
        <f>'[16]SB1-SU3'!$Y$56</f>
        <v>607378385.6089524</v>
      </c>
      <c r="AT39">
        <f t="shared" si="26"/>
        <v>56941723.650839284</v>
      </c>
    </row>
    <row r="40" spans="11:46" x14ac:dyDescent="0.3">
      <c r="K40" s="8">
        <v>2.5000000000000001E-2</v>
      </c>
      <c r="M40" s="57" t="s">
        <v>22</v>
      </c>
      <c r="N40">
        <f>'[7]SB2-SU1'!X$56</f>
        <v>1933350</v>
      </c>
      <c r="O40">
        <f t="shared" si="19"/>
        <v>48333.75</v>
      </c>
      <c r="P40">
        <f>'[7]SB2-SU1'!Y$56</f>
        <v>924080594.22287047</v>
      </c>
      <c r="Q40">
        <f t="shared" si="20"/>
        <v>23102014.855571762</v>
      </c>
      <c r="R40">
        <f>'[7]SB2-SU1'!Z$56</f>
        <v>14041124.401665444</v>
      </c>
      <c r="S40">
        <f t="shared" si="21"/>
        <v>351028.1100416361</v>
      </c>
      <c r="T40">
        <f>'[7]SB2-SU1'!AA$56</f>
        <v>584649.27895867429</v>
      </c>
      <c r="U40">
        <f t="shared" si="22"/>
        <v>14616.231973966858</v>
      </c>
      <c r="V40">
        <f>'[7]SB2-SU1'!AB$56</f>
        <v>449975.13351672073</v>
      </c>
      <c r="W40">
        <f t="shared" si="23"/>
        <v>11249.378337918019</v>
      </c>
      <c r="X40">
        <f>'[7]SB2-SU1'!AC$56</f>
        <v>0</v>
      </c>
      <c r="Y40">
        <f>'[7]SB2-SU1'!AD$56</f>
        <v>941089693.03701127</v>
      </c>
      <c r="AB40" s="8">
        <v>2.5000000000000001E-2</v>
      </c>
      <c r="AD40" s="57" t="s">
        <v>22</v>
      </c>
      <c r="AE40" s="67">
        <f>'[14]SB2-SU1'!$AA$56</f>
        <v>748204.16237870418</v>
      </c>
      <c r="AF40">
        <f t="shared" si="24"/>
        <v>18705.104059467605</v>
      </c>
      <c r="AI40" s="8">
        <v>2.5000000000000001E-2</v>
      </c>
      <c r="AK40" s="57" t="s">
        <v>22</v>
      </c>
      <c r="AL40" s="67">
        <f>'[15]SB2-SU1'!$AB$56</f>
        <v>320155.32673766423</v>
      </c>
      <c r="AM40">
        <f t="shared" si="25"/>
        <v>8003.8831684416064</v>
      </c>
      <c r="AP40" s="8">
        <v>2.5000000000000001E-2</v>
      </c>
      <c r="AR40" s="57" t="s">
        <v>22</v>
      </c>
      <c r="AS40" s="67">
        <f>'[16]SB2-SU1'!$Y$56</f>
        <v>666386316.24767017</v>
      </c>
      <c r="AT40">
        <f t="shared" si="26"/>
        <v>16659657.906191755</v>
      </c>
    </row>
    <row r="41" spans="11:46" x14ac:dyDescent="0.3">
      <c r="K41" s="8">
        <v>0.28749999999999998</v>
      </c>
      <c r="M41" s="57" t="s">
        <v>21</v>
      </c>
      <c r="N41">
        <f>'[7]SB2-SU2'!X$56</f>
        <v>1933350</v>
      </c>
      <c r="O41">
        <f t="shared" si="19"/>
        <v>555838.125</v>
      </c>
      <c r="P41">
        <f>'[7]SB2-SU2'!Y$56</f>
        <v>924088532.53510177</v>
      </c>
      <c r="Q41">
        <f t="shared" si="20"/>
        <v>265675453.10384175</v>
      </c>
      <c r="R41">
        <f>'[7]SB2-SU2'!Z$56</f>
        <v>14042937.721665444</v>
      </c>
      <c r="S41">
        <f>R41*K41</f>
        <v>4037344.5949788149</v>
      </c>
      <c r="T41">
        <f>'[7]SB2-SU2'!AA$56</f>
        <v>584649.27895867429</v>
      </c>
      <c r="U41">
        <f t="shared" si="22"/>
        <v>168086.66770061885</v>
      </c>
      <c r="V41">
        <f>'[7]SB2-SU2'!AB$56</f>
        <v>451102.48607386358</v>
      </c>
      <c r="W41">
        <f t="shared" si="23"/>
        <v>129691.96474623577</v>
      </c>
      <c r="X41">
        <f>'[7]SB2-SU2'!AC$56</f>
        <v>0</v>
      </c>
      <c r="Y41">
        <f>'[7]SB2-SU2'!AD$56</f>
        <v>941100572.0217998</v>
      </c>
      <c r="AB41" s="8">
        <v>0.28749999999999998</v>
      </c>
      <c r="AD41" s="57" t="s">
        <v>21</v>
      </c>
      <c r="AE41" s="67">
        <f>'[14]SB2-SU2'!$AA$56</f>
        <v>748204.16237870418</v>
      </c>
      <c r="AF41">
        <f t="shared" si="24"/>
        <v>215108.69668387744</v>
      </c>
      <c r="AI41" s="8">
        <v>0.28749999999999998</v>
      </c>
      <c r="AK41" s="57" t="s">
        <v>21</v>
      </c>
      <c r="AL41" s="67">
        <f>'[15]SB2-SU2'!$AB$56</f>
        <v>321282.67929480702</v>
      </c>
      <c r="AM41">
        <f t="shared" si="25"/>
        <v>92368.770297257011</v>
      </c>
      <c r="AP41" s="8">
        <v>0.28749999999999998</v>
      </c>
      <c r="AR41" s="57" t="s">
        <v>21</v>
      </c>
      <c r="AS41" s="67">
        <f>'[16]SB2-SU2'!$Y$56</f>
        <v>666394254.55990183</v>
      </c>
      <c r="AT41">
        <f t="shared" si="26"/>
        <v>191588348.18597177</v>
      </c>
    </row>
    <row r="42" spans="11:46" x14ac:dyDescent="0.3">
      <c r="K42" s="8">
        <v>0.1875</v>
      </c>
      <c r="M42" s="57" t="s">
        <v>20</v>
      </c>
      <c r="N42">
        <f>'[7]SB2-SU3'!X$56</f>
        <v>1933350</v>
      </c>
      <c r="O42">
        <f t="shared" si="19"/>
        <v>362503.125</v>
      </c>
      <c r="P42">
        <f>'[7]SB2-SU3'!Y$56</f>
        <v>924096470.84733856</v>
      </c>
      <c r="Q42">
        <f t="shared" si="20"/>
        <v>173268088.28387597</v>
      </c>
      <c r="R42">
        <f>'[7]SB2-SU3'!Z$56</f>
        <v>14044751.041665444</v>
      </c>
      <c r="S42">
        <f t="shared" si="21"/>
        <v>2633390.8203122709</v>
      </c>
      <c r="T42">
        <f>'[7]SB2-SU3'!AA$56</f>
        <v>584649.27895867429</v>
      </c>
      <c r="U42">
        <f t="shared" si="22"/>
        <v>109621.73980475143</v>
      </c>
      <c r="V42">
        <f>'[7]SB2-SU3'!AB$56</f>
        <v>452229.83863100648</v>
      </c>
      <c r="W42">
        <f t="shared" si="23"/>
        <v>84793.094743313719</v>
      </c>
      <c r="X42">
        <f>'[7]SB2-SU3'!AC$56</f>
        <v>0</v>
      </c>
      <c r="Y42">
        <f>'[7]SB2-SU3'!AD$56</f>
        <v>941111451.0065937</v>
      </c>
      <c r="AB42" s="8">
        <v>0.1875</v>
      </c>
      <c r="AD42" s="57" t="s">
        <v>20</v>
      </c>
      <c r="AE42" s="67">
        <f>'[14]SB2-SU3'!$AA$56</f>
        <v>748204.16237870418</v>
      </c>
      <c r="AF42">
        <f t="shared" si="24"/>
        <v>140288.28044600703</v>
      </c>
      <c r="AI42" s="8">
        <v>0.1875</v>
      </c>
      <c r="AK42" s="57" t="s">
        <v>20</v>
      </c>
      <c r="AL42" s="67">
        <f>'[15]SB2-SU3'!$AB$56</f>
        <v>322410.03185194987</v>
      </c>
      <c r="AM42">
        <f t="shared" si="25"/>
        <v>60451.8809722406</v>
      </c>
      <c r="AP42" s="8">
        <v>0.1875</v>
      </c>
      <c r="AR42" s="57" t="s">
        <v>20</v>
      </c>
      <c r="AS42" s="67">
        <f>'[16]SB2-SU3'!$Y$56</f>
        <v>666402192.87213862</v>
      </c>
      <c r="AT42">
        <f t="shared" si="26"/>
        <v>124950411.163526</v>
      </c>
    </row>
    <row r="43" spans="11:46" x14ac:dyDescent="0.3">
      <c r="K43" s="8">
        <v>1.2500000000000001E-2</v>
      </c>
      <c r="M43" s="57" t="s">
        <v>17</v>
      </c>
      <c r="N43">
        <f>'[7]SB3-SU1'!X$56</f>
        <v>1933350</v>
      </c>
      <c r="O43">
        <f t="shared" si="19"/>
        <v>24166.875</v>
      </c>
      <c r="P43">
        <f>'[7]SB3-SU1'!Y$56</f>
        <v>1005955275.3702222</v>
      </c>
      <c r="Q43">
        <f t="shared" si="20"/>
        <v>12574440.942127779</v>
      </c>
      <c r="R43">
        <f>'[7]SB3-SU1'!Z$56</f>
        <v>15283321.323047368</v>
      </c>
      <c r="S43">
        <f t="shared" si="21"/>
        <v>191041.51653809211</v>
      </c>
      <c r="T43">
        <f>'[7]SB3-SU1'!AA$56</f>
        <v>625754.06352770538</v>
      </c>
      <c r="U43">
        <f t="shared" si="22"/>
        <v>7821.925794096318</v>
      </c>
      <c r="V43">
        <f>'[7]SB3-SU1'!AB$56</f>
        <v>489710.16862217808</v>
      </c>
      <c r="W43">
        <f t="shared" si="23"/>
        <v>6121.3771077772262</v>
      </c>
      <c r="X43">
        <f>'[7]SB3-SU1'!AC$56</f>
        <v>0</v>
      </c>
      <c r="Y43">
        <f>'[7]SB3-SU1'!AD$56</f>
        <v>1024287410.9254194</v>
      </c>
      <c r="AB43" s="8">
        <v>1.2500000000000001E-2</v>
      </c>
      <c r="AD43" s="57" t="s">
        <v>17</v>
      </c>
      <c r="AE43" s="67">
        <f>'[14]SB3-SU1'!$AA$56</f>
        <v>808122.84098336031</v>
      </c>
      <c r="AF43">
        <f t="shared" si="24"/>
        <v>10101.535512292005</v>
      </c>
      <c r="AI43" s="8">
        <v>1.2500000000000001E-2</v>
      </c>
      <c r="AK43" s="57" t="s">
        <v>17</v>
      </c>
      <c r="AL43" s="67">
        <f>'[15]SB3-SU1'!$AB$56</f>
        <v>348404.24725155893</v>
      </c>
      <c r="AM43">
        <f t="shared" si="25"/>
        <v>4355.0530906444865</v>
      </c>
      <c r="AP43" s="8">
        <v>1.2500000000000001E-2</v>
      </c>
      <c r="AR43" s="57" t="s">
        <v>17</v>
      </c>
      <c r="AS43" s="67">
        <f>'[16]SB3-SU1'!$Y$56</f>
        <v>725460886.38075531</v>
      </c>
      <c r="AT43">
        <f t="shared" si="26"/>
        <v>9068261.0797594413</v>
      </c>
    </row>
    <row r="44" spans="11:46" x14ac:dyDescent="0.3">
      <c r="K44" s="8">
        <v>0.14374999999999999</v>
      </c>
      <c r="M44" s="57" t="s">
        <v>18</v>
      </c>
      <c r="N44">
        <f>'[7]SB3-SU2'!X$56</f>
        <v>1933350</v>
      </c>
      <c r="O44">
        <f t="shared" si="19"/>
        <v>277919.0625</v>
      </c>
      <c r="P44">
        <f>'[7]SB3-SU2'!Y$56</f>
        <v>1005963213.6825657</v>
      </c>
      <c r="Q44">
        <f t="shared" si="20"/>
        <v>144607211.96686882</v>
      </c>
      <c r="R44">
        <f>'[7]SB3-SU2'!Z$56</f>
        <v>15285134.643047366</v>
      </c>
      <c r="S44">
        <f t="shared" si="21"/>
        <v>2197238.1049380586</v>
      </c>
      <c r="T44">
        <f>'[7]SB3-SU2'!AA$56</f>
        <v>625754.06352770538</v>
      </c>
      <c r="U44">
        <f t="shared" si="22"/>
        <v>89952.146632107644</v>
      </c>
      <c r="V44">
        <f>'[7]SB3-SU2'!AB$56</f>
        <v>490837.52117932099</v>
      </c>
      <c r="W44">
        <f t="shared" si="23"/>
        <v>70557.893669527388</v>
      </c>
      <c r="X44">
        <f>'[7]SB3-SU2'!AC$56</f>
        <v>0</v>
      </c>
      <c r="Y44">
        <f>'[7]SB3-SU2'!AD$56</f>
        <v>1024298289.91032</v>
      </c>
      <c r="AB44" s="8">
        <v>0.14374999999999999</v>
      </c>
      <c r="AD44" s="57" t="s">
        <v>18</v>
      </c>
      <c r="AE44" s="67">
        <f>'[14]SB3-SU2'!$AA$56</f>
        <v>808122.84098336031</v>
      </c>
      <c r="AF44">
        <f t="shared" si="24"/>
        <v>116167.65839135804</v>
      </c>
      <c r="AI44" s="8">
        <v>0.14374999999999999</v>
      </c>
      <c r="AK44" s="57" t="s">
        <v>18</v>
      </c>
      <c r="AL44" s="67">
        <f>'[15]SB3-SU2'!$AB$56</f>
        <v>349531.59980870178</v>
      </c>
      <c r="AM44">
        <f t="shared" si="25"/>
        <v>50245.167472500878</v>
      </c>
      <c r="AP44" s="8">
        <v>0.14374999999999999</v>
      </c>
      <c r="AR44" s="57" t="s">
        <v>18</v>
      </c>
      <c r="AS44" s="67">
        <f>'[16]SB3-SU2'!$Y$56</f>
        <v>725468824.69309902</v>
      </c>
      <c r="AT44">
        <f t="shared" si="26"/>
        <v>104286143.54963298</v>
      </c>
    </row>
    <row r="45" spans="11:46" x14ac:dyDescent="0.3">
      <c r="K45" s="8">
        <v>9.375E-2</v>
      </c>
      <c r="M45" s="57" t="s">
        <v>19</v>
      </c>
      <c r="N45">
        <f>'[7]SB3-SU3'!X$56</f>
        <v>1933350</v>
      </c>
      <c r="O45">
        <f>N45*K45</f>
        <v>181251.5625</v>
      </c>
      <c r="P45">
        <f>'[7]SB3-SU3'!Y$56</f>
        <v>1005971151.9949164</v>
      </c>
      <c r="Q45">
        <f t="shared" si="20"/>
        <v>94309795.499523416</v>
      </c>
      <c r="R45">
        <f>'[7]SB3-SU3'!Z$56</f>
        <v>15286947.963047365</v>
      </c>
      <c r="S45">
        <f t="shared" si="21"/>
        <v>1433151.3715356905</v>
      </c>
      <c r="T45">
        <f>'[7]SB3-SU3'!AA$56</f>
        <v>625754.06352770538</v>
      </c>
      <c r="U45">
        <f t="shared" si="22"/>
        <v>58664.443455722379</v>
      </c>
      <c r="V45">
        <f>'[7]SB3-SU3'!AB$56</f>
        <v>491964.87373646378</v>
      </c>
      <c r="W45">
        <f t="shared" si="23"/>
        <v>46121.706912793481</v>
      </c>
      <c r="X45">
        <f>'[7]SB3-SU3'!AC$56</f>
        <v>0</v>
      </c>
      <c r="Y45">
        <f>'[7]SB3-SU3'!AD$56</f>
        <v>1024309168.895228</v>
      </c>
      <c r="AB45" s="8">
        <v>9.375E-2</v>
      </c>
      <c r="AD45" s="57" t="s">
        <v>19</v>
      </c>
      <c r="AE45" s="67">
        <f>'[14]SB3-SU3'!$AA$56</f>
        <v>808122.84098336031</v>
      </c>
      <c r="AF45">
        <f t="shared" si="24"/>
        <v>75761.516342190036</v>
      </c>
      <c r="AI45" s="8">
        <v>9.375E-2</v>
      </c>
      <c r="AK45" s="57" t="s">
        <v>19</v>
      </c>
      <c r="AL45" s="67">
        <f>'[15]SB3-SU3'!$AB$56</f>
        <v>350658.95236584463</v>
      </c>
      <c r="AM45">
        <f t="shared" si="25"/>
        <v>32874.276784297937</v>
      </c>
      <c r="AP45" s="8">
        <v>9.375E-2</v>
      </c>
      <c r="AR45" s="57" t="s">
        <v>19</v>
      </c>
      <c r="AS45" s="67">
        <f>'[16]SB3-SU3'!$Y$56</f>
        <v>725476763.00544941</v>
      </c>
      <c r="AT45">
        <f t="shared" si="26"/>
        <v>68013446.531760886</v>
      </c>
    </row>
    <row r="47" spans="11:46" x14ac:dyDescent="0.3">
      <c r="O47">
        <f>SUM(O37:O45)</f>
        <v>1933350</v>
      </c>
      <c r="Q47">
        <f>SUM(Q37:Q45)</f>
        <v>924103803.20410442</v>
      </c>
      <c r="S47">
        <f>SUM(S37:S45)</f>
        <v>14043527.050665444</v>
      </c>
      <c r="U47">
        <f>SUM(U37:U45)</f>
        <v>584649.27895867429</v>
      </c>
      <c r="W47">
        <f>SUM(W37:W45)</f>
        <v>451468.87565493502</v>
      </c>
      <c r="AF47" s="67">
        <f>SUM(AF37:AF45)</f>
        <v>748204.16237870441</v>
      </c>
      <c r="AM47" s="67">
        <f>SUM(AM37:AM45)</f>
        <v>321649.06887587841</v>
      </c>
      <c r="AT47" s="67">
        <f>SUM(AT37:AT45)</f>
        <v>666409525.2289046</v>
      </c>
    </row>
    <row r="50" spans="9:47" ht="16.2" thickBot="1" x14ac:dyDescent="0.35"/>
    <row r="51" spans="9:47" x14ac:dyDescent="0.3">
      <c r="AB51" s="90" t="s">
        <v>51</v>
      </c>
      <c r="AC51" s="107"/>
      <c r="AD51" s="91"/>
      <c r="AI51" s="90" t="s">
        <v>54</v>
      </c>
      <c r="AJ51" s="107"/>
      <c r="AK51" s="91"/>
      <c r="AP51" s="90" t="s">
        <v>57</v>
      </c>
      <c r="AQ51" s="107"/>
      <c r="AR51" s="91"/>
    </row>
    <row r="52" spans="9:47" x14ac:dyDescent="0.3">
      <c r="AB52" s="94"/>
      <c r="AC52" s="137"/>
      <c r="AD52" s="95"/>
      <c r="AI52" s="94"/>
      <c r="AJ52" s="137"/>
      <c r="AK52" s="95"/>
      <c r="AP52" s="94"/>
      <c r="AQ52" s="137"/>
      <c r="AR52" s="95"/>
    </row>
    <row r="53" spans="9:47" ht="16.2" thickBot="1" x14ac:dyDescent="0.35">
      <c r="AB53" s="92"/>
      <c r="AC53" s="108"/>
      <c r="AD53" s="93"/>
      <c r="AI53" s="92"/>
      <c r="AJ53" s="108"/>
      <c r="AK53" s="93"/>
      <c r="AP53" s="92"/>
      <c r="AQ53" s="108"/>
      <c r="AR53" s="93"/>
    </row>
    <row r="54" spans="9:47" x14ac:dyDescent="0.3">
      <c r="I54" s="5"/>
      <c r="AF54" s="5"/>
      <c r="AG54" s="5"/>
      <c r="AM54" s="5"/>
      <c r="AN54" s="5"/>
      <c r="AT54" s="5"/>
      <c r="AU54" s="5"/>
    </row>
    <row r="55" spans="9:47" x14ac:dyDescent="0.3">
      <c r="I55" s="5"/>
      <c r="AF55" s="5"/>
      <c r="AG55" s="5"/>
      <c r="AM55" s="5"/>
      <c r="AN55" s="5"/>
      <c r="AT55" s="5"/>
      <c r="AU55" s="5"/>
    </row>
    <row r="56" spans="9:47" x14ac:dyDescent="0.3">
      <c r="I56" s="5"/>
      <c r="AF56" s="5"/>
      <c r="AG56" s="5"/>
      <c r="AM56" s="5"/>
      <c r="AN56" s="5"/>
      <c r="AT56" s="5"/>
      <c r="AU56" s="5"/>
    </row>
    <row r="57" spans="9:47" x14ac:dyDescent="0.3">
      <c r="I57" s="5"/>
      <c r="AD57" s="51" t="s">
        <v>52</v>
      </c>
      <c r="AE57" s="48" t="s">
        <v>53</v>
      </c>
      <c r="AF57" s="5"/>
      <c r="AG57" s="5"/>
      <c r="AK57" s="51" t="s">
        <v>29</v>
      </c>
      <c r="AL57" s="48" t="s">
        <v>31</v>
      </c>
      <c r="AM57" s="5"/>
      <c r="AN57" s="5"/>
      <c r="AR57" s="51" t="s">
        <v>29</v>
      </c>
      <c r="AS57" s="48" t="s">
        <v>35</v>
      </c>
      <c r="AT57" s="5"/>
      <c r="AU57" s="5"/>
    </row>
    <row r="58" spans="9:47" x14ac:dyDescent="0.3">
      <c r="AC58" t="s">
        <v>4</v>
      </c>
      <c r="AD58" s="60">
        <v>584649.27895867429</v>
      </c>
      <c r="AE58" s="33">
        <f>AF23</f>
        <v>748204.16237870441</v>
      </c>
      <c r="AF58" s="70">
        <f>AE58-AD58</f>
        <v>163554.88342003012</v>
      </c>
      <c r="AJ58" t="s">
        <v>4</v>
      </c>
      <c r="AK58" s="60">
        <f>I4</f>
        <v>451468.87565493502</v>
      </c>
      <c r="AL58" s="33">
        <f>AM23</f>
        <v>451468.87565493502</v>
      </c>
      <c r="AM58" s="72">
        <f>(AL58-AK58)/AK58</f>
        <v>0</v>
      </c>
      <c r="AQ58" t="s">
        <v>4</v>
      </c>
      <c r="AR58" s="60">
        <f>F4</f>
        <v>705874810.13229573</v>
      </c>
      <c r="AS58" s="33">
        <f>AT23</f>
        <v>705874810.13229573</v>
      </c>
      <c r="AT58" s="72">
        <f>(AS58-AR58)/AR58</f>
        <v>0</v>
      </c>
    </row>
    <row r="59" spans="9:47" x14ac:dyDescent="0.3">
      <c r="AC59" t="s">
        <v>23</v>
      </c>
      <c r="AD59" s="56">
        <v>584649.27895867429</v>
      </c>
      <c r="AE59" s="33">
        <f>AF35</f>
        <v>748204.16237870441</v>
      </c>
      <c r="AF59" s="109"/>
      <c r="AG59" s="109"/>
      <c r="AJ59" t="s">
        <v>23</v>
      </c>
      <c r="AK59" s="60">
        <f t="shared" ref="AK59:AK60" si="27">I5</f>
        <v>451468.87565493502</v>
      </c>
      <c r="AL59" s="33">
        <f>AM35</f>
        <v>547383.5067033458</v>
      </c>
      <c r="AM59" s="73">
        <f>(AL59-AK59)/AK59</f>
        <v>0.21245015153983701</v>
      </c>
      <c r="AN59" s="5"/>
      <c r="AQ59" t="s">
        <v>23</v>
      </c>
      <c r="AR59" s="60">
        <f t="shared" ref="AR59:AR60" si="28">F5</f>
        <v>666890370.39677906</v>
      </c>
      <c r="AS59" s="33">
        <f>AT35</f>
        <v>666890370.39677906</v>
      </c>
      <c r="AT59" s="73">
        <f>(AS59-AR59)/AR59</f>
        <v>0</v>
      </c>
      <c r="AU59" s="5"/>
    </row>
    <row r="60" spans="9:47" x14ac:dyDescent="0.3">
      <c r="AC60" t="s">
        <v>24</v>
      </c>
      <c r="AD60" s="56">
        <v>584649.27895867429</v>
      </c>
      <c r="AE60" s="33">
        <f>AF47</f>
        <v>748204.16237870441</v>
      </c>
      <c r="AF60" s="109"/>
      <c r="AG60" s="109"/>
      <c r="AJ60" t="s">
        <v>24</v>
      </c>
      <c r="AK60" s="60">
        <f t="shared" si="27"/>
        <v>451468.87565493502</v>
      </c>
      <c r="AL60" s="33">
        <f>AM47</f>
        <v>321649.06887587841</v>
      </c>
      <c r="AM60" s="73">
        <f>(AL60-AK60)/AK60</f>
        <v>-0.28754984846016274</v>
      </c>
      <c r="AN60" s="5"/>
      <c r="AQ60" t="s">
        <v>24</v>
      </c>
      <c r="AR60" s="60">
        <f t="shared" si="28"/>
        <v>924103803.20410442</v>
      </c>
      <c r="AS60" s="33">
        <f>AT47</f>
        <v>666409525.2289046</v>
      </c>
      <c r="AT60" s="73">
        <f>(AS60-AR60)/AR60</f>
        <v>-0.2788585839401459</v>
      </c>
      <c r="AU60" s="5"/>
    </row>
    <row r="61" spans="9:47" x14ac:dyDescent="0.3">
      <c r="AF61" s="109"/>
      <c r="AG61" s="109"/>
      <c r="AM61" s="5"/>
      <c r="AN61" s="5"/>
      <c r="AT61" s="5"/>
      <c r="AU61" s="5"/>
    </row>
    <row r="62" spans="9:47" x14ac:dyDescent="0.3">
      <c r="AF62" s="109"/>
      <c r="AG62" s="109"/>
      <c r="AM62" s="5"/>
      <c r="AN62" s="5"/>
      <c r="AT62" s="5"/>
      <c r="AU62" s="5"/>
    </row>
  </sheetData>
  <mergeCells count="20">
    <mergeCell ref="AB51:AD53"/>
    <mergeCell ref="L13:L15"/>
    <mergeCell ref="L25:L27"/>
    <mergeCell ref="L37:L39"/>
    <mergeCell ref="B1:C2"/>
    <mergeCell ref="AB7:AC8"/>
    <mergeCell ref="AC13:AC15"/>
    <mergeCell ref="AC25:AC27"/>
    <mergeCell ref="AC37:AC39"/>
    <mergeCell ref="AF59:AG62"/>
    <mergeCell ref="AI51:AK53"/>
    <mergeCell ref="AI7:AJ8"/>
    <mergeCell ref="AJ13:AJ15"/>
    <mergeCell ref="AJ25:AJ27"/>
    <mergeCell ref="AJ37:AJ39"/>
    <mergeCell ref="AP7:AQ8"/>
    <mergeCell ref="AQ13:AQ15"/>
    <mergeCell ref="AQ25:AQ27"/>
    <mergeCell ref="AQ37:AQ39"/>
    <mergeCell ref="AP51:AR5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W'keitsbaum</vt:lpstr>
      <vt:lpstr>--Kostenvergleich--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2020-05-21T17:31:23Z</dcterms:modified>
</cp:coreProperties>
</file>