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4\"/>
    </mc:Choice>
  </mc:AlternateContent>
  <bookViews>
    <workbookView xWindow="-108" yWindow="-108" windowWidth="23256" windowHeight="12576" tabRatio="647"/>
  </bookViews>
  <sheets>
    <sheet name="W'keitsbaum" sheetId="6" r:id="rId1"/>
    <sheet name="Variante 1 (WR)" sheetId="10" r:id="rId2"/>
    <sheet name="Variante 2 (WR)" sheetId="11" r:id="rId3"/>
    <sheet name="Variante 3 (WR)" sheetId="12" r:id="rId4"/>
    <sheet name="V1--SB2-SU2" sheetId="8" r:id="rId5"/>
    <sheet name="V2--SB2-SU2" sheetId="7" r:id="rId6"/>
    <sheet name="V3--SB2-SU2" sheetId="9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0" l="1"/>
  <c r="O10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11" i="10"/>
  <c r="D10" i="11"/>
  <c r="O10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11" i="11"/>
  <c r="O10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11" i="12"/>
  <c r="AH33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O9" i="12"/>
  <c r="P9" i="12"/>
  <c r="E9" i="12"/>
  <c r="J9" i="12"/>
  <c r="S9" i="12"/>
  <c r="R9" i="12"/>
  <c r="X9" i="12"/>
  <c r="E10" i="12"/>
  <c r="J10" i="12"/>
  <c r="S10" i="12"/>
  <c r="R10" i="12"/>
  <c r="X10" i="12"/>
  <c r="E11" i="12"/>
  <c r="J11" i="12"/>
  <c r="S11" i="12"/>
  <c r="R11" i="12"/>
  <c r="X11" i="12"/>
  <c r="E12" i="12"/>
  <c r="J12" i="12"/>
  <c r="S12" i="12"/>
  <c r="R12" i="12"/>
  <c r="X12" i="12"/>
  <c r="E13" i="12"/>
  <c r="J13" i="12"/>
  <c r="S13" i="12"/>
  <c r="R13" i="12"/>
  <c r="X13" i="12"/>
  <c r="E14" i="12"/>
  <c r="J14" i="12"/>
  <c r="S14" i="12"/>
  <c r="R14" i="12"/>
  <c r="AG26" i="12"/>
  <c r="X14" i="12"/>
  <c r="E15" i="12"/>
  <c r="J15" i="12"/>
  <c r="S15" i="12"/>
  <c r="R15" i="12"/>
  <c r="X15" i="12"/>
  <c r="E16" i="12"/>
  <c r="J16" i="12"/>
  <c r="S16" i="12"/>
  <c r="R16" i="12"/>
  <c r="X16" i="12"/>
  <c r="E17" i="12"/>
  <c r="J17" i="12"/>
  <c r="S17" i="12"/>
  <c r="R17" i="12"/>
  <c r="X17" i="12"/>
  <c r="E18" i="12"/>
  <c r="J18" i="12"/>
  <c r="S18" i="12"/>
  <c r="R18" i="12"/>
  <c r="X18" i="12"/>
  <c r="E19" i="12"/>
  <c r="J19" i="12"/>
  <c r="S19" i="12"/>
  <c r="R19" i="12"/>
  <c r="X19" i="12"/>
  <c r="E20" i="12"/>
  <c r="J20" i="12"/>
  <c r="S20" i="12"/>
  <c r="R20" i="12"/>
  <c r="X20" i="12"/>
  <c r="E21" i="12"/>
  <c r="J21" i="12"/>
  <c r="S21" i="12"/>
  <c r="R21" i="12"/>
  <c r="X21" i="12"/>
  <c r="E22" i="12"/>
  <c r="J22" i="12"/>
  <c r="S22" i="12"/>
  <c r="R22" i="12"/>
  <c r="X22" i="12"/>
  <c r="E23" i="12"/>
  <c r="J23" i="12"/>
  <c r="S23" i="12"/>
  <c r="R23" i="12"/>
  <c r="X23" i="12"/>
  <c r="E24" i="12"/>
  <c r="J24" i="12"/>
  <c r="S24" i="12"/>
  <c r="R24" i="12"/>
  <c r="X24" i="12"/>
  <c r="E25" i="12"/>
  <c r="J25" i="12"/>
  <c r="S25" i="12"/>
  <c r="R25" i="12"/>
  <c r="X25" i="12"/>
  <c r="E26" i="12"/>
  <c r="J26" i="12"/>
  <c r="S26" i="12"/>
  <c r="R26" i="12"/>
  <c r="X26" i="12"/>
  <c r="E27" i="12"/>
  <c r="J27" i="12"/>
  <c r="S27" i="12"/>
  <c r="R27" i="12"/>
  <c r="X27" i="12"/>
  <c r="E28" i="12"/>
  <c r="J28" i="12"/>
  <c r="S28" i="12"/>
  <c r="R28" i="12"/>
  <c r="X28" i="12"/>
  <c r="E29" i="12"/>
  <c r="J29" i="12"/>
  <c r="S29" i="12"/>
  <c r="R29" i="12"/>
  <c r="X29" i="12"/>
  <c r="E30" i="12"/>
  <c r="J30" i="12"/>
  <c r="S30" i="12"/>
  <c r="R30" i="12"/>
  <c r="X30" i="12"/>
  <c r="E31" i="12"/>
  <c r="J31" i="12"/>
  <c r="S31" i="12"/>
  <c r="R31" i="12"/>
  <c r="X31" i="12"/>
  <c r="E32" i="12"/>
  <c r="J32" i="12"/>
  <c r="S32" i="12"/>
  <c r="R32" i="12"/>
  <c r="X32" i="12"/>
  <c r="E33" i="12"/>
  <c r="J33" i="12"/>
  <c r="S33" i="12"/>
  <c r="R33" i="12"/>
  <c r="X33" i="12"/>
  <c r="E34" i="12"/>
  <c r="J34" i="12"/>
  <c r="S34" i="12"/>
  <c r="R34" i="12"/>
  <c r="X34" i="12"/>
  <c r="E35" i="12"/>
  <c r="J35" i="12"/>
  <c r="S35" i="12"/>
  <c r="R35" i="12"/>
  <c r="X35" i="12"/>
  <c r="E36" i="12"/>
  <c r="J36" i="12"/>
  <c r="S36" i="12"/>
  <c r="R36" i="12"/>
  <c r="X36" i="12"/>
  <c r="E37" i="12"/>
  <c r="J37" i="12"/>
  <c r="S37" i="12"/>
  <c r="R37" i="12"/>
  <c r="X37" i="12"/>
  <c r="E38" i="12"/>
  <c r="J38" i="12"/>
  <c r="S38" i="12"/>
  <c r="R38" i="12"/>
  <c r="X38" i="12"/>
  <c r="E39" i="12"/>
  <c r="J39" i="12"/>
  <c r="S39" i="12"/>
  <c r="R39" i="12"/>
  <c r="X39" i="12"/>
  <c r="E40" i="12"/>
  <c r="J40" i="12"/>
  <c r="S40" i="12"/>
  <c r="R40" i="12"/>
  <c r="X40" i="12"/>
  <c r="E41" i="12"/>
  <c r="J41" i="12"/>
  <c r="S41" i="12"/>
  <c r="R41" i="12"/>
  <c r="X41" i="12"/>
  <c r="E42" i="12"/>
  <c r="J42" i="12"/>
  <c r="S42" i="12"/>
  <c r="R42" i="12"/>
  <c r="X42" i="12"/>
  <c r="E43" i="12"/>
  <c r="J43" i="12"/>
  <c r="S43" i="12"/>
  <c r="R43" i="12"/>
  <c r="X43" i="12"/>
  <c r="E44" i="12"/>
  <c r="J44" i="12"/>
  <c r="S44" i="12"/>
  <c r="R44" i="12"/>
  <c r="X44" i="12"/>
  <c r="E45" i="12"/>
  <c r="J45" i="12"/>
  <c r="S45" i="12"/>
  <c r="R45" i="12"/>
  <c r="X45" i="12"/>
  <c r="E46" i="12"/>
  <c r="J46" i="12"/>
  <c r="S46" i="12"/>
  <c r="R46" i="12"/>
  <c r="X46" i="12"/>
  <c r="E47" i="12"/>
  <c r="J47" i="12"/>
  <c r="S47" i="12"/>
  <c r="R47" i="12"/>
  <c r="X47" i="12"/>
  <c r="E48" i="12"/>
  <c r="J48" i="12"/>
  <c r="S48" i="12"/>
  <c r="R48" i="12"/>
  <c r="X48" i="12"/>
  <c r="E49" i="12"/>
  <c r="J49" i="12"/>
  <c r="S49" i="12"/>
  <c r="R49" i="12"/>
  <c r="X49" i="12"/>
  <c r="E50" i="12"/>
  <c r="J50" i="12"/>
  <c r="S50" i="12"/>
  <c r="R50" i="12"/>
  <c r="X50" i="12"/>
  <c r="E51" i="12"/>
  <c r="J51" i="12"/>
  <c r="S51" i="12"/>
  <c r="R51" i="12"/>
  <c r="X51" i="12"/>
  <c r="E52" i="12"/>
  <c r="J52" i="12"/>
  <c r="S52" i="12"/>
  <c r="R52" i="12"/>
  <c r="X52" i="12"/>
  <c r="E53" i="12"/>
  <c r="J53" i="12"/>
  <c r="S53" i="12"/>
  <c r="R53" i="12"/>
  <c r="X53" i="12"/>
  <c r="E54" i="12"/>
  <c r="J54" i="12"/>
  <c r="S54" i="12"/>
  <c r="R54" i="12"/>
  <c r="X54" i="12"/>
  <c r="X56" i="12"/>
  <c r="U9" i="12"/>
  <c r="AG30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U14" i="12"/>
  <c r="V14" i="12"/>
  <c r="Y14" i="12"/>
  <c r="U15" i="12"/>
  <c r="V15" i="12"/>
  <c r="Y15" i="12"/>
  <c r="U16" i="12"/>
  <c r="V16" i="12"/>
  <c r="Y16" i="12"/>
  <c r="U17" i="12"/>
  <c r="V17" i="12"/>
  <c r="Y17" i="12"/>
  <c r="U18" i="12"/>
  <c r="V18" i="12"/>
  <c r="Y18" i="12"/>
  <c r="U19" i="12"/>
  <c r="V19" i="12"/>
  <c r="Y19" i="12"/>
  <c r="U20" i="12"/>
  <c r="V20" i="12"/>
  <c r="Y20" i="12"/>
  <c r="U21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7" i="12"/>
  <c r="AA17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G54" i="12"/>
  <c r="AG50" i="12"/>
  <c r="AG46" i="12"/>
  <c r="AG55" i="12"/>
  <c r="AG51" i="12"/>
  <c r="AG47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K54" i="12"/>
  <c r="I54" i="12"/>
  <c r="G54" i="12"/>
  <c r="F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K53" i="12"/>
  <c r="I53" i="12"/>
  <c r="G53" i="12"/>
  <c r="F53" i="12"/>
  <c r="D53" i="12"/>
  <c r="C53" i="12"/>
  <c r="B53" i="12"/>
  <c r="K52" i="12"/>
  <c r="I52" i="12"/>
  <c r="G52" i="12"/>
  <c r="F52" i="12"/>
  <c r="D52" i="12"/>
  <c r="C52" i="12"/>
  <c r="B52" i="12"/>
  <c r="K51" i="12"/>
  <c r="I51" i="12"/>
  <c r="G51" i="12"/>
  <c r="F51" i="12"/>
  <c r="D51" i="12"/>
  <c r="C51" i="12"/>
  <c r="B51" i="12"/>
  <c r="K50" i="12"/>
  <c r="I50" i="12"/>
  <c r="G50" i="12"/>
  <c r="F50" i="12"/>
  <c r="D50" i="12"/>
  <c r="C50" i="12"/>
  <c r="B50" i="12"/>
  <c r="K49" i="12"/>
  <c r="I49" i="12"/>
  <c r="G49" i="12"/>
  <c r="F49" i="12"/>
  <c r="D49" i="12"/>
  <c r="C49" i="12"/>
  <c r="B49" i="12"/>
  <c r="K48" i="12"/>
  <c r="I48" i="12"/>
  <c r="G48" i="12"/>
  <c r="F48" i="12"/>
  <c r="D48" i="12"/>
  <c r="C48" i="12"/>
  <c r="B48" i="12"/>
  <c r="K47" i="12"/>
  <c r="I47" i="12"/>
  <c r="G47" i="12"/>
  <c r="F47" i="12"/>
  <c r="D47" i="12"/>
  <c r="C47" i="12"/>
  <c r="B47" i="12"/>
  <c r="K46" i="12"/>
  <c r="I46" i="12"/>
  <c r="G46" i="12"/>
  <c r="F46" i="12"/>
  <c r="D46" i="12"/>
  <c r="C46" i="12"/>
  <c r="B46" i="12"/>
  <c r="K45" i="12"/>
  <c r="I45" i="12"/>
  <c r="G45" i="12"/>
  <c r="F45" i="12"/>
  <c r="D45" i="12"/>
  <c r="C45" i="12"/>
  <c r="B45" i="12"/>
  <c r="K44" i="12"/>
  <c r="I44" i="12"/>
  <c r="G44" i="12"/>
  <c r="F44" i="12"/>
  <c r="D44" i="12"/>
  <c r="C44" i="12"/>
  <c r="B44" i="12"/>
  <c r="K43" i="12"/>
  <c r="I43" i="12"/>
  <c r="G43" i="12"/>
  <c r="F43" i="12"/>
  <c r="D43" i="12"/>
  <c r="C43" i="12"/>
  <c r="B43" i="12"/>
  <c r="K42" i="12"/>
  <c r="I42" i="12"/>
  <c r="G42" i="12"/>
  <c r="F42" i="12"/>
  <c r="D42" i="12"/>
  <c r="C42" i="12"/>
  <c r="B42" i="12"/>
  <c r="K41" i="12"/>
  <c r="I41" i="12"/>
  <c r="G41" i="12"/>
  <c r="F41" i="12"/>
  <c r="D41" i="12"/>
  <c r="C41" i="12"/>
  <c r="B41" i="12"/>
  <c r="K40" i="12"/>
  <c r="I40" i="12"/>
  <c r="G40" i="12"/>
  <c r="F40" i="12"/>
  <c r="D40" i="12"/>
  <c r="C40" i="12"/>
  <c r="B40" i="12"/>
  <c r="K39" i="12"/>
  <c r="I39" i="12"/>
  <c r="G39" i="12"/>
  <c r="F39" i="12"/>
  <c r="D39" i="12"/>
  <c r="C39" i="12"/>
  <c r="B39" i="12"/>
  <c r="K38" i="12"/>
  <c r="I38" i="12"/>
  <c r="G38" i="12"/>
  <c r="F38" i="12"/>
  <c r="D38" i="12"/>
  <c r="C38" i="12"/>
  <c r="B38" i="12"/>
  <c r="K37" i="12"/>
  <c r="I37" i="12"/>
  <c r="G37" i="12"/>
  <c r="F37" i="12"/>
  <c r="D37" i="12"/>
  <c r="C37" i="12"/>
  <c r="B37" i="12"/>
  <c r="K36" i="12"/>
  <c r="I36" i="12"/>
  <c r="G36" i="12"/>
  <c r="F36" i="12"/>
  <c r="D36" i="12"/>
  <c r="C36" i="12"/>
  <c r="B36" i="12"/>
  <c r="K35" i="12"/>
  <c r="I35" i="12"/>
  <c r="G35" i="12"/>
  <c r="F35" i="12"/>
  <c r="D35" i="12"/>
  <c r="C35" i="12"/>
  <c r="B35" i="12"/>
  <c r="K34" i="12"/>
  <c r="I34" i="12"/>
  <c r="G34" i="12"/>
  <c r="F34" i="12"/>
  <c r="D34" i="12"/>
  <c r="C34" i="12"/>
  <c r="B34" i="12"/>
  <c r="K33" i="12"/>
  <c r="I33" i="12"/>
  <c r="G33" i="12"/>
  <c r="F33" i="12"/>
  <c r="D33" i="12"/>
  <c r="C33" i="12"/>
  <c r="B33" i="12"/>
  <c r="K32" i="12"/>
  <c r="I32" i="12"/>
  <c r="G32" i="12"/>
  <c r="F32" i="12"/>
  <c r="D32" i="12"/>
  <c r="C32" i="12"/>
  <c r="B32" i="12"/>
  <c r="K31" i="12"/>
  <c r="I31" i="12"/>
  <c r="G31" i="12"/>
  <c r="F31" i="12"/>
  <c r="D31" i="12"/>
  <c r="C31" i="12"/>
  <c r="B31" i="12"/>
  <c r="K30" i="12"/>
  <c r="I30" i="12"/>
  <c r="G30" i="12"/>
  <c r="F30" i="12"/>
  <c r="D30" i="12"/>
  <c r="C30" i="12"/>
  <c r="B30" i="12"/>
  <c r="K29" i="12"/>
  <c r="I29" i="12"/>
  <c r="G29" i="12"/>
  <c r="F29" i="12"/>
  <c r="D29" i="12"/>
  <c r="C29" i="12"/>
  <c r="B29" i="12"/>
  <c r="K28" i="12"/>
  <c r="I28" i="12"/>
  <c r="G28" i="12"/>
  <c r="F28" i="12"/>
  <c r="D28" i="12"/>
  <c r="C28" i="12"/>
  <c r="B28" i="12"/>
  <c r="K27" i="12"/>
  <c r="I27" i="12"/>
  <c r="G27" i="12"/>
  <c r="F27" i="12"/>
  <c r="D27" i="12"/>
  <c r="C27" i="12"/>
  <c r="B27" i="12"/>
  <c r="K26" i="12"/>
  <c r="I26" i="12"/>
  <c r="G26" i="12"/>
  <c r="F26" i="12"/>
  <c r="D26" i="12"/>
  <c r="C26" i="12"/>
  <c r="B26" i="12"/>
  <c r="K25" i="12"/>
  <c r="I25" i="12"/>
  <c r="G25" i="12"/>
  <c r="F25" i="12"/>
  <c r="D25" i="12"/>
  <c r="C25" i="12"/>
  <c r="B25" i="12"/>
  <c r="K24" i="12"/>
  <c r="I24" i="12"/>
  <c r="G24" i="12"/>
  <c r="F24" i="12"/>
  <c r="D24" i="12"/>
  <c r="C24" i="12"/>
  <c r="B24" i="12"/>
  <c r="K23" i="12"/>
  <c r="I23" i="12"/>
  <c r="G23" i="12"/>
  <c r="F23" i="12"/>
  <c r="D23" i="12"/>
  <c r="C23" i="12"/>
  <c r="B23" i="12"/>
  <c r="K22" i="12"/>
  <c r="I22" i="12"/>
  <c r="G22" i="12"/>
  <c r="F22" i="12"/>
  <c r="D22" i="12"/>
  <c r="C22" i="12"/>
  <c r="B22" i="12"/>
  <c r="K21" i="12"/>
  <c r="I21" i="12"/>
  <c r="G21" i="12"/>
  <c r="F21" i="12"/>
  <c r="D21" i="12"/>
  <c r="C21" i="12"/>
  <c r="B21" i="12"/>
  <c r="K20" i="12"/>
  <c r="I20" i="12"/>
  <c r="G20" i="12"/>
  <c r="F20" i="12"/>
  <c r="D20" i="12"/>
  <c r="C20" i="12"/>
  <c r="B20" i="12"/>
  <c r="K19" i="12"/>
  <c r="I19" i="12"/>
  <c r="G19" i="12"/>
  <c r="F19" i="12"/>
  <c r="D19" i="12"/>
  <c r="C19" i="12"/>
  <c r="B19" i="12"/>
  <c r="K18" i="12"/>
  <c r="I18" i="12"/>
  <c r="G18" i="12"/>
  <c r="F18" i="12"/>
  <c r="D18" i="12"/>
  <c r="C18" i="12"/>
  <c r="B18" i="12"/>
  <c r="K17" i="12"/>
  <c r="I17" i="12"/>
  <c r="G17" i="12"/>
  <c r="F17" i="12"/>
  <c r="D17" i="12"/>
  <c r="C17" i="12"/>
  <c r="B17" i="12"/>
  <c r="K16" i="12"/>
  <c r="I16" i="12"/>
  <c r="G16" i="12"/>
  <c r="F16" i="12"/>
  <c r="D16" i="12"/>
  <c r="C16" i="12"/>
  <c r="B16" i="12"/>
  <c r="K15" i="12"/>
  <c r="I15" i="12"/>
  <c r="G15" i="12"/>
  <c r="F15" i="12"/>
  <c r="D15" i="12"/>
  <c r="C15" i="12"/>
  <c r="B15" i="12"/>
  <c r="K14" i="12"/>
  <c r="I14" i="12"/>
  <c r="G14" i="12"/>
  <c r="F14" i="12"/>
  <c r="D14" i="12"/>
  <c r="C14" i="12"/>
  <c r="B14" i="12"/>
  <c r="K13" i="12"/>
  <c r="I13" i="12"/>
  <c r="G13" i="12"/>
  <c r="F13" i="12"/>
  <c r="D13" i="12"/>
  <c r="C13" i="12"/>
  <c r="B13" i="12"/>
  <c r="K12" i="12"/>
  <c r="I12" i="12"/>
  <c r="G12" i="12"/>
  <c r="F12" i="12"/>
  <c r="D12" i="12"/>
  <c r="C12" i="12"/>
  <c r="B12" i="12"/>
  <c r="K11" i="12"/>
  <c r="I11" i="12"/>
  <c r="G11" i="12"/>
  <c r="F11" i="12"/>
  <c r="D11" i="12"/>
  <c r="C11" i="12"/>
  <c r="B11" i="12"/>
  <c r="K10" i="12"/>
  <c r="I10" i="12"/>
  <c r="G10" i="12"/>
  <c r="F10" i="12"/>
  <c r="D10" i="12"/>
  <c r="C10" i="12"/>
  <c r="B10" i="12"/>
  <c r="K9" i="12"/>
  <c r="I9" i="12"/>
  <c r="G9" i="12"/>
  <c r="F9" i="12"/>
  <c r="D9" i="12"/>
  <c r="C9" i="12"/>
  <c r="B9" i="12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D9" i="11"/>
  <c r="O9" i="11"/>
  <c r="P9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30" i="11"/>
  <c r="E9" i="11"/>
  <c r="J9" i="11"/>
  <c r="S9" i="11"/>
  <c r="R9" i="11"/>
  <c r="X9" i="11"/>
  <c r="E10" i="11"/>
  <c r="J10" i="11"/>
  <c r="S10" i="11"/>
  <c r="R10" i="11"/>
  <c r="X10" i="11"/>
  <c r="E11" i="11"/>
  <c r="J11" i="11"/>
  <c r="S11" i="11"/>
  <c r="D11" i="11"/>
  <c r="R11" i="11"/>
  <c r="X11" i="11"/>
  <c r="E12" i="11"/>
  <c r="J12" i="11"/>
  <c r="S12" i="11"/>
  <c r="D12" i="11"/>
  <c r="R12" i="11"/>
  <c r="X12" i="11"/>
  <c r="E13" i="11"/>
  <c r="J13" i="11"/>
  <c r="S13" i="11"/>
  <c r="D13" i="11"/>
  <c r="R13" i="11"/>
  <c r="X13" i="11"/>
  <c r="E14" i="11"/>
  <c r="J14" i="11"/>
  <c r="S14" i="11"/>
  <c r="D14" i="11"/>
  <c r="R14" i="11"/>
  <c r="AG26" i="11"/>
  <c r="X14" i="11"/>
  <c r="E15" i="11"/>
  <c r="J15" i="11"/>
  <c r="S15" i="11"/>
  <c r="D15" i="11"/>
  <c r="R15" i="11"/>
  <c r="X15" i="11"/>
  <c r="E16" i="11"/>
  <c r="J16" i="11"/>
  <c r="S16" i="11"/>
  <c r="D16" i="11"/>
  <c r="R16" i="11"/>
  <c r="X16" i="11"/>
  <c r="E17" i="11"/>
  <c r="J17" i="11"/>
  <c r="S17" i="11"/>
  <c r="D17" i="11"/>
  <c r="R17" i="11"/>
  <c r="X17" i="11"/>
  <c r="E18" i="11"/>
  <c r="J18" i="11"/>
  <c r="S18" i="11"/>
  <c r="D18" i="11"/>
  <c r="R18" i="11"/>
  <c r="X18" i="11"/>
  <c r="E19" i="11"/>
  <c r="J19" i="11"/>
  <c r="S19" i="11"/>
  <c r="D19" i="11"/>
  <c r="R19" i="11"/>
  <c r="X19" i="11"/>
  <c r="E20" i="11"/>
  <c r="J20" i="11"/>
  <c r="S20" i="11"/>
  <c r="D20" i="11"/>
  <c r="R20" i="11"/>
  <c r="X20" i="11"/>
  <c r="E21" i="11"/>
  <c r="J21" i="11"/>
  <c r="S21" i="11"/>
  <c r="D21" i="11"/>
  <c r="R21" i="11"/>
  <c r="X21" i="11"/>
  <c r="E22" i="11"/>
  <c r="J22" i="11"/>
  <c r="S22" i="11"/>
  <c r="D22" i="11"/>
  <c r="R22" i="11"/>
  <c r="X22" i="11"/>
  <c r="E23" i="11"/>
  <c r="J23" i="11"/>
  <c r="S23" i="11"/>
  <c r="D23" i="11"/>
  <c r="R23" i="11"/>
  <c r="X23" i="11"/>
  <c r="E24" i="11"/>
  <c r="J24" i="11"/>
  <c r="S24" i="11"/>
  <c r="D24" i="11"/>
  <c r="R24" i="11"/>
  <c r="X24" i="11"/>
  <c r="E25" i="11"/>
  <c r="J25" i="11"/>
  <c r="S25" i="11"/>
  <c r="D25" i="11"/>
  <c r="R25" i="11"/>
  <c r="X25" i="11"/>
  <c r="E26" i="11"/>
  <c r="J26" i="11"/>
  <c r="S26" i="11"/>
  <c r="D26" i="11"/>
  <c r="R26" i="11"/>
  <c r="X26" i="11"/>
  <c r="E27" i="11"/>
  <c r="J27" i="11"/>
  <c r="S27" i="11"/>
  <c r="D27" i="11"/>
  <c r="R27" i="11"/>
  <c r="X27" i="11"/>
  <c r="E28" i="11"/>
  <c r="J28" i="11"/>
  <c r="S28" i="11"/>
  <c r="D28" i="11"/>
  <c r="R28" i="11"/>
  <c r="X28" i="11"/>
  <c r="E29" i="11"/>
  <c r="J29" i="11"/>
  <c r="S29" i="11"/>
  <c r="D29" i="11"/>
  <c r="R29" i="11"/>
  <c r="X29" i="11"/>
  <c r="E30" i="11"/>
  <c r="J30" i="11"/>
  <c r="S30" i="11"/>
  <c r="D30" i="11"/>
  <c r="R30" i="11"/>
  <c r="X30" i="11"/>
  <c r="E31" i="11"/>
  <c r="J31" i="11"/>
  <c r="S31" i="11"/>
  <c r="D31" i="11"/>
  <c r="R31" i="11"/>
  <c r="X31" i="11"/>
  <c r="E32" i="11"/>
  <c r="J32" i="11"/>
  <c r="S32" i="11"/>
  <c r="D32" i="11"/>
  <c r="R32" i="11"/>
  <c r="X32" i="11"/>
  <c r="E33" i="11"/>
  <c r="J33" i="11"/>
  <c r="S33" i="11"/>
  <c r="D33" i="11"/>
  <c r="R33" i="11"/>
  <c r="X33" i="11"/>
  <c r="E34" i="11"/>
  <c r="J34" i="11"/>
  <c r="S34" i="11"/>
  <c r="D34" i="11"/>
  <c r="R34" i="11"/>
  <c r="X34" i="11"/>
  <c r="E35" i="11"/>
  <c r="J35" i="11"/>
  <c r="S35" i="11"/>
  <c r="D35" i="11"/>
  <c r="R35" i="11"/>
  <c r="X35" i="11"/>
  <c r="E36" i="11"/>
  <c r="J36" i="11"/>
  <c r="S36" i="11"/>
  <c r="D36" i="11"/>
  <c r="R36" i="11"/>
  <c r="X36" i="11"/>
  <c r="E37" i="11"/>
  <c r="J37" i="11"/>
  <c r="S37" i="11"/>
  <c r="D37" i="11"/>
  <c r="R37" i="11"/>
  <c r="X37" i="11"/>
  <c r="E38" i="11"/>
  <c r="J38" i="11"/>
  <c r="S38" i="11"/>
  <c r="D38" i="11"/>
  <c r="R38" i="11"/>
  <c r="X38" i="11"/>
  <c r="E39" i="11"/>
  <c r="J39" i="11"/>
  <c r="S39" i="11"/>
  <c r="D39" i="11"/>
  <c r="R39" i="11"/>
  <c r="X39" i="11"/>
  <c r="E40" i="11"/>
  <c r="J40" i="11"/>
  <c r="S40" i="11"/>
  <c r="D40" i="11"/>
  <c r="R40" i="11"/>
  <c r="X40" i="11"/>
  <c r="E41" i="11"/>
  <c r="J41" i="11"/>
  <c r="S41" i="11"/>
  <c r="D41" i="11"/>
  <c r="R41" i="11"/>
  <c r="X41" i="11"/>
  <c r="E42" i="11"/>
  <c r="J42" i="11"/>
  <c r="S42" i="11"/>
  <c r="D42" i="11"/>
  <c r="R42" i="11"/>
  <c r="X42" i="11"/>
  <c r="E43" i="11"/>
  <c r="J43" i="11"/>
  <c r="S43" i="11"/>
  <c r="D43" i="11"/>
  <c r="R43" i="11"/>
  <c r="X43" i="11"/>
  <c r="E44" i="11"/>
  <c r="J44" i="11"/>
  <c r="S44" i="11"/>
  <c r="D44" i="11"/>
  <c r="R44" i="11"/>
  <c r="X44" i="11"/>
  <c r="E45" i="11"/>
  <c r="J45" i="11"/>
  <c r="S45" i="11"/>
  <c r="D45" i="11"/>
  <c r="R45" i="11"/>
  <c r="X45" i="11"/>
  <c r="E46" i="11"/>
  <c r="J46" i="11"/>
  <c r="S46" i="11"/>
  <c r="D46" i="11"/>
  <c r="R46" i="11"/>
  <c r="X46" i="11"/>
  <c r="E47" i="11"/>
  <c r="J47" i="11"/>
  <c r="S47" i="11"/>
  <c r="D47" i="11"/>
  <c r="R47" i="11"/>
  <c r="X47" i="11"/>
  <c r="E48" i="11"/>
  <c r="J48" i="11"/>
  <c r="S48" i="11"/>
  <c r="D48" i="11"/>
  <c r="R48" i="11"/>
  <c r="X48" i="11"/>
  <c r="E49" i="11"/>
  <c r="J49" i="11"/>
  <c r="S49" i="11"/>
  <c r="D49" i="11"/>
  <c r="R49" i="11"/>
  <c r="X49" i="11"/>
  <c r="E50" i="11"/>
  <c r="J50" i="11"/>
  <c r="S50" i="11"/>
  <c r="D50" i="11"/>
  <c r="R50" i="11"/>
  <c r="X50" i="11"/>
  <c r="E51" i="11"/>
  <c r="J51" i="11"/>
  <c r="S51" i="11"/>
  <c r="D51" i="11"/>
  <c r="R51" i="11"/>
  <c r="X51" i="11"/>
  <c r="E52" i="11"/>
  <c r="J52" i="11"/>
  <c r="S52" i="11"/>
  <c r="D52" i="11"/>
  <c r="R52" i="11"/>
  <c r="X52" i="11"/>
  <c r="E53" i="11"/>
  <c r="J53" i="11"/>
  <c r="S53" i="11"/>
  <c r="D53" i="11"/>
  <c r="R53" i="11"/>
  <c r="X53" i="11"/>
  <c r="E54" i="11"/>
  <c r="J54" i="11"/>
  <c r="S54" i="11"/>
  <c r="D54" i="11"/>
  <c r="R54" i="11"/>
  <c r="X54" i="11"/>
  <c r="X56" i="11"/>
  <c r="AH33" i="11"/>
  <c r="U9" i="11"/>
  <c r="AG30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AI33" i="11"/>
  <c r="V30" i="11"/>
  <c r="Y30" i="11"/>
  <c r="V31" i="11"/>
  <c r="Y31" i="11"/>
  <c r="V32" i="11"/>
  <c r="Y32" i="11"/>
  <c r="V33" i="11"/>
  <c r="Y33" i="11"/>
  <c r="V34" i="11"/>
  <c r="Y34" i="11"/>
  <c r="V35" i="11"/>
  <c r="Y35" i="11"/>
  <c r="V36" i="11"/>
  <c r="Y36" i="11"/>
  <c r="V37" i="11"/>
  <c r="Y37" i="11"/>
  <c r="V38" i="11"/>
  <c r="Y38" i="11"/>
  <c r="V39" i="11"/>
  <c r="Y39" i="11"/>
  <c r="V40" i="11"/>
  <c r="Y40" i="11"/>
  <c r="V41" i="11"/>
  <c r="Y41" i="11"/>
  <c r="V42" i="11"/>
  <c r="Y42" i="11"/>
  <c r="V43" i="11"/>
  <c r="Y43" i="11"/>
  <c r="V44" i="11"/>
  <c r="Y44" i="11"/>
  <c r="V45" i="11"/>
  <c r="Y45" i="11"/>
  <c r="V46" i="11"/>
  <c r="Y46" i="11"/>
  <c r="V47" i="11"/>
  <c r="Y47" i="11"/>
  <c r="V48" i="11"/>
  <c r="Y48" i="11"/>
  <c r="V49" i="11"/>
  <c r="Y49" i="11"/>
  <c r="V50" i="11"/>
  <c r="Y50" i="11"/>
  <c r="V51" i="11"/>
  <c r="Y51" i="11"/>
  <c r="V52" i="11"/>
  <c r="Y52" i="11"/>
  <c r="V53" i="11"/>
  <c r="Y53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K54" i="11"/>
  <c r="I54" i="11"/>
  <c r="G54" i="11"/>
  <c r="F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I53" i="11"/>
  <c r="G53" i="11"/>
  <c r="F53" i="11"/>
  <c r="C53" i="11"/>
  <c r="B53" i="11"/>
  <c r="K52" i="11"/>
  <c r="I52" i="11"/>
  <c r="G52" i="11"/>
  <c r="F52" i="11"/>
  <c r="C52" i="11"/>
  <c r="B52" i="11"/>
  <c r="K51" i="11"/>
  <c r="I51" i="11"/>
  <c r="G51" i="11"/>
  <c r="F51" i="11"/>
  <c r="C51" i="11"/>
  <c r="B51" i="11"/>
  <c r="K50" i="11"/>
  <c r="I50" i="11"/>
  <c r="G50" i="11"/>
  <c r="F50" i="11"/>
  <c r="C50" i="11"/>
  <c r="B50" i="11"/>
  <c r="K49" i="11"/>
  <c r="I49" i="11"/>
  <c r="G49" i="11"/>
  <c r="F49" i="11"/>
  <c r="C49" i="11"/>
  <c r="B49" i="11"/>
  <c r="K48" i="11"/>
  <c r="I48" i="11"/>
  <c r="G48" i="11"/>
  <c r="F48" i="11"/>
  <c r="C48" i="11"/>
  <c r="B48" i="11"/>
  <c r="K47" i="11"/>
  <c r="I47" i="11"/>
  <c r="G47" i="11"/>
  <c r="F47" i="11"/>
  <c r="C47" i="11"/>
  <c r="B47" i="11"/>
  <c r="K46" i="11"/>
  <c r="I46" i="11"/>
  <c r="G46" i="11"/>
  <c r="F46" i="11"/>
  <c r="C46" i="11"/>
  <c r="B46" i="11"/>
  <c r="K45" i="11"/>
  <c r="I45" i="11"/>
  <c r="G45" i="11"/>
  <c r="F45" i="11"/>
  <c r="C45" i="11"/>
  <c r="B45" i="11"/>
  <c r="K44" i="11"/>
  <c r="I44" i="11"/>
  <c r="G44" i="11"/>
  <c r="F44" i="11"/>
  <c r="C44" i="11"/>
  <c r="B44" i="11"/>
  <c r="K43" i="11"/>
  <c r="I43" i="11"/>
  <c r="G43" i="11"/>
  <c r="F43" i="11"/>
  <c r="C43" i="11"/>
  <c r="B43" i="11"/>
  <c r="K42" i="11"/>
  <c r="I42" i="11"/>
  <c r="G42" i="11"/>
  <c r="F42" i="11"/>
  <c r="C42" i="11"/>
  <c r="B42" i="11"/>
  <c r="K41" i="11"/>
  <c r="I41" i="11"/>
  <c r="G41" i="11"/>
  <c r="F41" i="11"/>
  <c r="C41" i="11"/>
  <c r="B41" i="11"/>
  <c r="K40" i="11"/>
  <c r="I40" i="11"/>
  <c r="G40" i="11"/>
  <c r="F40" i="11"/>
  <c r="C40" i="11"/>
  <c r="B40" i="11"/>
  <c r="K39" i="11"/>
  <c r="I39" i="11"/>
  <c r="G39" i="11"/>
  <c r="F39" i="11"/>
  <c r="C39" i="11"/>
  <c r="B39" i="11"/>
  <c r="K38" i="11"/>
  <c r="I38" i="11"/>
  <c r="G38" i="11"/>
  <c r="F38" i="11"/>
  <c r="C38" i="11"/>
  <c r="B38" i="11"/>
  <c r="K37" i="11"/>
  <c r="I37" i="11"/>
  <c r="G37" i="11"/>
  <c r="F37" i="11"/>
  <c r="C37" i="11"/>
  <c r="B37" i="11"/>
  <c r="K36" i="11"/>
  <c r="I36" i="11"/>
  <c r="G36" i="11"/>
  <c r="F36" i="11"/>
  <c r="C36" i="11"/>
  <c r="B36" i="11"/>
  <c r="K35" i="11"/>
  <c r="I35" i="11"/>
  <c r="G35" i="11"/>
  <c r="F35" i="11"/>
  <c r="C35" i="11"/>
  <c r="B35" i="11"/>
  <c r="K34" i="11"/>
  <c r="I34" i="11"/>
  <c r="G34" i="11"/>
  <c r="F34" i="11"/>
  <c r="C34" i="11"/>
  <c r="B34" i="11"/>
  <c r="K33" i="11"/>
  <c r="I33" i="11"/>
  <c r="G33" i="11"/>
  <c r="F33" i="11"/>
  <c r="C33" i="11"/>
  <c r="B33" i="11"/>
  <c r="K32" i="11"/>
  <c r="I32" i="11"/>
  <c r="G32" i="11"/>
  <c r="F32" i="11"/>
  <c r="C32" i="11"/>
  <c r="B32" i="11"/>
  <c r="K31" i="11"/>
  <c r="I31" i="11"/>
  <c r="G31" i="11"/>
  <c r="F31" i="11"/>
  <c r="C31" i="11"/>
  <c r="B31" i="11"/>
  <c r="K30" i="11"/>
  <c r="I30" i="11"/>
  <c r="G30" i="11"/>
  <c r="F30" i="11"/>
  <c r="C30" i="11"/>
  <c r="B30" i="11"/>
  <c r="K29" i="11"/>
  <c r="I29" i="11"/>
  <c r="G29" i="11"/>
  <c r="F29" i="11"/>
  <c r="C29" i="11"/>
  <c r="B29" i="11"/>
  <c r="K28" i="11"/>
  <c r="I28" i="11"/>
  <c r="G28" i="11"/>
  <c r="F28" i="11"/>
  <c r="C28" i="11"/>
  <c r="B28" i="11"/>
  <c r="K27" i="11"/>
  <c r="I27" i="11"/>
  <c r="G27" i="11"/>
  <c r="F27" i="11"/>
  <c r="C27" i="11"/>
  <c r="B27" i="11"/>
  <c r="K26" i="11"/>
  <c r="I26" i="11"/>
  <c r="G26" i="11"/>
  <c r="F26" i="11"/>
  <c r="C26" i="11"/>
  <c r="B26" i="11"/>
  <c r="K25" i="11"/>
  <c r="I25" i="11"/>
  <c r="G25" i="11"/>
  <c r="F25" i="11"/>
  <c r="C25" i="11"/>
  <c r="B25" i="11"/>
  <c r="K24" i="11"/>
  <c r="I24" i="11"/>
  <c r="G24" i="11"/>
  <c r="F24" i="11"/>
  <c r="C24" i="11"/>
  <c r="B24" i="11"/>
  <c r="K23" i="11"/>
  <c r="I23" i="11"/>
  <c r="G23" i="11"/>
  <c r="F23" i="11"/>
  <c r="C23" i="11"/>
  <c r="B23" i="11"/>
  <c r="K22" i="11"/>
  <c r="I22" i="11"/>
  <c r="G22" i="11"/>
  <c r="F22" i="11"/>
  <c r="C22" i="11"/>
  <c r="B22" i="11"/>
  <c r="K21" i="11"/>
  <c r="I21" i="11"/>
  <c r="G21" i="11"/>
  <c r="F21" i="11"/>
  <c r="C21" i="11"/>
  <c r="B21" i="11"/>
  <c r="K20" i="11"/>
  <c r="I20" i="11"/>
  <c r="G20" i="11"/>
  <c r="F20" i="11"/>
  <c r="C20" i="11"/>
  <c r="B20" i="11"/>
  <c r="K19" i="11"/>
  <c r="I19" i="11"/>
  <c r="G19" i="11"/>
  <c r="F19" i="11"/>
  <c r="C19" i="11"/>
  <c r="B19" i="11"/>
  <c r="K18" i="11"/>
  <c r="I18" i="11"/>
  <c r="G18" i="11"/>
  <c r="F18" i="11"/>
  <c r="C18" i="11"/>
  <c r="B18" i="11"/>
  <c r="K17" i="11"/>
  <c r="I17" i="11"/>
  <c r="G17" i="11"/>
  <c r="F17" i="11"/>
  <c r="C17" i="11"/>
  <c r="B17" i="11"/>
  <c r="K16" i="11"/>
  <c r="I16" i="11"/>
  <c r="G16" i="11"/>
  <c r="F16" i="11"/>
  <c r="C16" i="11"/>
  <c r="B16" i="11"/>
  <c r="K15" i="11"/>
  <c r="I15" i="11"/>
  <c r="G15" i="11"/>
  <c r="F15" i="11"/>
  <c r="C15" i="11"/>
  <c r="B15" i="11"/>
  <c r="K14" i="11"/>
  <c r="I14" i="11"/>
  <c r="G14" i="11"/>
  <c r="F14" i="11"/>
  <c r="C14" i="11"/>
  <c r="B14" i="11"/>
  <c r="K13" i="11"/>
  <c r="I13" i="11"/>
  <c r="G13" i="11"/>
  <c r="F13" i="11"/>
  <c r="C13" i="11"/>
  <c r="B13" i="11"/>
  <c r="K12" i="11"/>
  <c r="I12" i="11"/>
  <c r="G12" i="11"/>
  <c r="F12" i="11"/>
  <c r="C12" i="11"/>
  <c r="B12" i="11"/>
  <c r="K11" i="11"/>
  <c r="I11" i="11"/>
  <c r="G11" i="11"/>
  <c r="F11" i="11"/>
  <c r="C11" i="11"/>
  <c r="B11" i="11"/>
  <c r="K10" i="11"/>
  <c r="I10" i="11"/>
  <c r="G10" i="11"/>
  <c r="F10" i="11"/>
  <c r="C10" i="11"/>
  <c r="B10" i="11"/>
  <c r="K9" i="11"/>
  <c r="I9" i="11"/>
  <c r="G9" i="11"/>
  <c r="F9" i="11"/>
  <c r="C9" i="11"/>
  <c r="B9" i="11"/>
  <c r="E10" i="9"/>
  <c r="J10" i="9"/>
  <c r="P10" i="9"/>
  <c r="E11" i="9"/>
  <c r="J11" i="9"/>
  <c r="P11" i="9"/>
  <c r="E12" i="9"/>
  <c r="J12" i="9"/>
  <c r="P12" i="9"/>
  <c r="E13" i="9"/>
  <c r="J13" i="9"/>
  <c r="P13" i="9"/>
  <c r="E14" i="9"/>
  <c r="J14" i="9"/>
  <c r="P14" i="9"/>
  <c r="E15" i="9"/>
  <c r="J15" i="9"/>
  <c r="P15" i="9"/>
  <c r="E16" i="9"/>
  <c r="J16" i="9"/>
  <c r="P16" i="9"/>
  <c r="E17" i="9"/>
  <c r="J17" i="9"/>
  <c r="P17" i="9"/>
  <c r="E18" i="9"/>
  <c r="J18" i="9"/>
  <c r="P18" i="9"/>
  <c r="E19" i="9"/>
  <c r="J19" i="9"/>
  <c r="P19" i="9"/>
  <c r="E20" i="9"/>
  <c r="J20" i="9"/>
  <c r="P20" i="9"/>
  <c r="E21" i="9"/>
  <c r="J21" i="9"/>
  <c r="P21" i="9"/>
  <c r="E22" i="9"/>
  <c r="J22" i="9"/>
  <c r="P22" i="9"/>
  <c r="E23" i="9"/>
  <c r="J23" i="9"/>
  <c r="P23" i="9"/>
  <c r="E24" i="9"/>
  <c r="J24" i="9"/>
  <c r="P24" i="9"/>
  <c r="E25" i="9"/>
  <c r="J25" i="9"/>
  <c r="P25" i="9"/>
  <c r="E26" i="9"/>
  <c r="J26" i="9"/>
  <c r="P26" i="9"/>
  <c r="E27" i="9"/>
  <c r="J27" i="9"/>
  <c r="P27" i="9"/>
  <c r="E28" i="9"/>
  <c r="J28" i="9"/>
  <c r="P28" i="9"/>
  <c r="E29" i="9"/>
  <c r="J29" i="9"/>
  <c r="P29" i="9"/>
  <c r="E30" i="9"/>
  <c r="J30" i="9"/>
  <c r="P30" i="9"/>
  <c r="E31" i="9"/>
  <c r="J31" i="9"/>
  <c r="P31" i="9"/>
  <c r="E32" i="9"/>
  <c r="J32" i="9"/>
  <c r="P32" i="9"/>
  <c r="E33" i="9"/>
  <c r="J33" i="9"/>
  <c r="P33" i="9"/>
  <c r="E34" i="9"/>
  <c r="J34" i="9"/>
  <c r="P34" i="9"/>
  <c r="E35" i="9"/>
  <c r="J35" i="9"/>
  <c r="P35" i="9"/>
  <c r="E36" i="9"/>
  <c r="J36" i="9"/>
  <c r="P36" i="9"/>
  <c r="E37" i="9"/>
  <c r="J37" i="9"/>
  <c r="P37" i="9"/>
  <c r="E38" i="9"/>
  <c r="J38" i="9"/>
  <c r="P38" i="9"/>
  <c r="E39" i="9"/>
  <c r="J39" i="9"/>
  <c r="P39" i="9"/>
  <c r="E40" i="9"/>
  <c r="J40" i="9"/>
  <c r="P40" i="9"/>
  <c r="E41" i="9"/>
  <c r="J41" i="9"/>
  <c r="P41" i="9"/>
  <c r="E42" i="9"/>
  <c r="J42" i="9"/>
  <c r="P42" i="9"/>
  <c r="E43" i="9"/>
  <c r="J43" i="9"/>
  <c r="P43" i="9"/>
  <c r="E44" i="9"/>
  <c r="J44" i="9"/>
  <c r="P44" i="9"/>
  <c r="E45" i="9"/>
  <c r="J45" i="9"/>
  <c r="P45" i="9"/>
  <c r="E46" i="9"/>
  <c r="J46" i="9"/>
  <c r="P46" i="9"/>
  <c r="E47" i="9"/>
  <c r="J47" i="9"/>
  <c r="P47" i="9"/>
  <c r="E48" i="9"/>
  <c r="J48" i="9"/>
  <c r="P48" i="9"/>
  <c r="E49" i="9"/>
  <c r="J49" i="9"/>
  <c r="P49" i="9"/>
  <c r="E50" i="9"/>
  <c r="J50" i="9"/>
  <c r="P50" i="9"/>
  <c r="E51" i="9"/>
  <c r="J51" i="9"/>
  <c r="P51" i="9"/>
  <c r="E52" i="9"/>
  <c r="J52" i="9"/>
  <c r="P52" i="9"/>
  <c r="E53" i="9"/>
  <c r="J53" i="9"/>
  <c r="P53" i="9"/>
  <c r="E54" i="9"/>
  <c r="J54" i="9"/>
  <c r="P54" i="9"/>
  <c r="E9" i="9"/>
  <c r="J9" i="9"/>
  <c r="P9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P11" i="10"/>
  <c r="S11" i="10"/>
  <c r="R11" i="10"/>
  <c r="X11" i="10"/>
  <c r="P12" i="10"/>
  <c r="S12" i="10"/>
  <c r="R12" i="10"/>
  <c r="X12" i="10"/>
  <c r="P13" i="10"/>
  <c r="S13" i="10"/>
  <c r="R13" i="10"/>
  <c r="X13" i="10"/>
  <c r="P14" i="10"/>
  <c r="S14" i="10"/>
  <c r="R14" i="10"/>
  <c r="X14" i="10"/>
  <c r="P15" i="10"/>
  <c r="S15" i="10"/>
  <c r="R15" i="10"/>
  <c r="X15" i="10"/>
  <c r="P16" i="10"/>
  <c r="S16" i="10"/>
  <c r="R16" i="10"/>
  <c r="X16" i="10"/>
  <c r="P17" i="10"/>
  <c r="S17" i="10"/>
  <c r="R17" i="10"/>
  <c r="X17" i="10"/>
  <c r="P18" i="10"/>
  <c r="S18" i="10"/>
  <c r="R18" i="10"/>
  <c r="X18" i="10"/>
  <c r="P19" i="10"/>
  <c r="S19" i="10"/>
  <c r="R19" i="10"/>
  <c r="X19" i="10"/>
  <c r="P20" i="10"/>
  <c r="S20" i="10"/>
  <c r="R20" i="10"/>
  <c r="X20" i="10"/>
  <c r="P21" i="10"/>
  <c r="S21" i="10"/>
  <c r="R21" i="10"/>
  <c r="X21" i="10"/>
  <c r="P22" i="10"/>
  <c r="S22" i="10"/>
  <c r="R22" i="10"/>
  <c r="X22" i="10"/>
  <c r="P23" i="10"/>
  <c r="S23" i="10"/>
  <c r="R23" i="10"/>
  <c r="X23" i="10"/>
  <c r="P24" i="10"/>
  <c r="S24" i="10"/>
  <c r="R24" i="10"/>
  <c r="X24" i="10"/>
  <c r="P25" i="10"/>
  <c r="S25" i="10"/>
  <c r="R25" i="10"/>
  <c r="X25" i="10"/>
  <c r="P26" i="10"/>
  <c r="S26" i="10"/>
  <c r="R26" i="10"/>
  <c r="X26" i="10"/>
  <c r="P27" i="10"/>
  <c r="S27" i="10"/>
  <c r="R27" i="10"/>
  <c r="X27" i="10"/>
  <c r="P28" i="10"/>
  <c r="S28" i="10"/>
  <c r="R28" i="10"/>
  <c r="X28" i="10"/>
  <c r="P29" i="10"/>
  <c r="S29" i="10"/>
  <c r="R29" i="10"/>
  <c r="X29" i="10"/>
  <c r="P30" i="10"/>
  <c r="S30" i="10"/>
  <c r="R30" i="10"/>
  <c r="X30" i="10"/>
  <c r="P31" i="10"/>
  <c r="S31" i="10"/>
  <c r="R31" i="10"/>
  <c r="X31" i="10"/>
  <c r="P32" i="10"/>
  <c r="S32" i="10"/>
  <c r="R32" i="10"/>
  <c r="X32" i="10"/>
  <c r="P33" i="10"/>
  <c r="S33" i="10"/>
  <c r="R33" i="10"/>
  <c r="X33" i="10"/>
  <c r="P34" i="10"/>
  <c r="S34" i="10"/>
  <c r="R34" i="10"/>
  <c r="X34" i="10"/>
  <c r="P35" i="10"/>
  <c r="S35" i="10"/>
  <c r="R35" i="10"/>
  <c r="X35" i="10"/>
  <c r="P36" i="10"/>
  <c r="S36" i="10"/>
  <c r="R36" i="10"/>
  <c r="X36" i="10"/>
  <c r="P37" i="10"/>
  <c r="S37" i="10"/>
  <c r="R37" i="10"/>
  <c r="X37" i="10"/>
  <c r="P38" i="10"/>
  <c r="S38" i="10"/>
  <c r="R38" i="10"/>
  <c r="X38" i="10"/>
  <c r="P39" i="10"/>
  <c r="S39" i="10"/>
  <c r="R39" i="10"/>
  <c r="X39" i="10"/>
  <c r="P40" i="10"/>
  <c r="S40" i="10"/>
  <c r="R40" i="10"/>
  <c r="X40" i="10"/>
  <c r="P41" i="10"/>
  <c r="S41" i="10"/>
  <c r="R41" i="10"/>
  <c r="X41" i="10"/>
  <c r="P42" i="10"/>
  <c r="S42" i="10"/>
  <c r="R42" i="10"/>
  <c r="X42" i="10"/>
  <c r="P43" i="10"/>
  <c r="S43" i="10"/>
  <c r="R43" i="10"/>
  <c r="X43" i="10"/>
  <c r="P44" i="10"/>
  <c r="S44" i="10"/>
  <c r="R44" i="10"/>
  <c r="X44" i="10"/>
  <c r="P45" i="10"/>
  <c r="S45" i="10"/>
  <c r="R45" i="10"/>
  <c r="X45" i="10"/>
  <c r="P46" i="10"/>
  <c r="S46" i="10"/>
  <c r="R46" i="10"/>
  <c r="X46" i="10"/>
  <c r="P47" i="10"/>
  <c r="S47" i="10"/>
  <c r="R47" i="10"/>
  <c r="X47" i="10"/>
  <c r="P48" i="10"/>
  <c r="S48" i="10"/>
  <c r="R48" i="10"/>
  <c r="X48" i="10"/>
  <c r="P49" i="10"/>
  <c r="S49" i="10"/>
  <c r="R49" i="10"/>
  <c r="X49" i="10"/>
  <c r="P50" i="10"/>
  <c r="S50" i="10"/>
  <c r="R50" i="10"/>
  <c r="X50" i="10"/>
  <c r="P51" i="10"/>
  <c r="S51" i="10"/>
  <c r="R51" i="10"/>
  <c r="X51" i="10"/>
  <c r="P52" i="10"/>
  <c r="S52" i="10"/>
  <c r="R52" i="10"/>
  <c r="X52" i="10"/>
  <c r="P53" i="10"/>
  <c r="S53" i="10"/>
  <c r="R53" i="10"/>
  <c r="X53" i="10"/>
  <c r="P54" i="10"/>
  <c r="S54" i="10"/>
  <c r="R54" i="10"/>
  <c r="X54" i="10"/>
  <c r="D9" i="10"/>
  <c r="O9" i="10"/>
  <c r="P9" i="10"/>
  <c r="S9" i="10"/>
  <c r="R9" i="10"/>
  <c r="X9" i="10"/>
  <c r="P10" i="10"/>
  <c r="S10" i="10"/>
  <c r="R10" i="10"/>
  <c r="X10" i="10"/>
  <c r="X56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U9" i="10"/>
  <c r="V9" i="10"/>
  <c r="Y9" i="10"/>
  <c r="U10" i="10"/>
  <c r="V10" i="10"/>
  <c r="Y10" i="10"/>
  <c r="Y56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9" i="10"/>
  <c r="Z10" i="10"/>
  <c r="Z56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M9" i="10"/>
  <c r="AA9" i="10"/>
  <c r="M10" i="10"/>
  <c r="AA10" i="10"/>
  <c r="AA56" i="10"/>
  <c r="AG54" i="10"/>
  <c r="AG50" i="10"/>
  <c r="AG46" i="10"/>
  <c r="AG55" i="10"/>
  <c r="AG51" i="10"/>
  <c r="AG47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10"/>
  <c r="AB56" i="10"/>
  <c r="AD56" i="10"/>
  <c r="E9" i="10"/>
  <c r="J9" i="10"/>
  <c r="E10" i="10"/>
  <c r="J10" i="10"/>
  <c r="E11" i="10"/>
  <c r="J11" i="10"/>
  <c r="D11" i="10"/>
  <c r="E12" i="10"/>
  <c r="J12" i="10"/>
  <c r="D12" i="10"/>
  <c r="E13" i="10"/>
  <c r="J13" i="10"/>
  <c r="D13" i="10"/>
  <c r="E14" i="10"/>
  <c r="J14" i="10"/>
  <c r="D14" i="10"/>
  <c r="E15" i="10"/>
  <c r="J15" i="10"/>
  <c r="D15" i="10"/>
  <c r="E16" i="10"/>
  <c r="J16" i="10"/>
  <c r="D16" i="10"/>
  <c r="E17" i="10"/>
  <c r="J17" i="10"/>
  <c r="D17" i="10"/>
  <c r="E18" i="10"/>
  <c r="J18" i="10"/>
  <c r="D18" i="10"/>
  <c r="E19" i="10"/>
  <c r="J19" i="10"/>
  <c r="D19" i="10"/>
  <c r="E20" i="10"/>
  <c r="J20" i="10"/>
  <c r="D20" i="10"/>
  <c r="E21" i="10"/>
  <c r="J21" i="10"/>
  <c r="D21" i="10"/>
  <c r="E22" i="10"/>
  <c r="J22" i="10"/>
  <c r="D22" i="10"/>
  <c r="E23" i="10"/>
  <c r="J23" i="10"/>
  <c r="D23" i="10"/>
  <c r="E24" i="10"/>
  <c r="J24" i="10"/>
  <c r="D24" i="10"/>
  <c r="E25" i="10"/>
  <c r="J25" i="10"/>
  <c r="D25" i="10"/>
  <c r="E26" i="10"/>
  <c r="J26" i="10"/>
  <c r="D26" i="10"/>
  <c r="E27" i="10"/>
  <c r="J27" i="10"/>
  <c r="D27" i="10"/>
  <c r="E28" i="10"/>
  <c r="J28" i="10"/>
  <c r="D28" i="10"/>
  <c r="E29" i="10"/>
  <c r="J29" i="10"/>
  <c r="D29" i="10"/>
  <c r="E30" i="10"/>
  <c r="J30" i="10"/>
  <c r="D30" i="10"/>
  <c r="E31" i="10"/>
  <c r="J31" i="10"/>
  <c r="D31" i="10"/>
  <c r="E32" i="10"/>
  <c r="J32" i="10"/>
  <c r="D32" i="10"/>
  <c r="E33" i="10"/>
  <c r="J33" i="10"/>
  <c r="D33" i="10"/>
  <c r="E34" i="10"/>
  <c r="J34" i="10"/>
  <c r="D34" i="10"/>
  <c r="E35" i="10"/>
  <c r="J35" i="10"/>
  <c r="D35" i="10"/>
  <c r="E36" i="10"/>
  <c r="J36" i="10"/>
  <c r="D36" i="10"/>
  <c r="E37" i="10"/>
  <c r="J37" i="10"/>
  <c r="D37" i="10"/>
  <c r="E38" i="10"/>
  <c r="J38" i="10"/>
  <c r="D38" i="10"/>
  <c r="E39" i="10"/>
  <c r="J39" i="10"/>
  <c r="D39" i="10"/>
  <c r="E40" i="10"/>
  <c r="J40" i="10"/>
  <c r="D40" i="10"/>
  <c r="E41" i="10"/>
  <c r="J41" i="10"/>
  <c r="D41" i="10"/>
  <c r="E42" i="10"/>
  <c r="J42" i="10"/>
  <c r="D42" i="10"/>
  <c r="E43" i="10"/>
  <c r="J43" i="10"/>
  <c r="D43" i="10"/>
  <c r="E44" i="10"/>
  <c r="J44" i="10"/>
  <c r="D44" i="10"/>
  <c r="E45" i="10"/>
  <c r="J45" i="10"/>
  <c r="D45" i="10"/>
  <c r="E46" i="10"/>
  <c r="J46" i="10"/>
  <c r="D46" i="10"/>
  <c r="E47" i="10"/>
  <c r="J47" i="10"/>
  <c r="D47" i="10"/>
  <c r="E48" i="10"/>
  <c r="J48" i="10"/>
  <c r="D48" i="10"/>
  <c r="E49" i="10"/>
  <c r="J49" i="10"/>
  <c r="D49" i="10"/>
  <c r="E50" i="10"/>
  <c r="J50" i="10"/>
  <c r="D50" i="10"/>
  <c r="E51" i="10"/>
  <c r="J51" i="10"/>
  <c r="D51" i="10"/>
  <c r="E52" i="10"/>
  <c r="J52" i="10"/>
  <c r="D52" i="10"/>
  <c r="E53" i="10"/>
  <c r="J53" i="10"/>
  <c r="D53" i="10"/>
  <c r="E54" i="10"/>
  <c r="J54" i="10"/>
  <c r="D54" i="10"/>
  <c r="AH33" i="10"/>
  <c r="AG30" i="10"/>
  <c r="AH32" i="10"/>
  <c r="AI33" i="10"/>
  <c r="AI32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K54" i="10"/>
  <c r="I54" i="10"/>
  <c r="G54" i="10"/>
  <c r="F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K53" i="10"/>
  <c r="I53" i="10"/>
  <c r="G53" i="10"/>
  <c r="F53" i="10"/>
  <c r="C53" i="10"/>
  <c r="B53" i="10"/>
  <c r="K52" i="10"/>
  <c r="I52" i="10"/>
  <c r="G52" i="10"/>
  <c r="F52" i="10"/>
  <c r="C52" i="10"/>
  <c r="B52" i="10"/>
  <c r="K51" i="10"/>
  <c r="I51" i="10"/>
  <c r="G51" i="10"/>
  <c r="F51" i="10"/>
  <c r="C51" i="10"/>
  <c r="B51" i="10"/>
  <c r="K50" i="10"/>
  <c r="I50" i="10"/>
  <c r="G50" i="10"/>
  <c r="F50" i="10"/>
  <c r="C50" i="10"/>
  <c r="B50" i="10"/>
  <c r="K49" i="10"/>
  <c r="I49" i="10"/>
  <c r="G49" i="10"/>
  <c r="F49" i="10"/>
  <c r="C49" i="10"/>
  <c r="B49" i="10"/>
  <c r="K48" i="10"/>
  <c r="I48" i="10"/>
  <c r="G48" i="10"/>
  <c r="F48" i="10"/>
  <c r="C48" i="10"/>
  <c r="B48" i="10"/>
  <c r="K47" i="10"/>
  <c r="I47" i="10"/>
  <c r="G47" i="10"/>
  <c r="F47" i="10"/>
  <c r="C47" i="10"/>
  <c r="B47" i="10"/>
  <c r="K46" i="10"/>
  <c r="I46" i="10"/>
  <c r="G46" i="10"/>
  <c r="F46" i="10"/>
  <c r="C46" i="10"/>
  <c r="B46" i="10"/>
  <c r="K45" i="10"/>
  <c r="I45" i="10"/>
  <c r="G45" i="10"/>
  <c r="F45" i="10"/>
  <c r="C45" i="10"/>
  <c r="B45" i="10"/>
  <c r="K44" i="10"/>
  <c r="I44" i="10"/>
  <c r="G44" i="10"/>
  <c r="F44" i="10"/>
  <c r="C44" i="10"/>
  <c r="B44" i="10"/>
  <c r="K43" i="10"/>
  <c r="I43" i="10"/>
  <c r="G43" i="10"/>
  <c r="F43" i="10"/>
  <c r="C43" i="10"/>
  <c r="B43" i="10"/>
  <c r="K42" i="10"/>
  <c r="I42" i="10"/>
  <c r="G42" i="10"/>
  <c r="F42" i="10"/>
  <c r="C42" i="10"/>
  <c r="B42" i="10"/>
  <c r="K41" i="10"/>
  <c r="I41" i="10"/>
  <c r="G41" i="10"/>
  <c r="F41" i="10"/>
  <c r="C41" i="10"/>
  <c r="B41" i="10"/>
  <c r="K40" i="10"/>
  <c r="I40" i="10"/>
  <c r="G40" i="10"/>
  <c r="F40" i="10"/>
  <c r="C40" i="10"/>
  <c r="B40" i="10"/>
  <c r="K39" i="10"/>
  <c r="I39" i="10"/>
  <c r="G39" i="10"/>
  <c r="F39" i="10"/>
  <c r="C39" i="10"/>
  <c r="B39" i="10"/>
  <c r="K38" i="10"/>
  <c r="I38" i="10"/>
  <c r="G38" i="10"/>
  <c r="F38" i="10"/>
  <c r="C38" i="10"/>
  <c r="B38" i="10"/>
  <c r="K37" i="10"/>
  <c r="I37" i="10"/>
  <c r="G37" i="10"/>
  <c r="F37" i="10"/>
  <c r="C37" i="10"/>
  <c r="B37" i="10"/>
  <c r="K36" i="10"/>
  <c r="I36" i="10"/>
  <c r="G36" i="10"/>
  <c r="F36" i="10"/>
  <c r="C36" i="10"/>
  <c r="B36" i="10"/>
  <c r="K35" i="10"/>
  <c r="I35" i="10"/>
  <c r="G35" i="10"/>
  <c r="F35" i="10"/>
  <c r="C35" i="10"/>
  <c r="B35" i="10"/>
  <c r="K34" i="10"/>
  <c r="I34" i="10"/>
  <c r="G34" i="10"/>
  <c r="F34" i="10"/>
  <c r="C34" i="10"/>
  <c r="B34" i="10"/>
  <c r="K33" i="10"/>
  <c r="I33" i="10"/>
  <c r="G33" i="10"/>
  <c r="F33" i="10"/>
  <c r="C33" i="10"/>
  <c r="B33" i="10"/>
  <c r="K32" i="10"/>
  <c r="I32" i="10"/>
  <c r="G32" i="10"/>
  <c r="F32" i="10"/>
  <c r="C32" i="10"/>
  <c r="B32" i="10"/>
  <c r="K31" i="10"/>
  <c r="I31" i="10"/>
  <c r="G31" i="10"/>
  <c r="F31" i="10"/>
  <c r="C31" i="10"/>
  <c r="B31" i="10"/>
  <c r="K30" i="10"/>
  <c r="I30" i="10"/>
  <c r="G30" i="10"/>
  <c r="F30" i="10"/>
  <c r="C30" i="10"/>
  <c r="B30" i="10"/>
  <c r="K29" i="10"/>
  <c r="I29" i="10"/>
  <c r="G29" i="10"/>
  <c r="F29" i="10"/>
  <c r="C29" i="10"/>
  <c r="B29" i="10"/>
  <c r="K28" i="10"/>
  <c r="I28" i="10"/>
  <c r="G28" i="10"/>
  <c r="F28" i="10"/>
  <c r="C28" i="10"/>
  <c r="B28" i="10"/>
  <c r="K27" i="10"/>
  <c r="I27" i="10"/>
  <c r="G27" i="10"/>
  <c r="F27" i="10"/>
  <c r="C27" i="10"/>
  <c r="B27" i="10"/>
  <c r="K26" i="10"/>
  <c r="I26" i="10"/>
  <c r="G26" i="10"/>
  <c r="F26" i="10"/>
  <c r="C26" i="10"/>
  <c r="B26" i="10"/>
  <c r="K25" i="10"/>
  <c r="I25" i="10"/>
  <c r="G25" i="10"/>
  <c r="F25" i="10"/>
  <c r="C25" i="10"/>
  <c r="B25" i="10"/>
  <c r="K24" i="10"/>
  <c r="I24" i="10"/>
  <c r="G24" i="10"/>
  <c r="F24" i="10"/>
  <c r="C24" i="10"/>
  <c r="B24" i="10"/>
  <c r="K23" i="10"/>
  <c r="I23" i="10"/>
  <c r="G23" i="10"/>
  <c r="F23" i="10"/>
  <c r="C23" i="10"/>
  <c r="B23" i="10"/>
  <c r="K22" i="10"/>
  <c r="I22" i="10"/>
  <c r="G22" i="10"/>
  <c r="F22" i="10"/>
  <c r="C22" i="10"/>
  <c r="B22" i="10"/>
  <c r="K21" i="10"/>
  <c r="I21" i="10"/>
  <c r="G21" i="10"/>
  <c r="F21" i="10"/>
  <c r="C21" i="10"/>
  <c r="B21" i="10"/>
  <c r="K20" i="10"/>
  <c r="I20" i="10"/>
  <c r="G20" i="10"/>
  <c r="F20" i="10"/>
  <c r="C20" i="10"/>
  <c r="B20" i="10"/>
  <c r="K19" i="10"/>
  <c r="I19" i="10"/>
  <c r="G19" i="10"/>
  <c r="F19" i="10"/>
  <c r="C19" i="10"/>
  <c r="B19" i="10"/>
  <c r="K18" i="10"/>
  <c r="I18" i="10"/>
  <c r="G18" i="10"/>
  <c r="F18" i="10"/>
  <c r="C18" i="10"/>
  <c r="B18" i="10"/>
  <c r="K17" i="10"/>
  <c r="I17" i="10"/>
  <c r="G17" i="10"/>
  <c r="F17" i="10"/>
  <c r="C17" i="10"/>
  <c r="B17" i="10"/>
  <c r="K16" i="10"/>
  <c r="I16" i="10"/>
  <c r="G16" i="10"/>
  <c r="F16" i="10"/>
  <c r="C16" i="10"/>
  <c r="B16" i="10"/>
  <c r="K15" i="10"/>
  <c r="I15" i="10"/>
  <c r="G15" i="10"/>
  <c r="F15" i="10"/>
  <c r="C15" i="10"/>
  <c r="B15" i="10"/>
  <c r="K14" i="10"/>
  <c r="I14" i="10"/>
  <c r="G14" i="10"/>
  <c r="F14" i="10"/>
  <c r="C14" i="10"/>
  <c r="B14" i="10"/>
  <c r="K13" i="10"/>
  <c r="I13" i="10"/>
  <c r="G13" i="10"/>
  <c r="F13" i="10"/>
  <c r="C13" i="10"/>
  <c r="B13" i="10"/>
  <c r="K12" i="10"/>
  <c r="I12" i="10"/>
  <c r="G12" i="10"/>
  <c r="F12" i="10"/>
  <c r="C12" i="10"/>
  <c r="B12" i="10"/>
  <c r="K11" i="10"/>
  <c r="I11" i="10"/>
  <c r="G11" i="10"/>
  <c r="F11" i="10"/>
  <c r="C11" i="10"/>
  <c r="B11" i="10"/>
  <c r="K10" i="10"/>
  <c r="I10" i="10"/>
  <c r="G10" i="10"/>
  <c r="F10" i="10"/>
  <c r="C10" i="10"/>
  <c r="B10" i="10"/>
  <c r="K9" i="10"/>
  <c r="I9" i="10"/>
  <c r="G9" i="10"/>
  <c r="F9" i="10"/>
  <c r="C9" i="10"/>
  <c r="B9" i="10"/>
  <c r="D9" i="9"/>
  <c r="U9" i="9"/>
  <c r="V9" i="9"/>
  <c r="Y9" i="9"/>
  <c r="AI8" i="6"/>
  <c r="D10" i="9"/>
  <c r="U10" i="9"/>
  <c r="V10" i="9"/>
  <c r="Y10" i="9"/>
  <c r="AI9" i="6"/>
  <c r="D11" i="9"/>
  <c r="D12" i="9"/>
  <c r="U12" i="9"/>
  <c r="V12" i="9"/>
  <c r="Y12" i="9"/>
  <c r="AI11" i="6"/>
  <c r="D13" i="9"/>
  <c r="U13" i="9"/>
  <c r="V13" i="9"/>
  <c r="Y13" i="9"/>
  <c r="AI12" i="6"/>
  <c r="D14" i="9"/>
  <c r="U14" i="9"/>
  <c r="V14" i="9"/>
  <c r="Y14" i="9"/>
  <c r="AI13" i="6"/>
  <c r="D15" i="9"/>
  <c r="U15" i="9"/>
  <c r="V15" i="9"/>
  <c r="Y15" i="9"/>
  <c r="AI14" i="6"/>
  <c r="D16" i="9"/>
  <c r="U16" i="9"/>
  <c r="V16" i="9"/>
  <c r="Y16" i="9"/>
  <c r="AI15" i="6"/>
  <c r="D17" i="9"/>
  <c r="U17" i="9"/>
  <c r="V17" i="9"/>
  <c r="Y17" i="9"/>
  <c r="AI16" i="6"/>
  <c r="D18" i="9"/>
  <c r="U18" i="9"/>
  <c r="V18" i="9"/>
  <c r="Y18" i="9"/>
  <c r="AI17" i="6"/>
  <c r="D19" i="9"/>
  <c r="U19" i="9"/>
  <c r="V19" i="9"/>
  <c r="Y19" i="9"/>
  <c r="AI18" i="6"/>
  <c r="D20" i="9"/>
  <c r="U20" i="9"/>
  <c r="V20" i="9"/>
  <c r="Y20" i="9"/>
  <c r="AI19" i="6"/>
  <c r="D21" i="9"/>
  <c r="U21" i="9"/>
  <c r="V21" i="9"/>
  <c r="Y21" i="9"/>
  <c r="AI20" i="6"/>
  <c r="D22" i="9"/>
  <c r="U22" i="9"/>
  <c r="V22" i="9"/>
  <c r="Y22" i="9"/>
  <c r="AI21" i="6"/>
  <c r="D23" i="9"/>
  <c r="U23" i="9"/>
  <c r="V23" i="9"/>
  <c r="Y23" i="9"/>
  <c r="AI22" i="6"/>
  <c r="D24" i="9"/>
  <c r="U24" i="9"/>
  <c r="V24" i="9"/>
  <c r="Y24" i="9"/>
  <c r="AI23" i="6"/>
  <c r="D25" i="9"/>
  <c r="U25" i="9"/>
  <c r="V25" i="9"/>
  <c r="Y25" i="9"/>
  <c r="AI24" i="6"/>
  <c r="D26" i="9"/>
  <c r="U26" i="9"/>
  <c r="V26" i="9"/>
  <c r="Y26" i="9"/>
  <c r="AI25" i="6"/>
  <c r="D27" i="9"/>
  <c r="U27" i="9"/>
  <c r="V27" i="9"/>
  <c r="Y27" i="9"/>
  <c r="AI26" i="6"/>
  <c r="D28" i="9"/>
  <c r="U28" i="9"/>
  <c r="V28" i="9"/>
  <c r="Y28" i="9"/>
  <c r="AI27" i="6"/>
  <c r="D29" i="9"/>
  <c r="U29" i="9"/>
  <c r="V29" i="9"/>
  <c r="Y29" i="9"/>
  <c r="AI28" i="6"/>
  <c r="D30" i="9"/>
  <c r="U30" i="9"/>
  <c r="V30" i="9"/>
  <c r="Y30" i="9"/>
  <c r="AI29" i="6"/>
  <c r="D31" i="9"/>
  <c r="U31" i="9"/>
  <c r="V31" i="9"/>
  <c r="Y31" i="9"/>
  <c r="AI30" i="6"/>
  <c r="D32" i="9"/>
  <c r="U32" i="9"/>
  <c r="V32" i="9"/>
  <c r="Y32" i="9"/>
  <c r="AI31" i="6"/>
  <c r="D33" i="9"/>
  <c r="U33" i="9"/>
  <c r="V33" i="9"/>
  <c r="Y33" i="9"/>
  <c r="AI32" i="6"/>
  <c r="D34" i="9"/>
  <c r="U34" i="9"/>
  <c r="V34" i="9"/>
  <c r="Y34" i="9"/>
  <c r="AI33" i="6"/>
  <c r="D35" i="9"/>
  <c r="U35" i="9"/>
  <c r="V35" i="9"/>
  <c r="Y35" i="9"/>
  <c r="AI34" i="6"/>
  <c r="D36" i="9"/>
  <c r="U36" i="9"/>
  <c r="V36" i="9"/>
  <c r="Y36" i="9"/>
  <c r="AI35" i="6"/>
  <c r="D37" i="9"/>
  <c r="U37" i="9"/>
  <c r="V37" i="9"/>
  <c r="Y37" i="9"/>
  <c r="AI36" i="6"/>
  <c r="D38" i="9"/>
  <c r="U38" i="9"/>
  <c r="V38" i="9"/>
  <c r="Y38" i="9"/>
  <c r="AI37" i="6"/>
  <c r="D39" i="9"/>
  <c r="U39" i="9"/>
  <c r="V39" i="9"/>
  <c r="Y39" i="9"/>
  <c r="AI38" i="6"/>
  <c r="D40" i="9"/>
  <c r="U40" i="9"/>
  <c r="V40" i="9"/>
  <c r="Y40" i="9"/>
  <c r="AI39" i="6"/>
  <c r="D41" i="9"/>
  <c r="U41" i="9"/>
  <c r="V41" i="9"/>
  <c r="Y41" i="9"/>
  <c r="AI40" i="6"/>
  <c r="D42" i="9"/>
  <c r="U42" i="9"/>
  <c r="V42" i="9"/>
  <c r="Y42" i="9"/>
  <c r="AI41" i="6"/>
  <c r="D43" i="9"/>
  <c r="U43" i="9"/>
  <c r="V43" i="9"/>
  <c r="Y43" i="9"/>
  <c r="AI42" i="6"/>
  <c r="D44" i="9"/>
  <c r="U44" i="9"/>
  <c r="V44" i="9"/>
  <c r="Y44" i="9"/>
  <c r="AI43" i="6"/>
  <c r="D45" i="9"/>
  <c r="U45" i="9"/>
  <c r="V45" i="9"/>
  <c r="Y45" i="9"/>
  <c r="AI44" i="6"/>
  <c r="D46" i="9"/>
  <c r="U46" i="9"/>
  <c r="V46" i="9"/>
  <c r="Y46" i="9"/>
  <c r="AI45" i="6"/>
  <c r="D47" i="9"/>
  <c r="U47" i="9"/>
  <c r="V47" i="9"/>
  <c r="Y47" i="9"/>
  <c r="AI46" i="6"/>
  <c r="D48" i="9"/>
  <c r="U48" i="9"/>
  <c r="V48" i="9"/>
  <c r="Y48" i="9"/>
  <c r="AI47" i="6"/>
  <c r="D49" i="9"/>
  <c r="U49" i="9"/>
  <c r="V49" i="9"/>
  <c r="Y49" i="9"/>
  <c r="AI48" i="6"/>
  <c r="D50" i="9"/>
  <c r="U50" i="9"/>
  <c r="V50" i="9"/>
  <c r="Y50" i="9"/>
  <c r="AI49" i="6"/>
  <c r="D51" i="9"/>
  <c r="U51" i="9"/>
  <c r="V51" i="9"/>
  <c r="Y51" i="9"/>
  <c r="AI50" i="6"/>
  <c r="D52" i="9"/>
  <c r="U52" i="9"/>
  <c r="V52" i="9"/>
  <c r="Y52" i="9"/>
  <c r="AI51" i="6"/>
  <c r="D53" i="9"/>
  <c r="U53" i="9"/>
  <c r="V53" i="9"/>
  <c r="Y53" i="9"/>
  <c r="AI52" i="6"/>
  <c r="D54" i="9"/>
  <c r="U54" i="9"/>
  <c r="V54" i="9"/>
  <c r="Y54" i="9"/>
  <c r="AI53" i="6"/>
  <c r="D9" i="7"/>
  <c r="O9" i="7"/>
  <c r="U9" i="7"/>
  <c r="E9" i="7"/>
  <c r="J9" i="7"/>
  <c r="P9" i="7"/>
  <c r="V9" i="7"/>
  <c r="Y9" i="7"/>
  <c r="AH8" i="6"/>
  <c r="D10" i="7"/>
  <c r="O10" i="7"/>
  <c r="U10" i="7"/>
  <c r="E10" i="7"/>
  <c r="J10" i="7"/>
  <c r="P10" i="7"/>
  <c r="V10" i="7"/>
  <c r="Y10" i="7"/>
  <c r="AH9" i="6"/>
  <c r="D11" i="7"/>
  <c r="O11" i="7"/>
  <c r="U11" i="7"/>
  <c r="E11" i="7"/>
  <c r="J11" i="7"/>
  <c r="P11" i="7"/>
  <c r="V11" i="7"/>
  <c r="Y11" i="7"/>
  <c r="AH10" i="6"/>
  <c r="D12" i="7"/>
  <c r="O12" i="7"/>
  <c r="U12" i="7"/>
  <c r="E12" i="7"/>
  <c r="J12" i="7"/>
  <c r="P12" i="7"/>
  <c r="V12" i="7"/>
  <c r="Y12" i="7"/>
  <c r="AH11" i="6"/>
  <c r="D13" i="7"/>
  <c r="O13" i="7"/>
  <c r="U13" i="7"/>
  <c r="E13" i="7"/>
  <c r="J13" i="7"/>
  <c r="P13" i="7"/>
  <c r="V13" i="7"/>
  <c r="Y13" i="7"/>
  <c r="AH12" i="6"/>
  <c r="D14" i="7"/>
  <c r="O14" i="7"/>
  <c r="U14" i="7"/>
  <c r="E14" i="7"/>
  <c r="J14" i="7"/>
  <c r="P14" i="7"/>
  <c r="V14" i="7"/>
  <c r="Y14" i="7"/>
  <c r="AH13" i="6"/>
  <c r="D15" i="7"/>
  <c r="O15" i="7"/>
  <c r="U15" i="7"/>
  <c r="E15" i="7"/>
  <c r="J15" i="7"/>
  <c r="P15" i="7"/>
  <c r="V15" i="7"/>
  <c r="Y15" i="7"/>
  <c r="AH14" i="6"/>
  <c r="D16" i="7"/>
  <c r="O16" i="7"/>
  <c r="U16" i="7"/>
  <c r="E16" i="7"/>
  <c r="J16" i="7"/>
  <c r="P16" i="7"/>
  <c r="V16" i="7"/>
  <c r="Y16" i="7"/>
  <c r="AH15" i="6"/>
  <c r="D17" i="7"/>
  <c r="O17" i="7"/>
  <c r="U17" i="7"/>
  <c r="E17" i="7"/>
  <c r="J17" i="7"/>
  <c r="P17" i="7"/>
  <c r="V17" i="7"/>
  <c r="Y17" i="7"/>
  <c r="AH16" i="6"/>
  <c r="D18" i="7"/>
  <c r="O18" i="7"/>
  <c r="U18" i="7"/>
  <c r="E18" i="7"/>
  <c r="J18" i="7"/>
  <c r="P18" i="7"/>
  <c r="V18" i="7"/>
  <c r="Y18" i="7"/>
  <c r="AH17" i="6"/>
  <c r="D19" i="7"/>
  <c r="O19" i="7"/>
  <c r="U19" i="7"/>
  <c r="E19" i="7"/>
  <c r="J19" i="7"/>
  <c r="P19" i="7"/>
  <c r="V19" i="7"/>
  <c r="Y19" i="7"/>
  <c r="AH18" i="6"/>
  <c r="D20" i="7"/>
  <c r="O20" i="7"/>
  <c r="U20" i="7"/>
  <c r="E20" i="7"/>
  <c r="J20" i="7"/>
  <c r="P20" i="7"/>
  <c r="V20" i="7"/>
  <c r="Y20" i="7"/>
  <c r="AH19" i="6"/>
  <c r="D21" i="7"/>
  <c r="O21" i="7"/>
  <c r="U21" i="7"/>
  <c r="E21" i="7"/>
  <c r="J21" i="7"/>
  <c r="P21" i="7"/>
  <c r="V21" i="7"/>
  <c r="Y21" i="7"/>
  <c r="AH20" i="6"/>
  <c r="D22" i="7"/>
  <c r="O22" i="7"/>
  <c r="U22" i="7"/>
  <c r="E22" i="7"/>
  <c r="J22" i="7"/>
  <c r="P22" i="7"/>
  <c r="V22" i="7"/>
  <c r="Y22" i="7"/>
  <c r="AH21" i="6"/>
  <c r="D23" i="7"/>
  <c r="O23" i="7"/>
  <c r="U23" i="7"/>
  <c r="E23" i="7"/>
  <c r="J23" i="7"/>
  <c r="P23" i="7"/>
  <c r="V23" i="7"/>
  <c r="Y23" i="7"/>
  <c r="AH22" i="6"/>
  <c r="D24" i="7"/>
  <c r="O24" i="7"/>
  <c r="U24" i="7"/>
  <c r="E24" i="7"/>
  <c r="J24" i="7"/>
  <c r="P24" i="7"/>
  <c r="V24" i="7"/>
  <c r="Y24" i="7"/>
  <c r="AH23" i="6"/>
  <c r="D25" i="7"/>
  <c r="O25" i="7"/>
  <c r="U25" i="7"/>
  <c r="E25" i="7"/>
  <c r="J25" i="7"/>
  <c r="P25" i="7"/>
  <c r="V25" i="7"/>
  <c r="Y25" i="7"/>
  <c r="AH24" i="6"/>
  <c r="D26" i="7"/>
  <c r="O26" i="7"/>
  <c r="U26" i="7"/>
  <c r="E26" i="7"/>
  <c r="J26" i="7"/>
  <c r="P26" i="7"/>
  <c r="V26" i="7"/>
  <c r="Y26" i="7"/>
  <c r="AH25" i="6"/>
  <c r="D27" i="7"/>
  <c r="O27" i="7"/>
  <c r="U27" i="7"/>
  <c r="E27" i="7"/>
  <c r="J27" i="7"/>
  <c r="P27" i="7"/>
  <c r="V27" i="7"/>
  <c r="Y27" i="7"/>
  <c r="AH26" i="6"/>
  <c r="D28" i="7"/>
  <c r="O28" i="7"/>
  <c r="U28" i="7"/>
  <c r="E28" i="7"/>
  <c r="J28" i="7"/>
  <c r="P28" i="7"/>
  <c r="V28" i="7"/>
  <c r="Y28" i="7"/>
  <c r="AH27" i="6"/>
  <c r="D29" i="7"/>
  <c r="O29" i="7"/>
  <c r="U29" i="7"/>
  <c r="E29" i="7"/>
  <c r="J29" i="7"/>
  <c r="P29" i="7"/>
  <c r="V29" i="7"/>
  <c r="Y29" i="7"/>
  <c r="AH28" i="6"/>
  <c r="D30" i="7"/>
  <c r="O30" i="7"/>
  <c r="U30" i="7"/>
  <c r="E30" i="7"/>
  <c r="J30" i="7"/>
  <c r="P30" i="7"/>
  <c r="V30" i="7"/>
  <c r="Y30" i="7"/>
  <c r="AH29" i="6"/>
  <c r="D31" i="7"/>
  <c r="O31" i="7"/>
  <c r="U31" i="7"/>
  <c r="E31" i="7"/>
  <c r="J31" i="7"/>
  <c r="P31" i="7"/>
  <c r="V31" i="7"/>
  <c r="Y31" i="7"/>
  <c r="AH30" i="6"/>
  <c r="D32" i="7"/>
  <c r="O32" i="7"/>
  <c r="U32" i="7"/>
  <c r="E32" i="7"/>
  <c r="J32" i="7"/>
  <c r="P32" i="7"/>
  <c r="V32" i="7"/>
  <c r="Y32" i="7"/>
  <c r="AH31" i="6"/>
  <c r="D33" i="7"/>
  <c r="O33" i="7"/>
  <c r="U33" i="7"/>
  <c r="E33" i="7"/>
  <c r="J33" i="7"/>
  <c r="P33" i="7"/>
  <c r="V33" i="7"/>
  <c r="Y33" i="7"/>
  <c r="AH32" i="6"/>
  <c r="D34" i="7"/>
  <c r="O34" i="7"/>
  <c r="U34" i="7"/>
  <c r="E34" i="7"/>
  <c r="J34" i="7"/>
  <c r="P34" i="7"/>
  <c r="V34" i="7"/>
  <c r="Y34" i="7"/>
  <c r="AH33" i="6"/>
  <c r="D35" i="7"/>
  <c r="O35" i="7"/>
  <c r="U35" i="7"/>
  <c r="E35" i="7"/>
  <c r="J35" i="7"/>
  <c r="P35" i="7"/>
  <c r="V35" i="7"/>
  <c r="Y35" i="7"/>
  <c r="AH34" i="6"/>
  <c r="D36" i="7"/>
  <c r="O36" i="7"/>
  <c r="U36" i="7"/>
  <c r="E36" i="7"/>
  <c r="J36" i="7"/>
  <c r="P36" i="7"/>
  <c r="V36" i="7"/>
  <c r="Y36" i="7"/>
  <c r="AH35" i="6"/>
  <c r="D37" i="7"/>
  <c r="O37" i="7"/>
  <c r="U37" i="7"/>
  <c r="E37" i="7"/>
  <c r="J37" i="7"/>
  <c r="P37" i="7"/>
  <c r="V37" i="7"/>
  <c r="Y37" i="7"/>
  <c r="AH36" i="6"/>
  <c r="D38" i="7"/>
  <c r="O38" i="7"/>
  <c r="U38" i="7"/>
  <c r="E38" i="7"/>
  <c r="J38" i="7"/>
  <c r="P38" i="7"/>
  <c r="V38" i="7"/>
  <c r="Y38" i="7"/>
  <c r="AH37" i="6"/>
  <c r="D39" i="7"/>
  <c r="O39" i="7"/>
  <c r="U39" i="7"/>
  <c r="E39" i="7"/>
  <c r="J39" i="7"/>
  <c r="P39" i="7"/>
  <c r="V39" i="7"/>
  <c r="Y39" i="7"/>
  <c r="AH38" i="6"/>
  <c r="D40" i="7"/>
  <c r="O40" i="7"/>
  <c r="U40" i="7"/>
  <c r="E40" i="7"/>
  <c r="J40" i="7"/>
  <c r="P40" i="7"/>
  <c r="V40" i="7"/>
  <c r="Y40" i="7"/>
  <c r="AH39" i="6"/>
  <c r="D41" i="7"/>
  <c r="O41" i="7"/>
  <c r="U41" i="7"/>
  <c r="E41" i="7"/>
  <c r="J41" i="7"/>
  <c r="P41" i="7"/>
  <c r="V41" i="7"/>
  <c r="Y41" i="7"/>
  <c r="AH40" i="6"/>
  <c r="D42" i="7"/>
  <c r="O42" i="7"/>
  <c r="U42" i="7"/>
  <c r="E42" i="7"/>
  <c r="J42" i="7"/>
  <c r="P42" i="7"/>
  <c r="V42" i="7"/>
  <c r="Y42" i="7"/>
  <c r="AH41" i="6"/>
  <c r="D43" i="7"/>
  <c r="O43" i="7"/>
  <c r="U43" i="7"/>
  <c r="E43" i="7"/>
  <c r="J43" i="7"/>
  <c r="P43" i="7"/>
  <c r="V43" i="7"/>
  <c r="Y43" i="7"/>
  <c r="AH42" i="6"/>
  <c r="D44" i="7"/>
  <c r="O44" i="7"/>
  <c r="U44" i="7"/>
  <c r="E44" i="7"/>
  <c r="J44" i="7"/>
  <c r="P44" i="7"/>
  <c r="V44" i="7"/>
  <c r="Y44" i="7"/>
  <c r="AH43" i="6"/>
  <c r="D45" i="7"/>
  <c r="O45" i="7"/>
  <c r="U45" i="7"/>
  <c r="E45" i="7"/>
  <c r="J45" i="7"/>
  <c r="P45" i="7"/>
  <c r="V45" i="7"/>
  <c r="Y45" i="7"/>
  <c r="AH44" i="6"/>
  <c r="D46" i="7"/>
  <c r="O46" i="7"/>
  <c r="U46" i="7"/>
  <c r="E46" i="7"/>
  <c r="J46" i="7"/>
  <c r="P46" i="7"/>
  <c r="V46" i="7"/>
  <c r="Y46" i="7"/>
  <c r="AH45" i="6"/>
  <c r="D47" i="7"/>
  <c r="O47" i="7"/>
  <c r="U47" i="7"/>
  <c r="E47" i="7"/>
  <c r="J47" i="7"/>
  <c r="P47" i="7"/>
  <c r="V47" i="7"/>
  <c r="Y47" i="7"/>
  <c r="AH46" i="6"/>
  <c r="D48" i="7"/>
  <c r="O48" i="7"/>
  <c r="U48" i="7"/>
  <c r="E48" i="7"/>
  <c r="J48" i="7"/>
  <c r="P48" i="7"/>
  <c r="V48" i="7"/>
  <c r="Y48" i="7"/>
  <c r="AH47" i="6"/>
  <c r="D49" i="7"/>
  <c r="O49" i="7"/>
  <c r="U49" i="7"/>
  <c r="E49" i="7"/>
  <c r="J49" i="7"/>
  <c r="P49" i="7"/>
  <c r="V49" i="7"/>
  <c r="Y49" i="7"/>
  <c r="AH48" i="6"/>
  <c r="D50" i="7"/>
  <c r="O50" i="7"/>
  <c r="U50" i="7"/>
  <c r="E50" i="7"/>
  <c r="J50" i="7"/>
  <c r="P50" i="7"/>
  <c r="V50" i="7"/>
  <c r="Y50" i="7"/>
  <c r="AH49" i="6"/>
  <c r="D51" i="7"/>
  <c r="O51" i="7"/>
  <c r="U51" i="7"/>
  <c r="E51" i="7"/>
  <c r="J51" i="7"/>
  <c r="P51" i="7"/>
  <c r="V51" i="7"/>
  <c r="Y51" i="7"/>
  <c r="AH50" i="6"/>
  <c r="D52" i="7"/>
  <c r="O52" i="7"/>
  <c r="U52" i="7"/>
  <c r="E52" i="7"/>
  <c r="J52" i="7"/>
  <c r="P52" i="7"/>
  <c r="V52" i="7"/>
  <c r="Y52" i="7"/>
  <c r="AH51" i="6"/>
  <c r="D53" i="7"/>
  <c r="O53" i="7"/>
  <c r="U53" i="7"/>
  <c r="E53" i="7"/>
  <c r="J53" i="7"/>
  <c r="P53" i="7"/>
  <c r="V53" i="7"/>
  <c r="Y53" i="7"/>
  <c r="AH52" i="6"/>
  <c r="D54" i="7"/>
  <c r="O54" i="7"/>
  <c r="U54" i="7"/>
  <c r="E54" i="7"/>
  <c r="J54" i="7"/>
  <c r="P54" i="7"/>
  <c r="V54" i="7"/>
  <c r="Y54" i="7"/>
  <c r="AH53" i="6"/>
  <c r="AH55" i="6"/>
  <c r="D9" i="8"/>
  <c r="O9" i="8"/>
  <c r="U9" i="8"/>
  <c r="E9" i="8"/>
  <c r="J9" i="8"/>
  <c r="P9" i="8"/>
  <c r="V9" i="8"/>
  <c r="Y9" i="8"/>
  <c r="AG8" i="6"/>
  <c r="D10" i="8"/>
  <c r="O10" i="8"/>
  <c r="U10" i="8"/>
  <c r="E10" i="8"/>
  <c r="J10" i="8"/>
  <c r="P10" i="8"/>
  <c r="V10" i="8"/>
  <c r="Y10" i="8"/>
  <c r="AG9" i="6"/>
  <c r="D11" i="8"/>
  <c r="O11" i="8"/>
  <c r="U11" i="8"/>
  <c r="E11" i="8"/>
  <c r="J11" i="8"/>
  <c r="P11" i="8"/>
  <c r="V11" i="8"/>
  <c r="Y11" i="8"/>
  <c r="AG10" i="6"/>
  <c r="D12" i="8"/>
  <c r="O12" i="8"/>
  <c r="U12" i="8"/>
  <c r="E12" i="8"/>
  <c r="J12" i="8"/>
  <c r="P12" i="8"/>
  <c r="V12" i="8"/>
  <c r="Y12" i="8"/>
  <c r="AG11" i="6"/>
  <c r="D13" i="8"/>
  <c r="O13" i="8"/>
  <c r="U13" i="8"/>
  <c r="E13" i="8"/>
  <c r="J13" i="8"/>
  <c r="P13" i="8"/>
  <c r="V13" i="8"/>
  <c r="Y13" i="8"/>
  <c r="AG12" i="6"/>
  <c r="D14" i="8"/>
  <c r="O14" i="8"/>
  <c r="U14" i="8"/>
  <c r="E14" i="8"/>
  <c r="J14" i="8"/>
  <c r="P14" i="8"/>
  <c r="V14" i="8"/>
  <c r="Y14" i="8"/>
  <c r="AG13" i="6"/>
  <c r="D15" i="8"/>
  <c r="O15" i="8"/>
  <c r="U15" i="8"/>
  <c r="E15" i="8"/>
  <c r="J15" i="8"/>
  <c r="P15" i="8"/>
  <c r="V15" i="8"/>
  <c r="Y15" i="8"/>
  <c r="AG14" i="6"/>
  <c r="D16" i="8"/>
  <c r="O16" i="8"/>
  <c r="U16" i="8"/>
  <c r="E16" i="8"/>
  <c r="J16" i="8"/>
  <c r="P16" i="8"/>
  <c r="V16" i="8"/>
  <c r="Y16" i="8"/>
  <c r="AG15" i="6"/>
  <c r="D17" i="8"/>
  <c r="O17" i="8"/>
  <c r="U17" i="8"/>
  <c r="E17" i="8"/>
  <c r="J17" i="8"/>
  <c r="P17" i="8"/>
  <c r="V17" i="8"/>
  <c r="Y17" i="8"/>
  <c r="AG16" i="6"/>
  <c r="D18" i="8"/>
  <c r="O18" i="8"/>
  <c r="U18" i="8"/>
  <c r="E18" i="8"/>
  <c r="J18" i="8"/>
  <c r="P18" i="8"/>
  <c r="V18" i="8"/>
  <c r="Y18" i="8"/>
  <c r="AG17" i="6"/>
  <c r="D19" i="8"/>
  <c r="O19" i="8"/>
  <c r="U19" i="8"/>
  <c r="E19" i="8"/>
  <c r="J19" i="8"/>
  <c r="P19" i="8"/>
  <c r="V19" i="8"/>
  <c r="Y19" i="8"/>
  <c r="AG18" i="6"/>
  <c r="D20" i="8"/>
  <c r="O20" i="8"/>
  <c r="U20" i="8"/>
  <c r="E20" i="8"/>
  <c r="J20" i="8"/>
  <c r="P20" i="8"/>
  <c r="V20" i="8"/>
  <c r="Y20" i="8"/>
  <c r="AG19" i="6"/>
  <c r="D21" i="8"/>
  <c r="O21" i="8"/>
  <c r="U21" i="8"/>
  <c r="E21" i="8"/>
  <c r="J21" i="8"/>
  <c r="P21" i="8"/>
  <c r="V21" i="8"/>
  <c r="Y21" i="8"/>
  <c r="AG20" i="6"/>
  <c r="D22" i="8"/>
  <c r="O22" i="8"/>
  <c r="U22" i="8"/>
  <c r="E22" i="8"/>
  <c r="J22" i="8"/>
  <c r="P22" i="8"/>
  <c r="V22" i="8"/>
  <c r="Y22" i="8"/>
  <c r="AG21" i="6"/>
  <c r="D23" i="8"/>
  <c r="O23" i="8"/>
  <c r="U23" i="8"/>
  <c r="E23" i="8"/>
  <c r="J23" i="8"/>
  <c r="P23" i="8"/>
  <c r="V23" i="8"/>
  <c r="Y23" i="8"/>
  <c r="AG22" i="6"/>
  <c r="D24" i="8"/>
  <c r="O24" i="8"/>
  <c r="U24" i="8"/>
  <c r="E24" i="8"/>
  <c r="J24" i="8"/>
  <c r="P24" i="8"/>
  <c r="V24" i="8"/>
  <c r="Y24" i="8"/>
  <c r="AG23" i="6"/>
  <c r="D25" i="8"/>
  <c r="O25" i="8"/>
  <c r="U25" i="8"/>
  <c r="E25" i="8"/>
  <c r="J25" i="8"/>
  <c r="P25" i="8"/>
  <c r="V25" i="8"/>
  <c r="Y25" i="8"/>
  <c r="AG24" i="6"/>
  <c r="D26" i="8"/>
  <c r="O26" i="8"/>
  <c r="U26" i="8"/>
  <c r="E26" i="8"/>
  <c r="J26" i="8"/>
  <c r="P26" i="8"/>
  <c r="V26" i="8"/>
  <c r="Y26" i="8"/>
  <c r="AG25" i="6"/>
  <c r="D27" i="8"/>
  <c r="O27" i="8"/>
  <c r="U27" i="8"/>
  <c r="E27" i="8"/>
  <c r="J27" i="8"/>
  <c r="P27" i="8"/>
  <c r="V27" i="8"/>
  <c r="Y27" i="8"/>
  <c r="AG26" i="6"/>
  <c r="D28" i="8"/>
  <c r="O28" i="8"/>
  <c r="U28" i="8"/>
  <c r="E28" i="8"/>
  <c r="J28" i="8"/>
  <c r="P28" i="8"/>
  <c r="V28" i="8"/>
  <c r="Y28" i="8"/>
  <c r="AG27" i="6"/>
  <c r="D29" i="8"/>
  <c r="O29" i="8"/>
  <c r="U29" i="8"/>
  <c r="E29" i="8"/>
  <c r="J29" i="8"/>
  <c r="P29" i="8"/>
  <c r="V29" i="8"/>
  <c r="Y29" i="8"/>
  <c r="AG28" i="6"/>
  <c r="D30" i="8"/>
  <c r="O30" i="8"/>
  <c r="U30" i="8"/>
  <c r="E30" i="8"/>
  <c r="J30" i="8"/>
  <c r="P30" i="8"/>
  <c r="V30" i="8"/>
  <c r="Y30" i="8"/>
  <c r="AG29" i="6"/>
  <c r="D31" i="8"/>
  <c r="O31" i="8"/>
  <c r="U31" i="8"/>
  <c r="E31" i="8"/>
  <c r="J31" i="8"/>
  <c r="P31" i="8"/>
  <c r="V31" i="8"/>
  <c r="Y31" i="8"/>
  <c r="AG30" i="6"/>
  <c r="D32" i="8"/>
  <c r="O32" i="8"/>
  <c r="U32" i="8"/>
  <c r="E32" i="8"/>
  <c r="J32" i="8"/>
  <c r="P32" i="8"/>
  <c r="V32" i="8"/>
  <c r="Y32" i="8"/>
  <c r="AG31" i="6"/>
  <c r="D33" i="8"/>
  <c r="O33" i="8"/>
  <c r="U33" i="8"/>
  <c r="E33" i="8"/>
  <c r="J33" i="8"/>
  <c r="P33" i="8"/>
  <c r="V33" i="8"/>
  <c r="Y33" i="8"/>
  <c r="AG32" i="6"/>
  <c r="D34" i="8"/>
  <c r="O34" i="8"/>
  <c r="U34" i="8"/>
  <c r="E34" i="8"/>
  <c r="J34" i="8"/>
  <c r="P34" i="8"/>
  <c r="V34" i="8"/>
  <c r="Y34" i="8"/>
  <c r="AG33" i="6"/>
  <c r="D35" i="8"/>
  <c r="O35" i="8"/>
  <c r="U35" i="8"/>
  <c r="E35" i="8"/>
  <c r="J35" i="8"/>
  <c r="P35" i="8"/>
  <c r="V35" i="8"/>
  <c r="Y35" i="8"/>
  <c r="AG34" i="6"/>
  <c r="D36" i="8"/>
  <c r="O36" i="8"/>
  <c r="U36" i="8"/>
  <c r="E36" i="8"/>
  <c r="J36" i="8"/>
  <c r="P36" i="8"/>
  <c r="V36" i="8"/>
  <c r="Y36" i="8"/>
  <c r="AG35" i="6"/>
  <c r="D37" i="8"/>
  <c r="O37" i="8"/>
  <c r="U37" i="8"/>
  <c r="E37" i="8"/>
  <c r="J37" i="8"/>
  <c r="P37" i="8"/>
  <c r="V37" i="8"/>
  <c r="Y37" i="8"/>
  <c r="AG36" i="6"/>
  <c r="D38" i="8"/>
  <c r="O38" i="8"/>
  <c r="U38" i="8"/>
  <c r="E38" i="8"/>
  <c r="J38" i="8"/>
  <c r="P38" i="8"/>
  <c r="V38" i="8"/>
  <c r="Y38" i="8"/>
  <c r="AG37" i="6"/>
  <c r="D39" i="8"/>
  <c r="O39" i="8"/>
  <c r="U39" i="8"/>
  <c r="E39" i="8"/>
  <c r="J39" i="8"/>
  <c r="P39" i="8"/>
  <c r="V39" i="8"/>
  <c r="Y39" i="8"/>
  <c r="AG38" i="6"/>
  <c r="D40" i="8"/>
  <c r="O40" i="8"/>
  <c r="U40" i="8"/>
  <c r="E40" i="8"/>
  <c r="J40" i="8"/>
  <c r="P40" i="8"/>
  <c r="V40" i="8"/>
  <c r="Y40" i="8"/>
  <c r="AG39" i="6"/>
  <c r="D41" i="8"/>
  <c r="O41" i="8"/>
  <c r="U41" i="8"/>
  <c r="E41" i="8"/>
  <c r="J41" i="8"/>
  <c r="P41" i="8"/>
  <c r="V41" i="8"/>
  <c r="Y41" i="8"/>
  <c r="AG40" i="6"/>
  <c r="D42" i="8"/>
  <c r="O42" i="8"/>
  <c r="U42" i="8"/>
  <c r="E42" i="8"/>
  <c r="J42" i="8"/>
  <c r="P42" i="8"/>
  <c r="V42" i="8"/>
  <c r="Y42" i="8"/>
  <c r="AG41" i="6"/>
  <c r="D43" i="8"/>
  <c r="O43" i="8"/>
  <c r="U43" i="8"/>
  <c r="E43" i="8"/>
  <c r="J43" i="8"/>
  <c r="P43" i="8"/>
  <c r="V43" i="8"/>
  <c r="Y43" i="8"/>
  <c r="AG42" i="6"/>
  <c r="D44" i="8"/>
  <c r="O44" i="8"/>
  <c r="U44" i="8"/>
  <c r="E44" i="8"/>
  <c r="J44" i="8"/>
  <c r="P44" i="8"/>
  <c r="V44" i="8"/>
  <c r="Y44" i="8"/>
  <c r="AG43" i="6"/>
  <c r="D45" i="8"/>
  <c r="O45" i="8"/>
  <c r="U45" i="8"/>
  <c r="E45" i="8"/>
  <c r="J45" i="8"/>
  <c r="P45" i="8"/>
  <c r="V45" i="8"/>
  <c r="Y45" i="8"/>
  <c r="AG44" i="6"/>
  <c r="D46" i="8"/>
  <c r="O46" i="8"/>
  <c r="U46" i="8"/>
  <c r="E46" i="8"/>
  <c r="J46" i="8"/>
  <c r="P46" i="8"/>
  <c r="V46" i="8"/>
  <c r="Y46" i="8"/>
  <c r="AG45" i="6"/>
  <c r="D47" i="8"/>
  <c r="O47" i="8"/>
  <c r="U47" i="8"/>
  <c r="E47" i="8"/>
  <c r="J47" i="8"/>
  <c r="P47" i="8"/>
  <c r="V47" i="8"/>
  <c r="Y47" i="8"/>
  <c r="AG46" i="6"/>
  <c r="D48" i="8"/>
  <c r="O48" i="8"/>
  <c r="U48" i="8"/>
  <c r="E48" i="8"/>
  <c r="J48" i="8"/>
  <c r="P48" i="8"/>
  <c r="V48" i="8"/>
  <c r="Y48" i="8"/>
  <c r="AG47" i="6"/>
  <c r="D49" i="8"/>
  <c r="O49" i="8"/>
  <c r="U49" i="8"/>
  <c r="E49" i="8"/>
  <c r="J49" i="8"/>
  <c r="P49" i="8"/>
  <c r="V49" i="8"/>
  <c r="Y49" i="8"/>
  <c r="AG48" i="6"/>
  <c r="D50" i="8"/>
  <c r="O50" i="8"/>
  <c r="U50" i="8"/>
  <c r="E50" i="8"/>
  <c r="J50" i="8"/>
  <c r="P50" i="8"/>
  <c r="V50" i="8"/>
  <c r="Y50" i="8"/>
  <c r="AG49" i="6"/>
  <c r="D51" i="8"/>
  <c r="O51" i="8"/>
  <c r="U51" i="8"/>
  <c r="E51" i="8"/>
  <c r="J51" i="8"/>
  <c r="P51" i="8"/>
  <c r="V51" i="8"/>
  <c r="Y51" i="8"/>
  <c r="AG50" i="6"/>
  <c r="D52" i="8"/>
  <c r="O52" i="8"/>
  <c r="U52" i="8"/>
  <c r="E52" i="8"/>
  <c r="J52" i="8"/>
  <c r="P52" i="8"/>
  <c r="V52" i="8"/>
  <c r="Y52" i="8"/>
  <c r="AG51" i="6"/>
  <c r="D53" i="8"/>
  <c r="O53" i="8"/>
  <c r="U53" i="8"/>
  <c r="E53" i="8"/>
  <c r="J53" i="8"/>
  <c r="P53" i="8"/>
  <c r="V53" i="8"/>
  <c r="Y53" i="8"/>
  <c r="AG52" i="6"/>
  <c r="D54" i="8"/>
  <c r="O54" i="8"/>
  <c r="U54" i="8"/>
  <c r="E54" i="8"/>
  <c r="J54" i="8"/>
  <c r="P54" i="8"/>
  <c r="V54" i="8"/>
  <c r="Y54" i="8"/>
  <c r="AG53" i="6"/>
  <c r="AG55" i="6"/>
  <c r="AH33" i="9"/>
  <c r="S9" i="9"/>
  <c r="R9" i="9"/>
  <c r="X9" i="9"/>
  <c r="S10" i="9"/>
  <c r="R10" i="9"/>
  <c r="X10" i="9"/>
  <c r="S12" i="9"/>
  <c r="R12" i="9"/>
  <c r="X12" i="9"/>
  <c r="S13" i="9"/>
  <c r="R13" i="9"/>
  <c r="X13" i="9"/>
  <c r="S14" i="9"/>
  <c r="R14" i="9"/>
  <c r="AG26" i="9"/>
  <c r="X14" i="9"/>
  <c r="S15" i="9"/>
  <c r="R15" i="9"/>
  <c r="X15" i="9"/>
  <c r="S16" i="9"/>
  <c r="R16" i="9"/>
  <c r="X16" i="9"/>
  <c r="S17" i="9"/>
  <c r="R17" i="9"/>
  <c r="X17" i="9"/>
  <c r="S18" i="9"/>
  <c r="R18" i="9"/>
  <c r="X18" i="9"/>
  <c r="S19" i="9"/>
  <c r="R19" i="9"/>
  <c r="X19" i="9"/>
  <c r="S20" i="9"/>
  <c r="R20" i="9"/>
  <c r="X20" i="9"/>
  <c r="S21" i="9"/>
  <c r="R21" i="9"/>
  <c r="X21" i="9"/>
  <c r="S22" i="9"/>
  <c r="R22" i="9"/>
  <c r="X22" i="9"/>
  <c r="S23" i="9"/>
  <c r="R23" i="9"/>
  <c r="X23" i="9"/>
  <c r="S24" i="9"/>
  <c r="R24" i="9"/>
  <c r="X24" i="9"/>
  <c r="S25" i="9"/>
  <c r="R25" i="9"/>
  <c r="X25" i="9"/>
  <c r="S26" i="9"/>
  <c r="R26" i="9"/>
  <c r="X26" i="9"/>
  <c r="S27" i="9"/>
  <c r="R27" i="9"/>
  <c r="X27" i="9"/>
  <c r="S28" i="9"/>
  <c r="R28" i="9"/>
  <c r="X28" i="9"/>
  <c r="S29" i="9"/>
  <c r="R29" i="9"/>
  <c r="X29" i="9"/>
  <c r="S30" i="9"/>
  <c r="R30" i="9"/>
  <c r="X30" i="9"/>
  <c r="S31" i="9"/>
  <c r="R31" i="9"/>
  <c r="X31" i="9"/>
  <c r="S32" i="9"/>
  <c r="R32" i="9"/>
  <c r="X32" i="9"/>
  <c r="S33" i="9"/>
  <c r="R33" i="9"/>
  <c r="X33" i="9"/>
  <c r="S34" i="9"/>
  <c r="R34" i="9"/>
  <c r="X34" i="9"/>
  <c r="S35" i="9"/>
  <c r="R35" i="9"/>
  <c r="X35" i="9"/>
  <c r="S36" i="9"/>
  <c r="R36" i="9"/>
  <c r="X36" i="9"/>
  <c r="S37" i="9"/>
  <c r="R37" i="9"/>
  <c r="X37" i="9"/>
  <c r="S38" i="9"/>
  <c r="R38" i="9"/>
  <c r="X38" i="9"/>
  <c r="S39" i="9"/>
  <c r="R39" i="9"/>
  <c r="X39" i="9"/>
  <c r="S40" i="9"/>
  <c r="R40" i="9"/>
  <c r="X40" i="9"/>
  <c r="S41" i="9"/>
  <c r="R41" i="9"/>
  <c r="X41" i="9"/>
  <c r="S42" i="9"/>
  <c r="R42" i="9"/>
  <c r="X42" i="9"/>
  <c r="S43" i="9"/>
  <c r="R43" i="9"/>
  <c r="X43" i="9"/>
  <c r="S44" i="9"/>
  <c r="R44" i="9"/>
  <c r="X44" i="9"/>
  <c r="S45" i="9"/>
  <c r="R45" i="9"/>
  <c r="X45" i="9"/>
  <c r="S46" i="9"/>
  <c r="R46" i="9"/>
  <c r="X46" i="9"/>
  <c r="S47" i="9"/>
  <c r="R47" i="9"/>
  <c r="X47" i="9"/>
  <c r="S48" i="9"/>
  <c r="R48" i="9"/>
  <c r="X48" i="9"/>
  <c r="S49" i="9"/>
  <c r="R49" i="9"/>
  <c r="X49" i="9"/>
  <c r="S50" i="9"/>
  <c r="R50" i="9"/>
  <c r="X50" i="9"/>
  <c r="S51" i="9"/>
  <c r="R51" i="9"/>
  <c r="X51" i="9"/>
  <c r="S52" i="9"/>
  <c r="R52" i="9"/>
  <c r="X52" i="9"/>
  <c r="S53" i="9"/>
  <c r="R53" i="9"/>
  <c r="X53" i="9"/>
  <c r="S54" i="9"/>
  <c r="R54" i="9"/>
  <c r="X54" i="9"/>
  <c r="AG30" i="9"/>
  <c r="Z9" i="9"/>
  <c r="Z10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M9" i="9"/>
  <c r="AA9" i="9"/>
  <c r="M10" i="9"/>
  <c r="AA10" i="9"/>
  <c r="M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G54" i="9"/>
  <c r="AG50" i="9"/>
  <c r="AG46" i="9"/>
  <c r="AG55" i="9"/>
  <c r="AG51" i="9"/>
  <c r="AG47" i="9"/>
  <c r="AB9" i="9"/>
  <c r="AB10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D9" i="9"/>
  <c r="AD10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K54" i="9"/>
  <c r="I54" i="9"/>
  <c r="G54" i="9"/>
  <c r="F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I53" i="9"/>
  <c r="G53" i="9"/>
  <c r="F53" i="9"/>
  <c r="C53" i="9"/>
  <c r="B53" i="9"/>
  <c r="K52" i="9"/>
  <c r="I52" i="9"/>
  <c r="G52" i="9"/>
  <c r="F52" i="9"/>
  <c r="C52" i="9"/>
  <c r="B52" i="9"/>
  <c r="K51" i="9"/>
  <c r="I51" i="9"/>
  <c r="G51" i="9"/>
  <c r="F51" i="9"/>
  <c r="C51" i="9"/>
  <c r="B51" i="9"/>
  <c r="K50" i="9"/>
  <c r="I50" i="9"/>
  <c r="G50" i="9"/>
  <c r="F50" i="9"/>
  <c r="C50" i="9"/>
  <c r="B50" i="9"/>
  <c r="K49" i="9"/>
  <c r="I49" i="9"/>
  <c r="G49" i="9"/>
  <c r="F49" i="9"/>
  <c r="C49" i="9"/>
  <c r="B49" i="9"/>
  <c r="K48" i="9"/>
  <c r="I48" i="9"/>
  <c r="G48" i="9"/>
  <c r="F48" i="9"/>
  <c r="C48" i="9"/>
  <c r="B48" i="9"/>
  <c r="K47" i="9"/>
  <c r="I47" i="9"/>
  <c r="G47" i="9"/>
  <c r="F47" i="9"/>
  <c r="C47" i="9"/>
  <c r="B47" i="9"/>
  <c r="K46" i="9"/>
  <c r="I46" i="9"/>
  <c r="G46" i="9"/>
  <c r="F46" i="9"/>
  <c r="C46" i="9"/>
  <c r="B46" i="9"/>
  <c r="K45" i="9"/>
  <c r="I45" i="9"/>
  <c r="G45" i="9"/>
  <c r="F45" i="9"/>
  <c r="C45" i="9"/>
  <c r="B45" i="9"/>
  <c r="K44" i="9"/>
  <c r="I44" i="9"/>
  <c r="G44" i="9"/>
  <c r="F44" i="9"/>
  <c r="C44" i="9"/>
  <c r="B44" i="9"/>
  <c r="K43" i="9"/>
  <c r="I43" i="9"/>
  <c r="G43" i="9"/>
  <c r="F43" i="9"/>
  <c r="C43" i="9"/>
  <c r="B43" i="9"/>
  <c r="K42" i="9"/>
  <c r="I42" i="9"/>
  <c r="G42" i="9"/>
  <c r="F42" i="9"/>
  <c r="C42" i="9"/>
  <c r="B42" i="9"/>
  <c r="K41" i="9"/>
  <c r="I41" i="9"/>
  <c r="G41" i="9"/>
  <c r="F41" i="9"/>
  <c r="C41" i="9"/>
  <c r="B41" i="9"/>
  <c r="K40" i="9"/>
  <c r="I40" i="9"/>
  <c r="G40" i="9"/>
  <c r="F40" i="9"/>
  <c r="C40" i="9"/>
  <c r="B40" i="9"/>
  <c r="K39" i="9"/>
  <c r="I39" i="9"/>
  <c r="G39" i="9"/>
  <c r="F39" i="9"/>
  <c r="C39" i="9"/>
  <c r="B39" i="9"/>
  <c r="K38" i="9"/>
  <c r="I38" i="9"/>
  <c r="G38" i="9"/>
  <c r="F38" i="9"/>
  <c r="C38" i="9"/>
  <c r="B38" i="9"/>
  <c r="K37" i="9"/>
  <c r="I37" i="9"/>
  <c r="G37" i="9"/>
  <c r="F37" i="9"/>
  <c r="C37" i="9"/>
  <c r="B37" i="9"/>
  <c r="K36" i="9"/>
  <c r="I36" i="9"/>
  <c r="G36" i="9"/>
  <c r="F36" i="9"/>
  <c r="C36" i="9"/>
  <c r="B36" i="9"/>
  <c r="K35" i="9"/>
  <c r="I35" i="9"/>
  <c r="G35" i="9"/>
  <c r="F35" i="9"/>
  <c r="C35" i="9"/>
  <c r="B35" i="9"/>
  <c r="K34" i="9"/>
  <c r="I34" i="9"/>
  <c r="G34" i="9"/>
  <c r="F34" i="9"/>
  <c r="C34" i="9"/>
  <c r="B34" i="9"/>
  <c r="K33" i="9"/>
  <c r="I33" i="9"/>
  <c r="G33" i="9"/>
  <c r="F33" i="9"/>
  <c r="C33" i="9"/>
  <c r="B33" i="9"/>
  <c r="K32" i="9"/>
  <c r="I32" i="9"/>
  <c r="G32" i="9"/>
  <c r="F32" i="9"/>
  <c r="C32" i="9"/>
  <c r="B32" i="9"/>
  <c r="K31" i="9"/>
  <c r="I31" i="9"/>
  <c r="G31" i="9"/>
  <c r="F31" i="9"/>
  <c r="C31" i="9"/>
  <c r="B31" i="9"/>
  <c r="K30" i="9"/>
  <c r="I30" i="9"/>
  <c r="G30" i="9"/>
  <c r="F30" i="9"/>
  <c r="C30" i="9"/>
  <c r="B30" i="9"/>
  <c r="K29" i="9"/>
  <c r="I29" i="9"/>
  <c r="G29" i="9"/>
  <c r="F29" i="9"/>
  <c r="C29" i="9"/>
  <c r="B29" i="9"/>
  <c r="K28" i="9"/>
  <c r="I28" i="9"/>
  <c r="G28" i="9"/>
  <c r="F28" i="9"/>
  <c r="C28" i="9"/>
  <c r="B28" i="9"/>
  <c r="K27" i="9"/>
  <c r="I27" i="9"/>
  <c r="G27" i="9"/>
  <c r="F27" i="9"/>
  <c r="C27" i="9"/>
  <c r="B27" i="9"/>
  <c r="K26" i="9"/>
  <c r="I26" i="9"/>
  <c r="G26" i="9"/>
  <c r="F26" i="9"/>
  <c r="C26" i="9"/>
  <c r="B26" i="9"/>
  <c r="K25" i="9"/>
  <c r="I25" i="9"/>
  <c r="G25" i="9"/>
  <c r="F25" i="9"/>
  <c r="C25" i="9"/>
  <c r="B25" i="9"/>
  <c r="K24" i="9"/>
  <c r="I24" i="9"/>
  <c r="G24" i="9"/>
  <c r="F24" i="9"/>
  <c r="C24" i="9"/>
  <c r="B24" i="9"/>
  <c r="K23" i="9"/>
  <c r="I23" i="9"/>
  <c r="G23" i="9"/>
  <c r="F23" i="9"/>
  <c r="C23" i="9"/>
  <c r="B23" i="9"/>
  <c r="K22" i="9"/>
  <c r="I22" i="9"/>
  <c r="G22" i="9"/>
  <c r="F22" i="9"/>
  <c r="C22" i="9"/>
  <c r="B22" i="9"/>
  <c r="K21" i="9"/>
  <c r="I21" i="9"/>
  <c r="G21" i="9"/>
  <c r="F21" i="9"/>
  <c r="C21" i="9"/>
  <c r="B21" i="9"/>
  <c r="K20" i="9"/>
  <c r="I20" i="9"/>
  <c r="G20" i="9"/>
  <c r="F20" i="9"/>
  <c r="C20" i="9"/>
  <c r="B20" i="9"/>
  <c r="K19" i="9"/>
  <c r="I19" i="9"/>
  <c r="G19" i="9"/>
  <c r="F19" i="9"/>
  <c r="C19" i="9"/>
  <c r="B19" i="9"/>
  <c r="K18" i="9"/>
  <c r="I18" i="9"/>
  <c r="G18" i="9"/>
  <c r="F18" i="9"/>
  <c r="C18" i="9"/>
  <c r="B18" i="9"/>
  <c r="K17" i="9"/>
  <c r="I17" i="9"/>
  <c r="G17" i="9"/>
  <c r="F17" i="9"/>
  <c r="C17" i="9"/>
  <c r="B17" i="9"/>
  <c r="K16" i="9"/>
  <c r="I16" i="9"/>
  <c r="G16" i="9"/>
  <c r="F16" i="9"/>
  <c r="C16" i="9"/>
  <c r="B16" i="9"/>
  <c r="K15" i="9"/>
  <c r="I15" i="9"/>
  <c r="G15" i="9"/>
  <c r="F15" i="9"/>
  <c r="C15" i="9"/>
  <c r="B15" i="9"/>
  <c r="K14" i="9"/>
  <c r="I14" i="9"/>
  <c r="G14" i="9"/>
  <c r="F14" i="9"/>
  <c r="C14" i="9"/>
  <c r="B14" i="9"/>
  <c r="K13" i="9"/>
  <c r="I13" i="9"/>
  <c r="G13" i="9"/>
  <c r="F13" i="9"/>
  <c r="C13" i="9"/>
  <c r="B13" i="9"/>
  <c r="K12" i="9"/>
  <c r="I12" i="9"/>
  <c r="G12" i="9"/>
  <c r="F12" i="9"/>
  <c r="C12" i="9"/>
  <c r="B12" i="9"/>
  <c r="K11" i="9"/>
  <c r="I11" i="9"/>
  <c r="G11" i="9"/>
  <c r="F11" i="9"/>
  <c r="C11" i="9"/>
  <c r="B11" i="9"/>
  <c r="K10" i="9"/>
  <c r="I10" i="9"/>
  <c r="G10" i="9"/>
  <c r="F10" i="9"/>
  <c r="C10" i="9"/>
  <c r="B10" i="9"/>
  <c r="K9" i="9"/>
  <c r="I9" i="9"/>
  <c r="G9" i="9"/>
  <c r="F9" i="9"/>
  <c r="C9" i="9"/>
  <c r="B9" i="9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I33" i="7"/>
  <c r="AG30" i="7"/>
  <c r="AH33" i="7"/>
  <c r="AI33" i="8"/>
  <c r="AI32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H33" i="8"/>
  <c r="AG30" i="8"/>
  <c r="AH32" i="8"/>
  <c r="Y56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6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AD56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K54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I53" i="8"/>
  <c r="G53" i="8"/>
  <c r="F53" i="8"/>
  <c r="C53" i="8"/>
  <c r="B53" i="8"/>
  <c r="K52" i="8"/>
  <c r="I52" i="8"/>
  <c r="G52" i="8"/>
  <c r="F52" i="8"/>
  <c r="C52" i="8"/>
  <c r="B52" i="8"/>
  <c r="K51" i="8"/>
  <c r="I51" i="8"/>
  <c r="G51" i="8"/>
  <c r="F51" i="8"/>
  <c r="C51" i="8"/>
  <c r="B51" i="8"/>
  <c r="K50" i="8"/>
  <c r="I50" i="8"/>
  <c r="G50" i="8"/>
  <c r="F50" i="8"/>
  <c r="C50" i="8"/>
  <c r="B50" i="8"/>
  <c r="K49" i="8"/>
  <c r="I49" i="8"/>
  <c r="G49" i="8"/>
  <c r="F49" i="8"/>
  <c r="C49" i="8"/>
  <c r="B49" i="8"/>
  <c r="K48" i="8"/>
  <c r="I48" i="8"/>
  <c r="G48" i="8"/>
  <c r="F48" i="8"/>
  <c r="C48" i="8"/>
  <c r="B48" i="8"/>
  <c r="K47" i="8"/>
  <c r="I47" i="8"/>
  <c r="G47" i="8"/>
  <c r="F47" i="8"/>
  <c r="C47" i="8"/>
  <c r="B47" i="8"/>
  <c r="K46" i="8"/>
  <c r="I46" i="8"/>
  <c r="G46" i="8"/>
  <c r="F46" i="8"/>
  <c r="C46" i="8"/>
  <c r="B46" i="8"/>
  <c r="K45" i="8"/>
  <c r="I45" i="8"/>
  <c r="G45" i="8"/>
  <c r="F45" i="8"/>
  <c r="C45" i="8"/>
  <c r="B45" i="8"/>
  <c r="K44" i="8"/>
  <c r="I44" i="8"/>
  <c r="G44" i="8"/>
  <c r="F44" i="8"/>
  <c r="C44" i="8"/>
  <c r="B44" i="8"/>
  <c r="K43" i="8"/>
  <c r="I43" i="8"/>
  <c r="G43" i="8"/>
  <c r="F43" i="8"/>
  <c r="C43" i="8"/>
  <c r="B43" i="8"/>
  <c r="K42" i="8"/>
  <c r="I42" i="8"/>
  <c r="G42" i="8"/>
  <c r="F42" i="8"/>
  <c r="C42" i="8"/>
  <c r="B42" i="8"/>
  <c r="K41" i="8"/>
  <c r="I41" i="8"/>
  <c r="G41" i="8"/>
  <c r="F41" i="8"/>
  <c r="C41" i="8"/>
  <c r="B41" i="8"/>
  <c r="K40" i="8"/>
  <c r="I40" i="8"/>
  <c r="G40" i="8"/>
  <c r="F40" i="8"/>
  <c r="C40" i="8"/>
  <c r="B40" i="8"/>
  <c r="K39" i="8"/>
  <c r="I39" i="8"/>
  <c r="G39" i="8"/>
  <c r="F39" i="8"/>
  <c r="C39" i="8"/>
  <c r="B39" i="8"/>
  <c r="K38" i="8"/>
  <c r="I38" i="8"/>
  <c r="G38" i="8"/>
  <c r="F38" i="8"/>
  <c r="C38" i="8"/>
  <c r="B38" i="8"/>
  <c r="K37" i="8"/>
  <c r="I37" i="8"/>
  <c r="G37" i="8"/>
  <c r="F37" i="8"/>
  <c r="C37" i="8"/>
  <c r="B37" i="8"/>
  <c r="K36" i="8"/>
  <c r="I36" i="8"/>
  <c r="G36" i="8"/>
  <c r="F36" i="8"/>
  <c r="C36" i="8"/>
  <c r="B36" i="8"/>
  <c r="K35" i="8"/>
  <c r="I35" i="8"/>
  <c r="G35" i="8"/>
  <c r="F35" i="8"/>
  <c r="C35" i="8"/>
  <c r="B35" i="8"/>
  <c r="K34" i="8"/>
  <c r="I34" i="8"/>
  <c r="G34" i="8"/>
  <c r="F34" i="8"/>
  <c r="C34" i="8"/>
  <c r="B34" i="8"/>
  <c r="K33" i="8"/>
  <c r="I33" i="8"/>
  <c r="G33" i="8"/>
  <c r="F33" i="8"/>
  <c r="C33" i="8"/>
  <c r="B33" i="8"/>
  <c r="K32" i="8"/>
  <c r="I32" i="8"/>
  <c r="G32" i="8"/>
  <c r="F32" i="8"/>
  <c r="C32" i="8"/>
  <c r="B32" i="8"/>
  <c r="K31" i="8"/>
  <c r="I31" i="8"/>
  <c r="G31" i="8"/>
  <c r="F31" i="8"/>
  <c r="C31" i="8"/>
  <c r="B31" i="8"/>
  <c r="K30" i="8"/>
  <c r="I30" i="8"/>
  <c r="G30" i="8"/>
  <c r="F30" i="8"/>
  <c r="C30" i="8"/>
  <c r="B30" i="8"/>
  <c r="K29" i="8"/>
  <c r="I29" i="8"/>
  <c r="G29" i="8"/>
  <c r="F29" i="8"/>
  <c r="C29" i="8"/>
  <c r="B29" i="8"/>
  <c r="K28" i="8"/>
  <c r="I28" i="8"/>
  <c r="G28" i="8"/>
  <c r="F28" i="8"/>
  <c r="C28" i="8"/>
  <c r="B28" i="8"/>
  <c r="K27" i="8"/>
  <c r="I27" i="8"/>
  <c r="G27" i="8"/>
  <c r="F27" i="8"/>
  <c r="C27" i="8"/>
  <c r="B27" i="8"/>
  <c r="K26" i="8"/>
  <c r="I26" i="8"/>
  <c r="G26" i="8"/>
  <c r="F26" i="8"/>
  <c r="C26" i="8"/>
  <c r="B26" i="8"/>
  <c r="K25" i="8"/>
  <c r="I25" i="8"/>
  <c r="G25" i="8"/>
  <c r="F25" i="8"/>
  <c r="C25" i="8"/>
  <c r="B25" i="8"/>
  <c r="K24" i="8"/>
  <c r="I24" i="8"/>
  <c r="G24" i="8"/>
  <c r="F24" i="8"/>
  <c r="C24" i="8"/>
  <c r="B24" i="8"/>
  <c r="K23" i="8"/>
  <c r="I23" i="8"/>
  <c r="G23" i="8"/>
  <c r="F23" i="8"/>
  <c r="C23" i="8"/>
  <c r="B23" i="8"/>
  <c r="K22" i="8"/>
  <c r="I22" i="8"/>
  <c r="G22" i="8"/>
  <c r="F22" i="8"/>
  <c r="C22" i="8"/>
  <c r="B22" i="8"/>
  <c r="K21" i="8"/>
  <c r="I21" i="8"/>
  <c r="G21" i="8"/>
  <c r="F21" i="8"/>
  <c r="C21" i="8"/>
  <c r="B21" i="8"/>
  <c r="K20" i="8"/>
  <c r="I20" i="8"/>
  <c r="G20" i="8"/>
  <c r="F20" i="8"/>
  <c r="C20" i="8"/>
  <c r="B20" i="8"/>
  <c r="K19" i="8"/>
  <c r="I19" i="8"/>
  <c r="G19" i="8"/>
  <c r="F19" i="8"/>
  <c r="C19" i="8"/>
  <c r="B19" i="8"/>
  <c r="K18" i="8"/>
  <c r="I18" i="8"/>
  <c r="G18" i="8"/>
  <c r="F18" i="8"/>
  <c r="C18" i="8"/>
  <c r="B18" i="8"/>
  <c r="K17" i="8"/>
  <c r="I17" i="8"/>
  <c r="G17" i="8"/>
  <c r="F17" i="8"/>
  <c r="C17" i="8"/>
  <c r="B17" i="8"/>
  <c r="K16" i="8"/>
  <c r="I16" i="8"/>
  <c r="G16" i="8"/>
  <c r="F16" i="8"/>
  <c r="C16" i="8"/>
  <c r="B16" i="8"/>
  <c r="K15" i="8"/>
  <c r="I15" i="8"/>
  <c r="G15" i="8"/>
  <c r="F15" i="8"/>
  <c r="C15" i="8"/>
  <c r="B15" i="8"/>
  <c r="K14" i="8"/>
  <c r="I14" i="8"/>
  <c r="G14" i="8"/>
  <c r="F14" i="8"/>
  <c r="C14" i="8"/>
  <c r="B14" i="8"/>
  <c r="K13" i="8"/>
  <c r="I13" i="8"/>
  <c r="G13" i="8"/>
  <c r="F13" i="8"/>
  <c r="C13" i="8"/>
  <c r="B13" i="8"/>
  <c r="K12" i="8"/>
  <c r="I12" i="8"/>
  <c r="G12" i="8"/>
  <c r="F12" i="8"/>
  <c r="C12" i="8"/>
  <c r="B12" i="8"/>
  <c r="K11" i="8"/>
  <c r="I11" i="8"/>
  <c r="G11" i="8"/>
  <c r="F11" i="8"/>
  <c r="C11" i="8"/>
  <c r="B11" i="8"/>
  <c r="K10" i="8"/>
  <c r="I10" i="8"/>
  <c r="G10" i="8"/>
  <c r="F10" i="8"/>
  <c r="C10" i="8"/>
  <c r="B10" i="8"/>
  <c r="K9" i="8"/>
  <c r="I9" i="8"/>
  <c r="G9" i="8"/>
  <c r="F9" i="8"/>
  <c r="C9" i="8"/>
  <c r="B9" i="8"/>
  <c r="S9" i="7"/>
  <c r="R9" i="7"/>
  <c r="X9" i="7"/>
  <c r="S10" i="7"/>
  <c r="R10" i="7"/>
  <c r="X10" i="7"/>
  <c r="S11" i="7"/>
  <c r="R11" i="7"/>
  <c r="X11" i="7"/>
  <c r="S12" i="7"/>
  <c r="R12" i="7"/>
  <c r="X12" i="7"/>
  <c r="S13" i="7"/>
  <c r="R13" i="7"/>
  <c r="X13" i="7"/>
  <c r="S14" i="7"/>
  <c r="R14" i="7"/>
  <c r="AG26" i="7"/>
  <c r="X14" i="7"/>
  <c r="S15" i="7"/>
  <c r="R15" i="7"/>
  <c r="X15" i="7"/>
  <c r="S16" i="7"/>
  <c r="R16" i="7"/>
  <c r="X16" i="7"/>
  <c r="S17" i="7"/>
  <c r="R17" i="7"/>
  <c r="X17" i="7"/>
  <c r="S18" i="7"/>
  <c r="R18" i="7"/>
  <c r="X18" i="7"/>
  <c r="S19" i="7"/>
  <c r="R19" i="7"/>
  <c r="X19" i="7"/>
  <c r="S20" i="7"/>
  <c r="R20" i="7"/>
  <c r="X20" i="7"/>
  <c r="S21" i="7"/>
  <c r="R21" i="7"/>
  <c r="X21" i="7"/>
  <c r="S22" i="7"/>
  <c r="R22" i="7"/>
  <c r="X22" i="7"/>
  <c r="S23" i="7"/>
  <c r="R23" i="7"/>
  <c r="X23" i="7"/>
  <c r="S24" i="7"/>
  <c r="R24" i="7"/>
  <c r="X24" i="7"/>
  <c r="S25" i="7"/>
  <c r="R25" i="7"/>
  <c r="X25" i="7"/>
  <c r="S26" i="7"/>
  <c r="R26" i="7"/>
  <c r="X26" i="7"/>
  <c r="S27" i="7"/>
  <c r="R27" i="7"/>
  <c r="X27" i="7"/>
  <c r="S28" i="7"/>
  <c r="R28" i="7"/>
  <c r="X28" i="7"/>
  <c r="S29" i="7"/>
  <c r="R29" i="7"/>
  <c r="X29" i="7"/>
  <c r="S30" i="7"/>
  <c r="R30" i="7"/>
  <c r="X30" i="7"/>
  <c r="S31" i="7"/>
  <c r="R31" i="7"/>
  <c r="X31" i="7"/>
  <c r="S32" i="7"/>
  <c r="R32" i="7"/>
  <c r="X32" i="7"/>
  <c r="S33" i="7"/>
  <c r="R33" i="7"/>
  <c r="X33" i="7"/>
  <c r="S34" i="7"/>
  <c r="R34" i="7"/>
  <c r="X34" i="7"/>
  <c r="S35" i="7"/>
  <c r="R35" i="7"/>
  <c r="X35" i="7"/>
  <c r="S36" i="7"/>
  <c r="R36" i="7"/>
  <c r="X36" i="7"/>
  <c r="S37" i="7"/>
  <c r="R37" i="7"/>
  <c r="X37" i="7"/>
  <c r="S38" i="7"/>
  <c r="R38" i="7"/>
  <c r="X38" i="7"/>
  <c r="S39" i="7"/>
  <c r="R39" i="7"/>
  <c r="X39" i="7"/>
  <c r="S40" i="7"/>
  <c r="R40" i="7"/>
  <c r="X40" i="7"/>
  <c r="S41" i="7"/>
  <c r="R41" i="7"/>
  <c r="X41" i="7"/>
  <c r="S42" i="7"/>
  <c r="R42" i="7"/>
  <c r="X42" i="7"/>
  <c r="S43" i="7"/>
  <c r="R43" i="7"/>
  <c r="X43" i="7"/>
  <c r="S44" i="7"/>
  <c r="R44" i="7"/>
  <c r="X44" i="7"/>
  <c r="S45" i="7"/>
  <c r="R45" i="7"/>
  <c r="X45" i="7"/>
  <c r="S46" i="7"/>
  <c r="R46" i="7"/>
  <c r="X46" i="7"/>
  <c r="S47" i="7"/>
  <c r="R47" i="7"/>
  <c r="X47" i="7"/>
  <c r="S48" i="7"/>
  <c r="R48" i="7"/>
  <c r="X48" i="7"/>
  <c r="S49" i="7"/>
  <c r="R49" i="7"/>
  <c r="X49" i="7"/>
  <c r="S50" i="7"/>
  <c r="R50" i="7"/>
  <c r="X50" i="7"/>
  <c r="S51" i="7"/>
  <c r="R51" i="7"/>
  <c r="X51" i="7"/>
  <c r="S52" i="7"/>
  <c r="R52" i="7"/>
  <c r="X52" i="7"/>
  <c r="S53" i="7"/>
  <c r="R53" i="7"/>
  <c r="X53" i="7"/>
  <c r="S54" i="7"/>
  <c r="R54" i="7"/>
  <c r="X54" i="7"/>
  <c r="X56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K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I53" i="7"/>
  <c r="G53" i="7"/>
  <c r="F53" i="7"/>
  <c r="C53" i="7"/>
  <c r="B53" i="7"/>
  <c r="K52" i="7"/>
  <c r="I52" i="7"/>
  <c r="G52" i="7"/>
  <c r="F52" i="7"/>
  <c r="C52" i="7"/>
  <c r="B52" i="7"/>
  <c r="K51" i="7"/>
  <c r="I51" i="7"/>
  <c r="G51" i="7"/>
  <c r="F51" i="7"/>
  <c r="C51" i="7"/>
  <c r="B51" i="7"/>
  <c r="K50" i="7"/>
  <c r="I50" i="7"/>
  <c r="G50" i="7"/>
  <c r="F50" i="7"/>
  <c r="C50" i="7"/>
  <c r="B50" i="7"/>
  <c r="K49" i="7"/>
  <c r="I49" i="7"/>
  <c r="G49" i="7"/>
  <c r="F49" i="7"/>
  <c r="C49" i="7"/>
  <c r="B49" i="7"/>
  <c r="K48" i="7"/>
  <c r="I48" i="7"/>
  <c r="G48" i="7"/>
  <c r="F48" i="7"/>
  <c r="C48" i="7"/>
  <c r="B48" i="7"/>
  <c r="K47" i="7"/>
  <c r="I47" i="7"/>
  <c r="G47" i="7"/>
  <c r="F47" i="7"/>
  <c r="C47" i="7"/>
  <c r="B47" i="7"/>
  <c r="K46" i="7"/>
  <c r="I46" i="7"/>
  <c r="G46" i="7"/>
  <c r="F46" i="7"/>
  <c r="C46" i="7"/>
  <c r="B46" i="7"/>
  <c r="K45" i="7"/>
  <c r="I45" i="7"/>
  <c r="G45" i="7"/>
  <c r="F45" i="7"/>
  <c r="C45" i="7"/>
  <c r="B45" i="7"/>
  <c r="K44" i="7"/>
  <c r="I44" i="7"/>
  <c r="G44" i="7"/>
  <c r="F44" i="7"/>
  <c r="C44" i="7"/>
  <c r="B44" i="7"/>
  <c r="K43" i="7"/>
  <c r="I43" i="7"/>
  <c r="G43" i="7"/>
  <c r="F43" i="7"/>
  <c r="C43" i="7"/>
  <c r="B43" i="7"/>
  <c r="K42" i="7"/>
  <c r="I42" i="7"/>
  <c r="G42" i="7"/>
  <c r="F42" i="7"/>
  <c r="C42" i="7"/>
  <c r="B42" i="7"/>
  <c r="K41" i="7"/>
  <c r="I41" i="7"/>
  <c r="G41" i="7"/>
  <c r="F41" i="7"/>
  <c r="C41" i="7"/>
  <c r="B41" i="7"/>
  <c r="K40" i="7"/>
  <c r="I40" i="7"/>
  <c r="G40" i="7"/>
  <c r="F40" i="7"/>
  <c r="C40" i="7"/>
  <c r="B40" i="7"/>
  <c r="K39" i="7"/>
  <c r="I39" i="7"/>
  <c r="G39" i="7"/>
  <c r="F39" i="7"/>
  <c r="C39" i="7"/>
  <c r="B39" i="7"/>
  <c r="K38" i="7"/>
  <c r="I38" i="7"/>
  <c r="G38" i="7"/>
  <c r="F38" i="7"/>
  <c r="C38" i="7"/>
  <c r="B38" i="7"/>
  <c r="K37" i="7"/>
  <c r="I37" i="7"/>
  <c r="G37" i="7"/>
  <c r="F37" i="7"/>
  <c r="C37" i="7"/>
  <c r="B37" i="7"/>
  <c r="K36" i="7"/>
  <c r="I36" i="7"/>
  <c r="G36" i="7"/>
  <c r="F36" i="7"/>
  <c r="C36" i="7"/>
  <c r="B36" i="7"/>
  <c r="K35" i="7"/>
  <c r="I35" i="7"/>
  <c r="G35" i="7"/>
  <c r="F35" i="7"/>
  <c r="C35" i="7"/>
  <c r="B35" i="7"/>
  <c r="K34" i="7"/>
  <c r="I34" i="7"/>
  <c r="G34" i="7"/>
  <c r="F34" i="7"/>
  <c r="C34" i="7"/>
  <c r="B34" i="7"/>
  <c r="K33" i="7"/>
  <c r="I33" i="7"/>
  <c r="G33" i="7"/>
  <c r="F33" i="7"/>
  <c r="C33" i="7"/>
  <c r="B33" i="7"/>
  <c r="K32" i="7"/>
  <c r="I32" i="7"/>
  <c r="G32" i="7"/>
  <c r="F32" i="7"/>
  <c r="C32" i="7"/>
  <c r="B32" i="7"/>
  <c r="K31" i="7"/>
  <c r="I31" i="7"/>
  <c r="G31" i="7"/>
  <c r="F31" i="7"/>
  <c r="C31" i="7"/>
  <c r="B31" i="7"/>
  <c r="K30" i="7"/>
  <c r="I30" i="7"/>
  <c r="G30" i="7"/>
  <c r="F30" i="7"/>
  <c r="C30" i="7"/>
  <c r="B30" i="7"/>
  <c r="K29" i="7"/>
  <c r="I29" i="7"/>
  <c r="G29" i="7"/>
  <c r="F29" i="7"/>
  <c r="C29" i="7"/>
  <c r="B29" i="7"/>
  <c r="K28" i="7"/>
  <c r="I28" i="7"/>
  <c r="G28" i="7"/>
  <c r="F28" i="7"/>
  <c r="C28" i="7"/>
  <c r="B28" i="7"/>
  <c r="K27" i="7"/>
  <c r="I27" i="7"/>
  <c r="G27" i="7"/>
  <c r="F27" i="7"/>
  <c r="C27" i="7"/>
  <c r="B27" i="7"/>
  <c r="K26" i="7"/>
  <c r="I26" i="7"/>
  <c r="G26" i="7"/>
  <c r="F26" i="7"/>
  <c r="C26" i="7"/>
  <c r="B26" i="7"/>
  <c r="K25" i="7"/>
  <c r="I25" i="7"/>
  <c r="G25" i="7"/>
  <c r="F25" i="7"/>
  <c r="C25" i="7"/>
  <c r="B25" i="7"/>
  <c r="K24" i="7"/>
  <c r="I24" i="7"/>
  <c r="G24" i="7"/>
  <c r="F24" i="7"/>
  <c r="C24" i="7"/>
  <c r="B24" i="7"/>
  <c r="K23" i="7"/>
  <c r="I23" i="7"/>
  <c r="G23" i="7"/>
  <c r="F23" i="7"/>
  <c r="C23" i="7"/>
  <c r="B23" i="7"/>
  <c r="K22" i="7"/>
  <c r="I22" i="7"/>
  <c r="G22" i="7"/>
  <c r="F22" i="7"/>
  <c r="C22" i="7"/>
  <c r="B22" i="7"/>
  <c r="K21" i="7"/>
  <c r="I21" i="7"/>
  <c r="G21" i="7"/>
  <c r="F21" i="7"/>
  <c r="C21" i="7"/>
  <c r="B21" i="7"/>
  <c r="K20" i="7"/>
  <c r="I20" i="7"/>
  <c r="G20" i="7"/>
  <c r="F20" i="7"/>
  <c r="C20" i="7"/>
  <c r="B20" i="7"/>
  <c r="K19" i="7"/>
  <c r="I19" i="7"/>
  <c r="G19" i="7"/>
  <c r="F19" i="7"/>
  <c r="C19" i="7"/>
  <c r="B19" i="7"/>
  <c r="K18" i="7"/>
  <c r="I18" i="7"/>
  <c r="G18" i="7"/>
  <c r="F18" i="7"/>
  <c r="C18" i="7"/>
  <c r="B18" i="7"/>
  <c r="K17" i="7"/>
  <c r="I17" i="7"/>
  <c r="G17" i="7"/>
  <c r="F17" i="7"/>
  <c r="C17" i="7"/>
  <c r="B17" i="7"/>
  <c r="K16" i="7"/>
  <c r="I16" i="7"/>
  <c r="G16" i="7"/>
  <c r="F16" i="7"/>
  <c r="C16" i="7"/>
  <c r="B16" i="7"/>
  <c r="K15" i="7"/>
  <c r="I15" i="7"/>
  <c r="G15" i="7"/>
  <c r="F15" i="7"/>
  <c r="C15" i="7"/>
  <c r="B15" i="7"/>
  <c r="K14" i="7"/>
  <c r="I14" i="7"/>
  <c r="G14" i="7"/>
  <c r="F14" i="7"/>
  <c r="C14" i="7"/>
  <c r="B14" i="7"/>
  <c r="K13" i="7"/>
  <c r="I13" i="7"/>
  <c r="G13" i="7"/>
  <c r="F13" i="7"/>
  <c r="C13" i="7"/>
  <c r="B13" i="7"/>
  <c r="K12" i="7"/>
  <c r="I12" i="7"/>
  <c r="G12" i="7"/>
  <c r="F12" i="7"/>
  <c r="C12" i="7"/>
  <c r="B12" i="7"/>
  <c r="K11" i="7"/>
  <c r="I11" i="7"/>
  <c r="G11" i="7"/>
  <c r="F11" i="7"/>
  <c r="C11" i="7"/>
  <c r="B11" i="7"/>
  <c r="K10" i="7"/>
  <c r="I10" i="7"/>
  <c r="G10" i="7"/>
  <c r="F10" i="7"/>
  <c r="C10" i="7"/>
  <c r="B10" i="7"/>
  <c r="K9" i="7"/>
  <c r="I9" i="7"/>
  <c r="G9" i="7"/>
  <c r="F9" i="7"/>
  <c r="C9" i="7"/>
  <c r="B9" i="7"/>
  <c r="AA33" i="6"/>
  <c r="AA30" i="6"/>
  <c r="AA27" i="6"/>
  <c r="AA24" i="6"/>
  <c r="AA21" i="6"/>
  <c r="AA18" i="6"/>
  <c r="AA15" i="6"/>
  <c r="AA12" i="6"/>
  <c r="AA9" i="6"/>
  <c r="Y33" i="6"/>
  <c r="Y30" i="6"/>
  <c r="Y27" i="6"/>
  <c r="Y24" i="6"/>
  <c r="Y21" i="6"/>
  <c r="Y18" i="6"/>
  <c r="Y15" i="6"/>
  <c r="Y12" i="6"/>
  <c r="Y9" i="6"/>
  <c r="W33" i="6"/>
  <c r="W30" i="6"/>
  <c r="W27" i="6"/>
  <c r="W24" i="6"/>
  <c r="W21" i="6"/>
  <c r="W18" i="6"/>
  <c r="W15" i="6"/>
  <c r="W12" i="6"/>
  <c r="W9" i="6"/>
  <c r="S9" i="6"/>
  <c r="AB9" i="6"/>
  <c r="S12" i="6"/>
  <c r="AB12" i="6"/>
  <c r="S15" i="6"/>
  <c r="AB15" i="6"/>
  <c r="S18" i="6"/>
  <c r="AB18" i="6"/>
  <c r="S21" i="6"/>
  <c r="AB21" i="6"/>
  <c r="S24" i="6"/>
  <c r="AB24" i="6"/>
  <c r="S27" i="6"/>
  <c r="AB27" i="6"/>
  <c r="S30" i="6"/>
  <c r="AB30" i="6"/>
  <c r="S33" i="6"/>
  <c r="AB33" i="6"/>
  <c r="AB35" i="6"/>
  <c r="Z9" i="6"/>
  <c r="Z12" i="6"/>
  <c r="Z15" i="6"/>
  <c r="Z18" i="6"/>
  <c r="Z21" i="6"/>
  <c r="Z24" i="6"/>
  <c r="Z27" i="6"/>
  <c r="Z30" i="6"/>
  <c r="Z33" i="6"/>
  <c r="Z35" i="6"/>
  <c r="X9" i="6"/>
  <c r="X27" i="6"/>
  <c r="X33" i="6"/>
  <c r="X30" i="6"/>
  <c r="X24" i="6"/>
  <c r="X21" i="6"/>
  <c r="X18" i="6"/>
  <c r="X15" i="6"/>
  <c r="X12" i="6"/>
  <c r="X35" i="6"/>
  <c r="S35" i="6"/>
  <c r="D9" i="6"/>
  <c r="U11" i="9"/>
  <c r="V11" i="9"/>
  <c r="Y11" i="9"/>
  <c r="AI10" i="6"/>
  <c r="AI55" i="6"/>
  <c r="R11" i="9"/>
  <c r="Y56" i="9"/>
  <c r="Z11" i="9"/>
  <c r="Z56" i="9"/>
  <c r="AA11" i="9"/>
  <c r="AA56" i="9"/>
  <c r="AB11" i="9"/>
  <c r="AB56" i="9"/>
  <c r="S11" i="9"/>
  <c r="X11" i="9"/>
  <c r="X56" i="9"/>
  <c r="AD56" i="9"/>
  <c r="AD11" i="9"/>
  <c r="AD55" i="9"/>
</calcChain>
</file>

<file path=xl/sharedStrings.xml><?xml version="1.0" encoding="utf-8"?>
<sst xmlns="http://schemas.openxmlformats.org/spreadsheetml/2006/main" count="623" uniqueCount="109">
  <si>
    <t>Risiko der Varianten</t>
  </si>
  <si>
    <t>Optimale Variante:</t>
  </si>
  <si>
    <t>Szenarien: Bevölkerungswachstum</t>
  </si>
  <si>
    <t>Szenarien: Umsetzung STEK</t>
  </si>
  <si>
    <t>Variante 1</t>
  </si>
  <si>
    <t>Risiko [CHF]</t>
  </si>
  <si>
    <t>Kosten [CHF]</t>
  </si>
  <si>
    <t>Eintrittsw'keit ℙ :</t>
  </si>
  <si>
    <t xml:space="preserve">SB1: ℙ = </t>
  </si>
  <si>
    <t xml:space="preserve">SB2: ℙ = </t>
  </si>
  <si>
    <t xml:space="preserve">SB3: ℙ = </t>
  </si>
  <si>
    <t xml:space="preserve">SU1: ℙ = </t>
  </si>
  <si>
    <t>SB1/SU1:</t>
  </si>
  <si>
    <t xml:space="preserve">SU2: ℙ = </t>
  </si>
  <si>
    <t xml:space="preserve">SU3: ℙ = </t>
  </si>
  <si>
    <t>SB1/SU2:</t>
  </si>
  <si>
    <t>SB1/SU3:</t>
  </si>
  <si>
    <t>SB3/SU1:</t>
  </si>
  <si>
    <t>SB3/SU2:</t>
  </si>
  <si>
    <t>SB3/SU3:</t>
  </si>
  <si>
    <t>SB2/SU3:</t>
  </si>
  <si>
    <t>SB2/SU2:</t>
  </si>
  <si>
    <t>SB2/SU1:</t>
  </si>
  <si>
    <t>Variante 2</t>
  </si>
  <si>
    <t>Variante 3</t>
  </si>
  <si>
    <t>Totales Risiko:</t>
  </si>
  <si>
    <t>Szenarien</t>
  </si>
  <si>
    <t>Fahrzeuge pro Tag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</si>
  <si>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</si>
  <si>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</si>
  <si>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t>Bevökerungwachstum:</t>
  </si>
  <si>
    <t>Umsetzung STEK Velostadt:</t>
  </si>
  <si>
    <t>Marktanteil E-Autos: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</si>
  <si>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</si>
  <si>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</si>
  <si>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</si>
  <si>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Szenario SB1</t>
  </si>
  <si>
    <t>Szenario SB2</t>
  </si>
  <si>
    <t>Szenario SB3</t>
  </si>
  <si>
    <t>Szenario SU1</t>
  </si>
  <si>
    <t>Szenario SU2</t>
  </si>
  <si>
    <t>Szenario SU3</t>
  </si>
  <si>
    <t>[konstant über t]</t>
  </si>
  <si>
    <t>Unterhaltskosten</t>
  </si>
  <si>
    <t>Reisezeitkosten</t>
  </si>
  <si>
    <t>Betriebskosten</t>
  </si>
  <si>
    <t>Umweltkosten</t>
  </si>
  <si>
    <t>Unfallkosten</t>
  </si>
  <si>
    <t>Totale Kosten pro Jahr</t>
  </si>
  <si>
    <t>Länge(s): Velo</t>
  </si>
  <si>
    <t>[m]</t>
  </si>
  <si>
    <t>[km]</t>
  </si>
  <si>
    <t>Jahr</t>
  </si>
  <si>
    <t>Breite: Velo</t>
  </si>
  <si>
    <t>Kapazität Velo</t>
  </si>
  <si>
    <t>Radstreifen [m]:</t>
  </si>
  <si>
    <t>Unterführung [m]:</t>
  </si>
  <si>
    <t>Geschwindigkeit:</t>
  </si>
  <si>
    <t>[km/h]</t>
  </si>
  <si>
    <t>MIV</t>
  </si>
  <si>
    <t>Länge(s): MIV</t>
  </si>
  <si>
    <t>Breite: MIV</t>
  </si>
  <si>
    <t>Kapazität MIV</t>
  </si>
  <si>
    <t>Einheitskosten: U</t>
  </si>
  <si>
    <t>Kosten:</t>
  </si>
  <si>
    <t>Unterhaltskosten:</t>
  </si>
  <si>
    <t xml:space="preserve">Radstreifen: </t>
  </si>
  <si>
    <t>850 [CHF/m]</t>
  </si>
  <si>
    <t>Strasse</t>
  </si>
  <si>
    <t>[CHF/m^2]</t>
  </si>
  <si>
    <t>Unterführung:</t>
  </si>
  <si>
    <t>3750 [CHF/m^2]</t>
  </si>
  <si>
    <t>Unterführung</t>
  </si>
  <si>
    <t>Pro Rampe:</t>
  </si>
  <si>
    <t>130'000 CHF</t>
  </si>
  <si>
    <t xml:space="preserve">Baukosten: </t>
  </si>
  <si>
    <t>[CHF]</t>
  </si>
  <si>
    <t>Einheitskosten: TT</t>
  </si>
  <si>
    <t xml:space="preserve">Velo: </t>
  </si>
  <si>
    <t>MIV:</t>
  </si>
  <si>
    <t>Schranke: (+t)</t>
  </si>
  <si>
    <t>[h/Fahrzeug]</t>
  </si>
  <si>
    <t>Einheitskosten: B</t>
  </si>
  <si>
    <t>[CHF/km * DTV]</t>
  </si>
  <si>
    <t>[CH/Fzkm]</t>
  </si>
  <si>
    <t>Schadstoff:</t>
  </si>
  <si>
    <t>Lärm:</t>
  </si>
  <si>
    <t>Einheitskosten: A</t>
  </si>
  <si>
    <t>Unfall(a):</t>
  </si>
  <si>
    <t>EK(a):</t>
  </si>
  <si>
    <t>[CHF/Unfall]</t>
  </si>
  <si>
    <t>[#Unfälle(a)/Pkm]</t>
  </si>
  <si>
    <t>Unfall(b):</t>
  </si>
  <si>
    <t>EK(b):</t>
  </si>
  <si>
    <t>[#Unfälle(b)/Pkm]</t>
  </si>
  <si>
    <t>Unfall(c):</t>
  </si>
  <si>
    <t>EK(c):</t>
  </si>
  <si>
    <t>Summe über T Jahre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</si>
  <si>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</si>
  <si>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t>-</t>
  </si>
  <si>
    <t>[CHF/m]</t>
  </si>
  <si>
    <t>2015-2035 (+5')</t>
  </si>
  <si>
    <t>2036-2060 (+7')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</si>
  <si>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</si>
  <si>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t>konstant 7'</t>
  </si>
  <si>
    <t>7'/Nutzer</t>
  </si>
  <si>
    <t xml:space="preserve">Variante 1 </t>
  </si>
  <si>
    <t xml:space="preserve">Variante 3 </t>
  </si>
  <si>
    <t>Variante 3 (5')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</si>
</sst>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CHF&quot;\ * #,##0.00_ ;_ &quot;CHF&quot;\ * \-#,##0.00_ ;_ &quot;CHF&quot;\ * &quot;-&quot;??_ ;_ @_ "/>
    <numFmt numFmtId="164" formatCode="0.000%"/>
    <numFmt numFmtId="165" formatCode="0.0%"/>
    <numFmt numFmtId="166" formatCode="&quot;CHF&quot;\ #,##0.00"/>
    <numFmt numFmtId="167" formatCode="0.0000E+00"/>
    <numFmt numFmtId="168" formatCode="0.00000000"/>
    <numFmt numFmtId="169" formatCode="0.00000E+0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9CCFF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3">
    <xf numFmtId="0" fontId="0" fillId="0" borderId="0" xfId="0"/>
    <xf numFmtId="0" fontId="0" fillId="0" borderId="0" xfId="0" applyFill="1"/>
    <xf numFmtId="0" fontId="0" fillId="0" borderId="0" xfId="0" applyBorder="1"/>
    <xf numFmtId="0" fontId="0" fillId="3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/>
    <xf numFmtId="0" fontId="0" fillId="0" borderId="9" xfId="0" applyBorder="1"/>
    <xf numFmtId="0" fontId="0" fillId="0" borderId="22" xfId="0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3" borderId="9" xfId="0" applyFill="1" applyBorder="1"/>
    <xf numFmtId="0" fontId="0" fillId="3" borderId="22" xfId="0" applyFill="1" applyBorder="1"/>
    <xf numFmtId="0" fontId="0" fillId="3" borderId="24" xfId="0" applyFill="1" applyBorder="1"/>
    <xf numFmtId="0" fontId="0" fillId="3" borderId="23" xfId="0" applyFill="1" applyBorder="1"/>
    <xf numFmtId="0" fontId="0" fillId="3" borderId="0" xfId="0" applyFill="1" applyBorder="1"/>
    <xf numFmtId="0" fontId="0" fillId="0" borderId="24" xfId="0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165" fontId="0" fillId="0" borderId="24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0" fillId="0" borderId="24" xfId="0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/>
    <xf numFmtId="0" fontId="0" fillId="0" borderId="25" xfId="0" applyBorder="1"/>
    <xf numFmtId="0" fontId="0" fillId="0" borderId="21" xfId="0" applyBorder="1" applyAlignment="1"/>
    <xf numFmtId="0" fontId="0" fillId="2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/>
    <xf numFmtId="166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Fill="1" applyBorder="1"/>
    <xf numFmtId="0" fontId="0" fillId="0" borderId="0" xfId="0" applyBorder="1" applyAlignment="1"/>
    <xf numFmtId="167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0" xfId="11"/>
    <xf numFmtId="0" fontId="1" fillId="0" borderId="0" xfId="11" applyBorder="1" applyAlignment="1">
      <alignment horizontal="center"/>
    </xf>
    <xf numFmtId="0" fontId="1" fillId="0" borderId="0" xfId="11" applyAlignment="1">
      <alignment horizontal="center"/>
    </xf>
    <xf numFmtId="0" fontId="10" fillId="0" borderId="0" xfId="11" applyFont="1" applyAlignment="1">
      <alignment vertical="center"/>
    </xf>
    <xf numFmtId="0" fontId="10" fillId="0" borderId="0" xfId="11" applyFont="1" applyBorder="1" applyAlignment="1">
      <alignment horizontal="center" vertical="center"/>
    </xf>
    <xf numFmtId="0" fontId="9" fillId="0" borderId="22" xfId="11" applyFont="1" applyBorder="1"/>
    <xf numFmtId="0" fontId="1" fillId="0" borderId="2" xfId="11" applyBorder="1"/>
    <xf numFmtId="0" fontId="1" fillId="0" borderId="3" xfId="11" applyBorder="1"/>
    <xf numFmtId="0" fontId="1" fillId="6" borderId="18" xfId="11" applyFont="1" applyFill="1" applyBorder="1" applyAlignment="1">
      <alignment horizontal="center" vertical="center"/>
    </xf>
    <xf numFmtId="0" fontId="1" fillId="7" borderId="35" xfId="11" applyFont="1" applyFill="1" applyBorder="1" applyAlignment="1">
      <alignment horizontal="center" vertical="center"/>
    </xf>
    <xf numFmtId="0" fontId="1" fillId="8" borderId="17" xfId="11" applyFont="1" applyFill="1" applyBorder="1" applyAlignment="1">
      <alignment horizontal="center" vertical="center"/>
    </xf>
    <xf numFmtId="0" fontId="1" fillId="0" borderId="0" xfId="11" applyFont="1" applyAlignment="1">
      <alignment horizontal="center" vertical="center"/>
    </xf>
    <xf numFmtId="0" fontId="1" fillId="0" borderId="9" xfId="11" applyBorder="1" applyAlignment="1">
      <alignment horizontal="center"/>
    </xf>
    <xf numFmtId="0" fontId="1" fillId="0" borderId="22" xfId="11" applyBorder="1" applyAlignment="1">
      <alignment horizontal="center"/>
    </xf>
    <xf numFmtId="0" fontId="1" fillId="0" borderId="36" xfId="11" applyFill="1" applyBorder="1" applyAlignment="1">
      <alignment horizontal="left"/>
    </xf>
    <xf numFmtId="0" fontId="1" fillId="0" borderId="0" xfId="11" applyBorder="1"/>
    <xf numFmtId="0" fontId="1" fillId="0" borderId="5" xfId="11" applyBorder="1"/>
    <xf numFmtId="0" fontId="1" fillId="0" borderId="22" xfId="11" applyBorder="1" applyAlignment="1">
      <alignment horizontal="center" vertical="center"/>
    </xf>
    <xf numFmtId="0" fontId="1" fillId="0" borderId="9" xfId="11" applyBorder="1"/>
    <xf numFmtId="0" fontId="1" fillId="0" borderId="22" xfId="11" applyBorder="1"/>
    <xf numFmtId="0" fontId="1" fillId="0" borderId="23" xfId="11" applyBorder="1"/>
    <xf numFmtId="0" fontId="1" fillId="0" borderId="24" xfId="11" applyBorder="1"/>
    <xf numFmtId="0" fontId="1" fillId="9" borderId="9" xfId="11" applyFill="1" applyBorder="1"/>
    <xf numFmtId="0" fontId="1" fillId="9" borderId="22" xfId="11" applyFill="1" applyBorder="1"/>
    <xf numFmtId="0" fontId="1" fillId="0" borderId="23" xfId="11" applyBorder="1" applyAlignment="1">
      <alignment horizontal="center"/>
    </xf>
    <xf numFmtId="0" fontId="1" fillId="0" borderId="16" xfId="11" applyBorder="1"/>
    <xf numFmtId="0" fontId="1" fillId="0" borderId="37" xfId="11" applyBorder="1" applyAlignment="1">
      <alignment horizontal="center"/>
    </xf>
    <xf numFmtId="0" fontId="1" fillId="0" borderId="37" xfId="11" applyBorder="1"/>
    <xf numFmtId="0" fontId="1" fillId="0" borderId="28" xfId="11" applyBorder="1"/>
    <xf numFmtId="0" fontId="1" fillId="0" borderId="4" xfId="11" applyBorder="1" applyAlignment="1">
      <alignment horizontal="center" vertical="center"/>
    </xf>
    <xf numFmtId="1" fontId="1" fillId="6" borderId="37" xfId="11" applyNumberFormat="1" applyFill="1" applyBorder="1" applyAlignment="1">
      <alignment horizontal="center"/>
    </xf>
    <xf numFmtId="1" fontId="1" fillId="7" borderId="37" xfId="11" applyNumberFormat="1" applyFill="1" applyBorder="1" applyAlignment="1">
      <alignment horizontal="center"/>
    </xf>
    <xf numFmtId="1" fontId="1" fillId="8" borderId="37" xfId="11" applyNumberFormat="1" applyFill="1" applyBorder="1" applyAlignment="1">
      <alignment horizontal="center"/>
    </xf>
    <xf numFmtId="1" fontId="1" fillId="8" borderId="14" xfId="11" applyNumberFormat="1" applyFill="1" applyBorder="1" applyAlignment="1">
      <alignment horizontal="center"/>
    </xf>
    <xf numFmtId="165" fontId="0" fillId="6" borderId="16" xfId="12" applyNumberFormat="1" applyFont="1" applyFill="1" applyBorder="1" applyAlignment="1">
      <alignment horizontal="center"/>
    </xf>
    <xf numFmtId="165" fontId="1" fillId="7" borderId="37" xfId="11" applyNumberFormat="1" applyFill="1" applyBorder="1" applyAlignment="1">
      <alignment horizontal="center"/>
    </xf>
    <xf numFmtId="165" fontId="0" fillId="8" borderId="14" xfId="12" applyNumberFormat="1" applyFont="1" applyFill="1" applyBorder="1" applyAlignment="1">
      <alignment horizontal="center"/>
    </xf>
    <xf numFmtId="164" fontId="0" fillId="0" borderId="15" xfId="12" applyNumberFormat="1" applyFont="1" applyBorder="1" applyAlignment="1">
      <alignment horizontal="center"/>
    </xf>
    <xf numFmtId="1" fontId="1" fillId="9" borderId="37" xfId="11" applyNumberFormat="1" applyFill="1" applyBorder="1" applyAlignment="1">
      <alignment horizontal="center"/>
    </xf>
    <xf numFmtId="1" fontId="1" fillId="9" borderId="14" xfId="11" applyNumberFormat="1" applyFill="1" applyBorder="1" applyAlignment="1">
      <alignment horizontal="center"/>
    </xf>
    <xf numFmtId="0" fontId="1" fillId="0" borderId="20" xfId="11" applyBorder="1" applyAlignment="1">
      <alignment horizontal="center"/>
    </xf>
    <xf numFmtId="0" fontId="1" fillId="0" borderId="14" xfId="11" applyBorder="1" applyAlignment="1">
      <alignment horizontal="center"/>
    </xf>
    <xf numFmtId="168" fontId="1" fillId="0" borderId="20" xfId="11" applyNumberFormat="1" applyBorder="1" applyAlignment="1">
      <alignment horizontal="center"/>
    </xf>
    <xf numFmtId="1" fontId="1" fillId="0" borderId="0" xfId="11" applyNumberFormat="1" applyAlignment="1">
      <alignment horizontal="center"/>
    </xf>
    <xf numFmtId="11" fontId="1" fillId="0" borderId="0" xfId="11" applyNumberFormat="1"/>
    <xf numFmtId="1" fontId="1" fillId="0" borderId="0" xfId="11" applyNumberFormat="1"/>
    <xf numFmtId="44" fontId="0" fillId="0" borderId="0" xfId="13" applyFont="1" applyFill="1" applyBorder="1" applyAlignment="1">
      <alignment vertical="center"/>
    </xf>
    <xf numFmtId="0" fontId="1" fillId="0" borderId="17" xfId="11" applyBorder="1"/>
    <xf numFmtId="0" fontId="1" fillId="0" borderId="5" xfId="11" applyBorder="1" applyAlignment="1">
      <alignment horizontal="center"/>
    </xf>
    <xf numFmtId="165" fontId="0" fillId="6" borderId="20" xfId="12" applyNumberFormat="1" applyFont="1" applyFill="1" applyBorder="1" applyAlignment="1">
      <alignment horizontal="center"/>
    </xf>
    <xf numFmtId="165" fontId="1" fillId="7" borderId="10" xfId="11" applyNumberFormat="1" applyFill="1" applyBorder="1" applyAlignment="1">
      <alignment horizontal="center"/>
    </xf>
    <xf numFmtId="165" fontId="0" fillId="8" borderId="19" xfId="12" applyNumberFormat="1" applyFont="1" applyFill="1" applyBorder="1" applyAlignment="1">
      <alignment horizontal="center"/>
    </xf>
    <xf numFmtId="164" fontId="0" fillId="0" borderId="21" xfId="12" applyNumberFormat="1" applyFont="1" applyBorder="1" applyAlignment="1">
      <alignment horizontal="center"/>
    </xf>
    <xf numFmtId="0" fontId="0" fillId="0" borderId="0" xfId="13" applyNumberFormat="1" applyFont="1" applyFill="1" applyBorder="1" applyAlignment="1">
      <alignment horizontal="center" vertical="center"/>
    </xf>
    <xf numFmtId="44" fontId="0" fillId="0" borderId="30" xfId="13" applyFont="1" applyFill="1" applyBorder="1" applyAlignment="1">
      <alignment horizontal="center" vertical="center"/>
    </xf>
    <xf numFmtId="0" fontId="1" fillId="0" borderId="7" xfId="11" applyBorder="1" applyAlignment="1">
      <alignment horizontal="center"/>
    </xf>
    <xf numFmtId="0" fontId="1" fillId="0" borderId="7" xfId="11" applyBorder="1"/>
    <xf numFmtId="0" fontId="1" fillId="0" borderId="8" xfId="11" applyBorder="1"/>
    <xf numFmtId="0" fontId="8" fillId="0" borderId="4" xfId="11" applyFont="1" applyBorder="1" applyAlignment="1">
      <alignment horizontal="center" vertical="center"/>
    </xf>
    <xf numFmtId="0" fontId="1" fillId="0" borderId="28" xfId="11" applyFill="1" applyBorder="1" applyAlignment="1">
      <alignment horizontal="left"/>
    </xf>
    <xf numFmtId="0" fontId="9" fillId="0" borderId="41" xfId="11" applyFont="1" applyBorder="1"/>
    <xf numFmtId="0" fontId="1" fillId="0" borderId="11" xfId="11" applyBorder="1" applyAlignment="1">
      <alignment horizontal="center"/>
    </xf>
    <xf numFmtId="0" fontId="1" fillId="0" borderId="13" xfId="11" applyBorder="1" applyAlignment="1">
      <alignment horizontal="center"/>
    </xf>
    <xf numFmtId="0" fontId="1" fillId="0" borderId="36" xfId="11" applyBorder="1"/>
    <xf numFmtId="0" fontId="1" fillId="0" borderId="18" xfId="11" applyBorder="1"/>
    <xf numFmtId="0" fontId="1" fillId="0" borderId="4" xfId="11" applyFill="1" applyBorder="1" applyAlignment="1">
      <alignment horizontal="center"/>
    </xf>
    <xf numFmtId="0" fontId="1" fillId="0" borderId="30" xfId="11" applyBorder="1"/>
    <xf numFmtId="0" fontId="1" fillId="0" borderId="14" xfId="11" applyBorder="1"/>
    <xf numFmtId="0" fontId="1" fillId="0" borderId="28" xfId="11" applyFill="1" applyBorder="1"/>
    <xf numFmtId="0" fontId="1" fillId="0" borderId="6" xfId="11" applyFill="1" applyBorder="1" applyAlignment="1">
      <alignment horizontal="center"/>
    </xf>
    <xf numFmtId="0" fontId="1" fillId="0" borderId="3" xfId="11" applyBorder="1" applyAlignment="1">
      <alignment horizontal="center"/>
    </xf>
    <xf numFmtId="0" fontId="9" fillId="0" borderId="1" xfId="11" applyFont="1" applyBorder="1"/>
    <xf numFmtId="0" fontId="1" fillId="0" borderId="4" xfId="11" applyBorder="1"/>
    <xf numFmtId="11" fontId="1" fillId="0" borderId="0" xfId="11" applyNumberFormat="1" applyBorder="1"/>
    <xf numFmtId="0" fontId="1" fillId="0" borderId="6" xfId="11" applyBorder="1" applyAlignment="1">
      <alignment horizontal="center" vertical="center"/>
    </xf>
    <xf numFmtId="0" fontId="1" fillId="0" borderId="33" xfId="11" applyBorder="1"/>
    <xf numFmtId="0" fontId="1" fillId="0" borderId="0" xfId="11" applyBorder="1" applyAlignment="1"/>
    <xf numFmtId="0" fontId="1" fillId="0" borderId="6" xfId="11" applyBorder="1"/>
    <xf numFmtId="11" fontId="1" fillId="0" borderId="7" xfId="11" applyNumberFormat="1" applyBorder="1"/>
    <xf numFmtId="0" fontId="1" fillId="0" borderId="10" xfId="11" applyBorder="1" applyAlignment="1">
      <alignment horizontal="center"/>
    </xf>
    <xf numFmtId="167" fontId="1" fillId="0" borderId="10" xfId="11" applyNumberFormat="1" applyBorder="1" applyAlignment="1">
      <alignment horizontal="center"/>
    </xf>
    <xf numFmtId="1" fontId="1" fillId="0" borderId="10" xfId="11" applyNumberFormat="1" applyBorder="1" applyAlignment="1">
      <alignment horizontal="center"/>
    </xf>
    <xf numFmtId="11" fontId="1" fillId="0" borderId="10" xfId="11" applyNumberFormat="1" applyBorder="1" applyAlignment="1">
      <alignment horizontal="center"/>
    </xf>
    <xf numFmtId="169" fontId="1" fillId="0" borderId="9" xfId="11" applyNumberFormat="1" applyBorder="1"/>
    <xf numFmtId="0" fontId="1" fillId="0" borderId="0" xfId="11" applyFill="1" applyBorder="1" applyAlignment="1"/>
    <xf numFmtId="1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1" fontId="0" fillId="0" borderId="0" xfId="0" applyNumberFormat="1"/>
    <xf numFmtId="167" fontId="0" fillId="0" borderId="0" xfId="0" applyNumberFormat="1" applyFill="1" applyBorder="1"/>
    <xf numFmtId="0" fontId="1" fillId="0" borderId="22" xfId="11" applyBorder="1" applyAlignment="1">
      <alignment horizontal="center"/>
    </xf>
    <xf numFmtId="0" fontId="1" fillId="0" borderId="23" xfId="11" applyBorder="1" applyAlignment="1">
      <alignment horizontal="center"/>
    </xf>
    <xf numFmtId="0" fontId="1" fillId="0" borderId="6" xfId="11" applyFill="1" applyBorder="1" applyAlignment="1">
      <alignment horizontal="center"/>
    </xf>
    <xf numFmtId="0" fontId="1" fillId="0" borderId="0" xfId="11" applyAlignment="1">
      <alignment horizontal="center"/>
    </xf>
    <xf numFmtId="0" fontId="0" fillId="0" borderId="0" xfId="0" quotePrefix="1"/>
    <xf numFmtId="0" fontId="0" fillId="0" borderId="0" xfId="0" applyNumberFormat="1" applyBorder="1"/>
    <xf numFmtId="1" fontId="1" fillId="0" borderId="37" xfId="11" applyNumberFormat="1" applyFill="1" applyBorder="1" applyAlignment="1">
      <alignment horizontal="center"/>
    </xf>
    <xf numFmtId="0" fontId="0" fillId="0" borderId="0" xfId="0" applyNumberFormat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8" xfId="11" applyBorder="1" applyAlignment="1">
      <alignment horizontal="left"/>
    </xf>
    <xf numFmtId="0" fontId="1" fillId="0" borderId="10" xfId="11" applyBorder="1" applyAlignment="1">
      <alignment horizontal="left"/>
    </xf>
    <xf numFmtId="0" fontId="1" fillId="0" borderId="29" xfId="11" applyBorder="1" applyAlignment="1">
      <alignment horizontal="left"/>
    </xf>
    <xf numFmtId="0" fontId="1" fillId="0" borderId="22" xfId="11" applyBorder="1" applyAlignment="1">
      <alignment horizontal="center"/>
    </xf>
    <xf numFmtId="0" fontId="1" fillId="0" borderId="23" xfId="11" applyBorder="1" applyAlignment="1">
      <alignment horizontal="center"/>
    </xf>
    <xf numFmtId="0" fontId="1" fillId="0" borderId="1" xfId="11" applyFill="1" applyBorder="1" applyAlignment="1">
      <alignment horizontal="center"/>
    </xf>
    <xf numFmtId="0" fontId="1" fillId="0" borderId="3" xfId="11" applyFill="1" applyBorder="1" applyAlignment="1">
      <alignment horizontal="center"/>
    </xf>
    <xf numFmtId="0" fontId="1" fillId="0" borderId="6" xfId="11" applyFill="1" applyBorder="1" applyAlignment="1">
      <alignment horizontal="center"/>
    </xf>
    <xf numFmtId="0" fontId="1" fillId="0" borderId="8" xfId="11" applyFill="1" applyBorder="1" applyAlignment="1">
      <alignment horizontal="center"/>
    </xf>
    <xf numFmtId="44" fontId="0" fillId="0" borderId="39" xfId="13" applyFont="1" applyFill="1" applyBorder="1" applyAlignment="1">
      <alignment horizontal="center" vertical="center"/>
    </xf>
    <xf numFmtId="44" fontId="0" fillId="0" borderId="40" xfId="13" applyFont="1" applyFill="1" applyBorder="1" applyAlignment="1">
      <alignment horizontal="center" vertical="center"/>
    </xf>
    <xf numFmtId="44" fontId="0" fillId="0" borderId="36" xfId="13" applyFont="1" applyFill="1" applyBorder="1" applyAlignment="1">
      <alignment horizontal="center" vertical="center"/>
    </xf>
    <xf numFmtId="44" fontId="0" fillId="0" borderId="0" xfId="13" applyFont="1" applyFill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0" borderId="2" xfId="11" applyFont="1" applyBorder="1" applyAlignment="1">
      <alignment horizontal="center" vertical="center"/>
    </xf>
    <xf numFmtId="0" fontId="9" fillId="0" borderId="3" xfId="11" applyFont="1" applyBorder="1" applyAlignment="1">
      <alignment horizontal="center" vertical="center"/>
    </xf>
    <xf numFmtId="0" fontId="9" fillId="0" borderId="6" xfId="11" applyFont="1" applyBorder="1" applyAlignment="1">
      <alignment horizontal="center" vertical="center"/>
    </xf>
    <xf numFmtId="0" fontId="9" fillId="0" borderId="7" xfId="11" applyFont="1" applyBorder="1" applyAlignment="1">
      <alignment horizontal="center" vertical="center"/>
    </xf>
    <xf numFmtId="0" fontId="9" fillId="0" borderId="8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6" fillId="0" borderId="3" xfId="11" applyFont="1" applyBorder="1" applyAlignment="1">
      <alignment horizontal="center" vertical="center"/>
    </xf>
    <xf numFmtId="0" fontId="16" fillId="0" borderId="6" xfId="11" applyFont="1" applyBorder="1" applyAlignment="1">
      <alignment horizontal="center" vertical="center"/>
    </xf>
    <xf numFmtId="0" fontId="16" fillId="0" borderId="8" xfId="11" applyFont="1" applyBorder="1" applyAlignment="1">
      <alignment horizontal="center" vertical="center"/>
    </xf>
    <xf numFmtId="0" fontId="16" fillId="0" borderId="2" xfId="11" applyFont="1" applyBorder="1" applyAlignment="1">
      <alignment horizontal="center" vertical="center"/>
    </xf>
    <xf numFmtId="0" fontId="16" fillId="0" borderId="7" xfId="11" applyFont="1" applyBorder="1" applyAlignment="1">
      <alignment horizontal="center" vertical="center"/>
    </xf>
    <xf numFmtId="0" fontId="1" fillId="0" borderId="1" xfId="11" applyBorder="1" applyAlignment="1">
      <alignment horizontal="left" vertical="top"/>
    </xf>
    <xf numFmtId="0" fontId="1" fillId="0" borderId="2" xfId="11" applyBorder="1" applyAlignment="1">
      <alignment horizontal="left" vertical="top"/>
    </xf>
    <xf numFmtId="0" fontId="1" fillId="0" borderId="4" xfId="11" applyBorder="1" applyAlignment="1">
      <alignment horizontal="left" vertical="top"/>
    </xf>
    <xf numFmtId="0" fontId="1" fillId="0" borderId="0" xfId="11" applyBorder="1" applyAlignment="1">
      <alignment horizontal="left" vertical="top"/>
    </xf>
    <xf numFmtId="0" fontId="1" fillId="0" borderId="6" xfId="11" applyBorder="1" applyAlignment="1">
      <alignment horizontal="left" vertical="top"/>
    </xf>
    <xf numFmtId="0" fontId="1" fillId="0" borderId="7" xfId="11" applyBorder="1" applyAlignment="1">
      <alignment horizontal="left" vertical="top"/>
    </xf>
    <xf numFmtId="0" fontId="15" fillId="7" borderId="35" xfId="11" applyFont="1" applyFill="1" applyBorder="1" applyAlignment="1">
      <alignment horizontal="center" vertical="center"/>
    </xf>
    <xf numFmtId="0" fontId="1" fillId="8" borderId="34" xfId="11" applyFont="1" applyFill="1" applyBorder="1" applyAlignment="1">
      <alignment horizontal="center" vertical="center"/>
    </xf>
    <xf numFmtId="0" fontId="1" fillId="0" borderId="32" xfId="11" applyFill="1" applyBorder="1" applyAlignment="1">
      <alignment horizontal="center" vertical="center"/>
    </xf>
    <xf numFmtId="0" fontId="1" fillId="0" borderId="38" xfId="11" applyFill="1" applyBorder="1" applyAlignment="1">
      <alignment horizontal="center" vertical="center"/>
    </xf>
    <xf numFmtId="0" fontId="1" fillId="0" borderId="0" xfId="11" applyAlignment="1">
      <alignment horizontal="center"/>
    </xf>
    <xf numFmtId="0" fontId="10" fillId="0" borderId="1" xfId="11" applyFont="1" applyBorder="1" applyAlignment="1">
      <alignment horizontal="center" vertical="center"/>
    </xf>
    <xf numFmtId="0" fontId="10" fillId="0" borderId="2" xfId="11" applyFont="1" applyBorder="1" applyAlignment="1">
      <alignment horizontal="center" vertical="center"/>
    </xf>
    <xf numFmtId="0" fontId="10" fillId="0" borderId="3" xfId="11" applyFont="1" applyBorder="1" applyAlignment="1">
      <alignment horizontal="center" vertical="center"/>
    </xf>
    <xf numFmtId="0" fontId="10" fillId="0" borderId="6" xfId="11" applyFont="1" applyBorder="1" applyAlignment="1">
      <alignment horizontal="center" vertical="center"/>
    </xf>
    <xf numFmtId="0" fontId="10" fillId="0" borderId="7" xfId="11" applyFont="1" applyBorder="1" applyAlignment="1">
      <alignment horizontal="center" vertical="center"/>
    </xf>
    <xf numFmtId="0" fontId="10" fillId="0" borderId="8" xfId="11" applyFont="1" applyBorder="1" applyAlignment="1">
      <alignment horizontal="center" vertical="center"/>
    </xf>
    <xf numFmtId="0" fontId="10" fillId="5" borderId="1" xfId="11" applyFont="1" applyFill="1" applyBorder="1" applyAlignment="1">
      <alignment horizontal="center" vertical="center"/>
    </xf>
    <xf numFmtId="0" fontId="10" fillId="5" borderId="2" xfId="11" applyFont="1" applyFill="1" applyBorder="1" applyAlignment="1">
      <alignment horizontal="center" vertical="center"/>
    </xf>
    <xf numFmtId="0" fontId="10" fillId="5" borderId="3" xfId="11" applyFont="1" applyFill="1" applyBorder="1" applyAlignment="1">
      <alignment horizontal="center" vertical="center"/>
    </xf>
    <xf numFmtId="0" fontId="10" fillId="5" borderId="4" xfId="11" applyFont="1" applyFill="1" applyBorder="1" applyAlignment="1">
      <alignment horizontal="center" vertical="center"/>
    </xf>
    <xf numFmtId="0" fontId="10" fillId="5" borderId="0" xfId="11" applyFont="1" applyFill="1" applyAlignment="1">
      <alignment horizontal="center" vertical="center"/>
    </xf>
    <xf numFmtId="0" fontId="10" fillId="5" borderId="5" xfId="11" applyFont="1" applyFill="1" applyBorder="1" applyAlignment="1">
      <alignment horizontal="center" vertical="center"/>
    </xf>
    <xf numFmtId="0" fontId="10" fillId="5" borderId="6" xfId="11" applyFont="1" applyFill="1" applyBorder="1" applyAlignment="1">
      <alignment horizontal="center" vertical="center"/>
    </xf>
    <xf numFmtId="0" fontId="10" fillId="5" borderId="7" xfId="11" applyFont="1" applyFill="1" applyBorder="1" applyAlignment="1">
      <alignment horizontal="center" vertical="center"/>
    </xf>
    <xf numFmtId="0" fontId="10" fillId="5" borderId="8" xfId="11" applyFont="1" applyFill="1" applyBorder="1" applyAlignment="1">
      <alignment horizontal="center" vertical="center"/>
    </xf>
    <xf numFmtId="0" fontId="1" fillId="5" borderId="1" xfId="11" applyFill="1" applyBorder="1" applyAlignment="1">
      <alignment horizontal="center" vertical="center"/>
    </xf>
    <xf numFmtId="0" fontId="1" fillId="5" borderId="2" xfId="11" applyFill="1" applyBorder="1" applyAlignment="1">
      <alignment horizontal="center" vertical="center"/>
    </xf>
    <xf numFmtId="0" fontId="1" fillId="5" borderId="6" xfId="11" applyFill="1" applyBorder="1" applyAlignment="1">
      <alignment horizontal="center" vertical="center"/>
    </xf>
    <xf numFmtId="0" fontId="1" fillId="5" borderId="7" xfId="11" applyFill="1" applyBorder="1" applyAlignment="1">
      <alignment horizontal="center" vertical="center"/>
    </xf>
    <xf numFmtId="0" fontId="1" fillId="6" borderId="34" xfId="11" applyFont="1" applyFill="1" applyBorder="1" applyAlignment="1">
      <alignment horizontal="center" vertical="center"/>
    </xf>
    <xf numFmtId="0" fontId="1" fillId="0" borderId="32" xfId="11" applyBorder="1" applyAlignment="1">
      <alignment horizontal="center"/>
    </xf>
    <xf numFmtId="0" fontId="1" fillId="0" borderId="33" xfId="11" applyBorder="1" applyAlignment="1">
      <alignment horizontal="center"/>
    </xf>
    <xf numFmtId="0" fontId="1" fillId="0" borderId="38" xfId="11" applyBorder="1" applyAlignment="1">
      <alignment horizontal="center"/>
    </xf>
  </cellXfs>
  <cellStyles count="14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Prozent 2" xfId="12"/>
    <cellStyle name="Standard" xfId="0" builtinId="0"/>
    <cellStyle name="Standard 2" xfId="11"/>
    <cellStyle name="Währung 2" xfId="1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'W''keitsbaum'!$AG$7</c:f>
              <c:strCache>
                <c:ptCount val="1"/>
                <c:pt idx="0">
                  <c:v>Variante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'W''keitsbaum'!$AF$8:$AF$53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'W''keitsbaum'!$AG$8:$AG$53</c:f>
              <c:numCache>
                <c:formatCode>0</c:formatCode>
                <c:ptCount val="46"/>
                <c:pt idx="0">
                  <c:v>25065773.113168731</c:v>
                </c:pt>
                <c:pt idx="1">
                  <c:v>25318988.616460923</c:v>
                </c:pt>
                <c:pt idx="2">
                  <c:v>25572205.433182541</c:v>
                </c:pt>
                <c:pt idx="3">
                  <c:v>25825423.603130501</c:v>
                </c:pt>
                <c:pt idx="4">
                  <c:v>26078643.166897587</c:v>
                </c:pt>
                <c:pt idx="5">
                  <c:v>26331864.165880356</c:v>
                </c:pt>
                <c:pt idx="6">
                  <c:v>26585086.642287042</c:v>
                </c:pt>
                <c:pt idx="7">
                  <c:v>26838310.639145423</c:v>
                </c:pt>
                <c:pt idx="8">
                  <c:v>27091536.20031067</c:v>
                </c:pt>
                <c:pt idx="9">
                  <c:v>27344763.370473284</c:v>
                </c:pt>
                <c:pt idx="10">
                  <c:v>27597992.195166916</c:v>
                </c:pt>
                <c:pt idx="11">
                  <c:v>27851222.720776297</c:v>
                </c:pt>
                <c:pt idx="12">
                  <c:v>28104454.994545091</c:v>
                </c:pt>
                <c:pt idx="13">
                  <c:v>28357689.064583782</c:v>
                </c:pt>
                <c:pt idx="14">
                  <c:v>28610924.979877558</c:v>
                </c:pt>
                <c:pt idx="15">
                  <c:v>28864162.790294193</c:v>
                </c:pt>
                <c:pt idx="16">
                  <c:v>29117402.546591897</c:v>
                </c:pt>
                <c:pt idx="17">
                  <c:v>29370644.300427239</c:v>
                </c:pt>
                <c:pt idx="18">
                  <c:v>29623888.104363021</c:v>
                </c:pt>
                <c:pt idx="19">
                  <c:v>29877134.011876117</c:v>
                </c:pt>
                <c:pt idx="20">
                  <c:v>30130382.077365402</c:v>
                </c:pt>
                <c:pt idx="21">
                  <c:v>42003320.479706421</c:v>
                </c:pt>
                <c:pt idx="22">
                  <c:v>42353403.762434922</c:v>
                </c:pt>
                <c:pt idx="23">
                  <c:v>42703489.371946909</c:v>
                </c:pt>
                <c:pt idx="24">
                  <c:v>43053577.366408005</c:v>
                </c:pt>
                <c:pt idx="25">
                  <c:v>43403667.804945156</c:v>
                </c:pt>
                <c:pt idx="26">
                  <c:v>43753760.747654639</c:v>
                </c:pt>
                <c:pt idx="27">
                  <c:v>44103856.25560981</c:v>
                </c:pt>
                <c:pt idx="28">
                  <c:v>44453954.390869081</c:v>
                </c:pt>
                <c:pt idx="29">
                  <c:v>44804055.216483787</c:v>
                </c:pt>
                <c:pt idx="30">
                  <c:v>45154158.796505995</c:v>
                </c:pt>
                <c:pt idx="31">
                  <c:v>45504265.195996486</c:v>
                </c:pt>
                <c:pt idx="32">
                  <c:v>45854374.481032543</c:v>
                </c:pt>
                <c:pt idx="33">
                  <c:v>46204486.718715899</c:v>
                </c:pt>
                <c:pt idx="34">
                  <c:v>46554601.977180578</c:v>
                </c:pt>
                <c:pt idx="35">
                  <c:v>46904720.325600803</c:v>
                </c:pt>
                <c:pt idx="36">
                  <c:v>47254841.834198833</c:v>
                </c:pt>
                <c:pt idx="37">
                  <c:v>47604966.574252918</c:v>
                </c:pt>
                <c:pt idx="38">
                  <c:v>47955094.618105084</c:v>
                </c:pt>
                <c:pt idx="39">
                  <c:v>48305226.039169081</c:v>
                </c:pt>
                <c:pt idx="40">
                  <c:v>48655360.911938258</c:v>
                </c:pt>
                <c:pt idx="41">
                  <c:v>49005499.311993413</c:v>
                </c:pt>
                <c:pt idx="42">
                  <c:v>49355641.316010684</c:v>
                </c:pt>
                <c:pt idx="43">
                  <c:v>49705787.001769453</c:v>
                </c:pt>
                <c:pt idx="44">
                  <c:v>50055936.448160186</c:v>
                </c:pt>
                <c:pt idx="45">
                  <c:v>50406089.735192373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'W''keitsbaum'!$AH$7</c:f>
              <c:strCache>
                <c:ptCount val="1"/>
                <c:pt idx="0">
                  <c:v>Variante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'W''keitsbaum'!$AF$8:$AF$53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'W''keitsbaum'!$AH$8:$AH$53</c:f>
              <c:numCache>
                <c:formatCode>0.0000E+00</c:formatCode>
                <c:ptCount val="46"/>
                <c:pt idx="0">
                  <c:v>12379691.679828303</c:v>
                </c:pt>
                <c:pt idx="1">
                  <c:v>12504753.386858417</c:v>
                </c:pt>
                <c:pt idx="2">
                  <c:v>12629815.820568277</c:v>
                </c:pt>
                <c:pt idx="3">
                  <c:v>12754879.002976255</c:v>
                </c:pt>
                <c:pt idx="4">
                  <c:v>12879942.956541095</c:v>
                </c:pt>
                <c:pt idx="5">
                  <c:v>13005007.704166226</c:v>
                </c:pt>
                <c:pt idx="6">
                  <c:v>13130073.269204149</c:v>
                </c:pt>
                <c:pt idx="7">
                  <c:v>13255139.675460799</c:v>
                </c:pt>
                <c:pt idx="8">
                  <c:v>13380206.947199889</c:v>
                </c:pt>
                <c:pt idx="9">
                  <c:v>13505275.109147267</c:v>
                </c:pt>
                <c:pt idx="10">
                  <c:v>13630344.186495304</c:v>
                </c:pt>
                <c:pt idx="11">
                  <c:v>13755414.204907233</c:v>
                </c:pt>
                <c:pt idx="12">
                  <c:v>13880485.190521505</c:v>
                </c:pt>
                <c:pt idx="13">
                  <c:v>14005557.169956148</c:v>
                </c:pt>
                <c:pt idx="14">
                  <c:v>14130630.170313159</c:v>
                </c:pt>
                <c:pt idx="15">
                  <c:v>14255704.219182815</c:v>
                </c:pt>
                <c:pt idx="16">
                  <c:v>14380779.344648072</c:v>
                </c:pt>
                <c:pt idx="17">
                  <c:v>14505855.575288903</c:v>
                </c:pt>
                <c:pt idx="18">
                  <c:v>14630932.940186663</c:v>
                </c:pt>
                <c:pt idx="19">
                  <c:v>14756011.468928462</c:v>
                </c:pt>
                <c:pt idx="20">
                  <c:v>14881091.191611504</c:v>
                </c:pt>
                <c:pt idx="21">
                  <c:v>20539060.554847464</c:v>
                </c:pt>
                <c:pt idx="22">
                  <c:v>20710250.161233492</c:v>
                </c:pt>
                <c:pt idx="23">
                  <c:v>20881441.054956604</c:v>
                </c:pt>
                <c:pt idx="24">
                  <c:v>21052633.268198021</c:v>
                </c:pt>
                <c:pt idx="25">
                  <c:v>21223826.833670862</c:v>
                </c:pt>
                <c:pt idx="26">
                  <c:v>21395021.784624517</c:v>
                </c:pt>
                <c:pt idx="27">
                  <c:v>21566218.154848993</c:v>
                </c:pt>
                <c:pt idx="28">
                  <c:v>21737415.978679277</c:v>
                </c:pt>
                <c:pt idx="29">
                  <c:v>21908615.290999711</c:v>
                </c:pt>
                <c:pt idx="30">
                  <c:v>22079816.127248321</c:v>
                </c:pt>
                <c:pt idx="31">
                  <c:v>22251018.523421213</c:v>
                </c:pt>
                <c:pt idx="32">
                  <c:v>22422222.5160769</c:v>
                </c:pt>
                <c:pt idx="33">
                  <c:v>22593428.14234069</c:v>
                </c:pt>
                <c:pt idx="34">
                  <c:v>22764635.439909019</c:v>
                </c:pt>
                <c:pt idx="35">
                  <c:v>22935844.447053839</c:v>
                </c:pt>
                <c:pt idx="36">
                  <c:v>23107055.202626947</c:v>
                </c:pt>
                <c:pt idx="37">
                  <c:v>23278267.746064384</c:v>
                </c:pt>
                <c:pt idx="38">
                  <c:v>23449482.117390752</c:v>
                </c:pt>
                <c:pt idx="39">
                  <c:v>23620698.357223596</c:v>
                </c:pt>
                <c:pt idx="40">
                  <c:v>23791916.506777778</c:v>
                </c:pt>
                <c:pt idx="41">
                  <c:v>23963136.6078698</c:v>
                </c:pt>
                <c:pt idx="42">
                  <c:v>24134358.702922195</c:v>
                </c:pt>
                <c:pt idx="43">
                  <c:v>24305582.834967878</c:v>
                </c:pt>
                <c:pt idx="44">
                  <c:v>24476809.047654502</c:v>
                </c:pt>
                <c:pt idx="45">
                  <c:v>24648037.385248825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'W''keitsbaum'!$AI$7</c:f>
              <c:strCache>
                <c:ptCount val="1"/>
                <c:pt idx="0">
                  <c:v>Variante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'W''keitsbaum'!$AF$8:$AF$53</c:f>
              <c:numCache>
                <c:formatCode>General</c:formatCode>
                <c:ptCount val="4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</c:numCache>
            </c:numRef>
          </c:cat>
          <c:val>
            <c:numRef>
              <c:f>'W''keitsbaum'!$AI$8:$AI$53</c:f>
              <c:numCache>
                <c:formatCode>0</c:formatCode>
                <c:ptCount val="46"/>
                <c:pt idx="0">
                  <c:v>16744550.231971597</c:v>
                </c:pt>
                <c:pt idx="1">
                  <c:v>16913746.583123028</c:v>
                </c:pt>
                <c:pt idx="2">
                  <c:v>17082945.953415185</c:v>
                </c:pt>
                <c:pt idx="3">
                  <c:v>17252148.434327979</c:v>
                </c:pt>
                <c:pt idx="4">
                  <c:v>17421354.119170845</c:v>
                </c:pt>
                <c:pt idx="5">
                  <c:v>17590563.103100825</c:v>
                </c:pt>
                <c:pt idx="6">
                  <c:v>17759775.483140703</c:v>
                </c:pt>
                <c:pt idx="7">
                  <c:v>17928991.358197112</c:v>
                </c:pt>
                <c:pt idx="8">
                  <c:v>18098210.829078656</c:v>
                </c:pt>
                <c:pt idx="9">
                  <c:v>18267433.998514</c:v>
                </c:pt>
                <c:pt idx="10">
                  <c:v>18436660.971170019</c:v>
                </c:pt>
                <c:pt idx="11">
                  <c:v>18605891.853669878</c:v>
                </c:pt>
                <c:pt idx="12">
                  <c:v>18775126.754611172</c:v>
                </c:pt>
                <c:pt idx="13">
                  <c:v>18944365.784584019</c:v>
                </c:pt>
                <c:pt idx="14">
                  <c:v>19113609.056189194</c:v>
                </c:pt>
                <c:pt idx="15">
                  <c:v>19282856.68405623</c:v>
                </c:pt>
                <c:pt idx="16">
                  <c:v>19452108.784861531</c:v>
                </c:pt>
                <c:pt idx="17">
                  <c:v>19621365.477346495</c:v>
                </c:pt>
                <c:pt idx="18">
                  <c:v>19790626.882335622</c:v>
                </c:pt>
                <c:pt idx="19">
                  <c:v>19959893.122754626</c:v>
                </c:pt>
                <c:pt idx="20">
                  <c:v>20129164.323648557</c:v>
                </c:pt>
                <c:pt idx="21">
                  <c:v>20298440.612199914</c:v>
                </c:pt>
                <c:pt idx="22">
                  <c:v>20467722.117746722</c:v>
                </c:pt>
                <c:pt idx="23">
                  <c:v>20637008.97180073</c:v>
                </c:pt>
                <c:pt idx="24">
                  <c:v>20806301.308065441</c:v>
                </c:pt>
                <c:pt idx="25">
                  <c:v>20975599.262454253</c:v>
                </c:pt>
                <c:pt idx="26">
                  <c:v>21144902.973108601</c:v>
                </c:pt>
                <c:pt idx="27">
                  <c:v>21314212.580416042</c:v>
                </c:pt>
                <c:pt idx="28">
                  <c:v>21483528.227028362</c:v>
                </c:pt>
                <c:pt idx="29">
                  <c:v>21652850.05787972</c:v>
                </c:pt>
                <c:pt idx="30">
                  <c:v>21822178.22020473</c:v>
                </c:pt>
                <c:pt idx="31">
                  <c:v>21991512.863556605</c:v>
                </c:pt>
                <c:pt idx="32">
                  <c:v>22160854.139825247</c:v>
                </c:pt>
                <c:pt idx="33">
                  <c:v>22330202.203255363</c:v>
                </c:pt>
                <c:pt idx="34">
                  <c:v>22499557.210464612</c:v>
                </c:pt>
                <c:pt idx="35">
                  <c:v>22668919.320461664</c:v>
                </c:pt>
                <c:pt idx="36">
                  <c:v>22838288.694664352</c:v>
                </c:pt>
                <c:pt idx="37">
                  <c:v>23007665.496917792</c:v>
                </c:pt>
                <c:pt idx="38">
                  <c:v>23177049.893512465</c:v>
                </c:pt>
                <c:pt idx="39">
                  <c:v>23346442.053202331</c:v>
                </c:pt>
                <c:pt idx="40">
                  <c:v>23515842.147223014</c:v>
                </c:pt>
                <c:pt idx="41">
                  <c:v>23685250.349309813</c:v>
                </c:pt>
                <c:pt idx="42">
                  <c:v>23854666.835715875</c:v>
                </c:pt>
                <c:pt idx="43">
                  <c:v>24024091.785230305</c:v>
                </c:pt>
                <c:pt idx="44">
                  <c:v>24193525.379196275</c:v>
                </c:pt>
                <c:pt idx="45">
                  <c:v>24362967.801529136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072048"/>
        <c:axId val="489073224"/>
      </c:lineChart>
      <c:catAx>
        <c:axId val="4890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73224"/>
        <c:crosses val="autoZero"/>
        <c:auto val="1"/>
        <c:lblAlgn val="ctr"/>
        <c:lblOffset val="100"/>
        <c:noMultiLvlLbl val="0"/>
      </c:catAx>
      <c:valAx>
        <c:axId val="48907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7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'W''keitsbaum'!$AO$6</c:f>
              <c:strCache>
                <c:ptCount val="1"/>
                <c:pt idx="0">
                  <c:v>Variante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'W''keitsbaum'!$AP$5:$AW$5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0.25</c:v>
                </c:pt>
                <c:pt idx="5">
                  <c:v>3.5000000000000003E-2</c:v>
                </c:pt>
                <c:pt idx="6">
                  <c:v>0.05</c:v>
                </c:pt>
                <c:pt idx="7">
                  <c:v>0.06</c:v>
                </c:pt>
              </c:numCache>
            </c:numRef>
          </c:cat>
          <c:val>
            <c:numRef>
              <c:f>'W''keitsbaum'!$AP$6:$AW$6</c:f>
              <c:numCache>
                <c:formatCode>0.00000E+00</c:formatCode>
                <c:ptCount val="8"/>
                <c:pt idx="0">
                  <c:v>658190788.6639421</c:v>
                </c:pt>
                <c:pt idx="1">
                  <c:v>722117057.64351499</c:v>
                </c:pt>
                <c:pt idx="2">
                  <c:v>786045899.04526699</c:v>
                </c:pt>
                <c:pt idx="3">
                  <c:v>849978431.68549347</c:v>
                </c:pt>
                <c:pt idx="4">
                  <c:v>913916068.87386501</c:v>
                </c:pt>
                <c:pt idx="5">
                  <c:v>1041813993.0935038</c:v>
                </c:pt>
                <c:pt idx="6">
                  <c:v>1233755323.7635896</c:v>
                </c:pt>
                <c:pt idx="7">
                  <c:v>1361819226.1151476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'W''keitsbaum'!$AO$7</c:f>
              <c:strCache>
                <c:ptCount val="1"/>
                <c:pt idx="0">
                  <c:v>Variante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'W''keitsbaum'!$AP$5:$AW$5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0.25</c:v>
                </c:pt>
                <c:pt idx="5">
                  <c:v>3.5000000000000003E-2</c:v>
                </c:pt>
                <c:pt idx="6">
                  <c:v>0.05</c:v>
                </c:pt>
                <c:pt idx="7">
                  <c:v>0.06</c:v>
                </c:pt>
              </c:numCache>
            </c:numRef>
          </c:cat>
          <c:val>
            <c:numRef>
              <c:f>'W''keitsbaum'!$AP$7:$AW$7</c:f>
              <c:numCache>
                <c:formatCode>0.00000E+00</c:formatCode>
                <c:ptCount val="8"/>
                <c:pt idx="0">
                  <c:v>624380010.5360688</c:v>
                </c:pt>
                <c:pt idx="1">
                  <c:v>684901237.21732962</c:v>
                </c:pt>
                <c:pt idx="2">
                  <c:v>745425636.54142547</c:v>
                </c:pt>
                <c:pt idx="3">
                  <c:v>805954588.37692165</c:v>
                </c:pt>
                <c:pt idx="4">
                  <c:v>866489835.79959929</c:v>
                </c:pt>
                <c:pt idx="5">
                  <c:v>987588265.35270083</c:v>
                </c:pt>
                <c:pt idx="6">
                  <c:v>1169352390.6251013</c:v>
                </c:pt>
                <c:pt idx="7">
                  <c:v>1290655525.8191454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'W''keitsbaum'!$AO$8</c:f>
              <c:strCache>
                <c:ptCount val="1"/>
                <c:pt idx="0">
                  <c:v>Variante 3 (5')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'W''keitsbaum'!$AP$5:$AW$5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0.25</c:v>
                </c:pt>
                <c:pt idx="5">
                  <c:v>3.5000000000000003E-2</c:v>
                </c:pt>
                <c:pt idx="6">
                  <c:v>0.05</c:v>
                </c:pt>
                <c:pt idx="7">
                  <c:v>0.06</c:v>
                </c:pt>
              </c:numCache>
            </c:numRef>
          </c:cat>
          <c:val>
            <c:numRef>
              <c:f>'W''keitsbaum'!$AP$8:$AW$8</c:f>
              <c:numCache>
                <c:formatCode>0.00000E+00</c:formatCode>
                <c:ptCount val="8"/>
                <c:pt idx="0">
                  <c:v>624321018.96934056</c:v>
                </c:pt>
                <c:pt idx="1">
                  <c:v>684859592.21803367</c:v>
                </c:pt>
                <c:pt idx="2">
                  <c:v>745448927.6442908</c:v>
                </c:pt>
                <c:pt idx="3">
                  <c:v>806111103.09826946</c:v>
                </c:pt>
                <c:pt idx="4">
                  <c:v>866874007.73324215</c:v>
                </c:pt>
                <c:pt idx="5">
                  <c:v>988850771.37796533</c:v>
                </c:pt>
                <c:pt idx="6">
                  <c:v>1173699607.9712751</c:v>
                </c:pt>
                <c:pt idx="7">
                  <c:v>1298957654.9156647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068912"/>
        <c:axId val="489069696"/>
      </c:lineChart>
      <c:catAx>
        <c:axId val="4890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69696"/>
        <c:crosses val="autoZero"/>
        <c:auto val="1"/>
        <c:lblAlgn val="ctr"/>
        <c:lblOffset val="100"/>
        <c:noMultiLvlLbl val="0"/>
      </c:catAx>
      <c:valAx>
        <c:axId val="4890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6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67734</xdr:colOff>
      <xdr:row>3</xdr:row>
      <xdr:rowOff>42331</xdr:rowOff>
    </xdr:from>
    <xdr:to>
      <xdr:col>33</xdr:col>
      <xdr:colOff>1397000</xdr:colOff>
      <xdr:row>5</xdr:row>
      <xdr:rowOff>169332</xdr:rowOff>
    </xdr:to>
    <xdr:sp macro="" textlink="">
      <xdr:nvSpPr>
        <xdr:cNvPr id="2" name="Textfeld 1"/>
        <xdr:cNvSpPr txBox="1"/>
      </xdr:nvSpPr>
      <xdr:spPr>
        <a:xfrm>
          <a:off x="25222201" y="634998"/>
          <a:ext cx="2768599" cy="533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100"/>
            <a:t>2015 - 2035: +5' </a:t>
          </a:r>
        </a:p>
        <a:p>
          <a:pPr algn="ctr"/>
          <a:r>
            <a:rPr lang="de-CH" sz="1100"/>
            <a:t>2036</a:t>
          </a:r>
          <a:r>
            <a:rPr lang="de-CH" sz="1100" baseline="0"/>
            <a:t> - 2060: +7'</a:t>
          </a:r>
          <a:endParaRPr lang="de-CH" sz="1100"/>
        </a:p>
      </xdr:txBody>
    </xdr:sp>
    <xdr:clientData/>
  </xdr:twoCellAnchor>
  <xdr:twoCellAnchor>
    <xdr:from>
      <xdr:col>35</xdr:col>
      <xdr:colOff>406400</xdr:colOff>
      <xdr:row>2</xdr:row>
      <xdr:rowOff>76200</xdr:rowOff>
    </xdr:from>
    <xdr:to>
      <xdr:col>38</xdr:col>
      <xdr:colOff>626533</xdr:colOff>
      <xdr:row>16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33867</xdr:colOff>
      <xdr:row>2</xdr:row>
      <xdr:rowOff>16933</xdr:rowOff>
    </xdr:from>
    <xdr:to>
      <xdr:col>31</xdr:col>
      <xdr:colOff>1219199</xdr:colOff>
      <xdr:row>6</xdr:row>
      <xdr:rowOff>152399</xdr:rowOff>
    </xdr:to>
    <xdr:sp macro="" textlink="">
      <xdr:nvSpPr>
        <xdr:cNvPr id="5" name="Textfeld 4"/>
        <xdr:cNvSpPr txBox="1"/>
      </xdr:nvSpPr>
      <xdr:spPr>
        <a:xfrm>
          <a:off x="25188334" y="414866"/>
          <a:ext cx="3725332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Sensitivitätsanalyse</a:t>
          </a:r>
          <a:r>
            <a:rPr lang="de-CH" sz="1100" baseline="0"/>
            <a:t> der Reisezeitkosten</a:t>
          </a:r>
        </a:p>
        <a:p>
          <a:endParaRPr lang="de-CH" sz="1100" baseline="0"/>
        </a:p>
        <a:p>
          <a:endParaRPr lang="de-CH" sz="1100"/>
        </a:p>
      </xdr:txBody>
    </xdr:sp>
    <xdr:clientData/>
  </xdr:twoCellAnchor>
  <xdr:twoCellAnchor>
    <xdr:from>
      <xdr:col>43</xdr:col>
      <xdr:colOff>220133</xdr:colOff>
      <xdr:row>10</xdr:row>
      <xdr:rowOff>160867</xdr:rowOff>
    </xdr:from>
    <xdr:to>
      <xdr:col>47</xdr:col>
      <xdr:colOff>668867</xdr:colOff>
      <xdr:row>24</xdr:row>
      <xdr:rowOff>93134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97436F19-5C6B-473E-B731-764C717A22DC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D537E72F-8082-4D73-9712-5CFCAF09978C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56248AD8-42E9-4931-9B52-7C96D90BFC50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869E69B4-3A94-48E1-8440-9426AEE3387D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AF30392C-B220-4A88-8DA9-0949DA4008F1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87ED6439-A24F-47CB-A808-B31B69A4A4AD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37A07824-B21E-45C8-9B27-A3586CC8026C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263D32D8-2655-41BA-8EEC-CD44D987D25C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E05F1548-48E5-4F31-9A35-E242A46AD6CA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D3EFA90A-5EA8-4AE5-865A-4CEFD7F76703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90A13231-F95F-4A6A-AFD3-92EBE18EC928}"/>
                </a:ext>
              </a:extLst>
            </xdr:cNvPr>
            <xdr:cNvSpPr txBox="1"/>
          </xdr:nvSpPr>
          <xdr:spPr>
            <a:xfrm>
              <a:off x="26395680" y="89382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D402AAFD-DE31-4774-9AD9-E73B2A6EB196}"/>
                </a:ext>
              </a:extLst>
            </xdr:cNvPr>
            <xdr:cNvSpPr txBox="1"/>
          </xdr:nvSpPr>
          <xdr:spPr>
            <a:xfrm>
              <a:off x="26403300" y="91668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FD8BD54B-F54B-4AE7-B3BA-6A5919867550}"/>
                </a:ext>
              </a:extLst>
            </xdr:cNvPr>
            <xdr:cNvSpPr txBox="1"/>
          </xdr:nvSpPr>
          <xdr:spPr>
            <a:xfrm>
              <a:off x="26395680" y="97307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759888BB-328A-4100-83F6-43E70F9228E0}"/>
                </a:ext>
              </a:extLst>
            </xdr:cNvPr>
            <xdr:cNvSpPr txBox="1"/>
          </xdr:nvSpPr>
          <xdr:spPr>
            <a:xfrm>
              <a:off x="26403300" y="99593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9EC9F7C3-3FD0-4DF2-AD9A-294C60C6C43A}"/>
                </a:ext>
              </a:extLst>
            </xdr:cNvPr>
            <xdr:cNvSpPr txBox="1"/>
          </xdr:nvSpPr>
          <xdr:spPr>
            <a:xfrm>
              <a:off x="26395680" y="105232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4D17A018-2ACF-438E-B18A-B132F25EF87E}"/>
                </a:ext>
              </a:extLst>
            </xdr:cNvPr>
            <xdr:cNvSpPr txBox="1"/>
          </xdr:nvSpPr>
          <xdr:spPr>
            <a:xfrm>
              <a:off x="26403300" y="107594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1874FDC6-CCCF-49FC-8BE2-4F571B48C4F5}"/>
                </a:ext>
              </a:extLst>
            </xdr:cNvPr>
            <xdr:cNvSpPr txBox="1"/>
          </xdr:nvSpPr>
          <xdr:spPr>
            <a:xfrm>
              <a:off x="26159460" y="1105662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D2C0FCA1-6EAC-40A9-86F5-F2647539F162}"/>
                </a:ext>
              </a:extLst>
            </xdr:cNvPr>
            <xdr:cNvSpPr txBox="1"/>
          </xdr:nvSpPr>
          <xdr:spPr>
            <a:xfrm>
              <a:off x="26159460" y="1143000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xmlns:a14="http://schemas.microsoft.com/office/drawing/2010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xmlns:a14="http://schemas.microsoft.com/office/drawing/2010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xmlns:a14="http://schemas.microsoft.com/office/drawing/2010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xmlns:a14="http://schemas.microsoft.com/office/drawing/2010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xmlns:a14="http://schemas.microsoft.com/office/drawing/2010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xmlns:a14="http://schemas.microsoft.com/office/drawing/2010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xmlns:a14="http://schemas.microsoft.com/office/drawing/2010/main" id="{FC25C5ED-5F74-44A0-BF72-087108D85BC7}"/>
                </a:ext>
              </a:extLst>
            </xdr:cNvPr>
            <xdr:cNvSpPr txBox="1"/>
          </xdr:nvSpPr>
          <xdr:spPr>
            <a:xfrm>
              <a:off x="28186381" y="32004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9306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B40B60A4-E548-475A-8A9E-8571C82B5475}"/>
                </a:ext>
              </a:extLst>
            </xdr:cNvPr>
            <xdr:cNvSpPr txBox="1"/>
          </xdr:nvSpPr>
          <xdr:spPr>
            <a:xfrm>
              <a:off x="26395680" y="89306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91592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xmlns:a14="http://schemas.microsoft.com/office/drawing/2010/main" id="{FCA663CB-0FEE-494A-90C2-AC82598C1B3F}"/>
                </a:ext>
              </a:extLst>
            </xdr:cNvPr>
            <xdr:cNvSpPr txBox="1"/>
          </xdr:nvSpPr>
          <xdr:spPr>
            <a:xfrm>
              <a:off x="26403300" y="915924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7231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xmlns:a14="http://schemas.microsoft.com/office/drawing/2010/main" id="{B372B573-0BD7-4DB8-8DD1-A0950BB158FA}"/>
                </a:ext>
              </a:extLst>
            </xdr:cNvPr>
            <xdr:cNvSpPr txBox="1"/>
          </xdr:nvSpPr>
          <xdr:spPr>
            <a:xfrm>
              <a:off x="26395680" y="972312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9517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xmlns:a14="http://schemas.microsoft.com/office/drawing/2010/main" id="{7562DCB1-9694-4067-8AFA-0B49CC61FBC1}"/>
                </a:ext>
              </a:extLst>
            </xdr:cNvPr>
            <xdr:cNvSpPr txBox="1"/>
          </xdr:nvSpPr>
          <xdr:spPr>
            <a:xfrm>
              <a:off x="26403300" y="99517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1051560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xmlns:a14="http://schemas.microsoft.com/office/drawing/2010/main" id="{EFC0AD81-8D70-4528-AD65-43C982A12BFE}"/>
                </a:ext>
              </a:extLst>
            </xdr:cNvPr>
            <xdr:cNvSpPr txBox="1"/>
          </xdr:nvSpPr>
          <xdr:spPr>
            <a:xfrm>
              <a:off x="26395680" y="1051560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7518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xmlns:a14="http://schemas.microsoft.com/office/drawing/2010/main" id="{FCC3DBAD-5480-425F-9B3D-478A972A0F92}"/>
                </a:ext>
              </a:extLst>
            </xdr:cNvPr>
            <xdr:cNvSpPr txBox="1"/>
          </xdr:nvSpPr>
          <xdr:spPr>
            <a:xfrm>
              <a:off x="26403300" y="107518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10490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xmlns:a14="http://schemas.microsoft.com/office/drawing/2010/main" id="{5BB50201-9564-4E81-BB75-DB2AA6B1B218}"/>
                </a:ext>
              </a:extLst>
            </xdr:cNvPr>
            <xdr:cNvSpPr txBox="1"/>
          </xdr:nvSpPr>
          <xdr:spPr>
            <a:xfrm>
              <a:off x="26159460" y="110490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14223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xmlns:a14="http://schemas.microsoft.com/office/drawing/2010/main" id="{3DD22033-DB50-409F-BC3D-B25CC6475A9C}"/>
                </a:ext>
              </a:extLst>
            </xdr:cNvPr>
            <xdr:cNvSpPr txBox="1"/>
          </xdr:nvSpPr>
          <xdr:spPr>
            <a:xfrm>
              <a:off x="26159460" y="114223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xmlns:a14="http://schemas.microsoft.com/office/drawing/2010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xmlns:a14="http://schemas.microsoft.com/office/drawing/2010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xmlns:a14="http://schemas.microsoft.com/office/drawing/2010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xmlns:a14="http://schemas.microsoft.com/office/drawing/2010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xmlns:a14="http://schemas.microsoft.com/office/drawing/2010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xmlns:a14="http://schemas.microsoft.com/office/drawing/2010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xmlns:a14="http://schemas.microsoft.com/office/drawing/2010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xmlns:a14="http://schemas.microsoft.com/office/drawing/2010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xmlns:a14="http://schemas.microsoft.com/office/drawing/2010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xmlns:a14="http://schemas.microsoft.com/office/drawing/2010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xmlns:a14="http://schemas.microsoft.com/office/drawing/2010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xmlns:a14="http://schemas.microsoft.com/office/drawing/2010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xmlns:a14="http://schemas.microsoft.com/office/drawing/2010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xmlns:a14="http://schemas.microsoft.com/office/drawing/2010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xmlns:a14="http://schemas.microsoft.com/office/drawing/2010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xmlns:a14="http://schemas.microsoft.com/office/drawing/2010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xmlns:a14="http://schemas.microsoft.com/office/drawing/2010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xmlns:a14="http://schemas.microsoft.com/office/drawing/2010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xmlns:a14="http://schemas.microsoft.com/office/drawing/2010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xmlns:a14="http://schemas.microsoft.com/office/drawing/2010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xmlns:a14="http://schemas.microsoft.com/office/drawing/2010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xmlns:a14="http://schemas.microsoft.com/office/drawing/2010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xmlns:a14="http://schemas.microsoft.com/office/drawing/2010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xmlns:a14="http://schemas.microsoft.com/office/drawing/2010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xmlns:a14="http://schemas.microsoft.com/office/drawing/2010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xmlns:a14="http://schemas.microsoft.com/office/drawing/2010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xmlns:a14="http://schemas.microsoft.com/office/drawing/2010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xmlns:a14="http://schemas.microsoft.com/office/drawing/2010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xmlns:a14="http://schemas.microsoft.com/office/drawing/2010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xmlns:a14="http://schemas.microsoft.com/office/drawing/2010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xmlns:a14="http://schemas.microsoft.com/office/drawing/2010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xmlns:a14="http://schemas.microsoft.com/office/drawing/2010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xmlns:a14="http://schemas.microsoft.com/office/drawing/2010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xmlns:a14="http://schemas.microsoft.com/office/drawing/2010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xmlns:a14="http://schemas.microsoft.com/office/drawing/2010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xmlns:a14="http://schemas.microsoft.com/office/drawing/2010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xmlns:a14="http://schemas.microsoft.com/office/drawing/2010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xmlns:a14="http://schemas.microsoft.com/office/drawing/2010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xmlns:a14="http://schemas.microsoft.com/office/drawing/2010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1%20-%20Z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2%20-%20Z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riante%203%20-%20Z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657121111.05117357</v>
          </cell>
        </row>
      </sheetData>
      <sheetData sheetId="1">
        <row r="56">
          <cell r="AD56">
            <v>657388000.59881794</v>
          </cell>
        </row>
      </sheetData>
      <sheetData sheetId="2">
        <row r="56">
          <cell r="AD56">
            <v>657654890.1464901</v>
          </cell>
        </row>
      </sheetData>
      <sheetData sheetId="3">
        <row r="56">
          <cell r="AD56">
            <v>720852183.57174861</v>
          </cell>
        </row>
      </sheetData>
      <sheetData sheetId="4">
        <row r="56">
          <cell r="AD56">
            <v>721119073.11995208</v>
          </cell>
        </row>
      </sheetData>
      <sheetData sheetId="5">
        <row r="56">
          <cell r="AD56">
            <v>721385962.66819298</v>
          </cell>
        </row>
      </sheetData>
      <sheetData sheetId="6">
        <row r="56">
          <cell r="AD56">
            <v>784585828.54977763</v>
          </cell>
        </row>
      </sheetData>
      <sheetData sheetId="7">
        <row r="56">
          <cell r="AD56">
            <v>784852718.09877813</v>
          </cell>
        </row>
      </sheetData>
      <sheetData sheetId="8">
        <row r="56">
          <cell r="AD56">
            <v>785119607.64782846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623110678.4202764</v>
          </cell>
        </row>
      </sheetData>
      <sheetData sheetId="1">
        <row r="56">
          <cell r="AD56">
            <v>623125526.56134331</v>
          </cell>
        </row>
      </sheetData>
      <sheetData sheetId="2">
        <row r="56">
          <cell r="AD56">
            <v>623140374.70242345</v>
          </cell>
        </row>
      </sheetData>
      <sheetData sheetId="3">
        <row r="56">
          <cell r="AD56">
            <v>683440148.64320278</v>
          </cell>
        </row>
      </sheetData>
      <sheetData sheetId="4">
        <row r="56">
          <cell r="AD56">
            <v>683454996.78453207</v>
          </cell>
        </row>
      </sheetData>
      <sheetData sheetId="5">
        <row r="56">
          <cell r="AD56">
            <v>683469844.92587924</v>
          </cell>
        </row>
      </sheetData>
      <sheetData sheetId="6">
        <row r="56">
          <cell r="AD56">
            <v>743772791.55233002</v>
          </cell>
        </row>
      </sheetData>
      <sheetData sheetId="7">
        <row r="56">
          <cell r="AD56">
            <v>743787639.69403315</v>
          </cell>
        </row>
      </sheetData>
      <sheetData sheetId="8">
        <row r="56">
          <cell r="AD56">
            <v>743802487.83576012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B1-SU1"/>
      <sheetName val="SB1-SU2"/>
      <sheetName val="SB1-SU3"/>
      <sheetName val="SB2-SU1"/>
      <sheetName val="SB2-SU2"/>
      <sheetName val="SB2-SU3"/>
      <sheetName val="SB3-SU1"/>
      <sheetName val="SB3-SU2"/>
      <sheetName val="SB3-SU3"/>
    </sheetNames>
    <sheetDataSet>
      <sheetData sheetId="0">
        <row r="56">
          <cell r="AD56">
            <v>623048571.05772722</v>
          </cell>
        </row>
      </sheetData>
      <sheetData sheetId="1">
        <row r="56">
          <cell r="AD56">
            <v>623059450.0424372</v>
          </cell>
        </row>
      </sheetData>
      <sheetData sheetId="2">
        <row r="56">
          <cell r="AD56">
            <v>623070329.02715111</v>
          </cell>
        </row>
      </sheetData>
      <sheetData sheetId="3">
        <row r="56">
          <cell r="AD56">
            <v>683395415.06181097</v>
          </cell>
        </row>
      </sheetData>
      <sheetData sheetId="4">
        <row r="56">
          <cell r="AD56">
            <v>683406294.04659986</v>
          </cell>
        </row>
      </sheetData>
      <sheetData sheetId="5">
        <row r="56">
          <cell r="AD56">
            <v>683417173.03139377</v>
          </cell>
        </row>
      </sheetData>
      <sheetData sheetId="6">
        <row r="56">
          <cell r="AD56">
            <v>743793021.93595254</v>
          </cell>
        </row>
      </sheetData>
      <sheetData sheetId="7">
        <row r="56">
          <cell r="AD56">
            <v>743803900.92085338</v>
          </cell>
        </row>
      </sheetData>
      <sheetData sheetId="8">
        <row r="56">
          <cell r="AD56">
            <v>743814779.905761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"/>
  <sheetViews>
    <sheetView tabSelected="1" topLeftCell="AA1" zoomScale="90" zoomScaleNormal="90" workbookViewId="0">
      <selection activeCell="AK19" sqref="AK19"/>
    </sheetView>
  </sheetViews>
  <sheetFormatPr baseColWidth="10" defaultRowHeight="15.6" x14ac:dyDescent="0.3"/>
  <cols>
    <col min="1" max="1" width="3.5" style="5" customWidth="1"/>
    <col min="5" max="5" width="8.09765625" customWidth="1"/>
    <col min="6" max="6" width="14.09765625" customWidth="1"/>
    <col min="7" max="7" width="2.3984375" customWidth="1"/>
    <col min="8" max="8" width="16" customWidth="1"/>
    <col min="9" max="9" width="13.09765625" customWidth="1"/>
    <col min="11" max="11" width="14.5" customWidth="1"/>
    <col min="12" max="12" width="3.59765625" customWidth="1"/>
    <col min="13" max="13" width="14.69921875" customWidth="1"/>
    <col min="14" max="14" width="11.8984375" customWidth="1"/>
    <col min="17" max="17" width="4.5" customWidth="1"/>
    <col min="18" max="18" width="11.3984375" customWidth="1"/>
    <col min="20" max="20" width="3.3984375" customWidth="1"/>
    <col min="22" max="22" width="2.19921875" customWidth="1"/>
    <col min="23" max="32" width="16.69921875" customWidth="1"/>
    <col min="33" max="33" width="18.8984375" customWidth="1"/>
    <col min="34" max="34" width="18.69921875" customWidth="1"/>
    <col min="35" max="35" width="18.69921875" bestFit="1" customWidth="1"/>
    <col min="36" max="36" width="18.69921875" customWidth="1"/>
    <col min="37" max="37" width="19.59765625" customWidth="1"/>
    <col min="38" max="38" width="18.8984375" customWidth="1"/>
    <col min="39" max="39" width="19.59765625" customWidth="1"/>
    <col min="40" max="40" width="19.69921875" customWidth="1"/>
    <col min="41" max="41" width="20.796875" customWidth="1"/>
    <col min="42" max="42" width="16.19921875" customWidth="1"/>
    <col min="43" max="43" width="14.3984375" customWidth="1"/>
    <col min="44" max="44" width="14.19921875" customWidth="1"/>
    <col min="45" max="45" width="13.69921875" customWidth="1"/>
    <col min="46" max="46" width="14.796875" customWidth="1"/>
    <col min="47" max="47" width="11.3984375" customWidth="1"/>
    <col min="48" max="48" width="11.59765625" customWidth="1"/>
    <col min="49" max="49" width="18.69921875" bestFit="1" customWidth="1"/>
  </cols>
  <sheetData>
    <row r="1" spans="2:49" s="5" customFormat="1" ht="16.2" thickBot="1" x14ac:dyDescent="0.35"/>
    <row r="2" spans="2:49" ht="15.6" customHeight="1" thickBot="1" x14ac:dyDescent="0.35">
      <c r="B2" s="172" t="s">
        <v>0</v>
      </c>
      <c r="C2" s="173"/>
      <c r="D2" s="174"/>
      <c r="E2" s="6"/>
    </row>
    <row r="3" spans="2:49" ht="15.6" customHeight="1" thickBot="1" x14ac:dyDescent="0.35">
      <c r="B3" s="175"/>
      <c r="C3" s="176"/>
      <c r="D3" s="177"/>
      <c r="E3" s="6"/>
      <c r="W3" s="161" t="s">
        <v>4</v>
      </c>
      <c r="X3" s="163"/>
      <c r="Y3" s="161" t="s">
        <v>23</v>
      </c>
      <c r="Z3" s="163"/>
      <c r="AA3" s="161" t="s">
        <v>24</v>
      </c>
      <c r="AB3" s="162"/>
      <c r="AC3" s="47"/>
      <c r="AD3" s="161"/>
      <c r="AE3" s="162"/>
      <c r="AF3" s="163"/>
      <c r="AJ3" s="40"/>
      <c r="AK3" s="40"/>
      <c r="AO3" t="s">
        <v>107</v>
      </c>
      <c r="AP3" s="136"/>
      <c r="AQ3" s="136"/>
      <c r="AR3" s="136"/>
      <c r="AS3" s="136"/>
      <c r="AT3" s="136"/>
      <c r="AU3" s="136"/>
      <c r="AV3" s="136"/>
    </row>
    <row r="4" spans="2:49" ht="16.2" customHeight="1" thickBot="1" x14ac:dyDescent="0.35">
      <c r="B4" s="175"/>
      <c r="C4" s="176"/>
      <c r="D4" s="177"/>
      <c r="E4" s="6"/>
      <c r="W4" s="164"/>
      <c r="X4" s="166"/>
      <c r="Y4" s="164"/>
      <c r="Z4" s="166"/>
      <c r="AA4" s="164"/>
      <c r="AB4" s="165"/>
      <c r="AC4" s="47"/>
      <c r="AD4" s="164"/>
      <c r="AE4" s="165"/>
      <c r="AF4" s="166"/>
      <c r="AG4" s="160"/>
      <c r="AH4" s="160"/>
      <c r="AJ4" s="41"/>
      <c r="AK4" s="40"/>
      <c r="AU4" s="31"/>
      <c r="AV4" s="31"/>
      <c r="AW4" s="31"/>
    </row>
    <row r="5" spans="2:49" ht="16.2" thickBot="1" x14ac:dyDescent="0.35">
      <c r="B5" s="178"/>
      <c r="C5" s="179"/>
      <c r="D5" s="180"/>
      <c r="E5" s="6"/>
      <c r="G5" s="188" t="s">
        <v>2</v>
      </c>
      <c r="H5" s="189"/>
      <c r="I5" s="190"/>
      <c r="L5" s="187" t="s">
        <v>3</v>
      </c>
      <c r="M5" s="187"/>
      <c r="N5" s="187"/>
      <c r="Q5" s="161" t="s">
        <v>7</v>
      </c>
      <c r="R5" s="162"/>
      <c r="S5" s="162"/>
      <c r="T5" s="163"/>
      <c r="W5" s="167"/>
      <c r="X5" s="169"/>
      <c r="Y5" s="167"/>
      <c r="Z5" s="169"/>
      <c r="AA5" s="167"/>
      <c r="AB5" s="168"/>
      <c r="AC5" s="47"/>
      <c r="AD5" s="164"/>
      <c r="AE5" s="165"/>
      <c r="AF5" s="166"/>
      <c r="AG5" s="160"/>
      <c r="AH5" s="160"/>
      <c r="AI5" s="35" t="s">
        <v>104</v>
      </c>
      <c r="AJ5" s="2"/>
      <c r="AK5" s="40"/>
      <c r="AP5" s="146">
        <v>5.0000000000000001E-3</v>
      </c>
      <c r="AQ5">
        <v>0.01</v>
      </c>
      <c r="AR5">
        <v>1.4999999999999999E-2</v>
      </c>
      <c r="AS5">
        <v>0.02</v>
      </c>
      <c r="AT5">
        <v>0.25</v>
      </c>
      <c r="AU5" s="147">
        <v>3.5000000000000003E-2</v>
      </c>
      <c r="AV5" s="149">
        <v>0.05</v>
      </c>
      <c r="AW5" s="149">
        <v>0.06</v>
      </c>
    </row>
    <row r="6" spans="2:49" ht="16.2" thickBot="1" x14ac:dyDescent="0.35">
      <c r="B6" s="6"/>
      <c r="C6" s="6"/>
      <c r="D6" s="6"/>
      <c r="E6" s="6"/>
      <c r="G6" s="191"/>
      <c r="H6" s="192"/>
      <c r="I6" s="193"/>
      <c r="L6" s="187"/>
      <c r="M6" s="187"/>
      <c r="N6" s="187"/>
      <c r="Q6" s="167"/>
      <c r="R6" s="168"/>
      <c r="S6" s="168"/>
      <c r="T6" s="169"/>
      <c r="AD6" s="164"/>
      <c r="AE6" s="165"/>
      <c r="AF6" s="166"/>
      <c r="AG6" s="159"/>
      <c r="AH6" s="159"/>
      <c r="AJ6" s="2"/>
      <c r="AK6" s="40"/>
      <c r="AO6" t="s">
        <v>106</v>
      </c>
      <c r="AP6" s="136">
        <v>658190788.6639421</v>
      </c>
      <c r="AQ6" s="136">
        <v>722117057.64351499</v>
      </c>
      <c r="AR6" s="136">
        <v>786045899.04526699</v>
      </c>
      <c r="AS6" s="136">
        <v>849978431.68549347</v>
      </c>
      <c r="AT6" s="136">
        <v>913916068.87386501</v>
      </c>
      <c r="AU6" s="136">
        <v>1041813993.0935038</v>
      </c>
      <c r="AV6" s="136">
        <v>1233755323.7635896</v>
      </c>
      <c r="AW6" s="136">
        <v>1361819226.1151476</v>
      </c>
    </row>
    <row r="7" spans="2:49" ht="16.2" thickBot="1" x14ac:dyDescent="0.35">
      <c r="V7" s="152"/>
      <c r="W7" s="36" t="s">
        <v>6</v>
      </c>
      <c r="X7" s="37" t="s">
        <v>5</v>
      </c>
      <c r="Y7" s="25" t="s">
        <v>6</v>
      </c>
      <c r="Z7" s="26" t="s">
        <v>5</v>
      </c>
      <c r="AA7" s="25" t="s">
        <v>6</v>
      </c>
      <c r="AB7" s="42" t="s">
        <v>5</v>
      </c>
      <c r="AC7" s="46"/>
      <c r="AD7" s="167"/>
      <c r="AE7" s="168"/>
      <c r="AF7" s="169"/>
      <c r="AG7" s="139" t="s">
        <v>4</v>
      </c>
      <c r="AH7" s="52" t="s">
        <v>23</v>
      </c>
      <c r="AI7" s="52" t="s">
        <v>24</v>
      </c>
      <c r="AJ7" s="48"/>
      <c r="AK7" s="40"/>
      <c r="AO7" t="s">
        <v>23</v>
      </c>
      <c r="AP7" s="136">
        <v>624380010.5360688</v>
      </c>
      <c r="AQ7" s="136">
        <v>684901237.21732962</v>
      </c>
      <c r="AR7" s="136">
        <v>745425636.54142547</v>
      </c>
      <c r="AS7" s="136">
        <v>805954588.37692165</v>
      </c>
      <c r="AT7" s="136">
        <v>866489835.79959929</v>
      </c>
      <c r="AU7" s="136">
        <v>987588265.35270083</v>
      </c>
      <c r="AV7" s="136">
        <v>1169352390.6251013</v>
      </c>
      <c r="AW7" s="136">
        <v>1290655525.8191454</v>
      </c>
    </row>
    <row r="8" spans="2:49" ht="16.2" thickBot="1" x14ac:dyDescent="0.35">
      <c r="B8" s="181" t="s">
        <v>1</v>
      </c>
      <c r="C8" s="182"/>
      <c r="I8" s="2"/>
      <c r="J8" s="7"/>
      <c r="O8" s="7"/>
      <c r="V8" s="152"/>
      <c r="W8" s="155"/>
      <c r="X8" s="156"/>
      <c r="Y8" s="155"/>
      <c r="Z8" s="156"/>
      <c r="AA8" s="155"/>
      <c r="AB8" s="153"/>
      <c r="AC8" s="46"/>
      <c r="AD8" s="46"/>
      <c r="AE8" s="46"/>
      <c r="AF8" s="45">
        <f>2015</f>
        <v>2015</v>
      </c>
      <c r="AG8" s="138">
        <f>'V1--SB2-SU2'!Y9</f>
        <v>25065773.113168731</v>
      </c>
      <c r="AH8" s="50">
        <f>'V2--SB2-SU2'!Y9</f>
        <v>12379691.679828303</v>
      </c>
      <c r="AI8" s="51">
        <f>'V3--SB2-SU2'!Y9</f>
        <v>16744550.231971597</v>
      </c>
      <c r="AJ8" s="48"/>
      <c r="AK8" s="40"/>
      <c r="AO8" t="s">
        <v>108</v>
      </c>
      <c r="AP8" s="136">
        <v>624321018.96934056</v>
      </c>
      <c r="AQ8" s="136">
        <v>684859592.21803367</v>
      </c>
      <c r="AR8" s="136">
        <v>745448927.6442908</v>
      </c>
      <c r="AS8" s="136">
        <v>806111103.09826946</v>
      </c>
      <c r="AT8" s="136">
        <v>866874007.73324215</v>
      </c>
      <c r="AU8" s="136">
        <v>988850771.37796533</v>
      </c>
      <c r="AV8" s="136">
        <v>1173699607.9712751</v>
      </c>
      <c r="AW8" s="136">
        <v>1298957654.9156647</v>
      </c>
    </row>
    <row r="9" spans="2:49" ht="16.2" thickBot="1" x14ac:dyDescent="0.35">
      <c r="B9" s="183"/>
      <c r="C9" s="184"/>
      <c r="D9" s="30" t="str">
        <f>IF(X35&lt;Z35,"Variante 1",IF(Z35&lt;AB35,"Variante 2","Variante 3"))</f>
        <v>Variante 3</v>
      </c>
      <c r="E9" s="12"/>
      <c r="F9" s="12"/>
      <c r="G9" s="12"/>
      <c r="H9" s="12"/>
      <c r="I9" s="10" t="s">
        <v>8</v>
      </c>
      <c r="J9" s="11">
        <v>0.25</v>
      </c>
      <c r="K9" s="12"/>
      <c r="L9" s="12"/>
      <c r="M9" s="13"/>
      <c r="N9" s="17" t="s">
        <v>11</v>
      </c>
      <c r="O9" s="18">
        <v>0.05</v>
      </c>
      <c r="P9" s="15"/>
      <c r="Q9" s="12"/>
      <c r="R9" s="21" t="s">
        <v>12</v>
      </c>
      <c r="S9" s="22">
        <f>J9*O9</f>
        <v>1.2500000000000001E-2</v>
      </c>
      <c r="T9" s="12"/>
      <c r="U9" s="12"/>
      <c r="V9" s="152"/>
      <c r="W9" s="27">
        <f>'[1]SB1-SU1'!$AD$56</f>
        <v>657121111.05117357</v>
      </c>
      <c r="X9" s="27">
        <f>W9*S9</f>
        <v>8214013.8881396698</v>
      </c>
      <c r="Y9" s="27">
        <f>'[2]SB1-SU1'!$AD$56</f>
        <v>623110678.4202764</v>
      </c>
      <c r="Z9" s="27">
        <f>Y9*S9</f>
        <v>7788883.4802534552</v>
      </c>
      <c r="AA9" s="27">
        <f>'[3]SB1-SU1'!$AD$56</f>
        <v>623048571.05772722</v>
      </c>
      <c r="AB9" s="43">
        <f>AA9*S9</f>
        <v>7788107.1382215908</v>
      </c>
      <c r="AC9" s="2"/>
      <c r="AD9" s="2"/>
      <c r="AE9" s="2"/>
      <c r="AF9" s="46">
        <f>AF8+1</f>
        <v>2016</v>
      </c>
      <c r="AG9" s="138">
        <f>'V1--SB2-SU2'!Y10</f>
        <v>25318988.616460923</v>
      </c>
      <c r="AH9" s="50">
        <f>'V2--SB2-SU2'!Y10</f>
        <v>12504753.386858417</v>
      </c>
      <c r="AI9" s="51">
        <f>'V3--SB2-SU2'!Y10</f>
        <v>16913746.583123028</v>
      </c>
      <c r="AJ9" s="48"/>
      <c r="AK9" s="40"/>
      <c r="AW9" s="31"/>
    </row>
    <row r="10" spans="2:49" ht="16.2" thickBot="1" x14ac:dyDescent="0.35">
      <c r="B10" s="185"/>
      <c r="C10" s="186"/>
      <c r="G10" s="3"/>
      <c r="H10" s="158"/>
      <c r="I10" s="158"/>
      <c r="J10" s="158"/>
      <c r="K10" s="158"/>
      <c r="L10" s="3"/>
      <c r="M10" s="158"/>
      <c r="N10" s="158"/>
      <c r="O10" s="158"/>
      <c r="P10" s="158"/>
      <c r="Q10" s="158"/>
      <c r="R10" s="158"/>
      <c r="S10" s="158"/>
      <c r="T10" s="158"/>
      <c r="U10" s="158"/>
      <c r="V10" s="152"/>
      <c r="W10" s="157"/>
      <c r="X10" s="152"/>
      <c r="Y10" s="157"/>
      <c r="Z10" s="152"/>
      <c r="AA10" s="157"/>
      <c r="AB10" s="154"/>
      <c r="AC10" s="46"/>
      <c r="AD10" s="46"/>
      <c r="AE10" s="46"/>
      <c r="AF10" s="46">
        <f t="shared" ref="AF10:AF53" si="0">AF9+1</f>
        <v>2017</v>
      </c>
      <c r="AG10" s="138">
        <f>'V1--SB2-SU2'!Y11</f>
        <v>25572205.433182541</v>
      </c>
      <c r="AH10" s="50">
        <f>'V2--SB2-SU2'!Y11</f>
        <v>12629815.820568277</v>
      </c>
      <c r="AI10" s="51">
        <f>'V3--SB2-SU2'!Y11</f>
        <v>17082945.953415185</v>
      </c>
      <c r="AJ10" s="48"/>
      <c r="AK10" s="40"/>
      <c r="AU10" s="34"/>
      <c r="AV10" s="33"/>
      <c r="AW10" s="33"/>
    </row>
    <row r="11" spans="2:49" ht="16.2" thickBot="1" x14ac:dyDescent="0.35">
      <c r="G11" s="3"/>
      <c r="H11" s="160"/>
      <c r="I11" s="160"/>
      <c r="J11" s="160"/>
      <c r="K11" s="160"/>
      <c r="L11" s="3"/>
      <c r="M11" s="159"/>
      <c r="N11" s="159"/>
      <c r="O11" s="159"/>
      <c r="P11" s="159"/>
      <c r="Q11" s="159"/>
      <c r="R11" s="159"/>
      <c r="S11" s="159"/>
      <c r="T11" s="159"/>
      <c r="U11" s="159"/>
      <c r="V11" s="152"/>
      <c r="W11" s="157"/>
      <c r="X11" s="152"/>
      <c r="Y11" s="157"/>
      <c r="Z11" s="152"/>
      <c r="AA11" s="157"/>
      <c r="AB11" s="154"/>
      <c r="AC11" s="46"/>
      <c r="AD11" s="46"/>
      <c r="AE11" s="46"/>
      <c r="AF11" s="46">
        <f t="shared" si="0"/>
        <v>2018</v>
      </c>
      <c r="AG11" s="138">
        <f>'V1--SB2-SU2'!Y12</f>
        <v>25825423.603130501</v>
      </c>
      <c r="AH11" s="50">
        <f>'V2--SB2-SU2'!Y12</f>
        <v>12754879.002976255</v>
      </c>
      <c r="AI11" s="51">
        <f>'V3--SB2-SU2'!Y12</f>
        <v>17252148.434327979</v>
      </c>
      <c r="AJ11" s="48"/>
      <c r="AK11" s="40"/>
      <c r="AU11" s="34"/>
      <c r="AV11" s="33"/>
      <c r="AW11" s="33"/>
    </row>
    <row r="12" spans="2:49" ht="16.2" thickBot="1" x14ac:dyDescent="0.35">
      <c r="G12" s="3"/>
      <c r="H12" s="160"/>
      <c r="I12" s="160"/>
      <c r="J12" s="160"/>
      <c r="K12" s="160"/>
      <c r="L12" s="16"/>
      <c r="M12" s="14"/>
      <c r="N12" s="17" t="s">
        <v>13</v>
      </c>
      <c r="O12" s="20">
        <v>0.57499999999999996</v>
      </c>
      <c r="P12" s="12"/>
      <c r="Q12" s="12"/>
      <c r="R12" s="23" t="s">
        <v>15</v>
      </c>
      <c r="S12" s="24">
        <f>J9*O12</f>
        <v>0.14374999999999999</v>
      </c>
      <c r="T12" s="14"/>
      <c r="U12" s="15"/>
      <c r="V12" s="152"/>
      <c r="W12" s="27">
        <f>'[1]SB1-SU2'!$AD$56</f>
        <v>657388000.59881794</v>
      </c>
      <c r="X12" s="27">
        <f>W12*S12</f>
        <v>94499525.086080074</v>
      </c>
      <c r="Y12" s="27">
        <f>'[2]SB1-SU2'!$AD$56</f>
        <v>623125526.56134331</v>
      </c>
      <c r="Z12" s="27">
        <f>Y12*S12</f>
        <v>89574294.443193093</v>
      </c>
      <c r="AA12" s="27">
        <f>'[3]SB1-SU2'!$AD$56</f>
        <v>623059450.0424372</v>
      </c>
      <c r="AB12" s="43">
        <f>AA12*S12</f>
        <v>89564795.943600342</v>
      </c>
      <c r="AC12" s="2"/>
      <c r="AD12" s="2"/>
      <c r="AE12" s="2"/>
      <c r="AF12" s="46">
        <f t="shared" si="0"/>
        <v>2019</v>
      </c>
      <c r="AG12" s="138">
        <f>'V1--SB2-SU2'!Y13</f>
        <v>26078643.166897587</v>
      </c>
      <c r="AH12" s="50">
        <f>'V2--SB2-SU2'!Y13</f>
        <v>12879942.956541095</v>
      </c>
      <c r="AI12" s="51">
        <f>'V3--SB2-SU2'!Y13</f>
        <v>17421354.119170845</v>
      </c>
      <c r="AJ12" s="48"/>
      <c r="AK12" s="40"/>
    </row>
    <row r="13" spans="2:49" x14ac:dyDescent="0.3">
      <c r="G13" s="3"/>
      <c r="H13" s="160"/>
      <c r="I13" s="160"/>
      <c r="J13" s="160"/>
      <c r="K13" s="160"/>
      <c r="L13" s="3"/>
      <c r="M13" s="158"/>
      <c r="N13" s="158"/>
      <c r="O13" s="158"/>
      <c r="P13" s="158"/>
      <c r="Q13" s="158"/>
      <c r="R13" s="158"/>
      <c r="S13" s="158"/>
      <c r="T13" s="158"/>
      <c r="U13" s="158"/>
      <c r="V13" s="152"/>
      <c r="W13" s="157"/>
      <c r="X13" s="152"/>
      <c r="Y13" s="157"/>
      <c r="Z13" s="152"/>
      <c r="AA13" s="157"/>
      <c r="AB13" s="154"/>
      <c r="AC13" s="46"/>
      <c r="AD13" s="46"/>
      <c r="AE13" s="46"/>
      <c r="AF13" s="46">
        <f t="shared" si="0"/>
        <v>2020</v>
      </c>
      <c r="AG13" s="138">
        <f>'V1--SB2-SU2'!Y14</f>
        <v>26331864.165880356</v>
      </c>
      <c r="AH13" s="50">
        <f>'V2--SB2-SU2'!Y14</f>
        <v>13005007.704166226</v>
      </c>
      <c r="AI13" s="51">
        <f>'V3--SB2-SU2'!Y14</f>
        <v>17590563.103100825</v>
      </c>
      <c r="AJ13" s="48"/>
      <c r="AK13" s="40"/>
    </row>
    <row r="14" spans="2:49" ht="16.2" thickBot="1" x14ac:dyDescent="0.35">
      <c r="G14" s="3"/>
      <c r="H14" s="160"/>
      <c r="I14" s="160"/>
      <c r="J14" s="160"/>
      <c r="K14" s="160"/>
      <c r="L14" s="3"/>
      <c r="M14" s="159"/>
      <c r="N14" s="159"/>
      <c r="O14" s="159"/>
      <c r="P14" s="159"/>
      <c r="Q14" s="159"/>
      <c r="R14" s="159"/>
      <c r="S14" s="159"/>
      <c r="T14" s="159"/>
      <c r="U14" s="159"/>
      <c r="V14" s="152"/>
      <c r="W14" s="157"/>
      <c r="X14" s="152"/>
      <c r="Y14" s="157"/>
      <c r="Z14" s="152"/>
      <c r="AA14" s="157"/>
      <c r="AB14" s="154"/>
      <c r="AC14" s="46"/>
      <c r="AD14" s="46"/>
      <c r="AE14" s="46"/>
      <c r="AF14" s="46">
        <f t="shared" si="0"/>
        <v>2021</v>
      </c>
      <c r="AG14" s="138">
        <f>'V1--SB2-SU2'!Y15</f>
        <v>26585086.642287042</v>
      </c>
      <c r="AH14" s="50">
        <f>'V2--SB2-SU2'!Y15</f>
        <v>13130073.269204149</v>
      </c>
      <c r="AI14" s="51">
        <f>'V3--SB2-SU2'!Y15</f>
        <v>17759775.483140703</v>
      </c>
      <c r="AJ14" s="48"/>
      <c r="AK14" s="40"/>
    </row>
    <row r="15" spans="2:49" ht="16.2" thickBot="1" x14ac:dyDescent="0.35">
      <c r="G15" s="3"/>
      <c r="H15" s="160"/>
      <c r="I15" s="160"/>
      <c r="J15" s="160"/>
      <c r="K15" s="160"/>
      <c r="L15" s="16"/>
      <c r="M15" s="14"/>
      <c r="N15" s="17" t="s">
        <v>14</v>
      </c>
      <c r="O15" s="20">
        <v>0.375</v>
      </c>
      <c r="P15" s="12"/>
      <c r="Q15" s="12"/>
      <c r="R15" s="23" t="s">
        <v>16</v>
      </c>
      <c r="S15" s="24">
        <f>J9*O15</f>
        <v>9.375E-2</v>
      </c>
      <c r="T15" s="14"/>
      <c r="U15" s="15"/>
      <c r="V15" s="152"/>
      <c r="W15" s="27">
        <f>'[1]SB1-SU3'!$AD$56</f>
        <v>657654890.1464901</v>
      </c>
      <c r="X15" s="27">
        <f>W15*S15</f>
        <v>61655145.951233447</v>
      </c>
      <c r="Y15" s="27">
        <f>'[2]SB1-SU3'!$AD$56</f>
        <v>623140374.70242345</v>
      </c>
      <c r="Z15" s="27">
        <f>Y15*S15</f>
        <v>58419410.128352195</v>
      </c>
      <c r="AA15" s="27">
        <f>'[3]SB1-SU3'!$AD$56</f>
        <v>623070329.02715111</v>
      </c>
      <c r="AB15" s="43">
        <f>AA15*S15</f>
        <v>58412843.346295416</v>
      </c>
      <c r="AC15" s="2"/>
      <c r="AD15" s="2"/>
      <c r="AE15" s="2"/>
      <c r="AF15" s="46">
        <f t="shared" si="0"/>
        <v>2022</v>
      </c>
      <c r="AG15" s="138">
        <f>'V1--SB2-SU2'!Y16</f>
        <v>26838310.639145423</v>
      </c>
      <c r="AH15" s="50">
        <f>'V2--SB2-SU2'!Y16</f>
        <v>13255139.675460799</v>
      </c>
      <c r="AI15" s="51">
        <f>'V3--SB2-SU2'!Y16</f>
        <v>17928991.358197112</v>
      </c>
      <c r="AJ15" s="48"/>
      <c r="AK15" s="40"/>
    </row>
    <row r="16" spans="2:49" x14ac:dyDescent="0.3">
      <c r="G16" s="3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52"/>
      <c r="W16" s="155"/>
      <c r="X16" s="156"/>
      <c r="Y16" s="155"/>
      <c r="Z16" s="156"/>
      <c r="AA16" s="155"/>
      <c r="AB16" s="153"/>
      <c r="AC16" s="46"/>
      <c r="AD16" s="46"/>
      <c r="AE16" s="46"/>
      <c r="AF16" s="46">
        <f t="shared" si="0"/>
        <v>2023</v>
      </c>
      <c r="AG16" s="138">
        <f>'V1--SB2-SU2'!Y17</f>
        <v>27091536.20031067</v>
      </c>
      <c r="AH16" s="50">
        <f>'V2--SB2-SU2'!Y17</f>
        <v>13380206.947199889</v>
      </c>
      <c r="AI16" s="51">
        <f>'V3--SB2-SU2'!Y17</f>
        <v>18098210.829078656</v>
      </c>
      <c r="AJ16" s="48"/>
      <c r="AK16" s="40"/>
    </row>
    <row r="17" spans="7:50" ht="16.2" thickBot="1" x14ac:dyDescent="0.35">
      <c r="G17" s="3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2"/>
      <c r="W17" s="157"/>
      <c r="X17" s="152"/>
      <c r="Y17" s="157"/>
      <c r="Z17" s="152"/>
      <c r="AA17" s="157"/>
      <c r="AB17" s="154"/>
      <c r="AC17" s="46"/>
      <c r="AD17" s="46"/>
      <c r="AE17" s="46"/>
      <c r="AF17" s="46">
        <f t="shared" si="0"/>
        <v>2024</v>
      </c>
      <c r="AG17" s="138">
        <f>'V1--SB2-SU2'!Y18</f>
        <v>27344763.370473284</v>
      </c>
      <c r="AH17" s="50">
        <f>'V2--SB2-SU2'!Y18</f>
        <v>13505275.109147267</v>
      </c>
      <c r="AI17" s="51">
        <f>'V3--SB2-SU2'!Y18</f>
        <v>18267433.998514</v>
      </c>
      <c r="AJ17" s="48"/>
      <c r="AK17" s="40"/>
    </row>
    <row r="18" spans="7:50" ht="16.2" thickBot="1" x14ac:dyDescent="0.35">
      <c r="G18" s="3"/>
      <c r="H18" s="12"/>
      <c r="I18" s="10" t="s">
        <v>9</v>
      </c>
      <c r="J18" s="11">
        <v>0.5</v>
      </c>
      <c r="K18" s="12"/>
      <c r="L18" s="12"/>
      <c r="M18" s="13"/>
      <c r="N18" s="17" t="s">
        <v>11</v>
      </c>
      <c r="O18" s="18">
        <v>0.05</v>
      </c>
      <c r="P18" s="15"/>
      <c r="Q18" s="12"/>
      <c r="R18" s="21" t="s">
        <v>22</v>
      </c>
      <c r="S18" s="22">
        <f>J18*O18</f>
        <v>2.5000000000000001E-2</v>
      </c>
      <c r="T18" s="12"/>
      <c r="U18" s="12"/>
      <c r="V18" s="152"/>
      <c r="W18" s="27">
        <f>'[1]SB2-SU1'!$AD$56</f>
        <v>720852183.57174861</v>
      </c>
      <c r="X18" s="27">
        <f>W18*S18</f>
        <v>18021304.589293715</v>
      </c>
      <c r="Y18" s="27">
        <f>'[2]SB2-SU1'!$AD$56</f>
        <v>683440148.64320278</v>
      </c>
      <c r="Z18" s="27">
        <f>Y18*S18</f>
        <v>17086003.71608007</v>
      </c>
      <c r="AA18" s="27">
        <f>'[3]SB2-SU1'!$AD$56</f>
        <v>683395415.06181097</v>
      </c>
      <c r="AB18" s="43">
        <f>AA18*S18</f>
        <v>17084885.376545276</v>
      </c>
      <c r="AC18" s="2"/>
      <c r="AD18" s="2"/>
      <c r="AE18" s="2"/>
      <c r="AF18" s="46">
        <f t="shared" si="0"/>
        <v>2025</v>
      </c>
      <c r="AG18" s="138">
        <f>'V1--SB2-SU2'!Y19</f>
        <v>27597992.195166916</v>
      </c>
      <c r="AH18" s="50">
        <f>'V2--SB2-SU2'!Y19</f>
        <v>13630344.186495304</v>
      </c>
      <c r="AI18" s="51">
        <f>'V3--SB2-SU2'!Y19</f>
        <v>18436660.971170019</v>
      </c>
      <c r="AJ18" s="48"/>
      <c r="AK18" s="40"/>
    </row>
    <row r="19" spans="7:50" x14ac:dyDescent="0.3">
      <c r="G19" s="3"/>
      <c r="H19" s="158"/>
      <c r="I19" s="158"/>
      <c r="J19" s="158"/>
      <c r="K19" s="158"/>
      <c r="L19" s="3"/>
      <c r="M19" s="158"/>
      <c r="N19" s="158"/>
      <c r="O19" s="158"/>
      <c r="P19" s="158"/>
      <c r="Q19" s="158"/>
      <c r="R19" s="158"/>
      <c r="S19" s="158"/>
      <c r="T19" s="158"/>
      <c r="U19" s="158"/>
      <c r="V19" s="152"/>
      <c r="W19" s="155"/>
      <c r="X19" s="156"/>
      <c r="Y19" s="155"/>
      <c r="Z19" s="156"/>
      <c r="AA19" s="155"/>
      <c r="AB19" s="153"/>
      <c r="AC19" s="46"/>
      <c r="AD19" s="46"/>
      <c r="AE19" s="46"/>
      <c r="AF19" s="46">
        <f t="shared" si="0"/>
        <v>2026</v>
      </c>
      <c r="AG19" s="138">
        <f>'V1--SB2-SU2'!Y20</f>
        <v>27851222.720776297</v>
      </c>
      <c r="AH19" s="50">
        <f>'V2--SB2-SU2'!Y20</f>
        <v>13755414.204907233</v>
      </c>
      <c r="AI19" s="51">
        <f>'V3--SB2-SU2'!Y20</f>
        <v>18605891.853669878</v>
      </c>
      <c r="AJ19" s="48"/>
      <c r="AK19" s="40"/>
    </row>
    <row r="20" spans="7:50" ht="16.2" thickBot="1" x14ac:dyDescent="0.35">
      <c r="G20" s="3"/>
      <c r="H20" s="160"/>
      <c r="I20" s="160"/>
      <c r="J20" s="160"/>
      <c r="K20" s="160"/>
      <c r="L20" s="3"/>
      <c r="M20" s="159"/>
      <c r="N20" s="159"/>
      <c r="O20" s="159"/>
      <c r="P20" s="159"/>
      <c r="Q20" s="159"/>
      <c r="R20" s="159"/>
      <c r="S20" s="159"/>
      <c r="T20" s="159"/>
      <c r="U20" s="159"/>
      <c r="V20" s="152"/>
      <c r="W20" s="157"/>
      <c r="X20" s="152"/>
      <c r="Y20" s="157"/>
      <c r="Z20" s="152"/>
      <c r="AA20" s="157"/>
      <c r="AB20" s="154"/>
      <c r="AC20" s="46"/>
      <c r="AD20" s="46"/>
      <c r="AE20" s="46"/>
      <c r="AF20" s="46">
        <f t="shared" si="0"/>
        <v>2027</v>
      </c>
      <c r="AG20" s="138">
        <f>'V1--SB2-SU2'!Y21</f>
        <v>28104454.994545091</v>
      </c>
      <c r="AH20" s="50">
        <f>'V2--SB2-SU2'!Y21</f>
        <v>13880485.190521505</v>
      </c>
      <c r="AI20" s="51">
        <f>'V3--SB2-SU2'!Y21</f>
        <v>18775126.754611172</v>
      </c>
      <c r="AJ20" s="48"/>
      <c r="AK20" s="40"/>
    </row>
    <row r="21" spans="7:50" ht="16.2" thickBot="1" x14ac:dyDescent="0.35">
      <c r="G21" s="3"/>
      <c r="H21" s="160"/>
      <c r="I21" s="160"/>
      <c r="J21" s="160"/>
      <c r="K21" s="160"/>
      <c r="L21" s="16"/>
      <c r="M21" s="13"/>
      <c r="N21" s="17" t="s">
        <v>13</v>
      </c>
      <c r="O21" s="20">
        <v>0.57499999999999996</v>
      </c>
      <c r="P21" s="12"/>
      <c r="Q21" s="12"/>
      <c r="R21" s="23" t="s">
        <v>21</v>
      </c>
      <c r="S21" s="24">
        <f>J18*O21</f>
        <v>0.28749999999999998</v>
      </c>
      <c r="T21" s="14"/>
      <c r="U21" s="15"/>
      <c r="V21" s="152"/>
      <c r="W21" s="27">
        <f>'[1]SB2-SU2'!$AD$56</f>
        <v>721119073.11995208</v>
      </c>
      <c r="X21" s="27">
        <f>W21*S21</f>
        <v>207321733.52198622</v>
      </c>
      <c r="Y21" s="27">
        <f>'[2]SB2-SU2'!$AD$56</f>
        <v>683454996.78453207</v>
      </c>
      <c r="Z21" s="27">
        <f>Y21*S21</f>
        <v>196493311.57555294</v>
      </c>
      <c r="AA21" s="27">
        <f>'[3]SB2-SU2'!$AD$56</f>
        <v>683406294.04659986</v>
      </c>
      <c r="AB21" s="43">
        <f>AA21*S21</f>
        <v>196479309.53839743</v>
      </c>
      <c r="AC21" s="2"/>
      <c r="AD21" s="2"/>
      <c r="AE21" s="2"/>
      <c r="AF21" s="46">
        <f t="shared" si="0"/>
        <v>2028</v>
      </c>
      <c r="AG21" s="138">
        <f>'V1--SB2-SU2'!Y22</f>
        <v>28357689.064583782</v>
      </c>
      <c r="AH21" s="50">
        <f>'V2--SB2-SU2'!Y22</f>
        <v>14005557.169956148</v>
      </c>
      <c r="AI21" s="51">
        <f>'V3--SB2-SU2'!Y22</f>
        <v>18944365.784584019</v>
      </c>
      <c r="AJ21" s="48"/>
      <c r="AK21" s="40"/>
    </row>
    <row r="22" spans="7:50" x14ac:dyDescent="0.3">
      <c r="G22" s="3"/>
      <c r="H22" s="160"/>
      <c r="I22" s="160"/>
      <c r="J22" s="160"/>
      <c r="K22" s="160"/>
      <c r="L22" s="3"/>
      <c r="M22" s="158"/>
      <c r="N22" s="158"/>
      <c r="O22" s="158"/>
      <c r="P22" s="158"/>
      <c r="Q22" s="158"/>
      <c r="R22" s="158"/>
      <c r="S22" s="158"/>
      <c r="T22" s="158"/>
      <c r="U22" s="158"/>
      <c r="V22" s="152"/>
      <c r="W22" s="155"/>
      <c r="X22" s="156"/>
      <c r="Y22" s="155"/>
      <c r="Z22" s="156"/>
      <c r="AA22" s="155"/>
      <c r="AB22" s="153"/>
      <c r="AC22" s="46"/>
      <c r="AD22" s="46"/>
      <c r="AE22" s="46"/>
      <c r="AF22" s="46">
        <f t="shared" si="0"/>
        <v>2029</v>
      </c>
      <c r="AG22" s="138">
        <f>'V1--SB2-SU2'!Y23</f>
        <v>28610924.979877558</v>
      </c>
      <c r="AH22" s="50">
        <f>'V2--SB2-SU2'!Y23</f>
        <v>14130630.170313159</v>
      </c>
      <c r="AI22" s="51">
        <f>'V3--SB2-SU2'!Y23</f>
        <v>19113609.056189194</v>
      </c>
      <c r="AJ22" s="48"/>
      <c r="AK22" s="40"/>
    </row>
    <row r="23" spans="7:50" ht="16.2" thickBot="1" x14ac:dyDescent="0.35">
      <c r="G23" s="3"/>
      <c r="H23" s="160"/>
      <c r="I23" s="160"/>
      <c r="J23" s="160"/>
      <c r="K23" s="160"/>
      <c r="L23" s="3"/>
      <c r="M23" s="159"/>
      <c r="N23" s="159"/>
      <c r="O23" s="159"/>
      <c r="P23" s="159"/>
      <c r="Q23" s="159"/>
      <c r="R23" s="159"/>
      <c r="S23" s="159"/>
      <c r="T23" s="159"/>
      <c r="U23" s="159"/>
      <c r="V23" s="152"/>
      <c r="W23" s="157"/>
      <c r="X23" s="152"/>
      <c r="Y23" s="157"/>
      <c r="Z23" s="152"/>
      <c r="AA23" s="157"/>
      <c r="AB23" s="154"/>
      <c r="AC23" s="46"/>
      <c r="AD23" s="46"/>
      <c r="AE23" s="46"/>
      <c r="AF23" s="46">
        <f t="shared" si="0"/>
        <v>2030</v>
      </c>
      <c r="AG23" s="138">
        <f>'V1--SB2-SU2'!Y24</f>
        <v>28864162.790294193</v>
      </c>
      <c r="AH23" s="50">
        <f>'V2--SB2-SU2'!Y24</f>
        <v>14255704.219182815</v>
      </c>
      <c r="AI23" s="51">
        <f>'V3--SB2-SU2'!Y24</f>
        <v>19282856.68405623</v>
      </c>
      <c r="AJ23" s="48"/>
      <c r="AK23" s="40"/>
    </row>
    <row r="24" spans="7:50" ht="16.2" thickBot="1" x14ac:dyDescent="0.35">
      <c r="G24" s="3"/>
      <c r="H24" s="160"/>
      <c r="I24" s="160"/>
      <c r="J24" s="160"/>
      <c r="K24" s="160"/>
      <c r="L24" s="16"/>
      <c r="M24" s="13"/>
      <c r="N24" s="17" t="s">
        <v>14</v>
      </c>
      <c r="O24" s="20">
        <v>0.375</v>
      </c>
      <c r="P24" s="12"/>
      <c r="Q24" s="12"/>
      <c r="R24" s="23" t="s">
        <v>20</v>
      </c>
      <c r="S24" s="24">
        <f>J18*O24</f>
        <v>0.1875</v>
      </c>
      <c r="T24" s="14"/>
      <c r="U24" s="15"/>
      <c r="V24" s="152"/>
      <c r="W24" s="27">
        <f>'[1]SB2-SU3'!$AD$56</f>
        <v>721385962.66819298</v>
      </c>
      <c r="X24" s="27">
        <f>W24*S24</f>
        <v>135259868.00028619</v>
      </c>
      <c r="Y24" s="27">
        <f>'[2]SB2-SU3'!$AD$56</f>
        <v>683469844.92587924</v>
      </c>
      <c r="Z24" s="27">
        <f>Y24*S24</f>
        <v>128150595.92360236</v>
      </c>
      <c r="AA24" s="27">
        <f>'[3]SB2-SU3'!$AD$56</f>
        <v>683417173.03139377</v>
      </c>
      <c r="AB24" s="43">
        <f>AA24*S24</f>
        <v>128140719.94338633</v>
      </c>
      <c r="AC24" s="2"/>
      <c r="AD24" s="2"/>
      <c r="AE24" s="2"/>
      <c r="AF24" s="46">
        <f t="shared" si="0"/>
        <v>2031</v>
      </c>
      <c r="AG24" s="138">
        <f>'V1--SB2-SU2'!Y25</f>
        <v>29117402.546591897</v>
      </c>
      <c r="AH24" s="50">
        <f>'V2--SB2-SU2'!Y25</f>
        <v>14380779.344648072</v>
      </c>
      <c r="AI24" s="51">
        <f>'V3--SB2-SU2'!Y25</f>
        <v>19452108.784861531</v>
      </c>
      <c r="AJ24" s="48"/>
      <c r="AK24" s="40"/>
    </row>
    <row r="25" spans="7:50" x14ac:dyDescent="0.3">
      <c r="G25" s="3"/>
      <c r="H25" s="160"/>
      <c r="I25" s="160"/>
      <c r="J25" s="160"/>
      <c r="K25" s="16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52"/>
      <c r="W25" s="155"/>
      <c r="X25" s="156"/>
      <c r="Y25" s="155"/>
      <c r="Z25" s="156"/>
      <c r="AA25" s="155"/>
      <c r="AB25" s="153"/>
      <c r="AC25" s="46"/>
      <c r="AD25" s="46"/>
      <c r="AE25" s="46"/>
      <c r="AF25" s="46">
        <f t="shared" si="0"/>
        <v>2032</v>
      </c>
      <c r="AG25" s="138">
        <f>'V1--SB2-SU2'!Y26</f>
        <v>29370644.300427239</v>
      </c>
      <c r="AH25" s="50">
        <f>'V2--SB2-SU2'!Y26</f>
        <v>14505855.575288903</v>
      </c>
      <c r="AI25" s="51">
        <f>'V3--SB2-SU2'!Y26</f>
        <v>19621365.477346495</v>
      </c>
      <c r="AJ25" s="48"/>
      <c r="AK25" s="40"/>
    </row>
    <row r="26" spans="7:50" ht="16.2" thickBot="1" x14ac:dyDescent="0.35">
      <c r="G26" s="3"/>
      <c r="H26" s="159"/>
      <c r="I26" s="159"/>
      <c r="J26" s="159"/>
      <c r="K26" s="159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52"/>
      <c r="W26" s="157"/>
      <c r="X26" s="152"/>
      <c r="Y26" s="157"/>
      <c r="Z26" s="152"/>
      <c r="AA26" s="157"/>
      <c r="AB26" s="154"/>
      <c r="AC26" s="46"/>
      <c r="AD26" s="46"/>
      <c r="AE26" s="46"/>
      <c r="AF26" s="46">
        <f t="shared" si="0"/>
        <v>2033</v>
      </c>
      <c r="AG26" s="138">
        <f>'V1--SB2-SU2'!Y27</f>
        <v>29623888.104363021</v>
      </c>
      <c r="AH26" s="50">
        <f>'V2--SB2-SU2'!Y27</f>
        <v>14630932.940186663</v>
      </c>
      <c r="AI26" s="51">
        <f>'V3--SB2-SU2'!Y27</f>
        <v>19790626.882335622</v>
      </c>
      <c r="AJ26" s="48"/>
      <c r="AK26" s="40"/>
    </row>
    <row r="27" spans="7:50" ht="16.2" thickBot="1" x14ac:dyDescent="0.35">
      <c r="G27" s="16"/>
      <c r="H27" s="14"/>
      <c r="I27" s="10" t="s">
        <v>10</v>
      </c>
      <c r="J27" s="11">
        <v>0.25</v>
      </c>
      <c r="K27" s="14"/>
      <c r="L27" s="12"/>
      <c r="M27" s="13"/>
      <c r="N27" s="17" t="s">
        <v>11</v>
      </c>
      <c r="O27" s="18">
        <v>0.05</v>
      </c>
      <c r="P27" s="15"/>
      <c r="Q27" s="12"/>
      <c r="R27" s="21" t="s">
        <v>17</v>
      </c>
      <c r="S27" s="22">
        <f>J27*O27</f>
        <v>1.2500000000000001E-2</v>
      </c>
      <c r="T27" s="12"/>
      <c r="U27" s="12"/>
      <c r="V27" s="152"/>
      <c r="W27" s="27">
        <f>'[1]SB3-SU1'!$AD$56</f>
        <v>784585828.54977763</v>
      </c>
      <c r="X27" s="27">
        <f>W27*S27</f>
        <v>9807322.8568722215</v>
      </c>
      <c r="Y27" s="27">
        <f>'[2]SB3-SU1'!$AD$56</f>
        <v>743772791.55233002</v>
      </c>
      <c r="Z27" s="27">
        <f>Y27*S27</f>
        <v>9297159.8944041263</v>
      </c>
      <c r="AA27" s="27">
        <f>'[3]SB3-SU1'!$AD$56</f>
        <v>743793021.93595254</v>
      </c>
      <c r="AB27" s="43">
        <f>AA27*S27</f>
        <v>9297412.7741994075</v>
      </c>
      <c r="AC27" s="2"/>
      <c r="AD27" s="2"/>
      <c r="AE27" s="2"/>
      <c r="AF27" s="46">
        <f t="shared" si="0"/>
        <v>2034</v>
      </c>
      <c r="AG27" s="138">
        <f>'V1--SB2-SU2'!Y28</f>
        <v>29877134.011876117</v>
      </c>
      <c r="AH27" s="50">
        <f>'V2--SB2-SU2'!Y28</f>
        <v>14756011.468928462</v>
      </c>
      <c r="AI27" s="51">
        <f>'V3--SB2-SU2'!Y28</f>
        <v>19959893.122754626</v>
      </c>
      <c r="AJ27" s="48"/>
      <c r="AK27" s="40"/>
    </row>
    <row r="28" spans="7:50" x14ac:dyDescent="0.3">
      <c r="I28" s="7"/>
      <c r="J28" s="7"/>
      <c r="L28" s="3"/>
      <c r="M28" s="158"/>
      <c r="N28" s="158"/>
      <c r="O28" s="158"/>
      <c r="P28" s="158"/>
      <c r="Q28" s="158"/>
      <c r="R28" s="158"/>
      <c r="S28" s="158"/>
      <c r="T28" s="158"/>
      <c r="U28" s="158"/>
      <c r="V28" s="152"/>
      <c r="W28" s="155"/>
      <c r="X28" s="156"/>
      <c r="Y28" s="155"/>
      <c r="Z28" s="156"/>
      <c r="AA28" s="155"/>
      <c r="AB28" s="153"/>
      <c r="AC28" s="46"/>
      <c r="AD28" s="46"/>
      <c r="AE28" s="46"/>
      <c r="AF28" s="46">
        <f t="shared" si="0"/>
        <v>2035</v>
      </c>
      <c r="AG28" s="138">
        <f>'V1--SB2-SU2'!Y29</f>
        <v>30130382.077365402</v>
      </c>
      <c r="AH28" s="50">
        <f>'V2--SB2-SU2'!Y29</f>
        <v>14881091.191611504</v>
      </c>
      <c r="AI28" s="51">
        <f>'V3--SB2-SU2'!Y29</f>
        <v>20129164.323648557</v>
      </c>
      <c r="AJ28" s="48"/>
      <c r="AK28" s="40"/>
      <c r="AU28" s="34"/>
      <c r="AV28" s="33"/>
      <c r="AW28" s="33"/>
    </row>
    <row r="29" spans="7:50" ht="16.2" thickBot="1" x14ac:dyDescent="0.35">
      <c r="L29" s="3"/>
      <c r="M29" s="159"/>
      <c r="N29" s="159"/>
      <c r="O29" s="159"/>
      <c r="P29" s="159"/>
      <c r="Q29" s="159"/>
      <c r="R29" s="159"/>
      <c r="S29" s="159"/>
      <c r="T29" s="159"/>
      <c r="U29" s="159"/>
      <c r="V29" s="152"/>
      <c r="W29" s="157"/>
      <c r="X29" s="152"/>
      <c r="Y29" s="157"/>
      <c r="Z29" s="152"/>
      <c r="AA29" s="157"/>
      <c r="AB29" s="154"/>
      <c r="AC29" s="46"/>
      <c r="AD29" s="46"/>
      <c r="AE29" s="46"/>
      <c r="AF29" s="46">
        <f t="shared" si="0"/>
        <v>2036</v>
      </c>
      <c r="AG29" s="138">
        <f>'V1--SB2-SU2'!Y30</f>
        <v>42003320.479706421</v>
      </c>
      <c r="AH29" s="50">
        <f>'V2--SB2-SU2'!Y30</f>
        <v>20539060.554847464</v>
      </c>
      <c r="AI29" s="51">
        <f>'V3--SB2-SU2'!Y30</f>
        <v>20298440.612199914</v>
      </c>
      <c r="AJ29" s="48"/>
      <c r="AK29" s="40"/>
      <c r="AR29" s="2"/>
      <c r="AS29" s="2"/>
      <c r="AT29" s="2"/>
      <c r="AU29" s="2"/>
      <c r="AV29" s="2"/>
      <c r="AW29" s="2"/>
      <c r="AX29" s="2"/>
    </row>
    <row r="30" spans="7:50" ht="16.2" thickBot="1" x14ac:dyDescent="0.35">
      <c r="L30" s="16"/>
      <c r="M30" s="13"/>
      <c r="N30" s="17" t="s">
        <v>13</v>
      </c>
      <c r="O30" s="20">
        <v>0.57499999999999996</v>
      </c>
      <c r="P30" s="12"/>
      <c r="Q30" s="12"/>
      <c r="R30" s="23" t="s">
        <v>18</v>
      </c>
      <c r="S30" s="24">
        <f>J27*O30</f>
        <v>0.14374999999999999</v>
      </c>
      <c r="T30" s="14"/>
      <c r="U30" s="15"/>
      <c r="V30" s="152"/>
      <c r="W30" s="27">
        <f>'[1]SB3-SU2'!$AD$56</f>
        <v>784852718.09877813</v>
      </c>
      <c r="X30" s="27">
        <f>W30*S30</f>
        <v>112822578.22669935</v>
      </c>
      <c r="Y30" s="27">
        <f>'[2]SB3-SU2'!$AD$56</f>
        <v>743787639.69403315</v>
      </c>
      <c r="Z30" s="27">
        <f>Y30*S30</f>
        <v>106919473.20601726</v>
      </c>
      <c r="AA30" s="27">
        <f>'[3]SB3-SU2'!$AD$56</f>
        <v>743803900.92085338</v>
      </c>
      <c r="AB30" s="43">
        <f>AA30*S30</f>
        <v>106921810.75737266</v>
      </c>
      <c r="AC30" s="2"/>
      <c r="AD30" s="2"/>
      <c r="AE30" s="2"/>
      <c r="AF30" s="46">
        <f t="shared" si="0"/>
        <v>2037</v>
      </c>
      <c r="AG30" s="138">
        <f>'V1--SB2-SU2'!Y31</f>
        <v>42353403.762434922</v>
      </c>
      <c r="AH30" s="50">
        <f>'V2--SB2-SU2'!Y31</f>
        <v>20710250.161233492</v>
      </c>
      <c r="AI30" s="51">
        <f>'V3--SB2-SU2'!Y31</f>
        <v>20467722.117746722</v>
      </c>
      <c r="AJ30" s="48"/>
      <c r="AK30" s="40"/>
      <c r="AR30" s="2"/>
      <c r="AS30" s="2"/>
      <c r="AX30" s="2"/>
    </row>
    <row r="31" spans="7:50" x14ac:dyDescent="0.3">
      <c r="L31" s="3"/>
      <c r="M31" s="158"/>
      <c r="N31" s="158"/>
      <c r="O31" s="158"/>
      <c r="P31" s="158"/>
      <c r="Q31" s="158"/>
      <c r="R31" s="158"/>
      <c r="S31" s="158"/>
      <c r="T31" s="158"/>
      <c r="U31" s="158"/>
      <c r="V31" s="152"/>
      <c r="W31" s="155"/>
      <c r="X31" s="156"/>
      <c r="Y31" s="155"/>
      <c r="Z31" s="156"/>
      <c r="AA31" s="155"/>
      <c r="AB31" s="153"/>
      <c r="AC31" s="46"/>
      <c r="AD31" s="46"/>
      <c r="AE31" s="46"/>
      <c r="AF31" s="46">
        <f t="shared" si="0"/>
        <v>2038</v>
      </c>
      <c r="AG31" s="138">
        <f>'V1--SB2-SU2'!Y32</f>
        <v>42703489.371946909</v>
      </c>
      <c r="AH31" s="50">
        <f>'V2--SB2-SU2'!Y32</f>
        <v>20881441.054956604</v>
      </c>
      <c r="AI31" s="51">
        <f>'V3--SB2-SU2'!Y32</f>
        <v>20637008.97180073</v>
      </c>
      <c r="AJ31" s="48"/>
      <c r="AK31" s="40"/>
      <c r="AR31" s="2"/>
      <c r="AS31" s="2"/>
      <c r="AT31" s="32"/>
      <c r="AU31" s="2"/>
      <c r="AV31" s="2"/>
      <c r="AW31" s="32"/>
      <c r="AX31" s="2"/>
    </row>
    <row r="32" spans="7:50" ht="16.2" thickBot="1" x14ac:dyDescent="0.35">
      <c r="L32" s="3"/>
      <c r="M32" s="159"/>
      <c r="N32" s="159"/>
      <c r="O32" s="159"/>
      <c r="P32" s="159"/>
      <c r="Q32" s="159"/>
      <c r="R32" s="159"/>
      <c r="S32" s="159"/>
      <c r="T32" s="159"/>
      <c r="U32" s="159"/>
      <c r="V32" s="152"/>
      <c r="W32" s="157"/>
      <c r="X32" s="152"/>
      <c r="Y32" s="157"/>
      <c r="Z32" s="152"/>
      <c r="AA32" s="157"/>
      <c r="AB32" s="154"/>
      <c r="AC32" s="46"/>
      <c r="AD32" s="46"/>
      <c r="AE32" s="46"/>
      <c r="AF32" s="46">
        <f t="shared" si="0"/>
        <v>2039</v>
      </c>
      <c r="AG32" s="138">
        <f>'V1--SB2-SU2'!Y33</f>
        <v>43053577.366408005</v>
      </c>
      <c r="AH32" s="50">
        <f>'V2--SB2-SU2'!Y33</f>
        <v>21052633.268198021</v>
      </c>
      <c r="AI32" s="51">
        <f>'V3--SB2-SU2'!Y33</f>
        <v>20806301.308065441</v>
      </c>
      <c r="AJ32" s="48"/>
      <c r="AK32" s="40"/>
      <c r="AR32" s="2"/>
      <c r="AS32" s="35"/>
      <c r="AT32" s="34"/>
      <c r="AU32" s="2"/>
      <c r="AV32" s="2"/>
      <c r="AW32" s="34"/>
      <c r="AX32" s="2"/>
    </row>
    <row r="33" spans="12:50" ht="16.2" thickBot="1" x14ac:dyDescent="0.35">
      <c r="L33" s="16"/>
      <c r="M33" s="13"/>
      <c r="N33" s="17" t="s">
        <v>14</v>
      </c>
      <c r="O33" s="20">
        <v>0.375</v>
      </c>
      <c r="P33" s="12"/>
      <c r="Q33" s="12"/>
      <c r="R33" s="23" t="s">
        <v>19</v>
      </c>
      <c r="S33" s="24">
        <f>J27*O33</f>
        <v>9.375E-2</v>
      </c>
      <c r="T33" s="14"/>
      <c r="U33" s="15"/>
      <c r="V33" s="152"/>
      <c r="W33" s="27">
        <f>'[1]SB3-SU3'!$AD$56</f>
        <v>785119607.64782846</v>
      </c>
      <c r="X33" s="27">
        <f>W33*S33</f>
        <v>73604963.216983914</v>
      </c>
      <c r="Y33" s="27">
        <f>'[2]SB3-SU3'!$AD$56</f>
        <v>743802487.83576012</v>
      </c>
      <c r="Z33" s="27">
        <f>Y33*S33</f>
        <v>69731483.234602511</v>
      </c>
      <c r="AA33" s="27">
        <f>'[3]SB3-SU3'!$AD$56</f>
        <v>743814779.905761</v>
      </c>
      <c r="AB33" s="43">
        <f>AA33*S33</f>
        <v>69732635.616165102</v>
      </c>
      <c r="AC33" s="2"/>
      <c r="AD33" s="2"/>
      <c r="AE33" s="2"/>
      <c r="AF33" s="46">
        <f t="shared" si="0"/>
        <v>2040</v>
      </c>
      <c r="AG33" s="138">
        <f>'V1--SB2-SU2'!Y34</f>
        <v>43403667.804945156</v>
      </c>
      <c r="AH33" s="50">
        <f>'V2--SB2-SU2'!Y34</f>
        <v>21223826.833670862</v>
      </c>
      <c r="AI33" s="51">
        <f>'V3--SB2-SU2'!Y34</f>
        <v>20975599.262454253</v>
      </c>
      <c r="AJ33" s="48"/>
      <c r="AK33" s="40"/>
      <c r="AR33" s="2"/>
      <c r="AS33" s="35"/>
      <c r="AT33" s="34"/>
      <c r="AU33" s="2"/>
      <c r="AV33" s="2"/>
      <c r="AW33" s="34"/>
      <c r="AX33" s="2"/>
    </row>
    <row r="34" spans="12:50" ht="16.2" thickBot="1" x14ac:dyDescent="0.35">
      <c r="W34" s="153"/>
      <c r="X34" s="29"/>
      <c r="Y34" s="153"/>
      <c r="Z34" s="29"/>
      <c r="AA34" s="153"/>
      <c r="AB34" s="29"/>
      <c r="AC34" s="49"/>
      <c r="AD34" s="49"/>
      <c r="AE34" s="49"/>
      <c r="AF34" s="46">
        <f t="shared" si="0"/>
        <v>2041</v>
      </c>
      <c r="AG34" s="138">
        <f>'V1--SB2-SU2'!Y35</f>
        <v>43753760.747654639</v>
      </c>
      <c r="AH34" s="50">
        <f>'V2--SB2-SU2'!Y35</f>
        <v>21395021.784624517</v>
      </c>
      <c r="AI34" s="51">
        <f>'V3--SB2-SU2'!Y35</f>
        <v>21144902.973108601</v>
      </c>
      <c r="AJ34" s="48"/>
      <c r="AK34" s="40"/>
      <c r="AR34" s="2"/>
      <c r="AS34" s="35"/>
      <c r="AT34" s="34"/>
      <c r="AU34" s="2"/>
      <c r="AV34" s="2"/>
      <c r="AW34" s="34"/>
      <c r="AX34" s="2"/>
    </row>
    <row r="35" spans="12:50" ht="16.2" thickBot="1" x14ac:dyDescent="0.35">
      <c r="S35" s="8">
        <f>SUM(S9:S33)</f>
        <v>1</v>
      </c>
      <c r="U35" s="150" t="s">
        <v>25</v>
      </c>
      <c r="V35" s="151"/>
      <c r="W35" s="154"/>
      <c r="X35" s="28">
        <f>SUM(X9,X12,X15,X18,X21,X24,X27,X30,X33)</f>
        <v>721206455.33757484</v>
      </c>
      <c r="Y35" s="154"/>
      <c r="Z35" s="28">
        <f>SUM(Z9,Z12,Z15,Z18,Z21,Z24,Z27,Z30,Z33)</f>
        <v>683460615.60205793</v>
      </c>
      <c r="AA35" s="154"/>
      <c r="AB35" s="28">
        <f>SUM(AB9,AB12,AB15,AB18,AB21,AB24,AB27,AB30,AB33,)</f>
        <v>683422520.4341836</v>
      </c>
      <c r="AC35" s="2"/>
      <c r="AD35" s="2"/>
      <c r="AE35" s="2"/>
      <c r="AF35" s="46">
        <f t="shared" si="0"/>
        <v>2042</v>
      </c>
      <c r="AG35" s="138">
        <f>'V1--SB2-SU2'!Y36</f>
        <v>44103856.25560981</v>
      </c>
      <c r="AH35" s="50">
        <f>'V2--SB2-SU2'!Y36</f>
        <v>21566218.154848993</v>
      </c>
      <c r="AI35" s="51">
        <f>'V3--SB2-SU2'!Y36</f>
        <v>21314212.580416042</v>
      </c>
      <c r="AJ35" s="48"/>
      <c r="AK35" s="40"/>
      <c r="AR35" s="2"/>
      <c r="AS35" s="35"/>
      <c r="AT35" s="34"/>
      <c r="AU35" s="2"/>
      <c r="AV35" s="2"/>
      <c r="AW35" s="34"/>
      <c r="AX35" s="2"/>
    </row>
    <row r="36" spans="12:50" ht="16.2" thickBot="1" x14ac:dyDescent="0.35">
      <c r="AF36" s="46">
        <f t="shared" si="0"/>
        <v>2043</v>
      </c>
      <c r="AG36" s="138">
        <f>'V1--SB2-SU2'!Y37</f>
        <v>44453954.390869081</v>
      </c>
      <c r="AH36" s="50">
        <f>'V2--SB2-SU2'!Y37</f>
        <v>21737415.978679277</v>
      </c>
      <c r="AI36" s="51">
        <f>'V3--SB2-SU2'!Y37</f>
        <v>21483528.227028362</v>
      </c>
      <c r="AJ36" s="48"/>
      <c r="AK36" s="40"/>
      <c r="AR36" s="2"/>
      <c r="AS36" s="35"/>
      <c r="AT36" s="34"/>
      <c r="AU36" s="2"/>
      <c r="AV36" s="2"/>
      <c r="AW36" s="34"/>
      <c r="AX36" s="2"/>
    </row>
    <row r="37" spans="12:50" ht="16.2" thickBot="1" x14ac:dyDescent="0.35">
      <c r="X37" s="9" t="s">
        <v>4</v>
      </c>
      <c r="Z37" s="9" t="s">
        <v>23</v>
      </c>
      <c r="AB37" s="44" t="s">
        <v>24</v>
      </c>
      <c r="AC37" s="2"/>
      <c r="AD37" s="2"/>
      <c r="AE37" s="2"/>
      <c r="AF37" s="46">
        <f t="shared" si="0"/>
        <v>2044</v>
      </c>
      <c r="AG37" s="138">
        <f>'V1--SB2-SU2'!Y38</f>
        <v>44804055.216483787</v>
      </c>
      <c r="AH37" s="50">
        <f>'V2--SB2-SU2'!Y38</f>
        <v>21908615.290999711</v>
      </c>
      <c r="AI37" s="51">
        <f>'V3--SB2-SU2'!Y38</f>
        <v>21652850.05787972</v>
      </c>
      <c r="AJ37" s="48"/>
      <c r="AK37" s="40"/>
      <c r="AR37" s="2"/>
      <c r="AS37" s="35"/>
      <c r="AT37" s="34"/>
      <c r="AU37" s="2"/>
      <c r="AV37" s="2"/>
      <c r="AW37" s="34"/>
      <c r="AX37" s="2"/>
    </row>
    <row r="38" spans="12:50" x14ac:dyDescent="0.3">
      <c r="AF38" s="46">
        <f t="shared" si="0"/>
        <v>2045</v>
      </c>
      <c r="AG38" s="138">
        <f>'V1--SB2-SU2'!Y39</f>
        <v>45154158.796505995</v>
      </c>
      <c r="AH38" s="50">
        <f>'V2--SB2-SU2'!Y39</f>
        <v>22079816.127248321</v>
      </c>
      <c r="AI38" s="51">
        <f>'V3--SB2-SU2'!Y39</f>
        <v>21822178.22020473</v>
      </c>
      <c r="AJ38" s="48"/>
      <c r="AK38" s="2"/>
      <c r="AR38" s="2"/>
      <c r="AS38" s="35"/>
      <c r="AT38" s="34"/>
      <c r="AU38" s="2"/>
      <c r="AV38" s="2"/>
      <c r="AW38" s="34"/>
      <c r="AX38" s="2"/>
    </row>
    <row r="39" spans="12:50" x14ac:dyDescent="0.3">
      <c r="AF39" s="46">
        <f t="shared" si="0"/>
        <v>2046</v>
      </c>
      <c r="AG39" s="138">
        <f>'V1--SB2-SU2'!Y40</f>
        <v>45504265.195996486</v>
      </c>
      <c r="AH39" s="50">
        <f>'V2--SB2-SU2'!Y40</f>
        <v>22251018.523421213</v>
      </c>
      <c r="AI39" s="51">
        <f>'V3--SB2-SU2'!Y40</f>
        <v>21991512.863556605</v>
      </c>
      <c r="AJ39" s="48"/>
      <c r="AK39" s="2"/>
      <c r="AR39" s="2"/>
      <c r="AS39" s="35"/>
      <c r="AT39" s="34"/>
      <c r="AU39" s="2"/>
      <c r="AV39" s="2"/>
      <c r="AW39" s="34"/>
      <c r="AX39" s="2"/>
    </row>
    <row r="40" spans="12:50" x14ac:dyDescent="0.3">
      <c r="AF40" s="46">
        <f t="shared" si="0"/>
        <v>2047</v>
      </c>
      <c r="AG40" s="138">
        <f>'V1--SB2-SU2'!Y41</f>
        <v>45854374.481032543</v>
      </c>
      <c r="AH40" s="50">
        <f>'V2--SB2-SU2'!Y41</f>
        <v>22422222.5160769</v>
      </c>
      <c r="AI40" s="51">
        <f>'V3--SB2-SU2'!Y41</f>
        <v>22160854.139825247</v>
      </c>
      <c r="AJ40" s="48"/>
      <c r="AK40" s="2"/>
      <c r="AR40" s="2"/>
      <c r="AS40" s="35"/>
      <c r="AT40" s="34"/>
      <c r="AU40" s="2"/>
      <c r="AV40" s="2"/>
      <c r="AW40" s="34"/>
      <c r="AX40" s="2"/>
    </row>
    <row r="41" spans="12:50" x14ac:dyDescent="0.3">
      <c r="W41" s="2"/>
      <c r="AF41" s="46">
        <f t="shared" si="0"/>
        <v>2048</v>
      </c>
      <c r="AG41" s="138">
        <f>'V1--SB2-SU2'!Y42</f>
        <v>46204486.718715899</v>
      </c>
      <c r="AH41" s="50">
        <f>'V2--SB2-SU2'!Y42</f>
        <v>22593428.14234069</v>
      </c>
      <c r="AI41" s="51">
        <f>'V3--SB2-SU2'!Y42</f>
        <v>22330202.203255363</v>
      </c>
      <c r="AJ41" s="48"/>
      <c r="AK41" s="2"/>
      <c r="AR41" s="2"/>
      <c r="AS41" s="2"/>
      <c r="AT41" s="2"/>
      <c r="AU41" s="2"/>
      <c r="AV41" s="2"/>
      <c r="AW41" s="2"/>
      <c r="AX41" s="2"/>
    </row>
    <row r="42" spans="12:50" x14ac:dyDescent="0.3">
      <c r="AF42" s="46">
        <f t="shared" si="0"/>
        <v>2049</v>
      </c>
      <c r="AG42" s="138">
        <f>'V1--SB2-SU2'!Y43</f>
        <v>46554601.977180578</v>
      </c>
      <c r="AH42" s="50">
        <f>'V2--SB2-SU2'!Y43</f>
        <v>22764635.439909019</v>
      </c>
      <c r="AI42" s="51">
        <f>'V3--SB2-SU2'!Y43</f>
        <v>22499557.210464612</v>
      </c>
      <c r="AJ42" s="48"/>
      <c r="AK42" s="2"/>
      <c r="AR42" s="2"/>
      <c r="AS42" s="2"/>
      <c r="AT42" s="2"/>
      <c r="AU42" s="2"/>
      <c r="AV42" s="2"/>
      <c r="AW42" s="2"/>
      <c r="AX42" s="2"/>
    </row>
    <row r="43" spans="12:50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AF43" s="46">
        <f t="shared" si="0"/>
        <v>2050</v>
      </c>
      <c r="AG43" s="138">
        <f>'V1--SB2-SU2'!Y44</f>
        <v>46904720.325600803</v>
      </c>
      <c r="AH43" s="50">
        <f>'V2--SB2-SU2'!Y44</f>
        <v>22935844.447053839</v>
      </c>
      <c r="AI43" s="51">
        <f>'V3--SB2-SU2'!Y44</f>
        <v>22668919.320461664</v>
      </c>
      <c r="AJ43" s="48"/>
      <c r="AR43" s="2"/>
      <c r="AS43" s="2"/>
      <c r="AT43" s="2"/>
      <c r="AU43" s="2"/>
      <c r="AV43" s="2"/>
      <c r="AW43" s="2"/>
      <c r="AX43" s="2"/>
    </row>
    <row r="44" spans="12:50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AF44" s="46">
        <f t="shared" si="0"/>
        <v>2051</v>
      </c>
      <c r="AG44" s="138">
        <f>'V1--SB2-SU2'!Y45</f>
        <v>47254841.834198833</v>
      </c>
      <c r="AH44" s="50">
        <f>'V2--SB2-SU2'!Y45</f>
        <v>23107055.202626947</v>
      </c>
      <c r="AI44" s="51">
        <f>'V3--SB2-SU2'!Y45</f>
        <v>22838288.694664352</v>
      </c>
      <c r="AJ44" s="48"/>
    </row>
    <row r="45" spans="12:50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AF45" s="46">
        <f t="shared" si="0"/>
        <v>2052</v>
      </c>
      <c r="AG45" s="138">
        <f>'V1--SB2-SU2'!Y46</f>
        <v>47604966.574252918</v>
      </c>
      <c r="AH45" s="50">
        <f>'V2--SB2-SU2'!Y46</f>
        <v>23278267.746064384</v>
      </c>
      <c r="AI45" s="51">
        <f>'V3--SB2-SU2'!Y46</f>
        <v>23007665.496917792</v>
      </c>
      <c r="AJ45" s="48"/>
    </row>
    <row r="46" spans="12:50" x14ac:dyDescent="0.3">
      <c r="M46" s="1"/>
      <c r="N46" s="4"/>
      <c r="O46" s="4"/>
      <c r="P46" s="4"/>
      <c r="Q46" s="4"/>
      <c r="R46" s="4"/>
      <c r="S46" s="1"/>
      <c r="T46" s="1"/>
      <c r="U46" s="1"/>
      <c r="V46" s="1"/>
      <c r="W46" s="1"/>
      <c r="X46" s="1"/>
      <c r="AF46" s="46">
        <f t="shared" si="0"/>
        <v>2053</v>
      </c>
      <c r="AG46" s="138">
        <f>'V1--SB2-SU2'!Y47</f>
        <v>47955094.618105084</v>
      </c>
      <c r="AH46" s="50">
        <f>'V2--SB2-SU2'!Y47</f>
        <v>23449482.117390752</v>
      </c>
      <c r="AI46" s="51">
        <f>'V3--SB2-SU2'!Y47</f>
        <v>23177049.893512465</v>
      </c>
      <c r="AJ46" s="48"/>
    </row>
    <row r="47" spans="12:50" x14ac:dyDescent="0.3">
      <c r="M47" s="1"/>
      <c r="N47" s="4"/>
      <c r="O47" s="4"/>
      <c r="P47" s="4"/>
      <c r="Q47" s="4"/>
      <c r="R47" s="4"/>
      <c r="S47" s="1"/>
      <c r="T47" s="1"/>
      <c r="U47" s="1"/>
      <c r="V47" s="1"/>
      <c r="W47" s="1"/>
      <c r="X47" s="1"/>
      <c r="AF47" s="46">
        <f t="shared" si="0"/>
        <v>2054</v>
      </c>
      <c r="AG47" s="138">
        <f>'V1--SB2-SU2'!Y48</f>
        <v>48305226.039169081</v>
      </c>
      <c r="AH47" s="50">
        <f>'V2--SB2-SU2'!Y48</f>
        <v>23620698.357223596</v>
      </c>
      <c r="AI47" s="51">
        <f>'V3--SB2-SU2'!Y48</f>
        <v>23346442.053202331</v>
      </c>
      <c r="AJ47" s="48"/>
    </row>
    <row r="48" spans="12:50" x14ac:dyDescent="0.3">
      <c r="M48" s="1"/>
      <c r="N48" s="4"/>
      <c r="O48" s="4"/>
      <c r="P48" s="4"/>
      <c r="Q48" s="4"/>
      <c r="R48" s="4"/>
      <c r="S48" s="1"/>
      <c r="T48" s="1"/>
      <c r="U48" s="1"/>
      <c r="V48" s="1"/>
      <c r="W48" s="1"/>
      <c r="X48" s="1"/>
      <c r="AF48" s="46">
        <f t="shared" si="0"/>
        <v>2055</v>
      </c>
      <c r="AG48" s="138">
        <f>'V1--SB2-SU2'!Y49</f>
        <v>48655360.911938258</v>
      </c>
      <c r="AH48" s="50">
        <f>'V2--SB2-SU2'!Y49</f>
        <v>23791916.506777778</v>
      </c>
      <c r="AI48" s="51">
        <f>'V3--SB2-SU2'!Y49</f>
        <v>23515842.147223014</v>
      </c>
      <c r="AJ48" s="48"/>
      <c r="AK48" s="40"/>
      <c r="AL48" s="40"/>
      <c r="AM48" s="40"/>
      <c r="AN48" s="40"/>
      <c r="AO48" s="40"/>
      <c r="AP48" s="40"/>
    </row>
    <row r="49" spans="13:42" x14ac:dyDescent="0.3">
      <c r="M49" s="1"/>
      <c r="N49" s="4"/>
      <c r="O49" s="4"/>
      <c r="P49" s="4"/>
      <c r="Q49" s="4"/>
      <c r="R49" s="4"/>
      <c r="S49" s="1"/>
      <c r="T49" s="19"/>
      <c r="U49" s="19"/>
      <c r="V49" s="1"/>
      <c r="W49" s="1"/>
      <c r="X49" s="1"/>
      <c r="AF49" s="46">
        <f t="shared" si="0"/>
        <v>2056</v>
      </c>
      <c r="AG49" s="138">
        <f>'V1--SB2-SU2'!Y50</f>
        <v>49005499.311993413</v>
      </c>
      <c r="AH49" s="50">
        <f>'V2--SB2-SU2'!Y50</f>
        <v>23963136.6078698</v>
      </c>
      <c r="AI49" s="51">
        <f>'V3--SB2-SU2'!Y50</f>
        <v>23685250.349309813</v>
      </c>
      <c r="AJ49" s="48"/>
      <c r="AK49" s="40"/>
      <c r="AL49" s="40"/>
      <c r="AM49" s="40"/>
      <c r="AN49" s="40"/>
      <c r="AO49" s="40"/>
      <c r="AP49" s="40"/>
    </row>
    <row r="50" spans="13:42" x14ac:dyDescent="0.3">
      <c r="M50" s="1"/>
      <c r="N50" s="4"/>
      <c r="O50" s="4"/>
      <c r="P50" s="4"/>
      <c r="Q50" s="4"/>
      <c r="R50" s="4"/>
      <c r="S50" s="1"/>
      <c r="T50" s="19"/>
      <c r="U50" s="19"/>
      <c r="V50" s="1"/>
      <c r="W50" s="1"/>
      <c r="X50" s="1"/>
      <c r="AF50" s="46">
        <f t="shared" si="0"/>
        <v>2057</v>
      </c>
      <c r="AG50" s="138">
        <f>'V1--SB2-SU2'!Y51</f>
        <v>49355641.316010684</v>
      </c>
      <c r="AH50" s="50">
        <f>'V2--SB2-SU2'!Y51</f>
        <v>24134358.702922195</v>
      </c>
      <c r="AI50" s="51">
        <f>'V3--SB2-SU2'!Y51</f>
        <v>23854666.835715875</v>
      </c>
      <c r="AJ50" s="48"/>
      <c r="AK50" s="41"/>
      <c r="AL50" s="40"/>
      <c r="AM50" s="40"/>
      <c r="AN50" s="40"/>
      <c r="AO50" s="40"/>
      <c r="AP50" s="40"/>
    </row>
    <row r="51" spans="13:42" x14ac:dyDescent="0.3">
      <c r="M51" s="1"/>
      <c r="N51" s="4"/>
      <c r="O51" s="4"/>
      <c r="P51" s="4"/>
      <c r="Q51" s="4"/>
      <c r="R51" s="4"/>
      <c r="S51" s="1"/>
      <c r="T51" s="19"/>
      <c r="U51" s="19"/>
      <c r="V51" s="1"/>
      <c r="W51" s="1"/>
      <c r="X51" s="1"/>
      <c r="AF51" s="46">
        <f t="shared" si="0"/>
        <v>2058</v>
      </c>
      <c r="AG51" s="138">
        <f>'V1--SB2-SU2'!Y52</f>
        <v>49705787.001769453</v>
      </c>
      <c r="AH51" s="50">
        <f>'V2--SB2-SU2'!Y52</f>
        <v>24305582.834967878</v>
      </c>
      <c r="AI51" s="51">
        <f>'V3--SB2-SU2'!Y52</f>
        <v>24024091.785230305</v>
      </c>
      <c r="AJ51" s="48"/>
      <c r="AK51" s="38"/>
      <c r="AL51" s="35"/>
      <c r="AM51" s="38"/>
      <c r="AN51" s="35"/>
      <c r="AO51" s="38"/>
      <c r="AP51" s="40"/>
    </row>
    <row r="52" spans="13:42" x14ac:dyDescent="0.3">
      <c r="M52" s="1"/>
      <c r="N52" s="4"/>
      <c r="O52" s="4"/>
      <c r="P52" s="4"/>
      <c r="Q52" s="4"/>
      <c r="R52" s="4"/>
      <c r="S52" s="1"/>
      <c r="T52" s="19"/>
      <c r="U52" s="19"/>
      <c r="V52" s="1"/>
      <c r="W52" s="1"/>
      <c r="X52" s="1"/>
      <c r="AF52" s="46">
        <f t="shared" si="0"/>
        <v>2059</v>
      </c>
      <c r="AG52" s="138">
        <f>'V1--SB2-SU2'!Y53</f>
        <v>50055936.448160186</v>
      </c>
      <c r="AH52" s="50">
        <f>'V2--SB2-SU2'!Y53</f>
        <v>24476809.047654502</v>
      </c>
      <c r="AI52" s="51">
        <f>'V3--SB2-SU2'!Y53</f>
        <v>24193525.379196275</v>
      </c>
      <c r="AJ52" s="48"/>
      <c r="AK52" s="39"/>
      <c r="AL52" s="39"/>
      <c r="AM52" s="39"/>
      <c r="AN52" s="39"/>
      <c r="AO52" s="39"/>
      <c r="AP52" s="40"/>
    </row>
    <row r="53" spans="13:42" x14ac:dyDescent="0.3">
      <c r="M53" s="1"/>
      <c r="N53" s="4"/>
      <c r="O53" s="4"/>
      <c r="P53" s="4"/>
      <c r="Q53" s="4"/>
      <c r="R53" s="4"/>
      <c r="S53" s="1"/>
      <c r="T53" s="19"/>
      <c r="U53" s="19"/>
      <c r="V53" s="1"/>
      <c r="W53" s="1"/>
      <c r="X53" s="1"/>
      <c r="AF53" s="46">
        <f t="shared" si="0"/>
        <v>2060</v>
      </c>
      <c r="AG53" s="138">
        <f>'V1--SB2-SU2'!Y54</f>
        <v>50406089.735192373</v>
      </c>
      <c r="AH53" s="50">
        <f>'V2--SB2-SU2'!Y54</f>
        <v>24648037.385248825</v>
      </c>
      <c r="AI53" s="51">
        <f>'V3--SB2-SU2'!Y54</f>
        <v>24362967.801529136</v>
      </c>
      <c r="AJ53" s="39"/>
      <c r="AK53" s="39"/>
      <c r="AL53" s="39"/>
      <c r="AM53" s="39"/>
      <c r="AN53" s="39"/>
      <c r="AO53" s="39"/>
      <c r="AP53" s="40"/>
    </row>
    <row r="54" spans="13:42" x14ac:dyDescent="0.3">
      <c r="M54" s="1"/>
      <c r="N54" s="4"/>
      <c r="O54" s="4"/>
      <c r="P54" s="4"/>
      <c r="Q54" s="4"/>
      <c r="R54" s="4"/>
      <c r="S54" s="1"/>
      <c r="T54" s="19"/>
      <c r="U54" s="19"/>
      <c r="V54" s="1"/>
      <c r="W54" s="1"/>
      <c r="X54" s="1"/>
      <c r="AH54" s="40"/>
      <c r="AI54" s="48"/>
      <c r="AJ54" s="39"/>
      <c r="AK54" s="39"/>
      <c r="AL54" s="39"/>
      <c r="AM54" s="39"/>
      <c r="AN54" s="39"/>
      <c r="AO54" s="39"/>
      <c r="AP54" s="40"/>
    </row>
    <row r="55" spans="13:42" x14ac:dyDescent="0.3">
      <c r="M55" s="1"/>
      <c r="N55" s="4"/>
      <c r="O55" s="4"/>
      <c r="P55" s="4"/>
      <c r="Q55" s="4"/>
      <c r="R55" s="4"/>
      <c r="S55" s="1"/>
      <c r="T55" s="19"/>
      <c r="U55" s="19"/>
      <c r="V55" s="1"/>
      <c r="W55" s="1"/>
      <c r="X55" s="1"/>
      <c r="AG55" s="140">
        <f>SUM(AG8:AG53)</f>
        <v>1734672629.4186862</v>
      </c>
      <c r="AH55" s="141">
        <f>SUM(AH8:AH53)</f>
        <v>851074384.00084591</v>
      </c>
      <c r="AI55" s="48">
        <f>SUM(AI8:AI53)</f>
        <v>945430970.29423642</v>
      </c>
      <c r="AJ55" s="39"/>
      <c r="AK55" s="39"/>
      <c r="AL55" s="39"/>
      <c r="AM55" s="39"/>
      <c r="AN55" s="39"/>
      <c r="AO55" s="39"/>
      <c r="AP55" s="40"/>
    </row>
    <row r="56" spans="13:42" x14ac:dyDescent="0.3">
      <c r="M56" s="1"/>
      <c r="N56" s="4"/>
      <c r="O56" s="4"/>
      <c r="P56" s="4"/>
      <c r="Q56" s="4"/>
      <c r="R56" s="4"/>
      <c r="S56" s="1"/>
      <c r="T56" s="19"/>
      <c r="U56" s="19"/>
      <c r="V56" s="1"/>
      <c r="W56" s="1"/>
      <c r="X56" s="1"/>
      <c r="AH56" s="40"/>
      <c r="AI56" s="35"/>
      <c r="AJ56" s="39"/>
      <c r="AK56" s="39"/>
      <c r="AL56" s="39"/>
      <c r="AM56" s="39"/>
      <c r="AN56" s="39"/>
      <c r="AO56" s="39"/>
      <c r="AP56" s="40"/>
    </row>
    <row r="57" spans="13:42" x14ac:dyDescent="0.3">
      <c r="M57" s="1"/>
      <c r="N57" s="4"/>
      <c r="O57" s="4"/>
      <c r="P57" s="4"/>
      <c r="Q57" s="4"/>
      <c r="R57" s="4"/>
      <c r="S57" s="1"/>
      <c r="T57" s="19"/>
      <c r="U57" s="19"/>
      <c r="V57" s="1"/>
      <c r="W57" s="1"/>
      <c r="X57" s="1"/>
      <c r="AH57" s="40"/>
      <c r="AI57" s="35"/>
      <c r="AJ57" s="39"/>
      <c r="AK57" s="39"/>
      <c r="AL57" s="39"/>
      <c r="AM57" s="39"/>
      <c r="AN57" s="39"/>
      <c r="AO57" s="39"/>
      <c r="AP57" s="40"/>
    </row>
    <row r="58" spans="13:42" x14ac:dyDescent="0.3">
      <c r="M58" s="1"/>
      <c r="N58" s="4"/>
      <c r="O58" s="4"/>
      <c r="P58" s="4"/>
      <c r="Q58" s="4"/>
      <c r="R58" s="4"/>
      <c r="S58" s="1"/>
      <c r="T58" s="19"/>
      <c r="U58" s="19"/>
      <c r="V58" s="1"/>
      <c r="W58" s="1"/>
      <c r="X58" s="1"/>
      <c r="AH58" s="40"/>
      <c r="AI58" s="35"/>
      <c r="AJ58" s="39"/>
      <c r="AK58" s="39"/>
      <c r="AL58" s="39"/>
      <c r="AM58" s="39"/>
      <c r="AN58" s="39"/>
      <c r="AO58" s="39"/>
      <c r="AP58" s="40"/>
    </row>
    <row r="59" spans="13:42" x14ac:dyDescent="0.3">
      <c r="M59" s="1"/>
      <c r="N59" s="4"/>
      <c r="O59" s="4"/>
      <c r="P59" s="4"/>
      <c r="Q59" s="4"/>
      <c r="R59" s="4"/>
      <c r="S59" s="1"/>
      <c r="T59" s="1"/>
      <c r="U59" s="1"/>
      <c r="V59" s="1"/>
      <c r="W59" s="1"/>
      <c r="X59" s="1"/>
      <c r="AH59" s="40"/>
      <c r="AI59" s="35"/>
      <c r="AJ59" s="39"/>
      <c r="AK59" s="39"/>
      <c r="AL59" s="39"/>
      <c r="AM59" s="39"/>
      <c r="AN59" s="39"/>
      <c r="AO59" s="39"/>
      <c r="AP59" s="40"/>
    </row>
    <row r="60" spans="13:42" x14ac:dyDescent="0.3">
      <c r="M60" s="1"/>
      <c r="N60" s="4"/>
      <c r="O60" s="4"/>
      <c r="P60" s="4"/>
      <c r="Q60" s="4"/>
      <c r="R60" s="4"/>
      <c r="S60" s="1"/>
      <c r="T60" s="1"/>
      <c r="U60" s="1"/>
      <c r="V60" s="1"/>
      <c r="W60" s="1"/>
      <c r="X60" s="1"/>
      <c r="AH60" s="40"/>
      <c r="AI60" s="35"/>
      <c r="AJ60" s="39"/>
      <c r="AK60" s="39"/>
      <c r="AL60" s="39"/>
      <c r="AM60" s="39"/>
      <c r="AN60" s="39"/>
      <c r="AO60" s="39"/>
      <c r="AP60" s="40"/>
    </row>
    <row r="61" spans="13:42" x14ac:dyDescent="0.3">
      <c r="N61" s="4"/>
      <c r="O61" s="4"/>
      <c r="P61" s="4"/>
      <c r="Q61" s="4"/>
      <c r="R61" s="4"/>
      <c r="AH61" s="40"/>
      <c r="AI61" s="40"/>
      <c r="AJ61" s="40"/>
      <c r="AK61" s="40"/>
      <c r="AL61" s="40"/>
      <c r="AM61" s="40"/>
      <c r="AN61" s="40"/>
      <c r="AO61" s="40"/>
      <c r="AP61" s="40"/>
    </row>
    <row r="62" spans="13:42" x14ac:dyDescent="0.3">
      <c r="AH62" s="40"/>
      <c r="AI62" s="40"/>
      <c r="AJ62" s="40"/>
      <c r="AK62" s="40"/>
      <c r="AL62" s="40"/>
      <c r="AM62" s="40"/>
      <c r="AN62" s="40"/>
      <c r="AO62" s="40"/>
      <c r="AP62" s="40"/>
    </row>
    <row r="63" spans="13:42" x14ac:dyDescent="0.3">
      <c r="AH63" s="40"/>
      <c r="AI63" s="40"/>
      <c r="AJ63" s="40"/>
      <c r="AK63" s="40"/>
      <c r="AL63" s="40"/>
      <c r="AM63" s="40"/>
      <c r="AN63" s="40"/>
      <c r="AO63" s="40"/>
      <c r="AP63" s="40"/>
    </row>
    <row r="64" spans="13:42" x14ac:dyDescent="0.3">
      <c r="AH64" s="40"/>
      <c r="AI64" s="40"/>
      <c r="AJ64" s="40"/>
      <c r="AK64" s="40"/>
      <c r="AL64" s="40"/>
      <c r="AM64" s="40"/>
      <c r="AN64" s="40"/>
      <c r="AO64" s="40"/>
      <c r="AP64" s="40"/>
    </row>
  </sheetData>
  <mergeCells count="52">
    <mergeCell ref="B2:D5"/>
    <mergeCell ref="B8:C10"/>
    <mergeCell ref="M31:U32"/>
    <mergeCell ref="Y3:Z5"/>
    <mergeCell ref="AA3:AB5"/>
    <mergeCell ref="H10:K17"/>
    <mergeCell ref="L16:U17"/>
    <mergeCell ref="M13:U14"/>
    <mergeCell ref="M10:U11"/>
    <mergeCell ref="W10:X11"/>
    <mergeCell ref="Y10:Z11"/>
    <mergeCell ref="AA10:AB11"/>
    <mergeCell ref="W13:X14"/>
    <mergeCell ref="L5:N6"/>
    <mergeCell ref="G5:I6"/>
    <mergeCell ref="Q5:T6"/>
    <mergeCell ref="W3:X5"/>
    <mergeCell ref="H19:K26"/>
    <mergeCell ref="L25:U26"/>
    <mergeCell ref="M22:U23"/>
    <mergeCell ref="M19:U20"/>
    <mergeCell ref="W8:X8"/>
    <mergeCell ref="AA25:AB26"/>
    <mergeCell ref="W16:X17"/>
    <mergeCell ref="Y16:Z17"/>
    <mergeCell ref="AA16:AB17"/>
    <mergeCell ref="W19:X20"/>
    <mergeCell ref="Y19:Z20"/>
    <mergeCell ref="AA19:AB20"/>
    <mergeCell ref="W25:X26"/>
    <mergeCell ref="Y25:Z26"/>
    <mergeCell ref="AA13:AB14"/>
    <mergeCell ref="AG4:AH6"/>
    <mergeCell ref="AD3:AF7"/>
    <mergeCell ref="Y8:Z8"/>
    <mergeCell ref="AA8:AB8"/>
    <mergeCell ref="U35:V35"/>
    <mergeCell ref="V7:V33"/>
    <mergeCell ref="W34:W35"/>
    <mergeCell ref="Y34:Y35"/>
    <mergeCell ref="AA34:AA35"/>
    <mergeCell ref="W28:X29"/>
    <mergeCell ref="Y28:Z29"/>
    <mergeCell ref="AA28:AB29"/>
    <mergeCell ref="W31:X32"/>
    <mergeCell ref="Y31:Z32"/>
    <mergeCell ref="AA31:AB32"/>
    <mergeCell ref="W22:X23"/>
    <mergeCell ref="Y22:Z23"/>
    <mergeCell ref="AA22:AB23"/>
    <mergeCell ref="M28:U29"/>
    <mergeCell ref="Y13:Z1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5" workbookViewId="0">
      <selection activeCell="AD56" sqref="AD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25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4.5" style="53" customWidth="1"/>
    <col min="35" max="35" width="13" style="53" customWidth="1"/>
    <col min="36" max="16384" width="11.19921875" style="53"/>
  </cols>
  <sheetData>
    <row r="1" spans="1:36" ht="15" thickBot="1" x14ac:dyDescent="0.35">
      <c r="H1" s="250"/>
      <c r="L1" s="250"/>
      <c r="N1" s="250"/>
      <c r="Q1" s="250"/>
      <c r="R1" s="145"/>
      <c r="S1" s="145"/>
      <c r="T1" s="250"/>
      <c r="U1" s="145"/>
      <c r="V1" s="145"/>
      <c r="W1" s="250"/>
      <c r="AE1" s="229"/>
    </row>
    <row r="2" spans="1:36" ht="14.4" customHeight="1" thickBot="1" x14ac:dyDescent="0.35">
      <c r="B2" s="230" t="s">
        <v>26</v>
      </c>
      <c r="C2" s="231"/>
      <c r="D2" s="232"/>
      <c r="F2" s="229"/>
      <c r="G2" s="229"/>
      <c r="H2" s="251"/>
      <c r="K2" s="56"/>
      <c r="L2" s="251"/>
      <c r="O2" s="197" t="s">
        <v>27</v>
      </c>
      <c r="P2" s="198"/>
      <c r="Q2" s="251"/>
      <c r="R2" s="145"/>
      <c r="S2" s="145"/>
      <c r="T2" s="251"/>
      <c r="U2" s="145"/>
      <c r="V2" s="145"/>
      <c r="W2" s="251"/>
      <c r="Y2" s="236" t="s">
        <v>98</v>
      </c>
      <c r="Z2" s="237"/>
      <c r="AA2" s="238"/>
      <c r="AB2" s="57"/>
      <c r="AC2" s="57"/>
      <c r="AE2" s="229"/>
    </row>
    <row r="3" spans="1:36" ht="14.4" customHeight="1" thickBot="1" x14ac:dyDescent="0.35">
      <c r="B3" s="233"/>
      <c r="C3" s="234"/>
      <c r="D3" s="235"/>
      <c r="F3" s="229"/>
      <c r="G3" s="229"/>
      <c r="H3" s="251"/>
      <c r="K3" s="56"/>
      <c r="L3" s="251"/>
      <c r="O3" s="245" t="s">
        <v>29</v>
      </c>
      <c r="P3" s="246"/>
      <c r="Q3" s="251"/>
      <c r="R3" s="145"/>
      <c r="S3" s="145"/>
      <c r="T3" s="251"/>
      <c r="U3" s="145"/>
      <c r="V3" s="145"/>
      <c r="W3" s="251"/>
      <c r="Y3" s="239"/>
      <c r="Z3" s="240"/>
      <c r="AA3" s="241"/>
      <c r="AB3" s="57"/>
      <c r="AC3" s="57"/>
      <c r="AE3" s="229"/>
      <c r="AF3" s="207" t="s">
        <v>4</v>
      </c>
      <c r="AG3" s="208"/>
      <c r="AH3" s="209"/>
    </row>
    <row r="4" spans="1:36" ht="14.4" customHeight="1" thickBot="1" x14ac:dyDescent="0.35">
      <c r="H4" s="251"/>
      <c r="K4" s="56"/>
      <c r="L4" s="251"/>
      <c r="O4" s="247"/>
      <c r="P4" s="248"/>
      <c r="Q4" s="251"/>
      <c r="R4" s="145"/>
      <c r="S4" s="145"/>
      <c r="T4" s="251"/>
      <c r="U4" s="145"/>
      <c r="V4" s="145"/>
      <c r="W4" s="251"/>
      <c r="Y4" s="242"/>
      <c r="Z4" s="243"/>
      <c r="AA4" s="244"/>
      <c r="AB4" s="57"/>
      <c r="AC4" s="57"/>
      <c r="AE4" s="229"/>
      <c r="AF4" s="210"/>
      <c r="AG4" s="211"/>
      <c r="AH4" s="212"/>
    </row>
    <row r="5" spans="1:36" ht="14.4" customHeight="1" thickBot="1" x14ac:dyDescent="0.35">
      <c r="D5" s="213" t="s">
        <v>30</v>
      </c>
      <c r="E5" s="214"/>
      <c r="H5" s="251"/>
      <c r="I5" s="213" t="s">
        <v>31</v>
      </c>
      <c r="J5" s="217"/>
      <c r="K5" s="214"/>
      <c r="L5" s="251"/>
      <c r="M5" s="217" t="s">
        <v>32</v>
      </c>
      <c r="O5" s="219"/>
      <c r="P5" s="220"/>
      <c r="Q5" s="251"/>
      <c r="R5" s="217" t="s">
        <v>33</v>
      </c>
      <c r="S5" s="214"/>
      <c r="T5" s="251"/>
      <c r="U5" s="213" t="s">
        <v>34</v>
      </c>
      <c r="V5" s="214"/>
      <c r="W5" s="251"/>
      <c r="AE5" s="229"/>
    </row>
    <row r="6" spans="1:36" ht="14.4" customHeight="1" thickBot="1" x14ac:dyDescent="0.35">
      <c r="D6" s="215"/>
      <c r="E6" s="216"/>
      <c r="H6" s="251"/>
      <c r="I6" s="215"/>
      <c r="J6" s="218"/>
      <c r="K6" s="216"/>
      <c r="L6" s="251"/>
      <c r="M6" s="218"/>
      <c r="O6" s="221"/>
      <c r="P6" s="222"/>
      <c r="Q6" s="251"/>
      <c r="R6" s="218"/>
      <c r="S6" s="216"/>
      <c r="T6" s="251"/>
      <c r="U6" s="215"/>
      <c r="V6" s="216"/>
      <c r="W6" s="251"/>
      <c r="AE6" s="229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249" t="s">
        <v>36</v>
      </c>
      <c r="C7" s="249"/>
      <c r="D7" s="225" t="s">
        <v>37</v>
      </c>
      <c r="E7" s="225"/>
      <c r="F7" s="226" t="s">
        <v>38</v>
      </c>
      <c r="G7" s="226"/>
      <c r="H7" s="251"/>
      <c r="I7" s="61" t="s">
        <v>39</v>
      </c>
      <c r="J7" s="62" t="s">
        <v>40</v>
      </c>
      <c r="K7" s="63" t="s">
        <v>41</v>
      </c>
      <c r="L7" s="251"/>
      <c r="M7" s="64" t="s">
        <v>42</v>
      </c>
      <c r="O7" s="223"/>
      <c r="P7" s="224"/>
      <c r="Q7" s="251"/>
      <c r="R7" s="145"/>
      <c r="S7" s="145"/>
      <c r="T7" s="251"/>
      <c r="U7" s="145"/>
      <c r="V7" s="145"/>
      <c r="W7" s="251"/>
      <c r="X7" s="65" t="s">
        <v>43</v>
      </c>
      <c r="Y7" s="142" t="s">
        <v>44</v>
      </c>
      <c r="Z7" s="65" t="s">
        <v>45</v>
      </c>
      <c r="AA7" s="65" t="s">
        <v>46</v>
      </c>
      <c r="AB7" s="65" t="s">
        <v>47</v>
      </c>
      <c r="AD7" s="227" t="s">
        <v>48</v>
      </c>
      <c r="AE7" s="229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251"/>
      <c r="I8" s="73"/>
      <c r="J8" s="71"/>
      <c r="K8" s="72"/>
      <c r="L8" s="251"/>
      <c r="M8" s="74"/>
      <c r="O8" s="75"/>
      <c r="P8" s="76"/>
      <c r="Q8" s="251"/>
      <c r="R8" s="143"/>
      <c r="S8" s="142"/>
      <c r="T8" s="251"/>
      <c r="U8" s="143"/>
      <c r="V8" s="142"/>
      <c r="W8" s="251"/>
      <c r="X8" s="78"/>
      <c r="Y8" s="79"/>
      <c r="Z8" s="80"/>
      <c r="AA8" s="80"/>
      <c r="AB8" s="80"/>
      <c r="AD8" s="228"/>
      <c r="AE8" s="229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11962.885</v>
      </c>
      <c r="C9" s="83">
        <f>'[4]Szenario 1'!$K9</f>
        <v>1238.6371128999999</v>
      </c>
      <c r="D9" s="84">
        <f>'[4]Szenario 2'!$H9</f>
        <v>11902.77</v>
      </c>
      <c r="E9" s="84">
        <f>'[4]Szenario 2'!$K9</f>
        <v>1232.4128057999999</v>
      </c>
      <c r="F9" s="85">
        <f>'[4]Szenario 3'!$H9</f>
        <v>11842.655000000001</v>
      </c>
      <c r="G9" s="86">
        <f>'[4]Szenario 3'!$K9</f>
        <v>1226.1884987000001</v>
      </c>
      <c r="H9" s="251"/>
      <c r="I9" s="87">
        <f>'[5]Szenario 1'!$F9</f>
        <v>7</v>
      </c>
      <c r="J9" s="88">
        <f>'[5]Szenario 2'!$F9</f>
        <v>16</v>
      </c>
      <c r="K9" s="89">
        <f>'[5]Szenario 3'!$F9</f>
        <v>25</v>
      </c>
      <c r="L9" s="251"/>
      <c r="M9" s="90">
        <f>'[6]E-Auto'!$E7*(1/100)</f>
        <v>1.6900000000000001E-3</v>
      </c>
      <c r="O9" s="91">
        <f>D9</f>
        <v>11902.77</v>
      </c>
      <c r="P9" s="92">
        <f>O9*0.10354</f>
        <v>1232.4128057999999</v>
      </c>
      <c r="Q9" s="251"/>
      <c r="R9" s="93">
        <f>IF(O9&lt;$AG$18,1,2)</f>
        <v>1</v>
      </c>
      <c r="S9" s="94">
        <f>IF(P9&lt;$AG$10,1,2)</f>
        <v>1</v>
      </c>
      <c r="T9" s="251"/>
      <c r="U9" s="95">
        <f>($AI$15/$AG$20)*(1+0.15*(O9/$AG$18)^4)+$AH$33</f>
        <v>8.5495997799554108E-2</v>
      </c>
      <c r="V9" s="94">
        <f>($AI$7/$AG$12)*(1+0.15*(P9/$AG$10)^4)+$AH$32</f>
        <v>8.8666666710832925E-2</v>
      </c>
      <c r="W9" s="251"/>
      <c r="X9" s="145">
        <f>($AG$7*$AG$8*S9+$AG$15*$AG$16*R9)*$AG$24</f>
        <v>4000</v>
      </c>
      <c r="Y9" s="96">
        <f>(O9*U9*$AG$30+P9*V9*$AG$29)*365</f>
        <v>12493469.675255338</v>
      </c>
      <c r="Z9" s="96">
        <f>(O9*$AI$15*$AG$37+P9*$AI$7*$AG$36)*365</f>
        <v>248690.58688940399</v>
      </c>
      <c r="AA9" s="96">
        <f>O9*$AI$15*($AG$41+$AG$40*(1-M9))*365</f>
        <v>17149.243132258383</v>
      </c>
      <c r="AB9" s="97">
        <f>365*((P9*$AI$7*($AG$53*$AG$54+$AG$49*$AG$50+$AG$45*$AG$46))+(O9*1.6*$AI$15*($AG$53*$AG$55+$AG$49*$AG$51+$AG$45*$AG$47)))</f>
        <v>7955.0424174727768</v>
      </c>
      <c r="AD9" s="98">
        <f>SUM(X9:AB9)</f>
        <v>12771264.547694473</v>
      </c>
      <c r="AE9" s="229"/>
      <c r="AF9" s="203" t="s">
        <v>54</v>
      </c>
      <c r="AG9" s="99"/>
      <c r="AH9" s="206"/>
      <c r="AI9" s="68"/>
      <c r="AJ9" s="69"/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251"/>
      <c r="I10" s="102">
        <f>'[5]Szenario 1'!$F10</f>
        <v>7</v>
      </c>
      <c r="J10" s="103">
        <f>'[5]Szenario 2'!$F10</f>
        <v>16</v>
      </c>
      <c r="K10" s="104">
        <f>'[5]Szenario 3'!$F10</f>
        <v>25</v>
      </c>
      <c r="L10" s="251"/>
      <c r="M10" s="105">
        <f>'[6]E-Auto'!$E8*(1/100)</f>
        <v>2.3700000000000001E-3</v>
      </c>
      <c r="O10" s="91">
        <f t="shared" ref="O10" si="0">D10</f>
        <v>12023</v>
      </c>
      <c r="P10" s="92">
        <f t="shared" ref="P10:P54" si="1">O10*0.10354</f>
        <v>1244.86142</v>
      </c>
      <c r="Q10" s="251"/>
      <c r="R10" s="93">
        <f t="shared" ref="R10:R54" si="2">IF(O10&lt;$AG$18,1,2)</f>
        <v>1</v>
      </c>
      <c r="S10" s="94">
        <f t="shared" ref="S10:S54" si="3">IF(P10&lt;$AG$10,1,2)</f>
        <v>1</v>
      </c>
      <c r="T10" s="251"/>
      <c r="U10" s="95">
        <f t="shared" ref="U10:U29" si="4">($AI$15/$AG$20)*(1+0.15*(O10/$AG$18)^4)+$AH$33</f>
        <v>8.5496018404245255E-2</v>
      </c>
      <c r="V10" s="94">
        <f t="shared" ref="V10:V29" si="5">($AI$7/$AG$12)*(1+0.15*(P10/$AG$10)^4)+$AH$32</f>
        <v>8.8666666712644629E-2</v>
      </c>
      <c r="W10" s="251"/>
      <c r="X10" s="145">
        <f t="shared" ref="X10:X54" si="6">($AG$7*$AG$8*S10+$AG$15*$AG$16*R10)*$AG$24</f>
        <v>4000</v>
      </c>
      <c r="Y10" s="96">
        <f t="shared" ref="Y10:Y54" si="7">(O10*U10*$AG$30+P10*V10*$AG$29)*365</f>
        <v>12619669.188744392</v>
      </c>
      <c r="Z10" s="96">
        <f t="shared" ref="Z10:Z54" si="8">(O10*$AI$15*$AG$37+P10*$AI$7*$AG$36)*365</f>
        <v>251202.61301959999</v>
      </c>
      <c r="AA10" s="96">
        <f t="shared" ref="AA10:AA54" si="9">O10*$AI$15*($AG$41+$AG$40*(1-M10))*365</f>
        <v>17314.231670626003</v>
      </c>
      <c r="AB10" s="97">
        <f t="shared" ref="AB10:AB54" si="10">365*((P10*$AI$7*($AG$53*$AG$54+$AG$49*$AG$50+$AG$45*$AG$46))+(O10*1.6*$AI$15*($AG$53*$AG$55+$AG$49*$AG$51+$AG$45*$AG$47)))</f>
        <v>8035.3963812856318</v>
      </c>
      <c r="AD10" s="98">
        <f t="shared" ref="AD10:AD46" si="11">SUM(X10:AB10)</f>
        <v>12900221.429815903</v>
      </c>
      <c r="AE10" s="229"/>
      <c r="AF10" s="204"/>
      <c r="AG10" s="106">
        <v>80400</v>
      </c>
      <c r="AH10" s="206"/>
      <c r="AI10" s="68"/>
      <c r="AJ10" s="69"/>
    </row>
    <row r="11" spans="1:36" ht="15.6" x14ac:dyDescent="0.3">
      <c r="A11" s="82">
        <f t="shared" ref="A11:A54" si="12">A10+1</f>
        <v>2017</v>
      </c>
      <c r="B11" s="83">
        <f>'[4]Szenario 1'!$H11</f>
        <v>12083.115</v>
      </c>
      <c r="C11" s="83">
        <f>'[4]Szenario 1'!$K11</f>
        <v>1251.0857271</v>
      </c>
      <c r="D11" s="84">
        <f>'[4]Szenario 2'!$H11</f>
        <v>12143.23</v>
      </c>
      <c r="E11" s="84">
        <f>'[4]Szenario 2'!$K11</f>
        <v>1257.3100341999998</v>
      </c>
      <c r="F11" s="85">
        <f>'[4]Szenario 3'!$H11</f>
        <v>12203.344999999999</v>
      </c>
      <c r="G11" s="86">
        <f>'[4]Szenario 3'!$K11</f>
        <v>1263.5343412999998</v>
      </c>
      <c r="H11" s="251"/>
      <c r="I11" s="102">
        <f>'[5]Szenario 1'!$F11</f>
        <v>7</v>
      </c>
      <c r="J11" s="103">
        <f>'[5]Szenario 2'!$F11</f>
        <v>16</v>
      </c>
      <c r="K11" s="104">
        <f>'[5]Szenario 3'!$F11</f>
        <v>25</v>
      </c>
      <c r="L11" s="251"/>
      <c r="M11" s="105">
        <f>'[6]E-Auto'!$E9*(1/100)</f>
        <v>3.1800000000000001E-3</v>
      </c>
      <c r="O11" s="91">
        <f>$O$10+(A11-$A$10)*0.06*$O$10</f>
        <v>12744.38</v>
      </c>
      <c r="P11" s="92">
        <f t="shared" si="1"/>
        <v>1319.5531051999999</v>
      </c>
      <c r="Q11" s="251"/>
      <c r="R11" s="93">
        <f t="shared" si="2"/>
        <v>1</v>
      </c>
      <c r="S11" s="94">
        <f t="shared" si="3"/>
        <v>1</v>
      </c>
      <c r="T11" s="251"/>
      <c r="U11" s="95">
        <f t="shared" si="4"/>
        <v>8.5496155655744241E-2</v>
      </c>
      <c r="V11" s="94">
        <f t="shared" si="5"/>
        <v>8.8666666724712795E-2</v>
      </c>
      <c r="W11" s="251"/>
      <c r="X11" s="145">
        <f t="shared" si="6"/>
        <v>4000</v>
      </c>
      <c r="Y11" s="96">
        <f t="shared" si="7"/>
        <v>13376869.464210127</v>
      </c>
      <c r="Z11" s="96">
        <f t="shared" si="8"/>
        <v>266274.76980077598</v>
      </c>
      <c r="AA11" s="96">
        <f t="shared" si="9"/>
        <v>18342.686233249839</v>
      </c>
      <c r="AB11" s="97">
        <f t="shared" si="10"/>
        <v>8517.52016416277</v>
      </c>
      <c r="AD11" s="98">
        <f t="shared" si="11"/>
        <v>13674004.440408316</v>
      </c>
      <c r="AE11" s="229"/>
      <c r="AF11" s="205"/>
      <c r="AG11" s="99"/>
      <c r="AH11" s="206"/>
      <c r="AI11" s="68"/>
      <c r="AJ11" s="69"/>
    </row>
    <row r="12" spans="1:36" ht="16.2" thickBot="1" x14ac:dyDescent="0.35">
      <c r="A12" s="82">
        <f t="shared" si="12"/>
        <v>2018</v>
      </c>
      <c r="B12" s="83">
        <f>'[4]Szenario 1'!$H12</f>
        <v>12143.23</v>
      </c>
      <c r="C12" s="83">
        <f>'[4]Szenario 1'!$K12</f>
        <v>1257.3100341999998</v>
      </c>
      <c r="D12" s="84">
        <f>'[4]Szenario 2'!$H12</f>
        <v>12263.46</v>
      </c>
      <c r="E12" s="84">
        <f>'[4]Szenario 2'!$K12</f>
        <v>1269.7586483999999</v>
      </c>
      <c r="F12" s="85">
        <f>'[4]Szenario 3'!$H12</f>
        <v>12383.69</v>
      </c>
      <c r="G12" s="86">
        <f>'[4]Szenario 3'!$K12</f>
        <v>1282.2072625999999</v>
      </c>
      <c r="H12" s="251"/>
      <c r="I12" s="102">
        <f>'[5]Szenario 1'!$F12</f>
        <v>7</v>
      </c>
      <c r="J12" s="103">
        <f>'[5]Szenario 2'!$F12</f>
        <v>16</v>
      </c>
      <c r="K12" s="104">
        <f>'[5]Szenario 3'!$F12</f>
        <v>25</v>
      </c>
      <c r="L12" s="251"/>
      <c r="M12" s="105">
        <f>'[6]E-Auto'!$E10*(1/100)</f>
        <v>4.1700000000000001E-3</v>
      </c>
      <c r="O12" s="91">
        <f t="shared" ref="O12:O54" si="13">$O$10+(A12-$A$10)*0.06*$O$10</f>
        <v>13465.76</v>
      </c>
      <c r="P12" s="92">
        <f t="shared" si="1"/>
        <v>1394.2447903999998</v>
      </c>
      <c r="Q12" s="251"/>
      <c r="R12" s="93">
        <f t="shared" si="2"/>
        <v>1</v>
      </c>
      <c r="S12" s="94">
        <f t="shared" si="3"/>
        <v>1</v>
      </c>
      <c r="T12" s="251"/>
      <c r="U12" s="95">
        <f t="shared" si="4"/>
        <v>8.5496318302536747E-2</v>
      </c>
      <c r="V12" s="94">
        <f t="shared" si="5"/>
        <v>8.8666666739013897E-2</v>
      </c>
      <c r="W12" s="251"/>
      <c r="X12" s="145">
        <f t="shared" si="6"/>
        <v>4000</v>
      </c>
      <c r="Y12" s="96">
        <f t="shared" si="7"/>
        <v>14134075.952164004</v>
      </c>
      <c r="Z12" s="96">
        <f t="shared" si="8"/>
        <v>281346.92658195202</v>
      </c>
      <c r="AA12" s="96">
        <f t="shared" si="9"/>
        <v>19367.521739177922</v>
      </c>
      <c r="AB12" s="97">
        <f t="shared" si="10"/>
        <v>8999.6439470399091</v>
      </c>
      <c r="AD12" s="98">
        <f t="shared" si="11"/>
        <v>14447790.044432174</v>
      </c>
      <c r="AE12" s="229"/>
      <c r="AF12" s="107" t="s">
        <v>57</v>
      </c>
      <c r="AG12" s="108">
        <v>15</v>
      </c>
      <c r="AH12" s="109" t="s">
        <v>58</v>
      </c>
      <c r="AI12" s="109"/>
      <c r="AJ12" s="110"/>
    </row>
    <row r="13" spans="1:36" ht="16.2" thickBot="1" x14ac:dyDescent="0.35">
      <c r="A13" s="82">
        <f t="shared" si="12"/>
        <v>2019</v>
      </c>
      <c r="B13" s="83">
        <f>'[4]Szenario 1'!$H13</f>
        <v>12203.344999999999</v>
      </c>
      <c r="C13" s="83">
        <f>'[4]Szenario 1'!$K13</f>
        <v>1263.5343412999998</v>
      </c>
      <c r="D13" s="84">
        <f>'[4]Szenario 2'!$H13</f>
        <v>12383.69</v>
      </c>
      <c r="E13" s="84">
        <f>'[4]Szenario 2'!$K13</f>
        <v>1282.2072625999999</v>
      </c>
      <c r="F13" s="85">
        <f>'[4]Szenario 3'!$H13</f>
        <v>12564.035</v>
      </c>
      <c r="G13" s="86">
        <f>'[4]Szenario 3'!$K13</f>
        <v>1300.8801838999998</v>
      </c>
      <c r="H13" s="251"/>
      <c r="I13" s="102">
        <f>'[5]Szenario 1'!$F13</f>
        <v>7</v>
      </c>
      <c r="J13" s="103">
        <f>'[5]Szenario 2'!$F13</f>
        <v>16</v>
      </c>
      <c r="K13" s="104">
        <f>'[5]Szenario 3'!$F13</f>
        <v>25</v>
      </c>
      <c r="L13" s="251"/>
      <c r="M13" s="105">
        <f>'[6]E-Auto'!$E11*(1/100)</f>
        <v>6.2100000000000002E-3</v>
      </c>
      <c r="O13" s="91">
        <f t="shared" si="13"/>
        <v>14187.14</v>
      </c>
      <c r="P13" s="92">
        <f t="shared" si="1"/>
        <v>1468.9364755999998</v>
      </c>
      <c r="Q13" s="251"/>
      <c r="R13" s="93">
        <f t="shared" si="2"/>
        <v>1</v>
      </c>
      <c r="S13" s="94">
        <f t="shared" si="3"/>
        <v>1</v>
      </c>
      <c r="T13" s="251"/>
      <c r="U13" s="95">
        <f t="shared" si="4"/>
        <v>8.5496509299350029E-2</v>
      </c>
      <c r="V13" s="94">
        <f t="shared" si="5"/>
        <v>8.8666666755807727E-2</v>
      </c>
      <c r="W13" s="251"/>
      <c r="X13" s="145">
        <f t="shared" si="6"/>
        <v>4000</v>
      </c>
      <c r="Y13" s="96">
        <f t="shared" si="7"/>
        <v>14891289.767175533</v>
      </c>
      <c r="Z13" s="96">
        <f t="shared" si="8"/>
        <v>296419.08336312801</v>
      </c>
      <c r="AA13" s="96">
        <f t="shared" si="9"/>
        <v>20375.911611968437</v>
      </c>
      <c r="AB13" s="97">
        <f t="shared" si="10"/>
        <v>9481.7677299170446</v>
      </c>
      <c r="AD13" s="98">
        <f t="shared" si="11"/>
        <v>15221566.529880548</v>
      </c>
      <c r="AE13" s="229"/>
    </row>
    <row r="14" spans="1:36" ht="16.2" thickBot="1" x14ac:dyDescent="0.35">
      <c r="A14" s="111">
        <f t="shared" si="12"/>
        <v>2020</v>
      </c>
      <c r="B14" s="83">
        <f>'[4]Szenario 1'!$H14</f>
        <v>12263.46</v>
      </c>
      <c r="C14" s="83">
        <f>'[4]Szenario 1'!$K14</f>
        <v>1269.7586483999999</v>
      </c>
      <c r="D14" s="84">
        <f>'[4]Szenario 2'!$H14</f>
        <v>12503.92</v>
      </c>
      <c r="E14" s="84">
        <f>'[4]Szenario 2'!$K14</f>
        <v>1294.6558768</v>
      </c>
      <c r="F14" s="85">
        <f>'[4]Szenario 3'!$H14</f>
        <v>12744.38</v>
      </c>
      <c r="G14" s="86">
        <f>'[4]Szenario 3'!$K14</f>
        <v>1319.5531051999999</v>
      </c>
      <c r="H14" s="251"/>
      <c r="I14" s="102">
        <f>'[5]Szenario 1'!$F14</f>
        <v>7</v>
      </c>
      <c r="J14" s="103">
        <f>'[5]Szenario 2'!$F14</f>
        <v>16</v>
      </c>
      <c r="K14" s="104">
        <f>'[5]Szenario 3'!$F14</f>
        <v>25</v>
      </c>
      <c r="L14" s="251"/>
      <c r="M14" s="105">
        <f>'[6]E-Auto'!$E12*(1/100)</f>
        <v>3.5041935483870967E-2</v>
      </c>
      <c r="O14" s="91">
        <f t="shared" si="13"/>
        <v>14908.52</v>
      </c>
      <c r="P14" s="92">
        <f t="shared" si="1"/>
        <v>1543.6281607999999</v>
      </c>
      <c r="Q14" s="251"/>
      <c r="R14" s="93">
        <f t="shared" si="2"/>
        <v>1</v>
      </c>
      <c r="S14" s="94">
        <f t="shared" si="3"/>
        <v>1</v>
      </c>
      <c r="T14" s="251"/>
      <c r="U14" s="95">
        <f t="shared" si="4"/>
        <v>8.5496731763556891E-2</v>
      </c>
      <c r="V14" s="94">
        <f t="shared" si="5"/>
        <v>8.8666666775368413E-2</v>
      </c>
      <c r="W14" s="251"/>
      <c r="X14" s="145">
        <f>($AG$7*$AG$8*S14+$AG$15*$AG$16*R14)*$AG$24+(AG26*AG7)</f>
        <v>72000</v>
      </c>
      <c r="Y14" s="96">
        <f t="shared" si="7"/>
        <v>15648512.149800876</v>
      </c>
      <c r="Z14" s="96">
        <f t="shared" si="8"/>
        <v>311491.240144304</v>
      </c>
      <c r="AA14" s="96">
        <f t="shared" si="9"/>
        <v>20978.952600469605</v>
      </c>
      <c r="AB14" s="97">
        <f t="shared" si="10"/>
        <v>9963.8915127941837</v>
      </c>
      <c r="AD14" s="98">
        <f t="shared" si="11"/>
        <v>16062946.234058443</v>
      </c>
      <c r="AE14" s="229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2"/>
        <v>2021</v>
      </c>
      <c r="B15" s="83">
        <f>'[4]Szenario 1'!$H15</f>
        <v>12323.575000000001</v>
      </c>
      <c r="C15" s="83">
        <f>'[4]Szenario 1'!$K15</f>
        <v>1275.9829554999999</v>
      </c>
      <c r="D15" s="84">
        <f>'[4]Szenario 2'!$H15</f>
        <v>12624.15</v>
      </c>
      <c r="E15" s="84">
        <f>'[4]Szenario 2'!$K15</f>
        <v>1307.1044909999998</v>
      </c>
      <c r="F15" s="85">
        <f>'[4]Szenario 3'!$H15</f>
        <v>12924.725</v>
      </c>
      <c r="G15" s="86">
        <f>'[4]Szenario 3'!$K15</f>
        <v>1338.2260265</v>
      </c>
      <c r="H15" s="251"/>
      <c r="I15" s="102">
        <f>'[5]Szenario 1'!$F15</f>
        <v>7</v>
      </c>
      <c r="J15" s="103">
        <f>'[5]Szenario 2'!$F15</f>
        <v>16</v>
      </c>
      <c r="K15" s="104">
        <f>'[5]Szenario 3'!$F15</f>
        <v>25</v>
      </c>
      <c r="L15" s="251"/>
      <c r="M15" s="105">
        <f>'[6]E-Auto'!$E13*(1/100)</f>
        <v>6.3873870967741941E-2</v>
      </c>
      <c r="O15" s="91">
        <f t="shared" si="13"/>
        <v>15629.9</v>
      </c>
      <c r="P15" s="92">
        <f t="shared" si="1"/>
        <v>1618.3198459999999</v>
      </c>
      <c r="Q15" s="251"/>
      <c r="R15" s="93">
        <f t="shared" si="2"/>
        <v>1</v>
      </c>
      <c r="S15" s="94">
        <f t="shared" si="3"/>
        <v>1</v>
      </c>
      <c r="T15" s="251"/>
      <c r="U15" s="95">
        <f t="shared" si="4"/>
        <v>8.5496988975175672E-2</v>
      </c>
      <c r="V15" s="94">
        <f t="shared" si="5"/>
        <v>8.866666679798435E-2</v>
      </c>
      <c r="W15" s="251"/>
      <c r="X15" s="145">
        <f t="shared" si="6"/>
        <v>4000</v>
      </c>
      <c r="Y15" s="96">
        <f t="shared" si="7"/>
        <v>16405744.47333215</v>
      </c>
      <c r="Z15" s="96">
        <f t="shared" si="8"/>
        <v>326563.39692547999</v>
      </c>
      <c r="AA15" s="96">
        <f t="shared" si="9"/>
        <v>21540.08820376408</v>
      </c>
      <c r="AB15" s="97">
        <f t="shared" si="10"/>
        <v>10446.015295671321</v>
      </c>
      <c r="AD15" s="98">
        <f t="shared" si="11"/>
        <v>16768293.973757064</v>
      </c>
      <c r="AE15" s="229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2"/>
        <v>2022</v>
      </c>
      <c r="B16" s="83">
        <f>'[4]Szenario 1'!$H16</f>
        <v>12383.69</v>
      </c>
      <c r="C16" s="83">
        <f>'[4]Szenario 1'!$K16</f>
        <v>1282.2072625999999</v>
      </c>
      <c r="D16" s="84">
        <f>'[4]Szenario 2'!$H16</f>
        <v>12744.38</v>
      </c>
      <c r="E16" s="84">
        <f>'[4]Szenario 2'!$K16</f>
        <v>1319.5531051999999</v>
      </c>
      <c r="F16" s="85">
        <f>'[4]Szenario 3'!$H16</f>
        <v>13105.07</v>
      </c>
      <c r="G16" s="86">
        <f>'[4]Szenario 3'!$K16</f>
        <v>1356.8989477999999</v>
      </c>
      <c r="H16" s="251"/>
      <c r="I16" s="102">
        <f>'[5]Szenario 1'!$F16</f>
        <v>7</v>
      </c>
      <c r="J16" s="103">
        <f>'[5]Szenario 2'!$F16</f>
        <v>16</v>
      </c>
      <c r="K16" s="104">
        <f>'[5]Szenario 3'!$F16</f>
        <v>25</v>
      </c>
      <c r="L16" s="251"/>
      <c r="M16" s="105">
        <f>'[6]E-Auto'!$E14*(1/100)</f>
        <v>9.2705806451612929E-2</v>
      </c>
      <c r="O16" s="91">
        <f t="shared" si="13"/>
        <v>16351.279999999999</v>
      </c>
      <c r="P16" s="92">
        <f t="shared" si="1"/>
        <v>1693.0115311999998</v>
      </c>
      <c r="Q16" s="251"/>
      <c r="R16" s="93">
        <f t="shared" si="2"/>
        <v>1</v>
      </c>
      <c r="S16" s="94">
        <f t="shared" si="3"/>
        <v>1</v>
      </c>
      <c r="T16" s="251"/>
      <c r="U16" s="95">
        <f t="shared" si="4"/>
        <v>8.549728437687025E-2</v>
      </c>
      <c r="V16" s="94">
        <f t="shared" si="5"/>
        <v>8.866666682395824E-2</v>
      </c>
      <c r="W16" s="251"/>
      <c r="X16" s="145">
        <f t="shared" si="6"/>
        <v>4000</v>
      </c>
      <c r="Y16" s="96">
        <f t="shared" si="7"/>
        <v>17162988.250546705</v>
      </c>
      <c r="Z16" s="96">
        <f t="shared" si="8"/>
        <v>341635.55370665598</v>
      </c>
      <c r="AA16" s="96">
        <f t="shared" si="9"/>
        <v>22059.318421851891</v>
      </c>
      <c r="AB16" s="97">
        <f t="shared" si="10"/>
        <v>10928.139078548458</v>
      </c>
      <c r="AD16" s="98">
        <f t="shared" si="11"/>
        <v>17541611.261753764</v>
      </c>
      <c r="AE16" s="229"/>
      <c r="AF16" s="81" t="s">
        <v>61</v>
      </c>
      <c r="AG16" s="54">
        <v>7</v>
      </c>
      <c r="AH16" s="68" t="s">
        <v>50</v>
      </c>
      <c r="AI16" s="68"/>
      <c r="AJ16" s="69"/>
    </row>
    <row r="17" spans="1:36" ht="15.6" x14ac:dyDescent="0.3">
      <c r="A17" s="82">
        <f t="shared" si="12"/>
        <v>2023</v>
      </c>
      <c r="B17" s="83">
        <f>'[4]Szenario 1'!$H17</f>
        <v>12443.805</v>
      </c>
      <c r="C17" s="83">
        <f>'[4]Szenario 1'!$K17</f>
        <v>1288.4315697</v>
      </c>
      <c r="D17" s="84">
        <f>'[4]Szenario 2'!$H17</f>
        <v>12864.61</v>
      </c>
      <c r="E17" s="84">
        <f>'[4]Szenario 2'!$K17</f>
        <v>1332.0017194</v>
      </c>
      <c r="F17" s="85">
        <f>'[4]Szenario 3'!$H17</f>
        <v>13285.415000000001</v>
      </c>
      <c r="G17" s="86">
        <f>'[4]Szenario 3'!$K17</f>
        <v>1375.5718691</v>
      </c>
      <c r="H17" s="251"/>
      <c r="I17" s="102">
        <f>'[5]Szenario 1'!$F17</f>
        <v>7</v>
      </c>
      <c r="J17" s="103">
        <f>'[5]Szenario 2'!$F17</f>
        <v>16</v>
      </c>
      <c r="K17" s="104">
        <f>'[5]Szenario 3'!$F17</f>
        <v>25</v>
      </c>
      <c r="L17" s="251"/>
      <c r="M17" s="105">
        <f>'[6]E-Auto'!$E15*(1/100)</f>
        <v>0.1215377419354839</v>
      </c>
      <c r="O17" s="91">
        <f t="shared" si="13"/>
        <v>17072.66</v>
      </c>
      <c r="P17" s="92">
        <f t="shared" si="1"/>
        <v>1767.7032164</v>
      </c>
      <c r="Q17" s="251"/>
      <c r="R17" s="93">
        <f t="shared" si="2"/>
        <v>1</v>
      </c>
      <c r="S17" s="94">
        <f t="shared" si="3"/>
        <v>1</v>
      </c>
      <c r="T17" s="251"/>
      <c r="U17" s="95">
        <f t="shared" si="4"/>
        <v>8.5497621573950036E-2</v>
      </c>
      <c r="V17" s="94">
        <f t="shared" si="5"/>
        <v>8.8666666853607079E-2</v>
      </c>
      <c r="W17" s="251"/>
      <c r="X17" s="145">
        <f t="shared" si="6"/>
        <v>4000</v>
      </c>
      <c r="Y17" s="96">
        <f t="shared" si="7"/>
        <v>17920245.140456408</v>
      </c>
      <c r="Z17" s="96">
        <f t="shared" si="8"/>
        <v>356707.71048783191</v>
      </c>
      <c r="AA17" s="96">
        <f t="shared" si="9"/>
        <v>22536.643254733026</v>
      </c>
      <c r="AB17" s="97">
        <f t="shared" si="10"/>
        <v>11410.262861425599</v>
      </c>
      <c r="AD17" s="98">
        <f t="shared" si="11"/>
        <v>18314899.757060401</v>
      </c>
      <c r="AE17" s="229"/>
      <c r="AF17" s="203" t="s">
        <v>62</v>
      </c>
      <c r="AG17" s="99"/>
      <c r="AH17" s="206"/>
      <c r="AI17" s="68"/>
      <c r="AJ17" s="69"/>
    </row>
    <row r="18" spans="1:36" ht="15.6" x14ac:dyDescent="0.3">
      <c r="A18" s="82">
        <f t="shared" si="12"/>
        <v>2024</v>
      </c>
      <c r="B18" s="83">
        <f>'[4]Szenario 1'!$H18</f>
        <v>12503.92</v>
      </c>
      <c r="C18" s="83">
        <f>'[4]Szenario 1'!$K18</f>
        <v>1294.6558768</v>
      </c>
      <c r="D18" s="84">
        <f>'[4]Szenario 2'!$H18</f>
        <v>12984.84</v>
      </c>
      <c r="E18" s="84">
        <f>'[4]Szenario 2'!$K18</f>
        <v>1344.4503336</v>
      </c>
      <c r="F18" s="85">
        <f>'[4]Szenario 3'!$H18</f>
        <v>13465.76</v>
      </c>
      <c r="G18" s="86">
        <f>'[4]Szenario 3'!$K18</f>
        <v>1394.2447903999998</v>
      </c>
      <c r="H18" s="251"/>
      <c r="I18" s="102">
        <f>'[5]Szenario 1'!$F18</f>
        <v>7</v>
      </c>
      <c r="J18" s="103">
        <f>'[5]Szenario 2'!$F18</f>
        <v>16</v>
      </c>
      <c r="K18" s="104">
        <f>'[5]Szenario 3'!$F18</f>
        <v>25</v>
      </c>
      <c r="L18" s="251"/>
      <c r="M18" s="105">
        <f>'[6]E-Auto'!$E16*(1/100)</f>
        <v>0.15036967741935489</v>
      </c>
      <c r="O18" s="91">
        <f t="shared" si="13"/>
        <v>17794.04</v>
      </c>
      <c r="P18" s="92">
        <f t="shared" si="1"/>
        <v>1842.3949015999999</v>
      </c>
      <c r="Q18" s="251"/>
      <c r="R18" s="93">
        <f t="shared" si="2"/>
        <v>1</v>
      </c>
      <c r="S18" s="94">
        <f t="shared" si="3"/>
        <v>1</v>
      </c>
      <c r="T18" s="251"/>
      <c r="U18" s="95">
        <f t="shared" si="4"/>
        <v>8.5498004334369992E-2</v>
      </c>
      <c r="V18" s="94">
        <f t="shared" si="5"/>
        <v>8.8666666887262185E-2</v>
      </c>
      <c r="W18" s="251"/>
      <c r="X18" s="145">
        <f t="shared" si="6"/>
        <v>4000</v>
      </c>
      <c r="Y18" s="96">
        <f t="shared" si="7"/>
        <v>18677516.955056932</v>
      </c>
      <c r="Z18" s="96">
        <f t="shared" si="8"/>
        <v>371779.86726900795</v>
      </c>
      <c r="AA18" s="96">
        <f t="shared" si="9"/>
        <v>22972.062702407478</v>
      </c>
      <c r="AB18" s="97">
        <f t="shared" si="10"/>
        <v>11892.386644302736</v>
      </c>
      <c r="AD18" s="98">
        <f t="shared" si="11"/>
        <v>19088161.271672651</v>
      </c>
      <c r="AE18" s="229"/>
      <c r="AF18" s="204"/>
      <c r="AG18" s="106">
        <v>60000</v>
      </c>
      <c r="AH18" s="206"/>
      <c r="AI18" s="68"/>
      <c r="AJ18" s="69"/>
    </row>
    <row r="19" spans="1:36" ht="15.6" x14ac:dyDescent="0.3">
      <c r="A19" s="82">
        <f t="shared" si="12"/>
        <v>2025</v>
      </c>
      <c r="B19" s="83">
        <f>'[4]Szenario 1'!$H19</f>
        <v>12564.035</v>
      </c>
      <c r="C19" s="83">
        <f>'[4]Szenario 1'!$K19</f>
        <v>1300.8801838999998</v>
      </c>
      <c r="D19" s="84">
        <f>'[4]Szenario 2'!$H19</f>
        <v>13105.07</v>
      </c>
      <c r="E19" s="84">
        <f>'[4]Szenario 2'!$K19</f>
        <v>1356.8989477999999</v>
      </c>
      <c r="F19" s="85">
        <f>'[4]Szenario 3'!$H19</f>
        <v>13646.105</v>
      </c>
      <c r="G19" s="86">
        <f>'[4]Szenario 3'!$K19</f>
        <v>1412.9177116999999</v>
      </c>
      <c r="H19" s="251"/>
      <c r="I19" s="102">
        <f>'[5]Szenario 1'!$F19</f>
        <v>7</v>
      </c>
      <c r="J19" s="103">
        <f>'[5]Szenario 2'!$F19</f>
        <v>16</v>
      </c>
      <c r="K19" s="104">
        <f>'[5]Szenario 3'!$F19</f>
        <v>25</v>
      </c>
      <c r="L19" s="251"/>
      <c r="M19" s="105">
        <f>'[6]E-Auto'!$E17*(1/100)</f>
        <v>0.17920161290322587</v>
      </c>
      <c r="O19" s="91">
        <f t="shared" si="13"/>
        <v>18515.419999999998</v>
      </c>
      <c r="P19" s="92">
        <f t="shared" si="1"/>
        <v>1917.0865867999996</v>
      </c>
      <c r="Q19" s="251"/>
      <c r="R19" s="93">
        <f t="shared" si="2"/>
        <v>1</v>
      </c>
      <c r="S19" s="94">
        <f t="shared" si="3"/>
        <v>1</v>
      </c>
      <c r="T19" s="251"/>
      <c r="U19" s="95">
        <f t="shared" si="4"/>
        <v>8.5498436588730603E-2</v>
      </c>
      <c r="V19" s="94">
        <f t="shared" si="5"/>
        <v>8.8666666925269158E-2</v>
      </c>
      <c r="W19" s="251"/>
      <c r="X19" s="145">
        <f t="shared" si="6"/>
        <v>4000</v>
      </c>
      <c r="Y19" s="96">
        <f t="shared" si="7"/>
        <v>19434805.666077033</v>
      </c>
      <c r="Z19" s="96">
        <f t="shared" si="8"/>
        <v>386852.02405018394</v>
      </c>
      <c r="AA19" s="96">
        <f t="shared" si="9"/>
        <v>23365.576764875255</v>
      </c>
      <c r="AB19" s="97">
        <f t="shared" si="10"/>
        <v>12374.510427179872</v>
      </c>
      <c r="AD19" s="98">
        <f t="shared" si="11"/>
        <v>19861397.777319271</v>
      </c>
      <c r="AE19" s="229"/>
      <c r="AF19" s="205"/>
      <c r="AG19" s="99"/>
      <c r="AH19" s="206"/>
      <c r="AI19" s="68"/>
      <c r="AJ19" s="69"/>
    </row>
    <row r="20" spans="1:36" ht="16.2" thickBot="1" x14ac:dyDescent="0.35">
      <c r="A20" s="82">
        <f t="shared" si="12"/>
        <v>2026</v>
      </c>
      <c r="B20" s="83">
        <f>'[4]Szenario 1'!$H20</f>
        <v>12624.15</v>
      </c>
      <c r="C20" s="83">
        <f>'[4]Szenario 1'!$K20</f>
        <v>1307.1044909999998</v>
      </c>
      <c r="D20" s="84">
        <f>'[4]Szenario 2'!$H20</f>
        <v>13225.3</v>
      </c>
      <c r="E20" s="84">
        <f>'[4]Szenario 2'!$K20</f>
        <v>1369.3475619999999</v>
      </c>
      <c r="F20" s="85">
        <f>'[4]Szenario 3'!$H20</f>
        <v>13826.45</v>
      </c>
      <c r="G20" s="86">
        <f>'[4]Szenario 3'!$K20</f>
        <v>1431.590633</v>
      </c>
      <c r="H20" s="251"/>
      <c r="I20" s="102">
        <f>'[5]Szenario 1'!$F20</f>
        <v>7</v>
      </c>
      <c r="J20" s="103">
        <f>'[5]Szenario 2'!$F20</f>
        <v>16</v>
      </c>
      <c r="K20" s="104">
        <f>'[5]Szenario 3'!$F20</f>
        <v>25</v>
      </c>
      <c r="L20" s="251"/>
      <c r="M20" s="105">
        <f>'[6]E-Auto'!$E18*(1/100)</f>
        <v>0.20803354838709684</v>
      </c>
      <c r="O20" s="91">
        <f t="shared" si="13"/>
        <v>19236.8</v>
      </c>
      <c r="P20" s="92">
        <f t="shared" si="1"/>
        <v>1991.7782719999998</v>
      </c>
      <c r="Q20" s="251"/>
      <c r="R20" s="93">
        <f t="shared" si="2"/>
        <v>1</v>
      </c>
      <c r="S20" s="94">
        <f t="shared" si="3"/>
        <v>1</v>
      </c>
      <c r="T20" s="251"/>
      <c r="U20" s="95">
        <f t="shared" si="4"/>
        <v>8.5498922430277902E-2</v>
      </c>
      <c r="V20" s="94">
        <f t="shared" si="5"/>
        <v>8.8666666967987903E-2</v>
      </c>
      <c r="W20" s="251"/>
      <c r="X20" s="145">
        <f t="shared" si="6"/>
        <v>4000</v>
      </c>
      <c r="Y20" s="96">
        <f t="shared" si="7"/>
        <v>20192113.411727857</v>
      </c>
      <c r="Z20" s="96">
        <f t="shared" si="8"/>
        <v>401924.18083135987</v>
      </c>
      <c r="AA20" s="96">
        <f t="shared" si="9"/>
        <v>23717.185442136361</v>
      </c>
      <c r="AB20" s="97">
        <f t="shared" si="10"/>
        <v>12856.634210057011</v>
      </c>
      <c r="AD20" s="98">
        <f t="shared" si="11"/>
        <v>20634611.412211411</v>
      </c>
      <c r="AE20" s="229"/>
      <c r="AF20" s="107" t="s">
        <v>57</v>
      </c>
      <c r="AG20" s="108">
        <v>37</v>
      </c>
      <c r="AH20" s="109" t="s">
        <v>58</v>
      </c>
      <c r="AI20" s="109"/>
      <c r="AJ20" s="110"/>
    </row>
    <row r="21" spans="1:36" ht="16.2" thickBot="1" x14ac:dyDescent="0.35">
      <c r="A21" s="82">
        <f t="shared" si="12"/>
        <v>2027</v>
      </c>
      <c r="B21" s="83">
        <f>'[4]Szenario 1'!$H21</f>
        <v>12684.264999999999</v>
      </c>
      <c r="C21" s="83">
        <f>'[4]Szenario 1'!$K21</f>
        <v>1313.3287980999999</v>
      </c>
      <c r="D21" s="84">
        <f>'[4]Szenario 2'!$H21</f>
        <v>13345.53</v>
      </c>
      <c r="E21" s="84">
        <f>'[4]Szenario 2'!$K21</f>
        <v>1381.7961762</v>
      </c>
      <c r="F21" s="85">
        <f>'[4]Szenario 3'!$H21</f>
        <v>14006.795</v>
      </c>
      <c r="G21" s="86">
        <f>'[4]Szenario 3'!$K21</f>
        <v>1450.2635542999999</v>
      </c>
      <c r="H21" s="251"/>
      <c r="I21" s="102">
        <f>'[5]Szenario 1'!$F21</f>
        <v>7</v>
      </c>
      <c r="J21" s="103">
        <f>'[5]Szenario 2'!$F21</f>
        <v>16</v>
      </c>
      <c r="K21" s="104">
        <f>'[5]Szenario 3'!$F21</f>
        <v>25</v>
      </c>
      <c r="L21" s="251"/>
      <c r="M21" s="105">
        <f>'[6]E-Auto'!$E19*(1/100)</f>
        <v>0.23686548387096781</v>
      </c>
      <c r="O21" s="91">
        <f t="shared" si="13"/>
        <v>19958.18</v>
      </c>
      <c r="P21" s="92">
        <f t="shared" si="1"/>
        <v>2066.4699572</v>
      </c>
      <c r="Q21" s="251"/>
      <c r="R21" s="93">
        <f t="shared" si="2"/>
        <v>1</v>
      </c>
      <c r="S21" s="94">
        <f t="shared" si="3"/>
        <v>1</v>
      </c>
      <c r="T21" s="251"/>
      <c r="U21" s="95">
        <f t="shared" si="4"/>
        <v>8.5499466114903444E-2</v>
      </c>
      <c r="V21" s="94">
        <f t="shared" si="5"/>
        <v>8.866666701579265E-2</v>
      </c>
      <c r="W21" s="251"/>
      <c r="X21" s="145">
        <f t="shared" si="6"/>
        <v>4000</v>
      </c>
      <c r="Y21" s="96">
        <f t="shared" si="7"/>
        <v>20949442.503452197</v>
      </c>
      <c r="Z21" s="96">
        <f t="shared" si="8"/>
        <v>416996.33761253592</v>
      </c>
      <c r="AA21" s="96">
        <f t="shared" si="9"/>
        <v>24026.888734190787</v>
      </c>
      <c r="AB21" s="97">
        <f t="shared" si="10"/>
        <v>13338.757992934152</v>
      </c>
      <c r="AD21" s="98">
        <f t="shared" si="11"/>
        <v>21407804.487791859</v>
      </c>
      <c r="AE21" s="229"/>
    </row>
    <row r="22" spans="1:36" ht="16.2" thickBot="1" x14ac:dyDescent="0.35">
      <c r="A22" s="82">
        <f t="shared" si="12"/>
        <v>2028</v>
      </c>
      <c r="B22" s="83">
        <f>'[4]Szenario 1'!$H22</f>
        <v>12744.38</v>
      </c>
      <c r="C22" s="83">
        <f>'[4]Szenario 1'!$K22</f>
        <v>1319.5531051999999</v>
      </c>
      <c r="D22" s="84">
        <f>'[4]Szenario 2'!$H22</f>
        <v>13465.76</v>
      </c>
      <c r="E22" s="84">
        <f>'[4]Szenario 2'!$K22</f>
        <v>1394.2447903999998</v>
      </c>
      <c r="F22" s="85">
        <f>'[4]Szenario 3'!$H22</f>
        <v>14187.14</v>
      </c>
      <c r="G22" s="86">
        <f>'[4]Szenario 3'!$K22</f>
        <v>1468.9364755999998</v>
      </c>
      <c r="H22" s="251"/>
      <c r="I22" s="102">
        <f>'[5]Szenario 1'!$F22</f>
        <v>7</v>
      </c>
      <c r="J22" s="103">
        <f>'[5]Szenario 2'!$F22</f>
        <v>16</v>
      </c>
      <c r="K22" s="104">
        <f>'[5]Szenario 3'!$F22</f>
        <v>25</v>
      </c>
      <c r="L22" s="251"/>
      <c r="M22" s="105">
        <f>'[6]E-Auto'!$E20*(1/100)</f>
        <v>0.26569741935483882</v>
      </c>
      <c r="O22" s="91">
        <f t="shared" si="13"/>
        <v>20679.559999999998</v>
      </c>
      <c r="P22" s="92">
        <f t="shared" si="1"/>
        <v>2141.1616423999994</v>
      </c>
      <c r="Q22" s="251"/>
      <c r="R22" s="93">
        <f t="shared" si="2"/>
        <v>1</v>
      </c>
      <c r="S22" s="94">
        <f t="shared" si="3"/>
        <v>1</v>
      </c>
      <c r="T22" s="251"/>
      <c r="U22" s="95">
        <f t="shared" si="4"/>
        <v>8.5500072061144336E-2</v>
      </c>
      <c r="V22" s="94">
        <f t="shared" si="5"/>
        <v>8.8666667069071892E-2</v>
      </c>
      <c r="W22" s="251"/>
      <c r="X22" s="145">
        <f t="shared" si="6"/>
        <v>4000</v>
      </c>
      <c r="Y22" s="96">
        <f t="shared" si="7"/>
        <v>21706795.432673793</v>
      </c>
      <c r="Z22" s="96">
        <f t="shared" si="8"/>
        <v>432068.49439371191</v>
      </c>
      <c r="AA22" s="96">
        <f t="shared" si="9"/>
        <v>24294.686641038537</v>
      </c>
      <c r="AB22" s="97">
        <f t="shared" si="10"/>
        <v>13820.881775811285</v>
      </c>
      <c r="AD22" s="98">
        <f t="shared" si="11"/>
        <v>22180979.495484352</v>
      </c>
      <c r="AE22" s="229"/>
      <c r="AF22" s="113" t="s">
        <v>63</v>
      </c>
      <c r="AG22" s="59"/>
      <c r="AH22" s="60"/>
    </row>
    <row r="23" spans="1:36" ht="16.2" thickTop="1" x14ac:dyDescent="0.3">
      <c r="A23" s="82">
        <f t="shared" si="12"/>
        <v>2029</v>
      </c>
      <c r="B23" s="83">
        <f>'[4]Szenario 1'!$H23</f>
        <v>12804.495000000001</v>
      </c>
      <c r="C23" s="83">
        <f>'[4]Szenario 1'!$K23</f>
        <v>1325.7774122999999</v>
      </c>
      <c r="D23" s="84">
        <f>'[4]Szenario 2'!$H23</f>
        <v>13585.99</v>
      </c>
      <c r="E23" s="84">
        <f>'[4]Szenario 2'!$K23</f>
        <v>1406.6934045999999</v>
      </c>
      <c r="F23" s="85">
        <f>'[4]Szenario 3'!$H23</f>
        <v>14367.485000000001</v>
      </c>
      <c r="G23" s="86">
        <f>'[4]Szenario 3'!$K23</f>
        <v>1487.6093968999999</v>
      </c>
      <c r="H23" s="251"/>
      <c r="I23" s="102">
        <f>'[5]Szenario 1'!$F23</f>
        <v>7</v>
      </c>
      <c r="J23" s="103">
        <f>'[5]Szenario 2'!$F23</f>
        <v>16</v>
      </c>
      <c r="K23" s="104">
        <f>'[5]Szenario 3'!$F23</f>
        <v>25</v>
      </c>
      <c r="L23" s="251"/>
      <c r="M23" s="105">
        <f>'[6]E-Auto'!$E21*(1/100)</f>
        <v>0.29452935483870979</v>
      </c>
      <c r="O23" s="91">
        <f t="shared" si="13"/>
        <v>21400.940000000002</v>
      </c>
      <c r="P23" s="92">
        <f t="shared" si="1"/>
        <v>2215.8533276000003</v>
      </c>
      <c r="Q23" s="251"/>
      <c r="R23" s="93">
        <f t="shared" si="2"/>
        <v>1</v>
      </c>
      <c r="S23" s="94">
        <f t="shared" si="3"/>
        <v>1</v>
      </c>
      <c r="T23" s="251"/>
      <c r="U23" s="95">
        <f t="shared" si="4"/>
        <v>8.5500744850183219E-2</v>
      </c>
      <c r="V23" s="94">
        <f t="shared" si="5"/>
        <v>8.8666667128228432E-2</v>
      </c>
      <c r="W23" s="251"/>
      <c r="X23" s="145">
        <f t="shared" si="6"/>
        <v>4000</v>
      </c>
      <c r="Y23" s="96">
        <f t="shared" si="7"/>
        <v>22464174.877546627</v>
      </c>
      <c r="Z23" s="96">
        <f t="shared" si="8"/>
        <v>447140.65117488796</v>
      </c>
      <c r="AA23" s="96">
        <f t="shared" si="9"/>
        <v>24520.579162679613</v>
      </c>
      <c r="AB23" s="97">
        <f t="shared" si="10"/>
        <v>14303.005558688428</v>
      </c>
      <c r="AD23" s="98">
        <f t="shared" si="11"/>
        <v>22954139.113442883</v>
      </c>
      <c r="AE23" s="229"/>
      <c r="AF23" s="116" t="s">
        <v>65</v>
      </c>
      <c r="AG23" s="68"/>
      <c r="AH23" s="69"/>
    </row>
    <row r="24" spans="1:36" ht="15.6" x14ac:dyDescent="0.3">
      <c r="A24" s="82">
        <f t="shared" si="12"/>
        <v>2030</v>
      </c>
      <c r="B24" s="83">
        <f>'[4]Szenario 1'!$H24</f>
        <v>12864.61</v>
      </c>
      <c r="C24" s="83">
        <f>'[4]Szenario 1'!$K24</f>
        <v>1332.0017194</v>
      </c>
      <c r="D24" s="84">
        <f>'[4]Szenario 2'!$H24</f>
        <v>13706.220000000001</v>
      </c>
      <c r="E24" s="84">
        <f>'[4]Szenario 2'!$K24</f>
        <v>1419.1420188</v>
      </c>
      <c r="F24" s="85">
        <f>'[4]Szenario 3'!$H24</f>
        <v>14547.83</v>
      </c>
      <c r="G24" s="86">
        <f>'[4]Szenario 3'!$K24</f>
        <v>1506.2823182</v>
      </c>
      <c r="H24" s="251"/>
      <c r="I24" s="102">
        <f>'[5]Szenario 1'!$F24</f>
        <v>7</v>
      </c>
      <c r="J24" s="103">
        <f>'[5]Szenario 2'!$F24</f>
        <v>16</v>
      </c>
      <c r="K24" s="104">
        <f>'[5]Szenario 3'!$F24</f>
        <v>25</v>
      </c>
      <c r="L24" s="251"/>
      <c r="M24" s="105">
        <f>'[6]E-Auto'!$E22*(1/100)</f>
        <v>0.32336129032258071</v>
      </c>
      <c r="O24" s="91">
        <f t="shared" si="13"/>
        <v>22122.32</v>
      </c>
      <c r="P24" s="92">
        <f t="shared" si="1"/>
        <v>2290.5450127999998</v>
      </c>
      <c r="Q24" s="251"/>
      <c r="R24" s="93">
        <f t="shared" si="2"/>
        <v>1</v>
      </c>
      <c r="S24" s="94">
        <f t="shared" si="3"/>
        <v>1</v>
      </c>
      <c r="T24" s="251"/>
      <c r="U24" s="95">
        <f t="shared" si="4"/>
        <v>8.5501489225848271E-2</v>
      </c>
      <c r="V24" s="94">
        <f t="shared" si="5"/>
        <v>8.8666667193679397E-2</v>
      </c>
      <c r="W24" s="251"/>
      <c r="X24" s="145">
        <f t="shared" si="6"/>
        <v>4000</v>
      </c>
      <c r="Y24" s="96">
        <f t="shared" si="7"/>
        <v>23221583.709704179</v>
      </c>
      <c r="Z24" s="96">
        <f t="shared" si="8"/>
        <v>462212.80795606395</v>
      </c>
      <c r="AA24" s="96">
        <f t="shared" si="9"/>
        <v>24704.566299114009</v>
      </c>
      <c r="AB24" s="97">
        <f t="shared" si="10"/>
        <v>14785.129341565564</v>
      </c>
      <c r="AD24" s="98">
        <f t="shared" si="11"/>
        <v>23727286.213300921</v>
      </c>
      <c r="AE24" s="229"/>
      <c r="AF24" s="118" t="s">
        <v>68</v>
      </c>
      <c r="AG24" s="54">
        <v>5</v>
      </c>
      <c r="AH24" s="69" t="s">
        <v>69</v>
      </c>
    </row>
    <row r="25" spans="1:36" ht="15.6" x14ac:dyDescent="0.3">
      <c r="A25" s="82">
        <f t="shared" si="12"/>
        <v>2031</v>
      </c>
      <c r="B25" s="83">
        <f>'[4]Szenario 1'!$H25</f>
        <v>12924.725</v>
      </c>
      <c r="C25" s="83">
        <f>'[4]Szenario 1'!$K25</f>
        <v>1338.2260265</v>
      </c>
      <c r="D25" s="84">
        <f>'[4]Szenario 2'!$H25</f>
        <v>13826.45</v>
      </c>
      <c r="E25" s="84">
        <f>'[4]Szenario 2'!$K25</f>
        <v>1431.590633</v>
      </c>
      <c r="F25" s="85">
        <f>'[4]Szenario 3'!$H25</f>
        <v>14728.174999999999</v>
      </c>
      <c r="G25" s="86">
        <f>'[4]Szenario 3'!$K25</f>
        <v>1524.9552394999998</v>
      </c>
      <c r="H25" s="251"/>
      <c r="I25" s="102">
        <f>'[5]Szenario 1'!$F25</f>
        <v>7</v>
      </c>
      <c r="J25" s="103">
        <f>'[5]Szenario 2'!$F25</f>
        <v>16</v>
      </c>
      <c r="K25" s="104">
        <f>'[5]Szenario 3'!$F25</f>
        <v>25</v>
      </c>
      <c r="L25" s="251"/>
      <c r="M25" s="105">
        <f>'[6]E-Auto'!$E23*(1/100)</f>
        <v>0.35219322580645168</v>
      </c>
      <c r="O25" s="91">
        <f t="shared" si="13"/>
        <v>22843.699999999997</v>
      </c>
      <c r="P25" s="92">
        <f t="shared" si="1"/>
        <v>2365.2366979999997</v>
      </c>
      <c r="Q25" s="251"/>
      <c r="R25" s="93">
        <f t="shared" si="2"/>
        <v>1</v>
      </c>
      <c r="S25" s="94">
        <f t="shared" si="3"/>
        <v>1</v>
      </c>
      <c r="T25" s="251"/>
      <c r="U25" s="95">
        <f t="shared" si="4"/>
        <v>8.5502310094613204E-2</v>
      </c>
      <c r="V25" s="94">
        <f t="shared" si="5"/>
        <v>8.8666667265856203E-2</v>
      </c>
      <c r="W25" s="251"/>
      <c r="X25" s="145">
        <f t="shared" si="6"/>
        <v>4000</v>
      </c>
      <c r="Y25" s="96">
        <f t="shared" si="7"/>
        <v>23979025.001008756</v>
      </c>
      <c r="Z25" s="96">
        <f t="shared" si="8"/>
        <v>477284.96473723993</v>
      </c>
      <c r="AA25" s="96">
        <f t="shared" si="9"/>
        <v>24846.64805034173</v>
      </c>
      <c r="AB25" s="97">
        <f t="shared" si="10"/>
        <v>15267.253124442699</v>
      </c>
      <c r="AD25" s="98">
        <f t="shared" si="11"/>
        <v>24500423.86692078</v>
      </c>
      <c r="AE25" s="229"/>
      <c r="AF25" s="118" t="s">
        <v>72</v>
      </c>
      <c r="AG25" s="54" t="s">
        <v>99</v>
      </c>
      <c r="AH25" s="69" t="s">
        <v>69</v>
      </c>
    </row>
    <row r="26" spans="1:36" ht="16.2" thickBot="1" x14ac:dyDescent="0.35">
      <c r="A26" s="82">
        <f t="shared" si="12"/>
        <v>2032</v>
      </c>
      <c r="B26" s="83">
        <f>'[4]Szenario 1'!$H26</f>
        <v>12984.84</v>
      </c>
      <c r="C26" s="83">
        <f>'[4]Szenario 1'!$K26</f>
        <v>1344.4503336</v>
      </c>
      <c r="D26" s="84">
        <f>'[4]Szenario 2'!$H26</f>
        <v>13946.68</v>
      </c>
      <c r="E26" s="84">
        <f>'[4]Szenario 2'!$K26</f>
        <v>1444.0392471999999</v>
      </c>
      <c r="F26" s="85">
        <f>'[4]Szenario 3'!$H26</f>
        <v>14908.52</v>
      </c>
      <c r="G26" s="86">
        <f>'[4]Szenario 3'!$K26</f>
        <v>1543.6281607999999</v>
      </c>
      <c r="H26" s="251"/>
      <c r="I26" s="102">
        <f>'[5]Szenario 1'!$F26</f>
        <v>7</v>
      </c>
      <c r="J26" s="103">
        <f>'[5]Szenario 2'!$F26</f>
        <v>16</v>
      </c>
      <c r="K26" s="104">
        <f>'[5]Szenario 3'!$F26</f>
        <v>25</v>
      </c>
      <c r="L26" s="251"/>
      <c r="M26" s="105">
        <f>'[6]E-Auto'!$E24*(1/100)</f>
        <v>0.38102516129032266</v>
      </c>
      <c r="O26" s="91">
        <f t="shared" si="13"/>
        <v>23565.08</v>
      </c>
      <c r="P26" s="92">
        <f t="shared" si="1"/>
        <v>2439.9283832000001</v>
      </c>
      <c r="Q26" s="251"/>
      <c r="R26" s="93">
        <f t="shared" si="2"/>
        <v>1</v>
      </c>
      <c r="S26" s="94">
        <f t="shared" si="3"/>
        <v>1</v>
      </c>
      <c r="T26" s="251"/>
      <c r="U26" s="95">
        <f t="shared" si="4"/>
        <v>8.5503212525597269E-2</v>
      </c>
      <c r="V26" s="94">
        <f t="shared" si="5"/>
        <v>8.8666667345204564E-2</v>
      </c>
      <c r="W26" s="251"/>
      <c r="X26" s="145">
        <f t="shared" si="6"/>
        <v>4000</v>
      </c>
      <c r="Y26" s="96">
        <f t="shared" si="7"/>
        <v>24736502.030300744</v>
      </c>
      <c r="Z26" s="96">
        <f t="shared" si="8"/>
        <v>492357.1215184161</v>
      </c>
      <c r="AA26" s="96">
        <f t="shared" si="9"/>
        <v>24946.824416362786</v>
      </c>
      <c r="AB26" s="97">
        <f t="shared" si="10"/>
        <v>15749.376907319838</v>
      </c>
      <c r="AD26" s="98">
        <f t="shared" si="11"/>
        <v>25273555.353142839</v>
      </c>
      <c r="AE26" s="229"/>
      <c r="AF26" s="119" t="s">
        <v>75</v>
      </c>
      <c r="AG26" s="108">
        <v>850</v>
      </c>
      <c r="AH26" s="110" t="s">
        <v>100</v>
      </c>
    </row>
    <row r="27" spans="1:36" ht="16.2" thickBot="1" x14ac:dyDescent="0.35">
      <c r="A27" s="82">
        <f t="shared" si="12"/>
        <v>2033</v>
      </c>
      <c r="B27" s="83">
        <f>'[4]Szenario 1'!$H27</f>
        <v>13044.955</v>
      </c>
      <c r="C27" s="83">
        <f>'[4]Szenario 1'!$K27</f>
        <v>1350.6746406999998</v>
      </c>
      <c r="D27" s="84">
        <f>'[4]Szenario 2'!$H27</f>
        <v>14066.91</v>
      </c>
      <c r="E27" s="84">
        <f>'[4]Szenario 2'!$K27</f>
        <v>1456.4878613999999</v>
      </c>
      <c r="F27" s="85">
        <f>'[4]Szenario 3'!$H27</f>
        <v>15088.865</v>
      </c>
      <c r="G27" s="86">
        <f>'[4]Szenario 3'!$K27</f>
        <v>1562.3010820999998</v>
      </c>
      <c r="H27" s="251"/>
      <c r="I27" s="102">
        <f>'[5]Szenario 1'!$F27</f>
        <v>7</v>
      </c>
      <c r="J27" s="103">
        <f>'[5]Szenario 2'!$F27</f>
        <v>16</v>
      </c>
      <c r="K27" s="104">
        <f>'[5]Szenario 3'!$F27</f>
        <v>25</v>
      </c>
      <c r="L27" s="251"/>
      <c r="M27" s="105">
        <f>'[6]E-Auto'!$E25*(1/100)</f>
        <v>0.40985709677419369</v>
      </c>
      <c r="O27" s="91">
        <f t="shared" si="13"/>
        <v>24286.46</v>
      </c>
      <c r="P27" s="92">
        <f t="shared" si="1"/>
        <v>2514.6200683999996</v>
      </c>
      <c r="Q27" s="251"/>
      <c r="R27" s="93">
        <f t="shared" si="2"/>
        <v>1</v>
      </c>
      <c r="S27" s="94">
        <f t="shared" si="3"/>
        <v>1</v>
      </c>
      <c r="T27" s="251"/>
      <c r="U27" s="95">
        <f t="shared" si="4"/>
        <v>8.5504201750565278E-2</v>
      </c>
      <c r="V27" s="94">
        <f t="shared" si="5"/>
        <v>8.8666667432184473E-2</v>
      </c>
      <c r="W27" s="251"/>
      <c r="X27" s="145">
        <f t="shared" si="6"/>
        <v>4000</v>
      </c>
      <c r="Y27" s="96">
        <f t="shared" si="7"/>
        <v>25494018.290147886</v>
      </c>
      <c r="Z27" s="96">
        <f t="shared" si="8"/>
        <v>507429.27829959197</v>
      </c>
      <c r="AA27" s="96">
        <f t="shared" si="9"/>
        <v>25005.095397177152</v>
      </c>
      <c r="AB27" s="97">
        <f t="shared" si="10"/>
        <v>16231.500690196979</v>
      </c>
      <c r="AD27" s="98">
        <f t="shared" si="11"/>
        <v>26046684.164534852</v>
      </c>
      <c r="AE27" s="229"/>
    </row>
    <row r="28" spans="1:36" ht="16.2" thickBot="1" x14ac:dyDescent="0.35">
      <c r="A28" s="82">
        <f t="shared" si="12"/>
        <v>2034</v>
      </c>
      <c r="B28" s="83">
        <f>'[4]Szenario 1'!$H28</f>
        <v>13105.07</v>
      </c>
      <c r="C28" s="83">
        <f>'[4]Szenario 1'!$K28</f>
        <v>1356.8989477999999</v>
      </c>
      <c r="D28" s="84">
        <f>'[4]Szenario 2'!$H28</f>
        <v>14187.14</v>
      </c>
      <c r="E28" s="84">
        <f>'[4]Szenario 2'!$K28</f>
        <v>1468.9364755999998</v>
      </c>
      <c r="F28" s="85">
        <f>'[4]Szenario 3'!$H28</f>
        <v>15269.21</v>
      </c>
      <c r="G28" s="86">
        <f>'[4]Szenario 3'!$K28</f>
        <v>1580.9740033999999</v>
      </c>
      <c r="H28" s="251"/>
      <c r="I28" s="102">
        <f>'[5]Szenario 1'!$F28</f>
        <v>7</v>
      </c>
      <c r="J28" s="103">
        <f>'[5]Szenario 2'!$F28</f>
        <v>16</v>
      </c>
      <c r="K28" s="104">
        <f>'[5]Szenario 3'!$F28</f>
        <v>25</v>
      </c>
      <c r="L28" s="251"/>
      <c r="M28" s="105">
        <f>'[6]E-Auto'!$E26*(1/100)</f>
        <v>0.43868903225806466</v>
      </c>
      <c r="O28" s="91">
        <f t="shared" si="13"/>
        <v>25007.84</v>
      </c>
      <c r="P28" s="92">
        <f t="shared" si="1"/>
        <v>2589.3117536</v>
      </c>
      <c r="Q28" s="251"/>
      <c r="R28" s="93">
        <f t="shared" si="2"/>
        <v>1</v>
      </c>
      <c r="S28" s="94">
        <f t="shared" si="3"/>
        <v>1</v>
      </c>
      <c r="T28" s="251"/>
      <c r="U28" s="95">
        <f t="shared" si="4"/>
        <v>8.5505283163927526E-2</v>
      </c>
      <c r="V28" s="94">
        <f t="shared" si="5"/>
        <v>8.8666667527270274E-2</v>
      </c>
      <c r="W28" s="251"/>
      <c r="X28" s="145">
        <f t="shared" si="6"/>
        <v>4000</v>
      </c>
      <c r="Y28" s="96">
        <f t="shared" si="7"/>
        <v>26251577.493594602</v>
      </c>
      <c r="Z28" s="96">
        <f t="shared" si="8"/>
        <v>522501.43508076802</v>
      </c>
      <c r="AA28" s="96">
        <f t="shared" si="9"/>
        <v>25021.460992784843</v>
      </c>
      <c r="AB28" s="97">
        <f t="shared" si="10"/>
        <v>16713.624473074116</v>
      </c>
      <c r="AD28" s="98">
        <f t="shared" si="11"/>
        <v>26819814.014141224</v>
      </c>
      <c r="AE28" s="229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2"/>
        <v>2035</v>
      </c>
      <c r="B29" s="83">
        <f>'[4]Szenario 1'!$H29</f>
        <v>13165.184999999999</v>
      </c>
      <c r="C29" s="83">
        <f>'[4]Szenario 1'!$K29</f>
        <v>1363.1232548999999</v>
      </c>
      <c r="D29" s="84">
        <f>'[4]Szenario 2'!$H29</f>
        <v>14307.369999999999</v>
      </c>
      <c r="E29" s="84">
        <f>'[4]Szenario 2'!$K29</f>
        <v>1481.3850897999998</v>
      </c>
      <c r="F29" s="85">
        <f>'[4]Szenario 3'!$H29</f>
        <v>15449.555</v>
      </c>
      <c r="G29" s="86">
        <f>'[4]Szenario 3'!$K29</f>
        <v>1599.6469247</v>
      </c>
      <c r="H29" s="251"/>
      <c r="I29" s="102">
        <f>'[5]Szenario 1'!$F29</f>
        <v>7</v>
      </c>
      <c r="J29" s="103">
        <f>'[5]Szenario 2'!$F29</f>
        <v>16</v>
      </c>
      <c r="K29" s="104">
        <f>'[5]Szenario 3'!$F29</f>
        <v>25</v>
      </c>
      <c r="L29" s="251"/>
      <c r="M29" s="105">
        <f>'[6]E-Auto'!$E27*(1/100)</f>
        <v>0.46752096774193563</v>
      </c>
      <c r="O29" s="91">
        <f t="shared" si="13"/>
        <v>25729.22</v>
      </c>
      <c r="P29" s="92">
        <f t="shared" si="1"/>
        <v>2664.0034387999999</v>
      </c>
      <c r="Q29" s="251"/>
      <c r="R29" s="93">
        <f t="shared" si="2"/>
        <v>1</v>
      </c>
      <c r="S29" s="94">
        <f t="shared" si="3"/>
        <v>1</v>
      </c>
      <c r="T29" s="251"/>
      <c r="U29" s="95">
        <f t="shared" si="4"/>
        <v>8.550646232273991E-2</v>
      </c>
      <c r="V29" s="94">
        <f t="shared" si="5"/>
        <v>8.866666763095056E-2</v>
      </c>
      <c r="W29" s="251"/>
      <c r="X29" s="145">
        <f t="shared" si="6"/>
        <v>4000</v>
      </c>
      <c r="Y29" s="96">
        <f t="shared" si="7"/>
        <v>27009183.580911268</v>
      </c>
      <c r="Z29" s="96">
        <f t="shared" si="8"/>
        <v>537573.59186194406</v>
      </c>
      <c r="AA29" s="96">
        <f t="shared" si="9"/>
        <v>24995.921203185866</v>
      </c>
      <c r="AB29" s="97">
        <f t="shared" si="10"/>
        <v>17195.748255951254</v>
      </c>
      <c r="AD29" s="98">
        <f t="shared" si="11"/>
        <v>27592948.842232347</v>
      </c>
      <c r="AE29" s="229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2"/>
        <v>2036</v>
      </c>
      <c r="B30" s="83">
        <f>'[4]Szenario 1'!$H30</f>
        <v>13225.3</v>
      </c>
      <c r="C30" s="83">
        <f>'[4]Szenario 1'!$K30</f>
        <v>1369.3475619999999</v>
      </c>
      <c r="D30" s="84">
        <f>'[4]Szenario 2'!$H30</f>
        <v>14427.6</v>
      </c>
      <c r="E30" s="84">
        <f>'[4]Szenario 2'!$K30</f>
        <v>1493.8337039999999</v>
      </c>
      <c r="F30" s="85">
        <f>'[4]Szenario 3'!$H30</f>
        <v>15629.9</v>
      </c>
      <c r="G30" s="86">
        <f>'[4]Szenario 3'!$K30</f>
        <v>1618.3198459999999</v>
      </c>
      <c r="H30" s="251"/>
      <c r="I30" s="102">
        <f>'[5]Szenario 1'!$F30</f>
        <v>7</v>
      </c>
      <c r="J30" s="103">
        <f>'[5]Szenario 2'!$F30</f>
        <v>16</v>
      </c>
      <c r="K30" s="104">
        <f>'[5]Szenario 3'!$F30</f>
        <v>25</v>
      </c>
      <c r="L30" s="251"/>
      <c r="M30" s="105">
        <f>'[6]E-Auto'!$E28*(1/100)</f>
        <v>0.49635290322580661</v>
      </c>
      <c r="O30" s="91">
        <f t="shared" si="13"/>
        <v>26450.6</v>
      </c>
      <c r="P30" s="92">
        <f t="shared" si="1"/>
        <v>2738.6951239999999</v>
      </c>
      <c r="Q30" s="251"/>
      <c r="R30" s="93">
        <f t="shared" si="2"/>
        <v>1</v>
      </c>
      <c r="S30" s="94">
        <f t="shared" si="3"/>
        <v>1</v>
      </c>
      <c r="T30" s="251"/>
      <c r="U30" s="95">
        <f>($AI$15/$AG$20)*(1+0.15*(O30/$AG$18)^4)+$AH$33</f>
        <v>8.5507744946703795E-2</v>
      </c>
      <c r="V30" s="94">
        <f>($AI$7/$AG$12)*(1+0.15*(P30/$AG$10)^4)+$AH$32</f>
        <v>8.8666667743728278E-2</v>
      </c>
      <c r="W30" s="251"/>
      <c r="X30" s="145">
        <f t="shared" si="6"/>
        <v>4000</v>
      </c>
      <c r="Y30" s="96">
        <f t="shared" si="7"/>
        <v>27766840.726343438</v>
      </c>
      <c r="Z30" s="96">
        <f t="shared" si="8"/>
        <v>552645.74864311994</v>
      </c>
      <c r="AA30" s="96">
        <f t="shared" si="9"/>
        <v>24928.476028380199</v>
      </c>
      <c r="AB30" s="97">
        <f t="shared" si="10"/>
        <v>17677.872038828395</v>
      </c>
      <c r="AD30" s="98">
        <f t="shared" si="11"/>
        <v>28366092.823053766</v>
      </c>
      <c r="AE30" s="229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2"/>
        <v>2037</v>
      </c>
      <c r="B31" s="83">
        <f>'[4]Szenario 1'!$H31</f>
        <v>13285.415000000001</v>
      </c>
      <c r="C31" s="83">
        <f>'[4]Szenario 1'!$K31</f>
        <v>1375.5718691</v>
      </c>
      <c r="D31" s="84">
        <f>'[4]Szenario 2'!$H31</f>
        <v>14547.83</v>
      </c>
      <c r="E31" s="84">
        <f>'[4]Szenario 2'!$K31</f>
        <v>1506.2823182</v>
      </c>
      <c r="F31" s="85">
        <f>'[4]Szenario 3'!$H31</f>
        <v>15810.244999999999</v>
      </c>
      <c r="G31" s="86">
        <f>'[4]Szenario 3'!$K31</f>
        <v>1636.9927672999997</v>
      </c>
      <c r="H31" s="251"/>
      <c r="I31" s="102">
        <f>'[5]Szenario 1'!$F31</f>
        <v>7</v>
      </c>
      <c r="J31" s="103">
        <f>'[5]Szenario 2'!$F31</f>
        <v>16</v>
      </c>
      <c r="K31" s="104">
        <f>'[5]Szenario 3'!$F31</f>
        <v>25</v>
      </c>
      <c r="L31" s="251"/>
      <c r="M31" s="105">
        <f>'[6]E-Auto'!$E29*(1/100)</f>
        <v>0.52518483870967758</v>
      </c>
      <c r="O31" s="91">
        <f t="shared" si="13"/>
        <v>27171.98</v>
      </c>
      <c r="P31" s="92">
        <f t="shared" si="1"/>
        <v>2813.3868091999998</v>
      </c>
      <c r="Q31" s="251"/>
      <c r="R31" s="93">
        <f t="shared" si="2"/>
        <v>1</v>
      </c>
      <c r="S31" s="94">
        <f t="shared" si="3"/>
        <v>1</v>
      </c>
      <c r="T31" s="251"/>
      <c r="U31" s="95">
        <f t="shared" ref="U31:U54" si="14">($AI$15/$AG$20)*(1+0.15*(O31/$AG$18)^4)+$AH$33</f>
        <v>8.5509136918166168E-2</v>
      </c>
      <c r="V31" s="94">
        <f t="shared" ref="V31:V54" si="15">($AI$7/$AG$12)*(1+0.15*(P31/$AG$10)^4)+$AH$32</f>
        <v>8.866666786612061E-2</v>
      </c>
      <c r="W31" s="251"/>
      <c r="X31" s="145">
        <f t="shared" si="6"/>
        <v>4000</v>
      </c>
      <c r="Y31" s="96">
        <f t="shared" si="7"/>
        <v>28524553.344861262</v>
      </c>
      <c r="Z31" s="96">
        <f t="shared" si="8"/>
        <v>567717.90542429604</v>
      </c>
      <c r="AA31" s="96">
        <f t="shared" si="9"/>
        <v>24819.125468367871</v>
      </c>
      <c r="AB31" s="97">
        <f t="shared" si="10"/>
        <v>18159.995821705532</v>
      </c>
      <c r="AD31" s="98">
        <f t="shared" si="11"/>
        <v>29139250.371575635</v>
      </c>
      <c r="AE31" s="229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2"/>
        <v>2038</v>
      </c>
      <c r="B32" s="83">
        <f>'[4]Szenario 1'!$H32</f>
        <v>13345.53</v>
      </c>
      <c r="C32" s="83">
        <f>'[4]Szenario 1'!$K32</f>
        <v>1381.7961762</v>
      </c>
      <c r="D32" s="84">
        <f>'[4]Szenario 2'!$H32</f>
        <v>14668.06</v>
      </c>
      <c r="E32" s="84">
        <f>'[4]Szenario 2'!$K32</f>
        <v>1518.7309323999998</v>
      </c>
      <c r="F32" s="85">
        <f>'[4]Szenario 3'!$H32</f>
        <v>15990.59</v>
      </c>
      <c r="G32" s="86">
        <f>'[4]Szenario 3'!$K32</f>
        <v>1655.6656885999998</v>
      </c>
      <c r="H32" s="251"/>
      <c r="I32" s="102">
        <f>'[5]Szenario 1'!$F32</f>
        <v>7</v>
      </c>
      <c r="J32" s="103">
        <f>'[5]Szenario 2'!$F32</f>
        <v>16</v>
      </c>
      <c r="K32" s="104">
        <f>'[5]Szenario 3'!$F32</f>
        <v>25</v>
      </c>
      <c r="L32" s="251"/>
      <c r="M32" s="105">
        <f>'[6]E-Auto'!$E30*(1/100)</f>
        <v>0.55401677419354856</v>
      </c>
      <c r="O32" s="91">
        <f t="shared" si="13"/>
        <v>27893.360000000001</v>
      </c>
      <c r="P32" s="92">
        <f t="shared" si="1"/>
        <v>2888.0784943999997</v>
      </c>
      <c r="Q32" s="251"/>
      <c r="R32" s="93">
        <f t="shared" si="2"/>
        <v>1</v>
      </c>
      <c r="S32" s="94">
        <f t="shared" si="3"/>
        <v>1</v>
      </c>
      <c r="T32" s="251"/>
      <c r="U32" s="95">
        <f t="shared" si="14"/>
        <v>8.5510644282119463E-2</v>
      </c>
      <c r="V32" s="94">
        <f t="shared" si="15"/>
        <v>8.8666667998659104E-2</v>
      </c>
      <c r="W32" s="251"/>
      <c r="X32" s="145">
        <f t="shared" si="6"/>
        <v>4000</v>
      </c>
      <c r="Y32" s="96">
        <f t="shared" si="7"/>
        <v>29282326.098908622</v>
      </c>
      <c r="Z32" s="96">
        <f t="shared" si="8"/>
        <v>582790.06220547203</v>
      </c>
      <c r="AA32" s="96">
        <f t="shared" si="9"/>
        <v>24667.86952314886</v>
      </c>
      <c r="AB32" s="97">
        <f t="shared" si="10"/>
        <v>18642.119604582669</v>
      </c>
      <c r="AD32" s="98">
        <f t="shared" si="11"/>
        <v>29912426.150241826</v>
      </c>
      <c r="AE32" s="229"/>
      <c r="AF32" s="118" t="s">
        <v>78</v>
      </c>
      <c r="AG32" s="68"/>
      <c r="AH32" s="54">
        <f>5/60</f>
        <v>8.3333333333333329E-2</v>
      </c>
      <c r="AI32" s="68">
        <f>7/60</f>
        <v>0.11666666666666667</v>
      </c>
      <c r="AJ32" s="60" t="s">
        <v>81</v>
      </c>
    </row>
    <row r="33" spans="1:36" ht="16.2" thickBot="1" x14ac:dyDescent="0.35">
      <c r="A33" s="82">
        <f t="shared" si="12"/>
        <v>2039</v>
      </c>
      <c r="B33" s="83">
        <f>'[4]Szenario 1'!$H33</f>
        <v>13405.645</v>
      </c>
      <c r="C33" s="83">
        <f>'[4]Szenario 1'!$K33</f>
        <v>1388.0204833</v>
      </c>
      <c r="D33" s="84">
        <f>'[4]Szenario 2'!$H33</f>
        <v>14788.29</v>
      </c>
      <c r="E33" s="84">
        <f>'[4]Szenario 2'!$K33</f>
        <v>1531.1795466000001</v>
      </c>
      <c r="F33" s="85">
        <f>'[4]Szenario 3'!$H33</f>
        <v>16170.934999999999</v>
      </c>
      <c r="G33" s="86">
        <f>'[4]Szenario 3'!$K33</f>
        <v>1674.3386098999999</v>
      </c>
      <c r="H33" s="251"/>
      <c r="I33" s="102">
        <f>'[5]Szenario 1'!$F33</f>
        <v>7</v>
      </c>
      <c r="J33" s="103">
        <f>'[5]Szenario 2'!$F33</f>
        <v>16</v>
      </c>
      <c r="K33" s="104">
        <f>'[5]Szenario 3'!$F33</f>
        <v>25</v>
      </c>
      <c r="L33" s="251"/>
      <c r="M33" s="105">
        <f>'[6]E-Auto'!$E31*(1/100)</f>
        <v>0.58284870967741953</v>
      </c>
      <c r="O33" s="91">
        <f t="shared" si="13"/>
        <v>28614.739999999998</v>
      </c>
      <c r="P33" s="92">
        <f t="shared" si="1"/>
        <v>2962.7701795999997</v>
      </c>
      <c r="Q33" s="251"/>
      <c r="R33" s="93">
        <f t="shared" si="2"/>
        <v>1</v>
      </c>
      <c r="S33" s="94">
        <f t="shared" si="3"/>
        <v>1</v>
      </c>
      <c r="T33" s="251"/>
      <c r="U33" s="95">
        <f t="shared" si="14"/>
        <v>8.5512273246201725E-2</v>
      </c>
      <c r="V33" s="94">
        <f t="shared" si="15"/>
        <v>8.8666668141889587E-2</v>
      </c>
      <c r="W33" s="251"/>
      <c r="X33" s="145">
        <f t="shared" si="6"/>
        <v>4000</v>
      </c>
      <c r="Y33" s="96">
        <f t="shared" si="7"/>
        <v>30040163.905152511</v>
      </c>
      <c r="Z33" s="96">
        <f t="shared" si="8"/>
        <v>597862.21898664802</v>
      </c>
      <c r="AA33" s="96">
        <f t="shared" si="9"/>
        <v>24474.708192723174</v>
      </c>
      <c r="AB33" s="97">
        <f t="shared" si="10"/>
        <v>19124.243387459803</v>
      </c>
      <c r="AD33" s="98">
        <f t="shared" si="11"/>
        <v>30685625.075719345</v>
      </c>
      <c r="AE33" s="229"/>
      <c r="AF33" s="144" t="s">
        <v>79</v>
      </c>
      <c r="AG33" s="109"/>
      <c r="AH33" s="108">
        <f>5/60</f>
        <v>8.3333333333333329E-2</v>
      </c>
      <c r="AI33" s="109">
        <f>7/60</f>
        <v>0.11666666666666667</v>
      </c>
      <c r="AJ33" s="110" t="s">
        <v>81</v>
      </c>
    </row>
    <row r="34" spans="1:36" ht="16.2" thickBot="1" x14ac:dyDescent="0.35">
      <c r="A34" s="82">
        <f t="shared" si="12"/>
        <v>2040</v>
      </c>
      <c r="B34" s="83">
        <f>'[4]Szenario 1'!$H34</f>
        <v>13465.76</v>
      </c>
      <c r="C34" s="83">
        <f>'[4]Szenario 1'!$K34</f>
        <v>1394.2447903999998</v>
      </c>
      <c r="D34" s="84">
        <f>'[4]Szenario 2'!$H34</f>
        <v>14908.52</v>
      </c>
      <c r="E34" s="84">
        <f>'[4]Szenario 2'!$K34</f>
        <v>1543.6281607999999</v>
      </c>
      <c r="F34" s="85">
        <f>'[4]Szenario 3'!$H34</f>
        <v>16351.279999999999</v>
      </c>
      <c r="G34" s="86">
        <f>'[4]Szenario 3'!$K34</f>
        <v>1693.0115311999998</v>
      </c>
      <c r="H34" s="251"/>
      <c r="I34" s="102">
        <f>'[5]Szenario 1'!$F34</f>
        <v>7</v>
      </c>
      <c r="J34" s="103">
        <f>'[5]Szenario 2'!$F34</f>
        <v>16</v>
      </c>
      <c r="K34" s="104">
        <f>'[5]Szenario 3'!$F34</f>
        <v>25</v>
      </c>
      <c r="L34" s="251"/>
      <c r="M34" s="105">
        <f>'[6]E-Auto'!$E32*(1/100)</f>
        <v>0.6116806451612905</v>
      </c>
      <c r="O34" s="91">
        <f t="shared" si="13"/>
        <v>29336.12</v>
      </c>
      <c r="P34" s="92">
        <f t="shared" si="1"/>
        <v>3037.4618647999996</v>
      </c>
      <c r="Q34" s="251"/>
      <c r="R34" s="93">
        <f t="shared" si="2"/>
        <v>1</v>
      </c>
      <c r="S34" s="94">
        <f t="shared" si="3"/>
        <v>1</v>
      </c>
      <c r="T34" s="251"/>
      <c r="U34" s="95">
        <f t="shared" si="14"/>
        <v>8.5514030180696504E-2</v>
      </c>
      <c r="V34" s="94">
        <f t="shared" si="15"/>
        <v>8.8666668296372153E-2</v>
      </c>
      <c r="W34" s="251"/>
      <c r="X34" s="145">
        <f t="shared" si="6"/>
        <v>4000</v>
      </c>
      <c r="Y34" s="96">
        <f t="shared" si="7"/>
        <v>30798071.941232305</v>
      </c>
      <c r="Z34" s="96">
        <f t="shared" si="8"/>
        <v>612934.37576782401</v>
      </c>
      <c r="AA34" s="96">
        <f t="shared" si="9"/>
        <v>24239.641477090809</v>
      </c>
      <c r="AB34" s="97">
        <f t="shared" si="10"/>
        <v>19606.367170336944</v>
      </c>
      <c r="AD34" s="98">
        <f t="shared" si="11"/>
        <v>31458852.325647555</v>
      </c>
      <c r="AE34" s="229"/>
    </row>
    <row r="35" spans="1:36" ht="16.2" thickBot="1" x14ac:dyDescent="0.35">
      <c r="A35" s="82">
        <f t="shared" si="12"/>
        <v>2041</v>
      </c>
      <c r="B35" s="83">
        <f>'[4]Szenario 1'!$H35</f>
        <v>13525.875</v>
      </c>
      <c r="C35" s="83">
        <f>'[4]Szenario 1'!$K35</f>
        <v>1400.4690974999999</v>
      </c>
      <c r="D35" s="84">
        <f>'[4]Szenario 2'!$H35</f>
        <v>15028.75</v>
      </c>
      <c r="E35" s="84">
        <f>'[4]Szenario 2'!$K35</f>
        <v>1556.076775</v>
      </c>
      <c r="F35" s="85">
        <f>'[4]Szenario 3'!$H35</f>
        <v>16531.625</v>
      </c>
      <c r="G35" s="86">
        <f>'[4]Szenario 3'!$K35</f>
        <v>1711.6844524999999</v>
      </c>
      <c r="H35" s="251"/>
      <c r="I35" s="102">
        <f>'[5]Szenario 1'!$F35</f>
        <v>7</v>
      </c>
      <c r="J35" s="103">
        <f>'[5]Szenario 2'!$F35</f>
        <v>16</v>
      </c>
      <c r="K35" s="104">
        <f>'[5]Szenario 3'!$F35</f>
        <v>25</v>
      </c>
      <c r="L35" s="251"/>
      <c r="M35" s="105">
        <f>'[6]E-Auto'!$E33*(1/100)</f>
        <v>0.64051258064516148</v>
      </c>
      <c r="O35" s="91">
        <f t="shared" si="13"/>
        <v>30057.5</v>
      </c>
      <c r="P35" s="92">
        <f t="shared" si="1"/>
        <v>3112.15355</v>
      </c>
      <c r="Q35" s="251"/>
      <c r="R35" s="93">
        <f t="shared" si="2"/>
        <v>1</v>
      </c>
      <c r="S35" s="94">
        <f t="shared" si="3"/>
        <v>1</v>
      </c>
      <c r="T35" s="251"/>
      <c r="U35" s="95">
        <f t="shared" si="14"/>
        <v>8.5515921618532886E-2</v>
      </c>
      <c r="V35" s="94">
        <f t="shared" si="15"/>
        <v>8.8666668462681245E-2</v>
      </c>
      <c r="W35" s="251"/>
      <c r="X35" s="145">
        <f t="shared" si="6"/>
        <v>4000</v>
      </c>
      <c r="Y35" s="96">
        <f t="shared" si="7"/>
        <v>31556055.652509026</v>
      </c>
      <c r="Z35" s="96">
        <f t="shared" si="8"/>
        <v>628006.53254899988</v>
      </c>
      <c r="AA35" s="96">
        <f t="shared" si="9"/>
        <v>23962.669376251772</v>
      </c>
      <c r="AB35" s="97">
        <f t="shared" si="10"/>
        <v>20088.490953214081</v>
      </c>
      <c r="AD35" s="98">
        <f t="shared" si="11"/>
        <v>32232113.345387492</v>
      </c>
      <c r="AE35" s="229"/>
      <c r="AF35" s="113" t="s">
        <v>82</v>
      </c>
      <c r="AG35" s="59"/>
      <c r="AH35" s="60"/>
    </row>
    <row r="36" spans="1:36" ht="16.2" thickTop="1" x14ac:dyDescent="0.3">
      <c r="A36" s="82">
        <f t="shared" si="12"/>
        <v>2042</v>
      </c>
      <c r="B36" s="83">
        <f>'[4]Szenario 1'!$H36</f>
        <v>13585.99</v>
      </c>
      <c r="C36" s="83">
        <f>'[4]Szenario 1'!$K36</f>
        <v>1406.6934045999999</v>
      </c>
      <c r="D36" s="84">
        <f>'[4]Szenario 2'!$H36</f>
        <v>15148.98</v>
      </c>
      <c r="E36" s="84">
        <f>'[4]Szenario 2'!$K36</f>
        <v>1568.5253891999998</v>
      </c>
      <c r="F36" s="85">
        <f>'[4]Szenario 3'!$H36</f>
        <v>16711.97</v>
      </c>
      <c r="G36" s="86">
        <f>'[4]Szenario 3'!$K36</f>
        <v>1730.3573738</v>
      </c>
      <c r="H36" s="251"/>
      <c r="I36" s="102">
        <f>'[5]Szenario 1'!$F36</f>
        <v>7</v>
      </c>
      <c r="J36" s="103">
        <f>'[5]Szenario 2'!$F36</f>
        <v>16</v>
      </c>
      <c r="K36" s="104">
        <f>'[5]Szenario 3'!$F36</f>
        <v>25</v>
      </c>
      <c r="L36" s="251"/>
      <c r="M36" s="105">
        <f>'[6]E-Auto'!$E34*(1/100)</f>
        <v>0.66934451612903245</v>
      </c>
      <c r="O36" s="91">
        <f t="shared" si="13"/>
        <v>30778.880000000001</v>
      </c>
      <c r="P36" s="92">
        <f t="shared" si="1"/>
        <v>3186.8452351999999</v>
      </c>
      <c r="Q36" s="251"/>
      <c r="R36" s="93">
        <f t="shared" si="2"/>
        <v>1</v>
      </c>
      <c r="S36" s="94">
        <f t="shared" si="3"/>
        <v>1</v>
      </c>
      <c r="T36" s="251"/>
      <c r="U36" s="95">
        <f t="shared" si="14"/>
        <v>8.551795425528548E-2</v>
      </c>
      <c r="V36" s="94">
        <f t="shared" si="15"/>
        <v>8.8666668641405572E-2</v>
      </c>
      <c r="W36" s="251"/>
      <c r="X36" s="145">
        <f t="shared" si="6"/>
        <v>4000</v>
      </c>
      <c r="Y36" s="96">
        <f t="shared" si="7"/>
        <v>32314120.758814625</v>
      </c>
      <c r="Z36" s="96">
        <f t="shared" si="8"/>
        <v>643078.6893301761</v>
      </c>
      <c r="AA36" s="96">
        <f t="shared" si="9"/>
        <v>23643.791890206059</v>
      </c>
      <c r="AB36" s="97">
        <f t="shared" si="10"/>
        <v>20570.614736091222</v>
      </c>
      <c r="AD36" s="98">
        <f t="shared" si="11"/>
        <v>33005413.8547711</v>
      </c>
      <c r="AE36" s="229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2"/>
        <v>2043</v>
      </c>
      <c r="B37" s="83">
        <f>'[4]Szenario 1'!$H37</f>
        <v>13646.105</v>
      </c>
      <c r="C37" s="83">
        <f>'[4]Szenario 1'!$K37</f>
        <v>1412.9177116999999</v>
      </c>
      <c r="D37" s="84">
        <f>'[4]Szenario 2'!$H37</f>
        <v>15269.21</v>
      </c>
      <c r="E37" s="84">
        <f>'[4]Szenario 2'!$K37</f>
        <v>1580.9740033999999</v>
      </c>
      <c r="F37" s="85">
        <f>'[4]Szenario 3'!$H37</f>
        <v>16892.314999999999</v>
      </c>
      <c r="G37" s="86">
        <f>'[4]Szenario 3'!$K37</f>
        <v>1749.0302950999996</v>
      </c>
      <c r="H37" s="251"/>
      <c r="I37" s="102">
        <f>'[5]Szenario 1'!$F37</f>
        <v>7</v>
      </c>
      <c r="J37" s="103">
        <f>'[5]Szenario 2'!$F37</f>
        <v>16</v>
      </c>
      <c r="K37" s="104">
        <f>'[5]Szenario 3'!$F37</f>
        <v>25</v>
      </c>
      <c r="L37" s="251"/>
      <c r="M37" s="105">
        <f>'[6]E-Auto'!$E35*(1/100)</f>
        <v>0.69817645161290343</v>
      </c>
      <c r="O37" s="91">
        <f t="shared" si="13"/>
        <v>31500.26</v>
      </c>
      <c r="P37" s="92">
        <f t="shared" si="1"/>
        <v>3261.5369203999994</v>
      </c>
      <c r="Q37" s="251"/>
      <c r="R37" s="93">
        <f t="shared" si="2"/>
        <v>1</v>
      </c>
      <c r="S37" s="94">
        <f t="shared" si="3"/>
        <v>1</v>
      </c>
      <c r="T37" s="251"/>
      <c r="U37" s="95">
        <f t="shared" si="14"/>
        <v>8.5520134949174487E-2</v>
      </c>
      <c r="V37" s="94">
        <f t="shared" si="15"/>
        <v>8.8666668833148179E-2</v>
      </c>
      <c r="W37" s="251"/>
      <c r="X37" s="145">
        <f t="shared" si="6"/>
        <v>4000</v>
      </c>
      <c r="Y37" s="96">
        <f t="shared" si="7"/>
        <v>33072273.261201311</v>
      </c>
      <c r="Z37" s="96">
        <f t="shared" si="8"/>
        <v>658150.84611135197</v>
      </c>
      <c r="AA37" s="96">
        <f t="shared" si="9"/>
        <v>23283.00901895366</v>
      </c>
      <c r="AB37" s="97">
        <f t="shared" si="10"/>
        <v>21052.738518968355</v>
      </c>
      <c r="AD37" s="98">
        <f t="shared" si="11"/>
        <v>33778759.854850583</v>
      </c>
      <c r="AE37" s="229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2"/>
        <v>2044</v>
      </c>
      <c r="B38" s="83">
        <f>'[4]Szenario 1'!$H38</f>
        <v>13706.220000000001</v>
      </c>
      <c r="C38" s="83">
        <f>'[4]Szenario 1'!$K38</f>
        <v>1419.1420188</v>
      </c>
      <c r="D38" s="84">
        <f>'[4]Szenario 2'!$H38</f>
        <v>15389.44</v>
      </c>
      <c r="E38" s="84">
        <f>'[4]Szenario 2'!$K38</f>
        <v>1593.4226176</v>
      </c>
      <c r="F38" s="85">
        <f>'[4]Szenario 3'!$H38</f>
        <v>17072.66</v>
      </c>
      <c r="G38" s="86">
        <f>'[4]Szenario 3'!$K38</f>
        <v>1767.7032164</v>
      </c>
      <c r="H38" s="251"/>
      <c r="I38" s="102">
        <f>'[5]Szenario 1'!$F38</f>
        <v>7</v>
      </c>
      <c r="J38" s="103">
        <f>'[5]Szenario 2'!$F38</f>
        <v>16</v>
      </c>
      <c r="K38" s="104">
        <f>'[5]Szenario 3'!$F38</f>
        <v>25</v>
      </c>
      <c r="L38" s="251"/>
      <c r="M38" s="105">
        <f>'[6]E-Auto'!$E36*(1/100)</f>
        <v>0.7270083870967744</v>
      </c>
      <c r="O38" s="91">
        <f t="shared" si="13"/>
        <v>32221.64</v>
      </c>
      <c r="P38" s="92">
        <f t="shared" si="1"/>
        <v>3336.2286055999998</v>
      </c>
      <c r="Q38" s="251"/>
      <c r="R38" s="93">
        <f t="shared" si="2"/>
        <v>1</v>
      </c>
      <c r="S38" s="94">
        <f t="shared" si="3"/>
        <v>1</v>
      </c>
      <c r="T38" s="251"/>
      <c r="U38" s="95">
        <f t="shared" si="14"/>
        <v>8.5522470721065572E-2</v>
      </c>
      <c r="V38" s="94">
        <f t="shared" si="15"/>
        <v>8.866666903852638E-2</v>
      </c>
      <c r="W38" s="251"/>
      <c r="X38" s="145">
        <f t="shared" si="6"/>
        <v>4000</v>
      </c>
      <c r="Y38" s="96">
        <f t="shared" si="7"/>
        <v>33830519.44869078</v>
      </c>
      <c r="Z38" s="96">
        <f t="shared" si="8"/>
        <v>673223.00289252796</v>
      </c>
      <c r="AA38" s="96">
        <f t="shared" si="9"/>
        <v>22880.320762494601</v>
      </c>
      <c r="AB38" s="97">
        <f t="shared" si="10"/>
        <v>21534.862301845496</v>
      </c>
      <c r="AD38" s="98">
        <f t="shared" si="11"/>
        <v>34552157.634647653</v>
      </c>
      <c r="AE38" s="229"/>
    </row>
    <row r="39" spans="1:36" ht="16.2" thickBot="1" x14ac:dyDescent="0.35">
      <c r="A39" s="82">
        <f t="shared" si="12"/>
        <v>2045</v>
      </c>
      <c r="B39" s="83">
        <f>'[4]Szenario 1'!$H39</f>
        <v>13766.334999999999</v>
      </c>
      <c r="C39" s="83">
        <f>'[4]Szenario 1'!$K39</f>
        <v>1425.3663258999998</v>
      </c>
      <c r="D39" s="84">
        <f>'[4]Szenario 2'!$H39</f>
        <v>15509.67</v>
      </c>
      <c r="E39" s="84">
        <f>'[4]Szenario 2'!$K39</f>
        <v>1605.8712317999998</v>
      </c>
      <c r="F39" s="85">
        <f>'[4]Szenario 3'!$H39</f>
        <v>17253.005000000001</v>
      </c>
      <c r="G39" s="86">
        <f>'[4]Szenario 3'!$K39</f>
        <v>1786.3761377000001</v>
      </c>
      <c r="H39" s="251"/>
      <c r="I39" s="102">
        <f>'[5]Szenario 1'!$F39</f>
        <v>7</v>
      </c>
      <c r="J39" s="103">
        <f>'[5]Szenario 2'!$F39</f>
        <v>16</v>
      </c>
      <c r="K39" s="104">
        <f>'[5]Szenario 3'!$F39</f>
        <v>25</v>
      </c>
      <c r="L39" s="251"/>
      <c r="M39" s="105">
        <f>'[6]E-Auto'!$E37*(1/100)</f>
        <v>0.75584032258064537</v>
      </c>
      <c r="O39" s="91">
        <f t="shared" si="13"/>
        <v>32943.020000000004</v>
      </c>
      <c r="P39" s="92">
        <f t="shared" si="1"/>
        <v>3410.9202908000002</v>
      </c>
      <c r="Q39" s="251"/>
      <c r="R39" s="93">
        <f t="shared" si="2"/>
        <v>1</v>
      </c>
      <c r="S39" s="94">
        <f t="shared" si="3"/>
        <v>1</v>
      </c>
      <c r="T39" s="251"/>
      <c r="U39" s="95">
        <f t="shared" si="14"/>
        <v>8.5524968754470007E-2</v>
      </c>
      <c r="V39" s="94">
        <f t="shared" si="15"/>
        <v>8.8666669258171793E-2</v>
      </c>
      <c r="W39" s="251"/>
      <c r="X39" s="145">
        <f t="shared" si="6"/>
        <v>4000</v>
      </c>
      <c r="Y39" s="96">
        <f t="shared" si="7"/>
        <v>34588865.905023552</v>
      </c>
      <c r="Z39" s="96">
        <f t="shared" si="8"/>
        <v>688295.15967370407</v>
      </c>
      <c r="AA39" s="96">
        <f t="shared" si="9"/>
        <v>22435.727120828855</v>
      </c>
      <c r="AB39" s="97">
        <f t="shared" si="10"/>
        <v>22016.986084722634</v>
      </c>
      <c r="AD39" s="98">
        <f t="shared" si="11"/>
        <v>35325613.777902812</v>
      </c>
      <c r="AE39" s="229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2"/>
        <v>2046</v>
      </c>
      <c r="B40" s="83">
        <f>'[4]Szenario 1'!$H40</f>
        <v>13826.45</v>
      </c>
      <c r="C40" s="83">
        <f>'[4]Szenario 1'!$K40</f>
        <v>1431.590633</v>
      </c>
      <c r="D40" s="84">
        <f>'[4]Szenario 2'!$H40</f>
        <v>15629.9</v>
      </c>
      <c r="E40" s="84">
        <f>'[4]Szenario 2'!$K40</f>
        <v>1618.3198459999999</v>
      </c>
      <c r="F40" s="85">
        <f>'[4]Szenario 3'!$H40</f>
        <v>17433.349999999999</v>
      </c>
      <c r="G40" s="86">
        <f>'[4]Szenario 3'!$K40</f>
        <v>1805.0490589999997</v>
      </c>
      <c r="H40" s="251"/>
      <c r="I40" s="102">
        <f>'[5]Szenario 1'!$F40</f>
        <v>7</v>
      </c>
      <c r="J40" s="103">
        <f>'[5]Szenario 2'!$F40</f>
        <v>16</v>
      </c>
      <c r="K40" s="104">
        <f>'[5]Szenario 3'!$F40</f>
        <v>25</v>
      </c>
      <c r="L40" s="251"/>
      <c r="M40" s="105">
        <f>'[6]E-Auto'!$E38*(1/100)</f>
        <v>0.78467225806451635</v>
      </c>
      <c r="O40" s="91">
        <f t="shared" si="13"/>
        <v>33664.399999999994</v>
      </c>
      <c r="P40" s="92">
        <f t="shared" si="1"/>
        <v>3485.6119759999992</v>
      </c>
      <c r="Q40" s="251"/>
      <c r="R40" s="93">
        <f t="shared" si="2"/>
        <v>1</v>
      </c>
      <c r="S40" s="94">
        <f t="shared" si="3"/>
        <v>1</v>
      </c>
      <c r="T40" s="251"/>
      <c r="U40" s="95">
        <f t="shared" si="14"/>
        <v>8.552763639554456E-2</v>
      </c>
      <c r="V40" s="94">
        <f t="shared" si="15"/>
        <v>8.8666669492730374E-2</v>
      </c>
      <c r="W40" s="251"/>
      <c r="X40" s="145">
        <f t="shared" si="6"/>
        <v>4000</v>
      </c>
      <c r="Y40" s="96">
        <f t="shared" si="7"/>
        <v>35347319.515408196</v>
      </c>
      <c r="Z40" s="96">
        <f t="shared" si="8"/>
        <v>703367.31645487982</v>
      </c>
      <c r="AA40" s="96">
        <f t="shared" si="9"/>
        <v>21949.228093956426</v>
      </c>
      <c r="AB40" s="97">
        <f t="shared" si="10"/>
        <v>22499.109867599764</v>
      </c>
      <c r="AD40" s="98">
        <f t="shared" si="11"/>
        <v>36099135.169824637</v>
      </c>
      <c r="AE40" s="229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2"/>
        <v>2047</v>
      </c>
      <c r="B41" s="83">
        <f>'[4]Szenario 1'!$H41</f>
        <v>13886.565000000001</v>
      </c>
      <c r="C41" s="83">
        <f>'[4]Szenario 1'!$K41</f>
        <v>1437.8149401000001</v>
      </c>
      <c r="D41" s="84">
        <f>'[4]Szenario 2'!$H41</f>
        <v>15750.130000000001</v>
      </c>
      <c r="E41" s="84">
        <f>'[4]Szenario 2'!$K41</f>
        <v>1630.7684601999999</v>
      </c>
      <c r="F41" s="85">
        <f>'[4]Szenario 3'!$H41</f>
        <v>17613.695</v>
      </c>
      <c r="G41" s="86">
        <f>'[4]Szenario 3'!$K41</f>
        <v>1823.7219802999998</v>
      </c>
      <c r="H41" s="251"/>
      <c r="I41" s="102">
        <f>'[5]Szenario 1'!$F41</f>
        <v>7</v>
      </c>
      <c r="J41" s="103">
        <f>'[5]Szenario 2'!$F41</f>
        <v>16</v>
      </c>
      <c r="K41" s="104">
        <f>'[5]Szenario 3'!$F41</f>
        <v>25</v>
      </c>
      <c r="L41" s="251"/>
      <c r="M41" s="105">
        <f>'[6]E-Auto'!$E39*(1/100)</f>
        <v>0.81350419354838732</v>
      </c>
      <c r="O41" s="91">
        <f t="shared" si="13"/>
        <v>34385.78</v>
      </c>
      <c r="P41" s="92">
        <f t="shared" si="1"/>
        <v>3560.3036611999996</v>
      </c>
      <c r="Q41" s="251"/>
      <c r="R41" s="93">
        <f t="shared" si="2"/>
        <v>1</v>
      </c>
      <c r="S41" s="94">
        <f t="shared" si="3"/>
        <v>1</v>
      </c>
      <c r="T41" s="251"/>
      <c r="U41" s="95">
        <f t="shared" si="14"/>
        <v>8.5530481153091545E-2</v>
      </c>
      <c r="V41" s="94">
        <f t="shared" si="15"/>
        <v>8.8666669742862331E-2</v>
      </c>
      <c r="W41" s="251"/>
      <c r="X41" s="145">
        <f t="shared" si="6"/>
        <v>4000</v>
      </c>
      <c r="Y41" s="96">
        <f t="shared" si="7"/>
        <v>36105887.473270714</v>
      </c>
      <c r="Z41" s="96">
        <f t="shared" si="8"/>
        <v>718439.47323605593</v>
      </c>
      <c r="AA41" s="96">
        <f t="shared" si="9"/>
        <v>21420.823681877337</v>
      </c>
      <c r="AB41" s="97">
        <f t="shared" si="10"/>
        <v>22981.233650476908</v>
      </c>
      <c r="AD41" s="98">
        <f t="shared" si="11"/>
        <v>36872729.00383912</v>
      </c>
      <c r="AE41" s="229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2"/>
        <v>2048</v>
      </c>
      <c r="B42" s="83">
        <f>'[4]Szenario 1'!$H42</f>
        <v>13946.68</v>
      </c>
      <c r="C42" s="83">
        <f>'[4]Szenario 1'!$K42</f>
        <v>1444.0392471999999</v>
      </c>
      <c r="D42" s="84">
        <f>'[4]Szenario 2'!$H42</f>
        <v>15870.36</v>
      </c>
      <c r="E42" s="84">
        <f>'[4]Szenario 2'!$K42</f>
        <v>1643.2170744</v>
      </c>
      <c r="F42" s="85">
        <f>'[4]Szenario 3'!$H42</f>
        <v>17794.04</v>
      </c>
      <c r="G42" s="86">
        <f>'[4]Szenario 3'!$K42</f>
        <v>1842.3949015999999</v>
      </c>
      <c r="H42" s="251"/>
      <c r="I42" s="102">
        <f>'[5]Szenario 1'!$F42</f>
        <v>7</v>
      </c>
      <c r="J42" s="103">
        <f>'[5]Szenario 2'!$F42</f>
        <v>16</v>
      </c>
      <c r="K42" s="104">
        <f>'[5]Szenario 3'!$F42</f>
        <v>25</v>
      </c>
      <c r="L42" s="251"/>
      <c r="M42" s="105">
        <f>'[6]E-Auto'!$E40*(1/100)</f>
        <v>0.8423361290322583</v>
      </c>
      <c r="O42" s="91">
        <f t="shared" si="13"/>
        <v>35107.160000000003</v>
      </c>
      <c r="P42" s="92">
        <f t="shared" si="1"/>
        <v>3634.9953464</v>
      </c>
      <c r="Q42" s="251"/>
      <c r="R42" s="93">
        <f t="shared" si="2"/>
        <v>1</v>
      </c>
      <c r="S42" s="94">
        <f t="shared" si="3"/>
        <v>1</v>
      </c>
      <c r="T42" s="251"/>
      <c r="U42" s="95">
        <f t="shared" si="14"/>
        <v>8.5533510698558815E-2</v>
      </c>
      <c r="V42" s="94">
        <f t="shared" si="15"/>
        <v>8.8666670009242193E-2</v>
      </c>
      <c r="W42" s="251"/>
      <c r="X42" s="145">
        <f t="shared" si="6"/>
        <v>4000</v>
      </c>
      <c r="Y42" s="96">
        <f t="shared" si="7"/>
        <v>36864577.287003696</v>
      </c>
      <c r="Z42" s="96">
        <f t="shared" si="8"/>
        <v>733511.63001723203</v>
      </c>
      <c r="AA42" s="96">
        <f t="shared" si="9"/>
        <v>20850.513884591564</v>
      </c>
      <c r="AB42" s="97">
        <f t="shared" si="10"/>
        <v>23463.357433354049</v>
      </c>
      <c r="AD42" s="98">
        <f t="shared" si="11"/>
        <v>37646402.78833887</v>
      </c>
      <c r="AE42" s="229"/>
    </row>
    <row r="43" spans="1:36" ht="15.6" x14ac:dyDescent="0.3">
      <c r="A43" s="82">
        <f t="shared" si="12"/>
        <v>2049</v>
      </c>
      <c r="B43" s="83">
        <f>'[4]Szenario 1'!$H43</f>
        <v>14006.795</v>
      </c>
      <c r="C43" s="83">
        <f>'[4]Szenario 1'!$K43</f>
        <v>1450.2635542999999</v>
      </c>
      <c r="D43" s="84">
        <f>'[4]Szenario 2'!$H43</f>
        <v>15990.59</v>
      </c>
      <c r="E43" s="84">
        <f>'[4]Szenario 2'!$K43</f>
        <v>1655.6656885999998</v>
      </c>
      <c r="F43" s="85">
        <f>'[4]Szenario 3'!$H43</f>
        <v>17974.385000000002</v>
      </c>
      <c r="G43" s="86">
        <f>'[4]Szenario 3'!$K43</f>
        <v>1861.0678229</v>
      </c>
      <c r="H43" s="251"/>
      <c r="I43" s="102">
        <f>'[5]Szenario 1'!$F43</f>
        <v>7</v>
      </c>
      <c r="J43" s="103">
        <f>'[5]Szenario 2'!$F43</f>
        <v>16</v>
      </c>
      <c r="K43" s="104">
        <f>'[5]Szenario 3'!$F43</f>
        <v>25</v>
      </c>
      <c r="L43" s="251"/>
      <c r="M43" s="105">
        <f>'[6]E-Auto'!$E41*(1/100)</f>
        <v>0.87116806451612927</v>
      </c>
      <c r="O43" s="91">
        <f t="shared" si="13"/>
        <v>35828.54</v>
      </c>
      <c r="P43" s="92">
        <f t="shared" si="1"/>
        <v>3709.6870316</v>
      </c>
      <c r="Q43" s="251"/>
      <c r="R43" s="93">
        <f t="shared" si="2"/>
        <v>1</v>
      </c>
      <c r="S43" s="94">
        <f t="shared" si="3"/>
        <v>1</v>
      </c>
      <c r="T43" s="251"/>
      <c r="U43" s="95">
        <f t="shared" si="14"/>
        <v>8.5536732866039772E-2</v>
      </c>
      <c r="V43" s="94">
        <f t="shared" si="15"/>
        <v>8.8666670292558786E-2</v>
      </c>
      <c r="W43" s="251"/>
      <c r="X43" s="145">
        <f t="shared" si="6"/>
        <v>4000</v>
      </c>
      <c r="Y43" s="96">
        <f t="shared" si="7"/>
        <v>37623396.786715716</v>
      </c>
      <c r="Z43" s="96">
        <f t="shared" si="8"/>
        <v>748583.78679840802</v>
      </c>
      <c r="AA43" s="96">
        <f t="shared" si="9"/>
        <v>20238.29870209912</v>
      </c>
      <c r="AB43" s="97">
        <f t="shared" si="10"/>
        <v>23945.481216231186</v>
      </c>
      <c r="AD43" s="98">
        <f t="shared" si="11"/>
        <v>38420164.353432454</v>
      </c>
      <c r="AE43" s="229"/>
      <c r="AF43" s="124" t="s">
        <v>87</v>
      </c>
      <c r="AG43" s="59"/>
      <c r="AH43" s="123"/>
    </row>
    <row r="44" spans="1:36" ht="15.6" x14ac:dyDescent="0.3">
      <c r="A44" s="82">
        <f t="shared" si="12"/>
        <v>2050</v>
      </c>
      <c r="B44" s="83">
        <f>'[4]Szenario 1'!$H44</f>
        <v>14066.91</v>
      </c>
      <c r="C44" s="83">
        <f>'[4]Szenario 1'!$K44</f>
        <v>1456.4878613999999</v>
      </c>
      <c r="D44" s="84">
        <f>'[4]Szenario 2'!$H44</f>
        <v>16110.82</v>
      </c>
      <c r="E44" s="84">
        <f>'[4]Szenario 2'!$K44</f>
        <v>1668.1143027999999</v>
      </c>
      <c r="F44" s="85">
        <f>'[4]Szenario 3'!$H44</f>
        <v>18154.73</v>
      </c>
      <c r="G44" s="86">
        <f>'[4]Szenario 3'!$K44</f>
        <v>1879.7407441999999</v>
      </c>
      <c r="H44" s="251"/>
      <c r="I44" s="102">
        <f>'[5]Szenario 1'!$F44</f>
        <v>7</v>
      </c>
      <c r="J44" s="103">
        <f>'[5]Szenario 2'!$F44</f>
        <v>16</v>
      </c>
      <c r="K44" s="104">
        <f>'[5]Szenario 3'!$F44</f>
        <v>25</v>
      </c>
      <c r="L44" s="251"/>
      <c r="M44" s="105">
        <f>'[6]E-Auto'!$E42*(1/100)</f>
        <v>0.9</v>
      </c>
      <c r="O44" s="91">
        <f t="shared" si="13"/>
        <v>36549.919999999998</v>
      </c>
      <c r="P44" s="92">
        <f t="shared" si="1"/>
        <v>3784.3787167999994</v>
      </c>
      <c r="Q44" s="251"/>
      <c r="R44" s="93">
        <f t="shared" si="2"/>
        <v>1</v>
      </c>
      <c r="S44" s="94">
        <f t="shared" si="3"/>
        <v>1</v>
      </c>
      <c r="T44" s="251"/>
      <c r="U44" s="95">
        <f t="shared" si="14"/>
        <v>8.5540155652273311E-2</v>
      </c>
      <c r="V44" s="94">
        <f t="shared" si="15"/>
        <v>8.8666670593515268E-2</v>
      </c>
      <c r="W44" s="251"/>
      <c r="X44" s="145">
        <f t="shared" si="6"/>
        <v>4000</v>
      </c>
      <c r="Y44" s="96">
        <f t="shared" si="7"/>
        <v>38382354.130980529</v>
      </c>
      <c r="Z44" s="96">
        <f t="shared" si="8"/>
        <v>763655.94357958389</v>
      </c>
      <c r="AA44" s="96">
        <f t="shared" si="9"/>
        <v>19584.178134399997</v>
      </c>
      <c r="AB44" s="97">
        <f t="shared" si="10"/>
        <v>24427.604999108324</v>
      </c>
      <c r="AD44" s="98">
        <f t="shared" si="11"/>
        <v>39194021.85769362</v>
      </c>
      <c r="AE44" s="229"/>
      <c r="AF44" s="194" t="s">
        <v>88</v>
      </c>
      <c r="AG44" s="195"/>
      <c r="AH44" s="196"/>
    </row>
    <row r="45" spans="1:36" ht="15.6" x14ac:dyDescent="0.3">
      <c r="A45" s="82">
        <f t="shared" si="12"/>
        <v>2051</v>
      </c>
      <c r="B45" s="83">
        <f>'[4]Szenario 1'!$H45</f>
        <v>14127.025</v>
      </c>
      <c r="C45" s="83">
        <f>'[4]Szenario 1'!$K45</f>
        <v>1462.7121685</v>
      </c>
      <c r="D45" s="84">
        <f>'[4]Szenario 2'!$H45</f>
        <v>16231.05</v>
      </c>
      <c r="E45" s="84">
        <f>'[4]Szenario 2'!$K45</f>
        <v>1680.5629169999997</v>
      </c>
      <c r="F45" s="85">
        <f>'[4]Szenario 3'!$H45</f>
        <v>18335.075000000001</v>
      </c>
      <c r="G45" s="86">
        <f>'[4]Szenario 3'!$K45</f>
        <v>1898.4136655</v>
      </c>
      <c r="H45" s="251"/>
      <c r="I45" s="102">
        <f>'[5]Szenario 1'!$F45</f>
        <v>7</v>
      </c>
      <c r="J45" s="103">
        <f>'[5]Szenario 2'!$F45</f>
        <v>16</v>
      </c>
      <c r="K45" s="104">
        <f>'[5]Szenario 3'!$F45</f>
        <v>25</v>
      </c>
      <c r="L45" s="251"/>
      <c r="M45" s="105">
        <f>'[6]E-Auto'!$E43*(1/100)</f>
        <v>0.928831935483871</v>
      </c>
      <c r="O45" s="91">
        <f t="shared" si="13"/>
        <v>37271.300000000003</v>
      </c>
      <c r="P45" s="92">
        <f t="shared" si="1"/>
        <v>3859.0704019999998</v>
      </c>
      <c r="Q45" s="251"/>
      <c r="R45" s="93">
        <f t="shared" si="2"/>
        <v>1</v>
      </c>
      <c r="S45" s="94">
        <f t="shared" si="3"/>
        <v>1</v>
      </c>
      <c r="T45" s="251"/>
      <c r="U45" s="95">
        <f t="shared" si="14"/>
        <v>8.5543787216643935E-2</v>
      </c>
      <c r="V45" s="94">
        <f t="shared" si="15"/>
        <v>8.8666670912829038E-2</v>
      </c>
      <c r="W45" s="251"/>
      <c r="X45" s="145">
        <f t="shared" si="6"/>
        <v>4000</v>
      </c>
      <c r="Y45" s="96">
        <f t="shared" si="7"/>
        <v>39141457.813586481</v>
      </c>
      <c r="Z45" s="96">
        <f t="shared" si="8"/>
        <v>778728.10036076</v>
      </c>
      <c r="AA45" s="96">
        <f t="shared" si="9"/>
        <v>18888.152181494199</v>
      </c>
      <c r="AB45" s="97">
        <f t="shared" si="10"/>
        <v>24909.728781985461</v>
      </c>
      <c r="AD45" s="98">
        <f t="shared" si="11"/>
        <v>39967983.794910714</v>
      </c>
      <c r="AE45" s="229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2"/>
        <v>2052</v>
      </c>
      <c r="B46" s="83">
        <f>'[4]Szenario 1'!$H46</f>
        <v>14187.14</v>
      </c>
      <c r="C46" s="83">
        <f>'[4]Szenario 1'!$K46</f>
        <v>1468.9364755999998</v>
      </c>
      <c r="D46" s="84">
        <f>'[4]Szenario 2'!$H46</f>
        <v>16351.279999999999</v>
      </c>
      <c r="E46" s="84">
        <f>'[4]Szenario 2'!$K46</f>
        <v>1693.0115311999998</v>
      </c>
      <c r="F46" s="85">
        <f>'[4]Szenario 3'!$H46</f>
        <v>18515.419999999998</v>
      </c>
      <c r="G46" s="86">
        <f>'[4]Szenario 3'!$K46</f>
        <v>1917.0865867999996</v>
      </c>
      <c r="H46" s="251"/>
      <c r="I46" s="102">
        <f>'[5]Szenario 1'!$F46</f>
        <v>7</v>
      </c>
      <c r="J46" s="103">
        <f>'[5]Szenario 2'!$F46</f>
        <v>16</v>
      </c>
      <c r="K46" s="104">
        <f>'[5]Szenario 3'!$F46</f>
        <v>25</v>
      </c>
      <c r="L46" s="251"/>
      <c r="M46" s="105">
        <f>'[6]E-Auto'!$E44*(1/100)</f>
        <v>0.95766387096774197</v>
      </c>
      <c r="O46" s="91">
        <f t="shared" si="13"/>
        <v>37992.68</v>
      </c>
      <c r="P46" s="92">
        <f t="shared" si="1"/>
        <v>3933.7620871999998</v>
      </c>
      <c r="Q46" s="251"/>
      <c r="R46" s="93">
        <f t="shared" si="2"/>
        <v>1</v>
      </c>
      <c r="S46" s="94">
        <f t="shared" si="3"/>
        <v>1</v>
      </c>
      <c r="T46" s="251"/>
      <c r="U46" s="95">
        <f t="shared" si="14"/>
        <v>8.5547635881181638E-2</v>
      </c>
      <c r="V46" s="94">
        <f t="shared" si="15"/>
        <v>8.8666671251231857E-2</v>
      </c>
      <c r="W46" s="251"/>
      <c r="X46" s="145">
        <f t="shared" si="6"/>
        <v>4000</v>
      </c>
      <c r="Y46" s="96">
        <f t="shared" si="7"/>
        <v>39900716.670285627</v>
      </c>
      <c r="Z46" s="96">
        <f t="shared" si="8"/>
        <v>793800.25714193599</v>
      </c>
      <c r="AA46" s="96">
        <f t="shared" si="9"/>
        <v>18150.220843381721</v>
      </c>
      <c r="AB46" s="97">
        <f t="shared" si="10"/>
        <v>25391.852564862598</v>
      </c>
      <c r="AD46" s="98">
        <f t="shared" si="11"/>
        <v>40742059.000835806</v>
      </c>
      <c r="AE46" s="229"/>
      <c r="AF46" s="125"/>
      <c r="AG46" s="126">
        <f>'[7]Risikoschätzung '!$P$22</f>
        <v>1.1170634920634921E-6</v>
      </c>
      <c r="AH46" s="69" t="s">
        <v>91</v>
      </c>
    </row>
    <row r="47" spans="1:36" ht="15.6" x14ac:dyDescent="0.3">
      <c r="A47" s="82">
        <f t="shared" si="12"/>
        <v>2053</v>
      </c>
      <c r="B47" s="83">
        <f>'[4]Szenario 1'!$H47</f>
        <v>14247.255000000001</v>
      </c>
      <c r="C47" s="83">
        <f>'[4]Szenario 1'!$K47</f>
        <v>1475.1607827</v>
      </c>
      <c r="D47" s="84">
        <f>'[4]Szenario 2'!$H47</f>
        <v>16471.510000000002</v>
      </c>
      <c r="E47" s="84">
        <f>'[4]Szenario 2'!$K47</f>
        <v>1705.4601454000001</v>
      </c>
      <c r="F47" s="85">
        <f>'[4]Szenario 3'!$H47</f>
        <v>18695.764999999999</v>
      </c>
      <c r="G47" s="86">
        <f>'[4]Szenario 3'!$K47</f>
        <v>1935.7595080999997</v>
      </c>
      <c r="H47" s="251"/>
      <c r="I47" s="102">
        <f>'[5]Szenario 1'!$F47</f>
        <v>7</v>
      </c>
      <c r="J47" s="103">
        <f>'[5]Szenario 2'!$F47</f>
        <v>16</v>
      </c>
      <c r="K47" s="104">
        <f>'[5]Szenario 3'!$F47</f>
        <v>25</v>
      </c>
      <c r="L47" s="251"/>
      <c r="M47" s="105">
        <f>'[6]E-Auto'!$E45*(1/100)</f>
        <v>0.98649580645161294</v>
      </c>
      <c r="O47" s="91">
        <f t="shared" si="13"/>
        <v>38714.06</v>
      </c>
      <c r="P47" s="92">
        <f t="shared" si="1"/>
        <v>4008.4537723999997</v>
      </c>
      <c r="Q47" s="251"/>
      <c r="R47" s="93">
        <f t="shared" si="2"/>
        <v>1</v>
      </c>
      <c r="S47" s="94">
        <f t="shared" si="3"/>
        <v>1</v>
      </c>
      <c r="T47" s="251"/>
      <c r="U47" s="95">
        <f t="shared" si="14"/>
        <v>8.5551710130561939E-2</v>
      </c>
      <c r="V47" s="94">
        <f t="shared" si="15"/>
        <v>8.8666671609469755E-2</v>
      </c>
      <c r="W47" s="251"/>
      <c r="X47" s="145">
        <f t="shared" si="6"/>
        <v>4000</v>
      </c>
      <c r="Y47" s="96">
        <f t="shared" si="7"/>
        <v>40660139.88554316</v>
      </c>
      <c r="Z47" s="96">
        <f t="shared" si="8"/>
        <v>808872.41392311209</v>
      </c>
      <c r="AA47" s="96">
        <f t="shared" si="9"/>
        <v>17370.384120062568</v>
      </c>
      <c r="AB47" s="97">
        <f t="shared" si="10"/>
        <v>25873.976347739739</v>
      </c>
      <c r="AD47" s="98">
        <f t="shared" ref="AD47:AD54" si="16">SUM(X47:AB47)</f>
        <v>41516256.659934074</v>
      </c>
      <c r="AE47" s="229"/>
      <c r="AF47" s="125"/>
      <c r="AG47" s="126">
        <f>'[7]Risikoschätzung '!$P$26</f>
        <v>1.2216190034107652E-7</v>
      </c>
      <c r="AH47" s="69" t="s">
        <v>91</v>
      </c>
    </row>
    <row r="48" spans="1:36" ht="15.6" x14ac:dyDescent="0.3">
      <c r="A48" s="82">
        <f t="shared" si="12"/>
        <v>2054</v>
      </c>
      <c r="B48" s="83">
        <f>'[4]Szenario 1'!$H48</f>
        <v>14307.369999999999</v>
      </c>
      <c r="C48" s="83">
        <f>'[4]Szenario 1'!$K48</f>
        <v>1481.3850897999998</v>
      </c>
      <c r="D48" s="84">
        <f>'[4]Szenario 2'!$H48</f>
        <v>16591.739999999998</v>
      </c>
      <c r="E48" s="84">
        <f>'[4]Szenario 2'!$K48</f>
        <v>1717.9087595999997</v>
      </c>
      <c r="F48" s="85">
        <f>'[4]Szenario 3'!$H48</f>
        <v>18876.11</v>
      </c>
      <c r="G48" s="86">
        <f>'[4]Szenario 3'!$K48</f>
        <v>1954.4324293999998</v>
      </c>
      <c r="H48" s="251"/>
      <c r="I48" s="102">
        <f>'[5]Szenario 1'!$F48</f>
        <v>7</v>
      </c>
      <c r="J48" s="103">
        <f>'[5]Szenario 2'!$F48</f>
        <v>16</v>
      </c>
      <c r="K48" s="104">
        <f>'[5]Szenario 3'!$F48</f>
        <v>25</v>
      </c>
      <c r="L48" s="251"/>
      <c r="M48" s="105">
        <f>'[6]E-Auto'!$E46*(1/100)</f>
        <v>1</v>
      </c>
      <c r="O48" s="91">
        <f t="shared" si="13"/>
        <v>39435.440000000002</v>
      </c>
      <c r="P48" s="92">
        <f t="shared" si="1"/>
        <v>4083.1454576000001</v>
      </c>
      <c r="Q48" s="251"/>
      <c r="R48" s="93">
        <f t="shared" si="2"/>
        <v>1</v>
      </c>
      <c r="S48" s="94">
        <f t="shared" si="3"/>
        <v>1</v>
      </c>
      <c r="T48" s="251"/>
      <c r="U48" s="95">
        <f t="shared" si="14"/>
        <v>8.5556018612105947E-2</v>
      </c>
      <c r="V48" s="94">
        <f t="shared" si="15"/>
        <v>8.8666671988303053E-2</v>
      </c>
      <c r="W48" s="251"/>
      <c r="X48" s="145">
        <f t="shared" si="6"/>
        <v>4000</v>
      </c>
      <c r="Y48" s="96">
        <f t="shared" si="7"/>
        <v>41419736.999286659</v>
      </c>
      <c r="Z48" s="96">
        <f t="shared" si="8"/>
        <v>823944.57070428808</v>
      </c>
      <c r="AA48" s="96">
        <f t="shared" si="9"/>
        <v>17157.571235200001</v>
      </c>
      <c r="AB48" s="97">
        <f t="shared" si="10"/>
        <v>26356.100130616876</v>
      </c>
      <c r="AD48" s="98">
        <f t="shared" si="16"/>
        <v>42291195.241356768</v>
      </c>
      <c r="AE48" s="229"/>
      <c r="AF48" s="194" t="s">
        <v>92</v>
      </c>
      <c r="AG48" s="195"/>
      <c r="AH48" s="196"/>
    </row>
    <row r="49" spans="1:34" ht="15.6" x14ac:dyDescent="0.3">
      <c r="A49" s="82">
        <f t="shared" si="12"/>
        <v>2055</v>
      </c>
      <c r="B49" s="83">
        <f>'[4]Szenario 1'!$H49</f>
        <v>14367.485000000001</v>
      </c>
      <c r="C49" s="83">
        <f>'[4]Szenario 1'!$K49</f>
        <v>1487.6093968999999</v>
      </c>
      <c r="D49" s="84">
        <f>'[4]Szenario 2'!$H49</f>
        <v>16711.97</v>
      </c>
      <c r="E49" s="84">
        <f>'[4]Szenario 2'!$K49</f>
        <v>1730.3573738</v>
      </c>
      <c r="F49" s="85">
        <f>'[4]Szenario 3'!$H49</f>
        <v>19056.455000000002</v>
      </c>
      <c r="G49" s="86">
        <f>'[4]Szenario 3'!$K49</f>
        <v>1973.1053507000001</v>
      </c>
      <c r="H49" s="251"/>
      <c r="I49" s="102">
        <f>'[5]Szenario 1'!$F49</f>
        <v>7</v>
      </c>
      <c r="J49" s="103">
        <f>'[5]Szenario 2'!$F49</f>
        <v>16</v>
      </c>
      <c r="K49" s="104">
        <f>'[5]Szenario 3'!$F49</f>
        <v>25</v>
      </c>
      <c r="L49" s="251"/>
      <c r="M49" s="105">
        <f>'[6]E-Auto'!$E47*(1/100)</f>
        <v>1</v>
      </c>
      <c r="O49" s="91">
        <f t="shared" si="13"/>
        <v>40156.82</v>
      </c>
      <c r="P49" s="92">
        <f t="shared" si="1"/>
        <v>4157.8371428</v>
      </c>
      <c r="Q49" s="251"/>
      <c r="R49" s="93">
        <f t="shared" si="2"/>
        <v>1</v>
      </c>
      <c r="S49" s="94">
        <f t="shared" si="3"/>
        <v>1</v>
      </c>
      <c r="T49" s="251"/>
      <c r="U49" s="95">
        <f t="shared" si="14"/>
        <v>8.5560570135780264E-2</v>
      </c>
      <c r="V49" s="94">
        <f t="shared" si="15"/>
        <v>8.866667238850641E-2</v>
      </c>
      <c r="W49" s="251"/>
      <c r="X49" s="145">
        <f t="shared" si="6"/>
        <v>4000</v>
      </c>
      <c r="Y49" s="96">
        <f t="shared" si="7"/>
        <v>42179517.913655274</v>
      </c>
      <c r="Z49" s="96">
        <f t="shared" si="8"/>
        <v>839016.72748546395</v>
      </c>
      <c r="AA49" s="96">
        <f t="shared" si="9"/>
        <v>17471.4292456</v>
      </c>
      <c r="AB49" s="97">
        <f t="shared" si="10"/>
        <v>26838.223913494017</v>
      </c>
      <c r="AD49" s="98">
        <f t="shared" si="16"/>
        <v>43066844.294299826</v>
      </c>
      <c r="AE49" s="229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2"/>
        <v>2056</v>
      </c>
      <c r="B50" s="83">
        <f>'[4]Szenario 1'!$H50</f>
        <v>14427.6</v>
      </c>
      <c r="C50" s="83">
        <f>'[4]Szenario 1'!$K50</f>
        <v>1493.8337039999999</v>
      </c>
      <c r="D50" s="84">
        <f>'[4]Szenario 2'!$H50</f>
        <v>16832.2</v>
      </c>
      <c r="E50" s="84">
        <f>'[4]Szenario 2'!$K50</f>
        <v>1742.8059880000001</v>
      </c>
      <c r="F50" s="85">
        <f>'[4]Szenario 3'!$H50</f>
        <v>19236.8</v>
      </c>
      <c r="G50" s="86">
        <f>'[4]Szenario 3'!$K50</f>
        <v>1991.7782719999998</v>
      </c>
      <c r="H50" s="251"/>
      <c r="I50" s="102">
        <f>'[5]Szenario 1'!$F50</f>
        <v>7</v>
      </c>
      <c r="J50" s="103">
        <f>'[5]Szenario 2'!$F50</f>
        <v>16</v>
      </c>
      <c r="K50" s="104">
        <f>'[5]Szenario 3'!$F50</f>
        <v>25</v>
      </c>
      <c r="L50" s="251"/>
      <c r="M50" s="105">
        <f>'[6]E-Auto'!$E48*(1/100)</f>
        <v>1</v>
      </c>
      <c r="O50" s="91">
        <f t="shared" si="13"/>
        <v>40878.199999999997</v>
      </c>
      <c r="P50" s="92">
        <f t="shared" si="1"/>
        <v>4232.5288279999995</v>
      </c>
      <c r="Q50" s="251"/>
      <c r="R50" s="93">
        <f t="shared" si="2"/>
        <v>1</v>
      </c>
      <c r="S50" s="94">
        <f t="shared" si="3"/>
        <v>1</v>
      </c>
      <c r="T50" s="251"/>
      <c r="U50" s="95">
        <f t="shared" si="14"/>
        <v>8.5565373674197032E-2</v>
      </c>
      <c r="V50" s="94">
        <f t="shared" si="15"/>
        <v>8.8666672810868749E-2</v>
      </c>
      <c r="W50" s="251"/>
      <c r="X50" s="145">
        <f t="shared" si="6"/>
        <v>4000</v>
      </c>
      <c r="Y50" s="96">
        <f t="shared" si="7"/>
        <v>42939492.899749182</v>
      </c>
      <c r="Z50" s="96">
        <f t="shared" si="8"/>
        <v>854088.88426663983</v>
      </c>
      <c r="AA50" s="96">
        <f t="shared" si="9"/>
        <v>17785.287256</v>
      </c>
      <c r="AB50" s="97">
        <f t="shared" si="10"/>
        <v>27320.347696371147</v>
      </c>
      <c r="AD50" s="98">
        <f t="shared" si="16"/>
        <v>43842687.418968193</v>
      </c>
      <c r="AE50" s="229"/>
      <c r="AF50" s="125"/>
      <c r="AG50" s="126">
        <f>'[7]Risikoschätzung '!$P$21</f>
        <v>3.4841269841269841E-7</v>
      </c>
      <c r="AH50" s="69" t="s">
        <v>94</v>
      </c>
    </row>
    <row r="51" spans="1:34" ht="15.6" x14ac:dyDescent="0.3">
      <c r="A51" s="82">
        <f t="shared" si="12"/>
        <v>2057</v>
      </c>
      <c r="B51" s="83">
        <f>'[4]Szenario 1'!$H51</f>
        <v>14487.715</v>
      </c>
      <c r="C51" s="83">
        <f>'[4]Szenario 1'!$K51</f>
        <v>1500.0580110999999</v>
      </c>
      <c r="D51" s="84">
        <f>'[4]Szenario 2'!$H51</f>
        <v>16952.43</v>
      </c>
      <c r="E51" s="84">
        <f>'[4]Szenario 2'!$K51</f>
        <v>1755.2546021999999</v>
      </c>
      <c r="F51" s="85">
        <f>'[4]Szenario 3'!$H51</f>
        <v>19417.145</v>
      </c>
      <c r="G51" s="86">
        <f>'[4]Szenario 3'!$K51</f>
        <v>2010.4511932999999</v>
      </c>
      <c r="H51" s="251"/>
      <c r="I51" s="102">
        <f>'[5]Szenario 1'!$F51</f>
        <v>7</v>
      </c>
      <c r="J51" s="103">
        <f>'[5]Szenario 2'!$F51</f>
        <v>16</v>
      </c>
      <c r="K51" s="104">
        <f>'[5]Szenario 3'!$F51</f>
        <v>25</v>
      </c>
      <c r="L51" s="251"/>
      <c r="M51" s="105">
        <f>'[6]E-Auto'!$E49*(1/100)</f>
        <v>1</v>
      </c>
      <c r="O51" s="91">
        <f t="shared" si="13"/>
        <v>41599.58</v>
      </c>
      <c r="P51" s="92">
        <f t="shared" si="1"/>
        <v>4307.2205131999999</v>
      </c>
      <c r="Q51" s="251"/>
      <c r="R51" s="93">
        <f t="shared" si="2"/>
        <v>1</v>
      </c>
      <c r="S51" s="94">
        <f t="shared" si="3"/>
        <v>1</v>
      </c>
      <c r="T51" s="251"/>
      <c r="U51" s="95">
        <f t="shared" si="14"/>
        <v>8.5570438362613965E-2</v>
      </c>
      <c r="V51" s="94">
        <f t="shared" si="15"/>
        <v>8.8666673256193304E-2</v>
      </c>
      <c r="W51" s="251"/>
      <c r="X51" s="145">
        <f t="shared" si="6"/>
        <v>4000</v>
      </c>
      <c r="Y51" s="96">
        <f t="shared" si="7"/>
        <v>43699672.604378745</v>
      </c>
      <c r="Z51" s="96">
        <f t="shared" si="8"/>
        <v>869161.04104781605</v>
      </c>
      <c r="AA51" s="96">
        <f t="shared" si="9"/>
        <v>18099.145266400003</v>
      </c>
      <c r="AB51" s="97">
        <f t="shared" si="10"/>
        <v>27802.471479248288</v>
      </c>
      <c r="AD51" s="98">
        <f t="shared" si="16"/>
        <v>44618735.262172215</v>
      </c>
      <c r="AE51" s="229"/>
      <c r="AF51" s="125"/>
      <c r="AG51" s="126">
        <f>'[7]Risikoschätzung '!$P$25</f>
        <v>1.9152757876041898E-8</v>
      </c>
      <c r="AH51" s="69" t="s">
        <v>94</v>
      </c>
    </row>
    <row r="52" spans="1:34" ht="15.6" x14ac:dyDescent="0.3">
      <c r="A52" s="82">
        <f t="shared" si="12"/>
        <v>2058</v>
      </c>
      <c r="B52" s="83">
        <f>'[4]Szenario 1'!$H52</f>
        <v>14547.83</v>
      </c>
      <c r="C52" s="83">
        <f>'[4]Szenario 1'!$K52</f>
        <v>1506.2823182</v>
      </c>
      <c r="D52" s="84">
        <f>'[4]Szenario 2'!$H52</f>
        <v>17072.66</v>
      </c>
      <c r="E52" s="84">
        <f>'[4]Szenario 2'!$K52</f>
        <v>1767.7032164</v>
      </c>
      <c r="F52" s="85">
        <f>'[4]Szenario 3'!$H52</f>
        <v>19597.489999999998</v>
      </c>
      <c r="G52" s="86">
        <f>'[4]Szenario 3'!$K52</f>
        <v>2029.1241145999998</v>
      </c>
      <c r="H52" s="251"/>
      <c r="I52" s="102">
        <f>'[5]Szenario 1'!$F52</f>
        <v>7</v>
      </c>
      <c r="J52" s="103">
        <f>'[5]Szenario 2'!$F52</f>
        <v>16</v>
      </c>
      <c r="K52" s="104">
        <f>'[5]Szenario 3'!$F52</f>
        <v>25</v>
      </c>
      <c r="L52" s="251"/>
      <c r="M52" s="105">
        <f>'[6]E-Auto'!$E50*(1/100)</f>
        <v>1</v>
      </c>
      <c r="O52" s="91">
        <f t="shared" si="13"/>
        <v>42320.959999999999</v>
      </c>
      <c r="P52" s="92">
        <f t="shared" si="1"/>
        <v>4381.9121983999994</v>
      </c>
      <c r="Q52" s="251"/>
      <c r="R52" s="93">
        <f t="shared" si="2"/>
        <v>1</v>
      </c>
      <c r="S52" s="94">
        <f t="shared" si="3"/>
        <v>1</v>
      </c>
      <c r="T52" s="251"/>
      <c r="U52" s="95">
        <f t="shared" si="14"/>
        <v>8.5575773498934277E-2</v>
      </c>
      <c r="V52" s="94">
        <f t="shared" si="15"/>
        <v>8.8666673725297629E-2</v>
      </c>
      <c r="W52" s="251"/>
      <c r="X52" s="145">
        <f t="shared" si="6"/>
        <v>4000</v>
      </c>
      <c r="Y52" s="96">
        <f t="shared" si="7"/>
        <v>44460068.056813836</v>
      </c>
      <c r="Z52" s="96">
        <f t="shared" si="8"/>
        <v>884233.19782899192</v>
      </c>
      <c r="AA52" s="96">
        <f t="shared" si="9"/>
        <v>18413.003276799998</v>
      </c>
      <c r="AB52" s="97">
        <f t="shared" si="10"/>
        <v>28284.595262125429</v>
      </c>
      <c r="AD52" s="98">
        <f t="shared" si="16"/>
        <v>45394998.853181757</v>
      </c>
      <c r="AE52" s="229"/>
      <c r="AF52" s="194" t="s">
        <v>95</v>
      </c>
      <c r="AG52" s="195"/>
      <c r="AH52" s="196"/>
    </row>
    <row r="53" spans="1:34" ht="15.6" x14ac:dyDescent="0.3">
      <c r="A53" s="82">
        <f t="shared" si="12"/>
        <v>2059</v>
      </c>
      <c r="B53" s="83">
        <f>'[4]Szenario 1'!$H53</f>
        <v>14607.945</v>
      </c>
      <c r="C53" s="83">
        <f>'[4]Szenario 1'!$K53</f>
        <v>1512.5066252999998</v>
      </c>
      <c r="D53" s="84">
        <f>'[4]Szenario 2'!$H53</f>
        <v>17192.89</v>
      </c>
      <c r="E53" s="84">
        <f>'[4]Szenario 2'!$K53</f>
        <v>1780.1518305999998</v>
      </c>
      <c r="F53" s="85">
        <f>'[4]Szenario 3'!$H53</f>
        <v>19777.834999999999</v>
      </c>
      <c r="G53" s="86">
        <f>'[4]Szenario 3'!$K53</f>
        <v>2047.7970358999999</v>
      </c>
      <c r="H53" s="251"/>
      <c r="I53" s="102">
        <f>'[5]Szenario 1'!$F53</f>
        <v>7</v>
      </c>
      <c r="J53" s="103">
        <f>'[5]Szenario 2'!$F53</f>
        <v>16</v>
      </c>
      <c r="K53" s="104">
        <f>'[5]Szenario 3'!$F53</f>
        <v>25</v>
      </c>
      <c r="L53" s="251"/>
      <c r="M53" s="105">
        <f>'[6]E-Auto'!$E51*(1/100)</f>
        <v>1</v>
      </c>
      <c r="O53" s="91">
        <f t="shared" si="13"/>
        <v>43042.34</v>
      </c>
      <c r="P53" s="92">
        <f t="shared" si="1"/>
        <v>4456.6038835999998</v>
      </c>
      <c r="Q53" s="251"/>
      <c r="R53" s="93">
        <f t="shared" si="2"/>
        <v>1</v>
      </c>
      <c r="S53" s="94">
        <f t="shared" si="3"/>
        <v>1</v>
      </c>
      <c r="T53" s="251"/>
      <c r="U53" s="95">
        <f t="shared" si="14"/>
        <v>8.5581388543706741E-2</v>
      </c>
      <c r="V53" s="94">
        <f t="shared" si="15"/>
        <v>8.8666674219013558E-2</v>
      </c>
      <c r="W53" s="251"/>
      <c r="X53" s="145">
        <f t="shared" si="6"/>
        <v>4000</v>
      </c>
      <c r="Y53" s="96">
        <f t="shared" si="7"/>
        <v>45220690.675533138</v>
      </c>
      <c r="Z53" s="96">
        <f t="shared" si="8"/>
        <v>899305.35461016779</v>
      </c>
      <c r="AA53" s="96">
        <f t="shared" si="9"/>
        <v>18726.861287199998</v>
      </c>
      <c r="AB53" s="97">
        <f t="shared" si="10"/>
        <v>28766.719045002556</v>
      </c>
      <c r="AD53" s="98">
        <f t="shared" si="16"/>
        <v>46171489.61047551</v>
      </c>
      <c r="AE53" s="229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2"/>
        <v>2060</v>
      </c>
      <c r="B54" s="83">
        <f>'[4]Szenario 1'!$H54</f>
        <v>14668.06</v>
      </c>
      <c r="C54" s="83">
        <f>'[4]Szenario 1'!$K54</f>
        <v>1518.7309323999998</v>
      </c>
      <c r="D54" s="84">
        <f>'[4]Szenario 2'!$H54</f>
        <v>17313.12</v>
      </c>
      <c r="E54" s="84">
        <f>'[4]Szenario 2'!$K54</f>
        <v>1792.6004447999999</v>
      </c>
      <c r="F54" s="85">
        <f>'[4]Szenario 3'!$H54</f>
        <v>19958.18</v>
      </c>
      <c r="G54" s="86">
        <f>'[4]Szenario 3'!$K54</f>
        <v>2066.4699572</v>
      </c>
      <c r="H54" s="251"/>
      <c r="I54" s="102">
        <f>'[5]Szenario 1'!$F54</f>
        <v>7</v>
      </c>
      <c r="J54" s="103">
        <f>'[5]Szenario 2'!$F54</f>
        <v>16</v>
      </c>
      <c r="K54" s="104">
        <f>'[5]Szenario 3'!$F54</f>
        <v>25</v>
      </c>
      <c r="L54" s="251"/>
      <c r="M54" s="105">
        <f>'[6]E-Auto'!$E52*(1/100)</f>
        <v>1</v>
      </c>
      <c r="O54" s="91">
        <f t="shared" si="13"/>
        <v>43763.72</v>
      </c>
      <c r="P54" s="92">
        <f t="shared" si="1"/>
        <v>4531.2955688000002</v>
      </c>
      <c r="Q54" s="252"/>
      <c r="R54" s="93">
        <f t="shared" si="2"/>
        <v>1</v>
      </c>
      <c r="S54" s="94">
        <f t="shared" si="3"/>
        <v>1</v>
      </c>
      <c r="T54" s="252"/>
      <c r="U54" s="95">
        <f t="shared" si="14"/>
        <v>8.5587293120125654E-2</v>
      </c>
      <c r="V54" s="94">
        <f t="shared" si="15"/>
        <v>8.8666674738187221E-2</v>
      </c>
      <c r="W54" s="252"/>
      <c r="X54" s="145">
        <f t="shared" si="6"/>
        <v>4000</v>
      </c>
      <c r="Y54" s="96">
        <f t="shared" si="7"/>
        <v>45981552.274973392</v>
      </c>
      <c r="Z54" s="96">
        <f t="shared" si="8"/>
        <v>914377.5113913439</v>
      </c>
      <c r="AA54" s="96">
        <f t="shared" si="9"/>
        <v>19040.719297600001</v>
      </c>
      <c r="AB54" s="97">
        <f t="shared" si="10"/>
        <v>29248.842827879707</v>
      </c>
      <c r="AD54" s="98">
        <f t="shared" si="16"/>
        <v>46948219.348490216</v>
      </c>
      <c r="AE54" s="229"/>
      <c r="AF54" s="125"/>
      <c r="AG54" s="126">
        <f>'[7]Risikoschätzung '!$P$20</f>
        <v>1.0317460317460317E-8</v>
      </c>
      <c r="AH54" s="69" t="s">
        <v>94</v>
      </c>
    </row>
    <row r="55" spans="1:34" ht="15" thickBot="1" x14ac:dyDescent="0.35">
      <c r="AD55" s="98">
        <f>SUM(AD9:AD54)</f>
        <v>1359039632.1026082</v>
      </c>
      <c r="AE55" s="229"/>
      <c r="AF55" s="130"/>
      <c r="AG55" s="131">
        <f>'[7]Risikoschätzung '!$P$24</f>
        <v>1.1705584371026661E-9</v>
      </c>
      <c r="AH55" s="110" t="s">
        <v>94</v>
      </c>
    </row>
    <row r="56" spans="1:34" ht="15" thickBot="1" x14ac:dyDescent="0.35">
      <c r="U56" s="197" t="s">
        <v>97</v>
      </c>
      <c r="V56" s="198"/>
      <c r="X56" s="132">
        <f>SUM(X9:X54)</f>
        <v>252000</v>
      </c>
      <c r="Y56" s="133">
        <f>SUM(Y9:Y54)</f>
        <v>1330469975.0438087</v>
      </c>
      <c r="Z56" s="134">
        <f>SUM(Z9:Z54)</f>
        <v>26474243.386135641</v>
      </c>
      <c r="AA56" s="134">
        <f>SUM(AA9:AA54)</f>
        <v>996563.24803950242</v>
      </c>
      <c r="AB56" s="135">
        <f>SUM(AB9:AB54)</f>
        <v>846850.42462369299</v>
      </c>
      <c r="AD56" s="136">
        <f>X56+Y56+Z56+AA56+AB56</f>
        <v>1359039632.1026075</v>
      </c>
      <c r="AF56" s="199"/>
      <c r="AG56" s="200"/>
    </row>
    <row r="57" spans="1:34" ht="15" thickBot="1" x14ac:dyDescent="0.35">
      <c r="AF57" s="201"/>
      <c r="AG57" s="202"/>
    </row>
    <row r="58" spans="1:34" x14ac:dyDescent="0.3">
      <c r="AE58" s="68"/>
      <c r="AF58" s="199"/>
      <c r="AG58" s="200"/>
      <c r="AH58" s="137"/>
    </row>
    <row r="59" spans="1:34" ht="15" thickBot="1" x14ac:dyDescent="0.35">
      <c r="AF59" s="201"/>
      <c r="AG59" s="202"/>
    </row>
    <row r="60" spans="1:34" x14ac:dyDescent="0.3">
      <c r="AG60" s="9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P33" workbookViewId="0">
      <selection activeCell="AD56" sqref="AD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25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250"/>
      <c r="L1" s="250"/>
      <c r="N1" s="250"/>
      <c r="Q1" s="250"/>
      <c r="R1" s="145"/>
      <c r="S1" s="145"/>
      <c r="T1" s="250"/>
      <c r="U1" s="145"/>
      <c r="V1" s="145"/>
      <c r="W1" s="250"/>
      <c r="AE1" s="229"/>
    </row>
    <row r="2" spans="1:36" ht="14.4" customHeight="1" thickBot="1" x14ac:dyDescent="0.35">
      <c r="B2" s="230" t="s">
        <v>26</v>
      </c>
      <c r="C2" s="231"/>
      <c r="D2" s="232"/>
      <c r="F2" s="229"/>
      <c r="G2" s="229"/>
      <c r="H2" s="251"/>
      <c r="K2" s="56"/>
      <c r="L2" s="251"/>
      <c r="O2" s="197" t="s">
        <v>27</v>
      </c>
      <c r="P2" s="198"/>
      <c r="Q2" s="251"/>
      <c r="R2" s="145"/>
      <c r="S2" s="145"/>
      <c r="T2" s="251"/>
      <c r="U2" s="145"/>
      <c r="V2" s="145"/>
      <c r="W2" s="251"/>
      <c r="Y2" s="236" t="s">
        <v>28</v>
      </c>
      <c r="Z2" s="237"/>
      <c r="AA2" s="238"/>
      <c r="AB2" s="57"/>
      <c r="AC2" s="57"/>
      <c r="AE2" s="229"/>
    </row>
    <row r="3" spans="1:36" ht="14.4" customHeight="1" thickBot="1" x14ac:dyDescent="0.35">
      <c r="B3" s="233"/>
      <c r="C3" s="234"/>
      <c r="D3" s="235"/>
      <c r="F3" s="229"/>
      <c r="G3" s="229"/>
      <c r="H3" s="251"/>
      <c r="K3" s="56"/>
      <c r="L3" s="251"/>
      <c r="O3" s="245" t="s">
        <v>29</v>
      </c>
      <c r="P3" s="246"/>
      <c r="Q3" s="251"/>
      <c r="R3" s="145"/>
      <c r="S3" s="145"/>
      <c r="T3" s="251"/>
      <c r="U3" s="145"/>
      <c r="V3" s="145"/>
      <c r="W3" s="251"/>
      <c r="Y3" s="239"/>
      <c r="Z3" s="240"/>
      <c r="AA3" s="241"/>
      <c r="AB3" s="57"/>
      <c r="AC3" s="57"/>
      <c r="AE3" s="229"/>
      <c r="AF3" s="207" t="s">
        <v>23</v>
      </c>
      <c r="AG3" s="208"/>
      <c r="AH3" s="209"/>
    </row>
    <row r="4" spans="1:36" ht="14.4" customHeight="1" thickBot="1" x14ac:dyDescent="0.35">
      <c r="H4" s="251"/>
      <c r="K4" s="56"/>
      <c r="L4" s="251"/>
      <c r="O4" s="247"/>
      <c r="P4" s="248"/>
      <c r="Q4" s="251"/>
      <c r="R4" s="145"/>
      <c r="S4" s="145"/>
      <c r="T4" s="251"/>
      <c r="U4" s="145"/>
      <c r="V4" s="145"/>
      <c r="W4" s="251"/>
      <c r="Y4" s="242"/>
      <c r="Z4" s="243"/>
      <c r="AA4" s="244"/>
      <c r="AB4" s="57"/>
      <c r="AC4" s="57"/>
      <c r="AE4" s="229"/>
      <c r="AF4" s="210"/>
      <c r="AG4" s="211"/>
      <c r="AH4" s="212"/>
    </row>
    <row r="5" spans="1:36" ht="14.4" customHeight="1" thickBot="1" x14ac:dyDescent="0.35">
      <c r="D5" s="213" t="s">
        <v>30</v>
      </c>
      <c r="E5" s="214"/>
      <c r="H5" s="251"/>
      <c r="I5" s="213" t="s">
        <v>31</v>
      </c>
      <c r="J5" s="217"/>
      <c r="K5" s="214"/>
      <c r="L5" s="251"/>
      <c r="M5" s="217" t="s">
        <v>32</v>
      </c>
      <c r="O5" s="219"/>
      <c r="P5" s="220"/>
      <c r="Q5" s="251"/>
      <c r="R5" s="217" t="s">
        <v>33</v>
      </c>
      <c r="S5" s="214"/>
      <c r="T5" s="251"/>
      <c r="U5" s="213" t="s">
        <v>34</v>
      </c>
      <c r="V5" s="214"/>
      <c r="W5" s="251"/>
      <c r="AE5" s="229"/>
    </row>
    <row r="6" spans="1:36" ht="14.4" customHeight="1" thickBot="1" x14ac:dyDescent="0.35">
      <c r="D6" s="215"/>
      <c r="E6" s="216"/>
      <c r="H6" s="251"/>
      <c r="I6" s="215"/>
      <c r="J6" s="218"/>
      <c r="K6" s="216"/>
      <c r="L6" s="251"/>
      <c r="M6" s="218"/>
      <c r="O6" s="221"/>
      <c r="P6" s="222"/>
      <c r="Q6" s="251"/>
      <c r="R6" s="218"/>
      <c r="S6" s="216"/>
      <c r="T6" s="251"/>
      <c r="U6" s="215"/>
      <c r="V6" s="216"/>
      <c r="W6" s="251"/>
      <c r="AE6" s="229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249" t="s">
        <v>36</v>
      </c>
      <c r="C7" s="249"/>
      <c r="D7" s="225" t="s">
        <v>37</v>
      </c>
      <c r="E7" s="225"/>
      <c r="F7" s="226" t="s">
        <v>38</v>
      </c>
      <c r="G7" s="226"/>
      <c r="H7" s="251"/>
      <c r="I7" s="61" t="s">
        <v>39</v>
      </c>
      <c r="J7" s="62" t="s">
        <v>40</v>
      </c>
      <c r="K7" s="63" t="s">
        <v>41</v>
      </c>
      <c r="L7" s="251"/>
      <c r="M7" s="64" t="s">
        <v>42</v>
      </c>
      <c r="O7" s="223"/>
      <c r="P7" s="224"/>
      <c r="Q7" s="251"/>
      <c r="R7" s="145"/>
      <c r="S7" s="145"/>
      <c r="T7" s="251"/>
      <c r="U7" s="145"/>
      <c r="V7" s="145"/>
      <c r="W7" s="251"/>
      <c r="X7" s="65" t="s">
        <v>43</v>
      </c>
      <c r="Y7" s="142" t="s">
        <v>44</v>
      </c>
      <c r="Z7" s="65" t="s">
        <v>45</v>
      </c>
      <c r="AA7" s="65" t="s">
        <v>46</v>
      </c>
      <c r="AB7" s="65" t="s">
        <v>47</v>
      </c>
      <c r="AD7" s="227" t="s">
        <v>48</v>
      </c>
      <c r="AE7" s="229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251"/>
      <c r="I8" s="73"/>
      <c r="J8" s="71"/>
      <c r="K8" s="72"/>
      <c r="L8" s="251"/>
      <c r="M8" s="74"/>
      <c r="O8" s="75"/>
      <c r="P8" s="76"/>
      <c r="Q8" s="251"/>
      <c r="R8" s="143"/>
      <c r="S8" s="142"/>
      <c r="T8" s="251"/>
      <c r="U8" s="143"/>
      <c r="V8" s="142"/>
      <c r="W8" s="251"/>
      <c r="X8" s="78"/>
      <c r="Y8" s="79"/>
      <c r="Z8" s="80"/>
      <c r="AA8" s="80"/>
      <c r="AB8" s="80"/>
      <c r="AD8" s="228"/>
      <c r="AE8" s="229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11962.885</v>
      </c>
      <c r="C9" s="83">
        <f>'[4]Szenario 1'!$K9</f>
        <v>1238.6371128999999</v>
      </c>
      <c r="D9" s="84">
        <f>'[4]Szenario 2'!$H9</f>
        <v>11902.77</v>
      </c>
      <c r="E9" s="84">
        <f>'[4]Szenario 2'!$K9</f>
        <v>1232.4128057999999</v>
      </c>
      <c r="F9" s="85">
        <f>'[4]Szenario 3'!$H9</f>
        <v>11842.655000000001</v>
      </c>
      <c r="G9" s="86">
        <f>'[4]Szenario 3'!$K9</f>
        <v>1226.1884987000001</v>
      </c>
      <c r="H9" s="251"/>
      <c r="I9" s="87">
        <f>'[5]Szenario 1'!$F9</f>
        <v>7</v>
      </c>
      <c r="J9" s="88">
        <f>'[5]Szenario 2'!$F9</f>
        <v>16</v>
      </c>
      <c r="K9" s="89">
        <f>'[5]Szenario 3'!$F9</f>
        <v>25</v>
      </c>
      <c r="L9" s="251"/>
      <c r="M9" s="90">
        <f>'[6]E-Auto'!$E7*(1/100)</f>
        <v>1.6900000000000001E-3</v>
      </c>
      <c r="O9" s="91">
        <f>D9</f>
        <v>11902.77</v>
      </c>
      <c r="P9" s="92">
        <f>O9*0.10354</f>
        <v>1232.4128057999999</v>
      </c>
      <c r="Q9" s="251"/>
      <c r="R9" s="93">
        <f>IF(O9&lt;$AG$18,1,2)</f>
        <v>1</v>
      </c>
      <c r="S9" s="94">
        <f>IF(P9&lt;$AG$10,1,2)</f>
        <v>1</v>
      </c>
      <c r="T9" s="251"/>
      <c r="U9" s="95">
        <f>($AI$15/$AG$20)*(1+0.15*(O9/$AG$18)^4)+$AH$33</f>
        <v>8.6000619508338955E-2</v>
      </c>
      <c r="V9" s="94">
        <f>($AI$7/$AG$12)*(1+0.15*(P9/$AG$10)^4)+$AH$32</f>
        <v>4.0000000207180367E-3</v>
      </c>
      <c r="W9" s="251"/>
      <c r="X9" s="145">
        <f t="shared" ref="X9:X12" si="0">($AG$7*$AG$8*S9*$AG$24+$AG$15*$AG$16*R9*$AG$24)</f>
        <v>3600</v>
      </c>
      <c r="Y9" s="96">
        <f>(O9*U9*$AG$30+P9*V9*$AG$29)*365</f>
        <v>11812284.485605193</v>
      </c>
      <c r="Z9" s="96">
        <f>(O9*$AI$15*$AG$37+P9*$AI$7*$AG$36)*365</f>
        <v>248690.58688940399</v>
      </c>
      <c r="AA9" s="96">
        <f>O9*$AI$15*($AG$41+$AG$40*(1-M9))*365</f>
        <v>17149.243132258383</v>
      </c>
      <c r="AB9" s="97">
        <f>365*((P9*$AI$7*($AG$53*$AG$54+$AG$49*$AG$50+$AG$45*$AG$46))+(O9*1.6*$AI$15*($AG$53*$AG$55+$AG$49*$AG$51+$AG$45*$AG$47)))</f>
        <v>7955.0424174727768</v>
      </c>
      <c r="AD9" s="98">
        <f>SUM(X9:AB9)</f>
        <v>12089679.358044328</v>
      </c>
      <c r="AE9" s="229"/>
      <c r="AF9" s="203" t="s">
        <v>54</v>
      </c>
      <c r="AG9" s="99"/>
      <c r="AH9" s="206"/>
      <c r="AI9" s="100" t="s">
        <v>55</v>
      </c>
      <c r="AJ9" s="101">
        <v>25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251"/>
      <c r="I10" s="102">
        <f>'[5]Szenario 1'!$F10</f>
        <v>7</v>
      </c>
      <c r="J10" s="103">
        <f>'[5]Szenario 2'!$F10</f>
        <v>16</v>
      </c>
      <c r="K10" s="104">
        <f>'[5]Szenario 3'!$F10</f>
        <v>25</v>
      </c>
      <c r="L10" s="251"/>
      <c r="M10" s="105">
        <f>'[6]E-Auto'!$E8*(1/100)</f>
        <v>2.3700000000000001E-3</v>
      </c>
      <c r="O10" s="91">
        <f t="shared" ref="O10" si="1">D10</f>
        <v>12023</v>
      </c>
      <c r="P10" s="92">
        <f t="shared" ref="P10:P54" si="2">O10*0.10354</f>
        <v>1244.86142</v>
      </c>
      <c r="Q10" s="251"/>
      <c r="R10" s="93">
        <f t="shared" ref="R10:R54" si="3">IF(O10&lt;$AG$18,1,2)</f>
        <v>1</v>
      </c>
      <c r="S10" s="94">
        <f t="shared" ref="S10:S54" si="4">IF(P10&lt;$AG$10,1,2)</f>
        <v>1</v>
      </c>
      <c r="T10" s="251"/>
      <c r="U10" s="95">
        <f t="shared" ref="U10:U29" si="5">($AI$15/$AG$20)*(1+0.15*(O10/$AG$18)^4)+$AH$33</f>
        <v>8.6000644920791361E-2</v>
      </c>
      <c r="V10" s="94">
        <f t="shared" ref="V10:V54" si="6">($AI$7/$AG$12)*(1+0.15*(P10/$AG$10)^4)+$AH$32</f>
        <v>4.0000000215678986E-3</v>
      </c>
      <c r="W10" s="251"/>
      <c r="X10" s="145">
        <f t="shared" si="0"/>
        <v>3600</v>
      </c>
      <c r="Y10" s="96">
        <f t="shared" ref="Y10:Y54" si="7">(O10*U10*$AG$30+P10*V10*$AG$29)*365</f>
        <v>11931604.005624492</v>
      </c>
      <c r="Z10" s="96">
        <f t="shared" ref="Z10:Z54" si="8">(O10*$AI$15*$AG$37+P10*$AI$7*$AG$36)*365</f>
        <v>251202.61301959999</v>
      </c>
      <c r="AA10" s="96">
        <f t="shared" ref="AA10:AA54" si="9">O10*$AI$15*($AG$41+$AG$40*(1-M10))*365</f>
        <v>17314.231670626003</v>
      </c>
      <c r="AB10" s="97">
        <f t="shared" ref="AB10:AB54" si="10">365*((P10*$AI$7*($AG$53*$AG$54+$AG$49*$AG$50+$AG$45*$AG$46))+(O10*1.6*$AI$15*($AG$53*$AG$55+$AG$49*$AG$51+$AG$45*$AG$47)))</f>
        <v>8035.3963812856318</v>
      </c>
      <c r="AD10" s="98">
        <f t="shared" ref="AD10:AD46" si="11">SUM(X10:AB10)</f>
        <v>12211756.246696003</v>
      </c>
      <c r="AE10" s="229"/>
      <c r="AF10" s="204"/>
      <c r="AG10" s="106">
        <v>90408</v>
      </c>
      <c r="AH10" s="206"/>
      <c r="AI10" s="100"/>
      <c r="AJ10" s="69"/>
    </row>
    <row r="11" spans="1:36" ht="15.6" x14ac:dyDescent="0.3">
      <c r="A11" s="82">
        <f t="shared" ref="A11:A54" si="12">A10+1</f>
        <v>2017</v>
      </c>
      <c r="B11" s="83">
        <f>'[4]Szenario 1'!$H11</f>
        <v>12083.115</v>
      </c>
      <c r="C11" s="83">
        <f>'[4]Szenario 1'!$K11</f>
        <v>1251.0857271</v>
      </c>
      <c r="D11" s="84">
        <f>'[4]Szenario 2'!$H11</f>
        <v>12143.23</v>
      </c>
      <c r="E11" s="84">
        <f>'[4]Szenario 2'!$K11</f>
        <v>1257.3100341999998</v>
      </c>
      <c r="F11" s="85">
        <f>'[4]Szenario 3'!$H11</f>
        <v>12203.344999999999</v>
      </c>
      <c r="G11" s="86">
        <f>'[4]Szenario 3'!$K11</f>
        <v>1263.5343412999998</v>
      </c>
      <c r="H11" s="251"/>
      <c r="I11" s="102">
        <f>'[5]Szenario 1'!$F11</f>
        <v>7</v>
      </c>
      <c r="J11" s="103">
        <f>'[5]Szenario 2'!$F11</f>
        <v>16</v>
      </c>
      <c r="K11" s="104">
        <f>'[5]Szenario 3'!$F11</f>
        <v>25</v>
      </c>
      <c r="L11" s="251"/>
      <c r="M11" s="105">
        <f>'[6]E-Auto'!$E9*(1/100)</f>
        <v>3.1800000000000001E-3</v>
      </c>
      <c r="O11" s="91">
        <f>$O$10+(A11-$A$10)*0.06*$O$10</f>
        <v>12744.38</v>
      </c>
      <c r="P11" s="92">
        <f t="shared" si="2"/>
        <v>1319.5531051999999</v>
      </c>
      <c r="Q11" s="251"/>
      <c r="R11" s="93">
        <f t="shared" si="3"/>
        <v>1</v>
      </c>
      <c r="S11" s="94">
        <f t="shared" si="4"/>
        <v>1</v>
      </c>
      <c r="T11" s="251"/>
      <c r="U11" s="95">
        <f t="shared" si="5"/>
        <v>8.6000814197640121E-2</v>
      </c>
      <c r="V11" s="94">
        <f t="shared" si="6"/>
        <v>4.0000000272289752E-3</v>
      </c>
      <c r="W11" s="251"/>
      <c r="X11" s="145">
        <f t="shared" si="0"/>
        <v>3600</v>
      </c>
      <c r="Y11" s="96">
        <f t="shared" si="7"/>
        <v>12647525.065648437</v>
      </c>
      <c r="Z11" s="96">
        <f t="shared" si="8"/>
        <v>266274.76980077598</v>
      </c>
      <c r="AA11" s="96">
        <f t="shared" si="9"/>
        <v>18342.686233249839</v>
      </c>
      <c r="AB11" s="97">
        <f t="shared" si="10"/>
        <v>8517.52016416277</v>
      </c>
      <c r="AD11" s="98">
        <f t="shared" si="11"/>
        <v>12944260.041846626</v>
      </c>
      <c r="AE11" s="229"/>
      <c r="AF11" s="205"/>
      <c r="AG11" s="99"/>
      <c r="AH11" s="206"/>
      <c r="AI11" s="100" t="s">
        <v>56</v>
      </c>
      <c r="AJ11" s="101">
        <v>55</v>
      </c>
    </row>
    <row r="12" spans="1:36" ht="16.2" thickBot="1" x14ac:dyDescent="0.35">
      <c r="A12" s="82">
        <f t="shared" si="12"/>
        <v>2018</v>
      </c>
      <c r="B12" s="83">
        <f>'[4]Szenario 1'!$H12</f>
        <v>12143.23</v>
      </c>
      <c r="C12" s="83">
        <f>'[4]Szenario 1'!$K12</f>
        <v>1257.3100341999998</v>
      </c>
      <c r="D12" s="84">
        <f>'[4]Szenario 2'!$H12</f>
        <v>12263.46</v>
      </c>
      <c r="E12" s="84">
        <f>'[4]Szenario 2'!$K12</f>
        <v>1269.7586483999999</v>
      </c>
      <c r="F12" s="85">
        <f>'[4]Szenario 3'!$H12</f>
        <v>12383.69</v>
      </c>
      <c r="G12" s="86">
        <f>'[4]Szenario 3'!$K12</f>
        <v>1282.2072625999999</v>
      </c>
      <c r="H12" s="251"/>
      <c r="I12" s="102">
        <f>'[5]Szenario 1'!$F12</f>
        <v>7</v>
      </c>
      <c r="J12" s="103">
        <f>'[5]Szenario 2'!$F12</f>
        <v>16</v>
      </c>
      <c r="K12" s="104">
        <f>'[5]Szenario 3'!$F12</f>
        <v>25</v>
      </c>
      <c r="L12" s="251"/>
      <c r="M12" s="105">
        <f>'[6]E-Auto'!$E10*(1/100)</f>
        <v>4.1700000000000001E-3</v>
      </c>
      <c r="O12" s="91">
        <f t="shared" ref="O12:O54" si="13">$O$10+(A12-$A$10)*0.06*$O$10</f>
        <v>13465.76</v>
      </c>
      <c r="P12" s="92">
        <f t="shared" si="2"/>
        <v>1394.2447903999998</v>
      </c>
      <c r="Q12" s="251"/>
      <c r="R12" s="93">
        <f t="shared" si="3"/>
        <v>1</v>
      </c>
      <c r="S12" s="94">
        <f t="shared" si="4"/>
        <v>1</v>
      </c>
      <c r="T12" s="251"/>
      <c r="U12" s="95">
        <f t="shared" si="5"/>
        <v>8.6001014795350883E-2</v>
      </c>
      <c r="V12" s="94">
        <f t="shared" si="6"/>
        <v>4.0000000339375065E-3</v>
      </c>
      <c r="W12" s="251"/>
      <c r="X12" s="145">
        <f t="shared" si="0"/>
        <v>3600</v>
      </c>
      <c r="Y12" s="96">
        <f t="shared" si="7"/>
        <v>13363453.787714079</v>
      </c>
      <c r="Z12" s="96">
        <f t="shared" si="8"/>
        <v>281346.92658195202</v>
      </c>
      <c r="AA12" s="96">
        <f t="shared" si="9"/>
        <v>19367.521739177922</v>
      </c>
      <c r="AB12" s="97">
        <f t="shared" si="10"/>
        <v>8999.6439470399091</v>
      </c>
      <c r="AD12" s="98">
        <f t="shared" si="11"/>
        <v>13676767.87998225</v>
      </c>
      <c r="AE12" s="229"/>
      <c r="AF12" s="107" t="s">
        <v>57</v>
      </c>
      <c r="AG12" s="108">
        <v>20</v>
      </c>
      <c r="AH12" s="109" t="s">
        <v>58</v>
      </c>
      <c r="AI12" s="109"/>
      <c r="AJ12" s="110"/>
    </row>
    <row r="13" spans="1:36" ht="16.2" thickBot="1" x14ac:dyDescent="0.35">
      <c r="A13" s="82">
        <f t="shared" si="12"/>
        <v>2019</v>
      </c>
      <c r="B13" s="83">
        <f>'[4]Szenario 1'!$H13</f>
        <v>12203.344999999999</v>
      </c>
      <c r="C13" s="83">
        <f>'[4]Szenario 1'!$K13</f>
        <v>1263.5343412999998</v>
      </c>
      <c r="D13" s="84">
        <f>'[4]Szenario 2'!$H13</f>
        <v>12383.69</v>
      </c>
      <c r="E13" s="84">
        <f>'[4]Szenario 2'!$K13</f>
        <v>1282.2072625999999</v>
      </c>
      <c r="F13" s="85">
        <f>'[4]Szenario 3'!$H13</f>
        <v>12564.035</v>
      </c>
      <c r="G13" s="86">
        <f>'[4]Szenario 3'!$K13</f>
        <v>1300.8801838999998</v>
      </c>
      <c r="H13" s="251"/>
      <c r="I13" s="102">
        <f>'[5]Szenario 1'!$F13</f>
        <v>7</v>
      </c>
      <c r="J13" s="103">
        <f>'[5]Szenario 2'!$F13</f>
        <v>16</v>
      </c>
      <c r="K13" s="104">
        <f>'[5]Szenario 3'!$F13</f>
        <v>25</v>
      </c>
      <c r="L13" s="251"/>
      <c r="M13" s="105">
        <f>'[6]E-Auto'!$E11*(1/100)</f>
        <v>6.2100000000000002E-3</v>
      </c>
      <c r="O13" s="91">
        <f t="shared" si="13"/>
        <v>14187.14</v>
      </c>
      <c r="P13" s="92">
        <f t="shared" si="2"/>
        <v>1468.9364755999998</v>
      </c>
      <c r="Q13" s="251"/>
      <c r="R13" s="93">
        <f t="shared" si="3"/>
        <v>1</v>
      </c>
      <c r="S13" s="94">
        <f t="shared" si="4"/>
        <v>1</v>
      </c>
      <c r="T13" s="251"/>
      <c r="U13" s="95">
        <f t="shared" si="5"/>
        <v>8.6001250358087256E-2</v>
      </c>
      <c r="V13" s="94">
        <f t="shared" si="6"/>
        <v>4.000000041815362E-3</v>
      </c>
      <c r="W13" s="251"/>
      <c r="X13" s="145">
        <f>($AG$7*$AG$8*S13*$AG$24+$AG$15*$AG$16*R13*$AG$24)</f>
        <v>3600</v>
      </c>
      <c r="Y13" s="96">
        <f t="shared" si="7"/>
        <v>14079391.546452293</v>
      </c>
      <c r="Z13" s="96">
        <f t="shared" si="8"/>
        <v>296419.08336312801</v>
      </c>
      <c r="AA13" s="96">
        <f t="shared" si="9"/>
        <v>20375.911611968437</v>
      </c>
      <c r="AB13" s="97">
        <f t="shared" si="10"/>
        <v>9481.7677299170446</v>
      </c>
      <c r="AD13" s="98">
        <f t="shared" si="11"/>
        <v>14409268.309157308</v>
      </c>
      <c r="AE13" s="229"/>
    </row>
    <row r="14" spans="1:36" ht="16.2" thickBot="1" x14ac:dyDescent="0.35">
      <c r="A14" s="111">
        <f t="shared" si="12"/>
        <v>2020</v>
      </c>
      <c r="B14" s="83">
        <f>'[4]Szenario 1'!$H14</f>
        <v>12263.46</v>
      </c>
      <c r="C14" s="83">
        <f>'[4]Szenario 1'!$K14</f>
        <v>1269.7586483999999</v>
      </c>
      <c r="D14" s="84">
        <f>'[4]Szenario 2'!$H14</f>
        <v>12503.92</v>
      </c>
      <c r="E14" s="84">
        <f>'[4]Szenario 2'!$K14</f>
        <v>1294.6558768</v>
      </c>
      <c r="F14" s="85">
        <f>'[4]Szenario 3'!$H14</f>
        <v>12744.38</v>
      </c>
      <c r="G14" s="86">
        <f>'[4]Szenario 3'!$K14</f>
        <v>1319.5531051999999</v>
      </c>
      <c r="H14" s="251"/>
      <c r="I14" s="102">
        <f>'[5]Szenario 1'!$F14</f>
        <v>7</v>
      </c>
      <c r="J14" s="103">
        <f>'[5]Szenario 2'!$F14</f>
        <v>16</v>
      </c>
      <c r="K14" s="104">
        <f>'[5]Szenario 3'!$F14</f>
        <v>25</v>
      </c>
      <c r="L14" s="251"/>
      <c r="M14" s="105">
        <f>'[6]E-Auto'!$E12*(1/100)</f>
        <v>3.5041935483870967E-2</v>
      </c>
      <c r="O14" s="91">
        <f t="shared" si="13"/>
        <v>14908.52</v>
      </c>
      <c r="P14" s="92">
        <f t="shared" si="2"/>
        <v>1543.6281607999999</v>
      </c>
      <c r="Q14" s="251"/>
      <c r="R14" s="93">
        <f t="shared" si="3"/>
        <v>1</v>
      </c>
      <c r="S14" s="94">
        <f t="shared" si="4"/>
        <v>1</v>
      </c>
      <c r="T14" s="251"/>
      <c r="U14" s="95">
        <f t="shared" si="5"/>
        <v>8.6001524730609055E-2</v>
      </c>
      <c r="V14" s="94">
        <f t="shared" si="6"/>
        <v>4.0000000509911229E-3</v>
      </c>
      <c r="W14" s="251"/>
      <c r="X14" s="145">
        <f>($AG$7*$AG$8*S14*$AG$24+$AG$15*$AG$16*R14*$AG$24)+AG26</f>
        <v>1163600</v>
      </c>
      <c r="Y14" s="96">
        <f t="shared" si="7"/>
        <v>14795339.871876959</v>
      </c>
      <c r="Z14" s="96">
        <f t="shared" si="8"/>
        <v>311491.240144304</v>
      </c>
      <c r="AA14" s="96">
        <f t="shared" si="9"/>
        <v>20978.952600469605</v>
      </c>
      <c r="AB14" s="97">
        <f t="shared" si="10"/>
        <v>9963.8915127941837</v>
      </c>
      <c r="AD14" s="98">
        <f t="shared" si="11"/>
        <v>16301373.956134528</v>
      </c>
      <c r="AE14" s="229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2"/>
        <v>2021</v>
      </c>
      <c r="B15" s="83">
        <f>'[4]Szenario 1'!$H15</f>
        <v>12323.575000000001</v>
      </c>
      <c r="C15" s="83">
        <f>'[4]Szenario 1'!$K15</f>
        <v>1275.9829554999999</v>
      </c>
      <c r="D15" s="84">
        <f>'[4]Szenario 2'!$H15</f>
        <v>12624.15</v>
      </c>
      <c r="E15" s="84">
        <f>'[4]Szenario 2'!$K15</f>
        <v>1307.1044909999998</v>
      </c>
      <c r="F15" s="85">
        <f>'[4]Szenario 3'!$H15</f>
        <v>12924.725</v>
      </c>
      <c r="G15" s="86">
        <f>'[4]Szenario 3'!$K15</f>
        <v>1338.2260265</v>
      </c>
      <c r="H15" s="251"/>
      <c r="I15" s="102">
        <f>'[5]Szenario 1'!$F15</f>
        <v>7</v>
      </c>
      <c r="J15" s="103">
        <f>'[5]Szenario 2'!$F15</f>
        <v>16</v>
      </c>
      <c r="K15" s="104">
        <f>'[5]Szenario 3'!$F15</f>
        <v>25</v>
      </c>
      <c r="L15" s="251"/>
      <c r="M15" s="105">
        <f>'[6]E-Auto'!$E13*(1/100)</f>
        <v>6.3873870967741941E-2</v>
      </c>
      <c r="O15" s="91">
        <f t="shared" si="13"/>
        <v>15629.9</v>
      </c>
      <c r="P15" s="92">
        <f t="shared" si="2"/>
        <v>1618.3198459999999</v>
      </c>
      <c r="Q15" s="251"/>
      <c r="R15" s="93">
        <f t="shared" si="3"/>
        <v>1</v>
      </c>
      <c r="S15" s="94">
        <f t="shared" si="4"/>
        <v>1</v>
      </c>
      <c r="T15" s="251"/>
      <c r="U15" s="95">
        <f t="shared" si="5"/>
        <v>8.6001841958272221E-2</v>
      </c>
      <c r="V15" s="94">
        <f t="shared" si="6"/>
        <v>4.000000061600075E-3</v>
      </c>
      <c r="W15" s="251"/>
      <c r="X15" s="145">
        <f>($AJ$11*$AG$8*S15*$AG$25+$AJ$9*$AG$8*$AG$24*S15+$AG$15*$AG$16*R15*$AG$24)</f>
        <v>7725</v>
      </c>
      <c r="Y15" s="96">
        <f t="shared" si="7"/>
        <v>15511300.457709046</v>
      </c>
      <c r="Z15" s="96">
        <f t="shared" si="8"/>
        <v>326563.39692547999</v>
      </c>
      <c r="AA15" s="96">
        <f t="shared" si="9"/>
        <v>21540.08820376408</v>
      </c>
      <c r="AB15" s="97">
        <f t="shared" si="10"/>
        <v>10446.015295671321</v>
      </c>
      <c r="AD15" s="98">
        <f t="shared" si="11"/>
        <v>15877574.95813396</v>
      </c>
      <c r="AE15" s="229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2"/>
        <v>2022</v>
      </c>
      <c r="B16" s="83">
        <f>'[4]Szenario 1'!$H16</f>
        <v>12383.69</v>
      </c>
      <c r="C16" s="83">
        <f>'[4]Szenario 1'!$K16</f>
        <v>1282.2072625999999</v>
      </c>
      <c r="D16" s="84">
        <f>'[4]Szenario 2'!$H16</f>
        <v>12744.38</v>
      </c>
      <c r="E16" s="84">
        <f>'[4]Szenario 2'!$K16</f>
        <v>1319.5531051999999</v>
      </c>
      <c r="F16" s="85">
        <f>'[4]Szenario 3'!$H16</f>
        <v>13105.07</v>
      </c>
      <c r="G16" s="86">
        <f>'[4]Szenario 3'!$K16</f>
        <v>1356.8989477999999</v>
      </c>
      <c r="H16" s="251"/>
      <c r="I16" s="102">
        <f>'[5]Szenario 1'!$F16</f>
        <v>7</v>
      </c>
      <c r="J16" s="103">
        <f>'[5]Szenario 2'!$F16</f>
        <v>16</v>
      </c>
      <c r="K16" s="104">
        <f>'[5]Szenario 3'!$F16</f>
        <v>25</v>
      </c>
      <c r="L16" s="251"/>
      <c r="M16" s="105">
        <f>'[6]E-Auto'!$E14*(1/100)</f>
        <v>9.2705806451612929E-2</v>
      </c>
      <c r="O16" s="91">
        <f t="shared" si="13"/>
        <v>16351.279999999999</v>
      </c>
      <c r="P16" s="92">
        <f t="shared" si="2"/>
        <v>1693.0115311999998</v>
      </c>
      <c r="Q16" s="251"/>
      <c r="R16" s="93">
        <f t="shared" si="3"/>
        <v>1</v>
      </c>
      <c r="S16" s="94">
        <f t="shared" si="4"/>
        <v>1</v>
      </c>
      <c r="T16" s="251"/>
      <c r="U16" s="95">
        <f t="shared" si="5"/>
        <v>8.6002206287028871E-2</v>
      </c>
      <c r="V16" s="94">
        <f t="shared" si="6"/>
        <v>4.0000000737842158E-3</v>
      </c>
      <c r="W16" s="251"/>
      <c r="X16" s="145">
        <f t="shared" ref="X16:X54" si="14">($AJ$11*$AG$8*S16*$AG$25+$AJ$9*$AG$8*$AG$24*S16+$AG$15*$AG$16*R16*$AG$24)</f>
        <v>7725</v>
      </c>
      <c r="Y16" s="96">
        <f t="shared" si="7"/>
        <v>16227275.169700706</v>
      </c>
      <c r="Z16" s="96">
        <f t="shared" si="8"/>
        <v>341635.55370665598</v>
      </c>
      <c r="AA16" s="96">
        <f t="shared" si="9"/>
        <v>22059.318421851891</v>
      </c>
      <c r="AB16" s="97">
        <f t="shared" si="10"/>
        <v>10928.139078548458</v>
      </c>
      <c r="AD16" s="98">
        <f t="shared" si="11"/>
        <v>16609623.180907762</v>
      </c>
      <c r="AE16" s="229"/>
      <c r="AF16" s="81" t="s">
        <v>61</v>
      </c>
      <c r="AG16" s="54">
        <v>6</v>
      </c>
      <c r="AH16" s="68" t="s">
        <v>50</v>
      </c>
      <c r="AI16" s="68"/>
      <c r="AJ16" s="69"/>
    </row>
    <row r="17" spans="1:36" ht="15.6" x14ac:dyDescent="0.3">
      <c r="A17" s="82">
        <f t="shared" si="12"/>
        <v>2023</v>
      </c>
      <c r="B17" s="83">
        <f>'[4]Szenario 1'!$H17</f>
        <v>12443.805</v>
      </c>
      <c r="C17" s="83">
        <f>'[4]Szenario 1'!$K17</f>
        <v>1288.4315697</v>
      </c>
      <c r="D17" s="84">
        <f>'[4]Szenario 2'!$H17</f>
        <v>12864.61</v>
      </c>
      <c r="E17" s="84">
        <f>'[4]Szenario 2'!$K17</f>
        <v>1332.0017194</v>
      </c>
      <c r="F17" s="85">
        <f>'[4]Szenario 3'!$H17</f>
        <v>13285.415000000001</v>
      </c>
      <c r="G17" s="86">
        <f>'[4]Szenario 3'!$K17</f>
        <v>1375.5718691</v>
      </c>
      <c r="H17" s="251"/>
      <c r="I17" s="102">
        <f>'[5]Szenario 1'!$F17</f>
        <v>7</v>
      </c>
      <c r="J17" s="103">
        <f>'[5]Szenario 2'!$F17</f>
        <v>16</v>
      </c>
      <c r="K17" s="104">
        <f>'[5]Szenario 3'!$F17</f>
        <v>25</v>
      </c>
      <c r="L17" s="251"/>
      <c r="M17" s="105">
        <f>'[6]E-Auto'!$E15*(1/100)</f>
        <v>0.1215377419354839</v>
      </c>
      <c r="O17" s="91">
        <f t="shared" si="13"/>
        <v>17072.66</v>
      </c>
      <c r="P17" s="92">
        <f t="shared" si="2"/>
        <v>1767.7032164</v>
      </c>
      <c r="Q17" s="251"/>
      <c r="R17" s="93">
        <f t="shared" si="3"/>
        <v>1</v>
      </c>
      <c r="S17" s="94">
        <f t="shared" si="4"/>
        <v>1</v>
      </c>
      <c r="T17" s="251"/>
      <c r="U17" s="95">
        <f t="shared" si="5"/>
        <v>8.6002622163427273E-2</v>
      </c>
      <c r="V17" s="94">
        <f t="shared" si="6"/>
        <v>4.0000000876922502E-3</v>
      </c>
      <c r="W17" s="251"/>
      <c r="X17" s="145">
        <f t="shared" si="14"/>
        <v>7725</v>
      </c>
      <c r="Y17" s="96">
        <f t="shared" si="7"/>
        <v>16943266.053959355</v>
      </c>
      <c r="Z17" s="96">
        <f t="shared" si="8"/>
        <v>356707.71048783191</v>
      </c>
      <c r="AA17" s="96">
        <f t="shared" si="9"/>
        <v>22536.643254733026</v>
      </c>
      <c r="AB17" s="97">
        <f t="shared" si="10"/>
        <v>11410.262861425599</v>
      </c>
      <c r="AD17" s="98">
        <f t="shared" si="11"/>
        <v>17341645.670563348</v>
      </c>
      <c r="AE17" s="229"/>
      <c r="AF17" s="203" t="s">
        <v>62</v>
      </c>
      <c r="AG17" s="99"/>
      <c r="AH17" s="206"/>
      <c r="AI17" s="68"/>
      <c r="AJ17" s="69"/>
    </row>
    <row r="18" spans="1:36" ht="15.6" x14ac:dyDescent="0.3">
      <c r="A18" s="82">
        <f t="shared" si="12"/>
        <v>2024</v>
      </c>
      <c r="B18" s="83">
        <f>'[4]Szenario 1'!$H18</f>
        <v>12503.92</v>
      </c>
      <c r="C18" s="83">
        <f>'[4]Szenario 1'!$K18</f>
        <v>1294.6558768</v>
      </c>
      <c r="D18" s="84">
        <f>'[4]Szenario 2'!$H18</f>
        <v>12984.84</v>
      </c>
      <c r="E18" s="84">
        <f>'[4]Szenario 2'!$K18</f>
        <v>1344.4503336</v>
      </c>
      <c r="F18" s="85">
        <f>'[4]Szenario 3'!$H18</f>
        <v>13465.76</v>
      </c>
      <c r="G18" s="86">
        <f>'[4]Szenario 3'!$K18</f>
        <v>1394.2447903999998</v>
      </c>
      <c r="H18" s="251"/>
      <c r="I18" s="102">
        <f>'[5]Szenario 1'!$F18</f>
        <v>7</v>
      </c>
      <c r="J18" s="103">
        <f>'[5]Szenario 2'!$F18</f>
        <v>16</v>
      </c>
      <c r="K18" s="104">
        <f>'[5]Szenario 3'!$F18</f>
        <v>25</v>
      </c>
      <c r="L18" s="251"/>
      <c r="M18" s="105">
        <f>'[6]E-Auto'!$E16*(1/100)</f>
        <v>0.15036967741935489</v>
      </c>
      <c r="O18" s="91">
        <f t="shared" si="13"/>
        <v>17794.04</v>
      </c>
      <c r="P18" s="92">
        <f t="shared" si="2"/>
        <v>1842.3949015999999</v>
      </c>
      <c r="Q18" s="251"/>
      <c r="R18" s="93">
        <f t="shared" si="3"/>
        <v>1</v>
      </c>
      <c r="S18" s="94">
        <f t="shared" si="4"/>
        <v>1</v>
      </c>
      <c r="T18" s="251"/>
      <c r="U18" s="95">
        <f t="shared" si="5"/>
        <v>8.6003094234611888E-2</v>
      </c>
      <c r="V18" s="94">
        <f t="shared" si="6"/>
        <v>4.0000001034795896E-3</v>
      </c>
      <c r="W18" s="251"/>
      <c r="X18" s="145">
        <f t="shared" si="14"/>
        <v>7725</v>
      </c>
      <c r="Y18" s="96">
        <f t="shared" si="7"/>
        <v>17659275.345271789</v>
      </c>
      <c r="Z18" s="96">
        <f t="shared" si="8"/>
        <v>371779.86726900795</v>
      </c>
      <c r="AA18" s="96">
        <f t="shared" si="9"/>
        <v>22972.062702407478</v>
      </c>
      <c r="AB18" s="97">
        <f t="shared" si="10"/>
        <v>11892.386644302736</v>
      </c>
      <c r="AD18" s="98">
        <f t="shared" si="11"/>
        <v>18073644.661887508</v>
      </c>
      <c r="AE18" s="229"/>
      <c r="AF18" s="204"/>
      <c r="AG18" s="106">
        <v>60000</v>
      </c>
      <c r="AH18" s="206"/>
      <c r="AI18" s="68"/>
      <c r="AJ18" s="69"/>
    </row>
    <row r="19" spans="1:36" ht="15.6" x14ac:dyDescent="0.3">
      <c r="A19" s="82">
        <f t="shared" si="12"/>
        <v>2025</v>
      </c>
      <c r="B19" s="83">
        <f>'[4]Szenario 1'!$H19</f>
        <v>12564.035</v>
      </c>
      <c r="C19" s="83">
        <f>'[4]Szenario 1'!$K19</f>
        <v>1300.8801838999998</v>
      </c>
      <c r="D19" s="84">
        <f>'[4]Szenario 2'!$H19</f>
        <v>13105.07</v>
      </c>
      <c r="E19" s="84">
        <f>'[4]Szenario 2'!$K19</f>
        <v>1356.8989477999999</v>
      </c>
      <c r="F19" s="85">
        <f>'[4]Szenario 3'!$H19</f>
        <v>13646.105</v>
      </c>
      <c r="G19" s="86">
        <f>'[4]Szenario 3'!$K19</f>
        <v>1412.9177116999999</v>
      </c>
      <c r="H19" s="251"/>
      <c r="I19" s="102">
        <f>'[5]Szenario 1'!$F19</f>
        <v>7</v>
      </c>
      <c r="J19" s="103">
        <f>'[5]Szenario 2'!$F19</f>
        <v>16</v>
      </c>
      <c r="K19" s="104">
        <f>'[5]Szenario 3'!$F19</f>
        <v>25</v>
      </c>
      <c r="L19" s="251"/>
      <c r="M19" s="105">
        <f>'[6]E-Auto'!$E17*(1/100)</f>
        <v>0.17920161290322587</v>
      </c>
      <c r="O19" s="91">
        <f t="shared" si="13"/>
        <v>18515.419999999998</v>
      </c>
      <c r="P19" s="92">
        <f t="shared" si="2"/>
        <v>1917.0865867999996</v>
      </c>
      <c r="Q19" s="251"/>
      <c r="R19" s="93">
        <f t="shared" si="3"/>
        <v>1</v>
      </c>
      <c r="S19" s="94">
        <f t="shared" si="4"/>
        <v>1</v>
      </c>
      <c r="T19" s="251"/>
      <c r="U19" s="95">
        <f t="shared" si="5"/>
        <v>8.60036273483233E-2</v>
      </c>
      <c r="V19" s="94">
        <f t="shared" si="6"/>
        <v>4.0000001213083567E-3</v>
      </c>
      <c r="W19" s="251"/>
      <c r="X19" s="145">
        <f t="shared" si="14"/>
        <v>7725</v>
      </c>
      <c r="Y19" s="96">
        <f t="shared" si="7"/>
        <v>18375305.475428227</v>
      </c>
      <c r="Z19" s="96">
        <f t="shared" si="8"/>
        <v>386852.02405018394</v>
      </c>
      <c r="AA19" s="96">
        <f t="shared" si="9"/>
        <v>23365.576764875255</v>
      </c>
      <c r="AB19" s="97">
        <f t="shared" si="10"/>
        <v>12374.510427179872</v>
      </c>
      <c r="AD19" s="98">
        <f t="shared" si="11"/>
        <v>18805622.586670466</v>
      </c>
      <c r="AE19" s="229"/>
      <c r="AF19" s="205"/>
      <c r="AG19" s="99"/>
      <c r="AH19" s="206"/>
      <c r="AI19" s="68"/>
      <c r="AJ19" s="69"/>
    </row>
    <row r="20" spans="1:36" ht="16.2" thickBot="1" x14ac:dyDescent="0.35">
      <c r="A20" s="82">
        <f t="shared" si="12"/>
        <v>2026</v>
      </c>
      <c r="B20" s="83">
        <f>'[4]Szenario 1'!$H20</f>
        <v>12624.15</v>
      </c>
      <c r="C20" s="83">
        <f>'[4]Szenario 1'!$K20</f>
        <v>1307.1044909999998</v>
      </c>
      <c r="D20" s="84">
        <f>'[4]Szenario 2'!$H20</f>
        <v>13225.3</v>
      </c>
      <c r="E20" s="84">
        <f>'[4]Szenario 2'!$K20</f>
        <v>1369.3475619999999</v>
      </c>
      <c r="F20" s="85">
        <f>'[4]Szenario 3'!$H20</f>
        <v>13826.45</v>
      </c>
      <c r="G20" s="86">
        <f>'[4]Szenario 3'!$K20</f>
        <v>1431.590633</v>
      </c>
      <c r="H20" s="251"/>
      <c r="I20" s="102">
        <f>'[5]Szenario 1'!$F20</f>
        <v>7</v>
      </c>
      <c r="J20" s="103">
        <f>'[5]Szenario 2'!$F20</f>
        <v>16</v>
      </c>
      <c r="K20" s="104">
        <f>'[5]Szenario 3'!$F20</f>
        <v>25</v>
      </c>
      <c r="L20" s="251"/>
      <c r="M20" s="105">
        <f>'[6]E-Auto'!$E18*(1/100)</f>
        <v>0.20803354838709684</v>
      </c>
      <c r="O20" s="91">
        <f t="shared" si="13"/>
        <v>19236.8</v>
      </c>
      <c r="P20" s="92">
        <f t="shared" si="2"/>
        <v>1991.7782719999998</v>
      </c>
      <c r="Q20" s="251"/>
      <c r="R20" s="93">
        <f t="shared" si="3"/>
        <v>1</v>
      </c>
      <c r="S20" s="94">
        <f t="shared" si="4"/>
        <v>1</v>
      </c>
      <c r="T20" s="251"/>
      <c r="U20" s="95">
        <f t="shared" si="5"/>
        <v>8.60042265528983E-2</v>
      </c>
      <c r="V20" s="94">
        <f t="shared" si="6"/>
        <v>4.0000001413473809E-3</v>
      </c>
      <c r="W20" s="251"/>
      <c r="X20" s="145">
        <f t="shared" si="14"/>
        <v>7725</v>
      </c>
      <c r="Y20" s="96">
        <f t="shared" si="7"/>
        <v>19091359.081546448</v>
      </c>
      <c r="Z20" s="96">
        <f t="shared" si="8"/>
        <v>401924.18083135987</v>
      </c>
      <c r="AA20" s="96">
        <f t="shared" si="9"/>
        <v>23717.185442136361</v>
      </c>
      <c r="AB20" s="97">
        <f t="shared" si="10"/>
        <v>12856.634210057011</v>
      </c>
      <c r="AD20" s="98">
        <f t="shared" si="11"/>
        <v>19537582.082030002</v>
      </c>
      <c r="AE20" s="229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2"/>
        <v>2027</v>
      </c>
      <c r="B21" s="83">
        <f>'[4]Szenario 1'!$H21</f>
        <v>12684.264999999999</v>
      </c>
      <c r="C21" s="83">
        <f>'[4]Szenario 1'!$K21</f>
        <v>1313.3287980999999</v>
      </c>
      <c r="D21" s="84">
        <f>'[4]Szenario 2'!$H21</f>
        <v>13345.53</v>
      </c>
      <c r="E21" s="84">
        <f>'[4]Szenario 2'!$K21</f>
        <v>1381.7961762</v>
      </c>
      <c r="F21" s="85">
        <f>'[4]Szenario 3'!$H21</f>
        <v>14006.795</v>
      </c>
      <c r="G21" s="86">
        <f>'[4]Szenario 3'!$K21</f>
        <v>1450.2635542999999</v>
      </c>
      <c r="H21" s="251"/>
      <c r="I21" s="102">
        <f>'[5]Szenario 1'!$F21</f>
        <v>7</v>
      </c>
      <c r="J21" s="103">
        <f>'[5]Szenario 2'!$F21</f>
        <v>16</v>
      </c>
      <c r="K21" s="104">
        <f>'[5]Szenario 3'!$F21</f>
        <v>25</v>
      </c>
      <c r="L21" s="251"/>
      <c r="M21" s="105">
        <f>'[6]E-Auto'!$E19*(1/100)</f>
        <v>0.23686548387096781</v>
      </c>
      <c r="O21" s="91">
        <f t="shared" si="13"/>
        <v>19958.18</v>
      </c>
      <c r="P21" s="92">
        <f t="shared" si="2"/>
        <v>2066.4699572</v>
      </c>
      <c r="Q21" s="251"/>
      <c r="R21" s="93">
        <f t="shared" si="3"/>
        <v>1</v>
      </c>
      <c r="S21" s="94">
        <f t="shared" si="4"/>
        <v>1</v>
      </c>
      <c r="T21" s="251"/>
      <c r="U21" s="95">
        <f t="shared" si="5"/>
        <v>8.60048970972698E-2</v>
      </c>
      <c r="V21" s="94">
        <f t="shared" si="6"/>
        <v>4.0000001637722016E-3</v>
      </c>
      <c r="W21" s="251"/>
      <c r="X21" s="145">
        <f t="shared" si="14"/>
        <v>7725</v>
      </c>
      <c r="Y21" s="96">
        <f t="shared" si="7"/>
        <v>19807439.014395848</v>
      </c>
      <c r="Z21" s="96">
        <f t="shared" si="8"/>
        <v>416996.33761253592</v>
      </c>
      <c r="AA21" s="96">
        <f t="shared" si="9"/>
        <v>24026.888734190787</v>
      </c>
      <c r="AB21" s="97">
        <f t="shared" si="10"/>
        <v>13338.757992934152</v>
      </c>
      <c r="AD21" s="98">
        <f t="shared" si="11"/>
        <v>20269525.99873551</v>
      </c>
      <c r="AE21" s="229"/>
    </row>
    <row r="22" spans="1:36" ht="16.2" thickBot="1" x14ac:dyDescent="0.35">
      <c r="A22" s="82">
        <f t="shared" si="12"/>
        <v>2028</v>
      </c>
      <c r="B22" s="83">
        <f>'[4]Szenario 1'!$H22</f>
        <v>12744.38</v>
      </c>
      <c r="C22" s="83">
        <f>'[4]Szenario 1'!$K22</f>
        <v>1319.5531051999999</v>
      </c>
      <c r="D22" s="84">
        <f>'[4]Szenario 2'!$H22</f>
        <v>13465.76</v>
      </c>
      <c r="E22" s="84">
        <f>'[4]Szenario 2'!$K22</f>
        <v>1394.2447903999998</v>
      </c>
      <c r="F22" s="85">
        <f>'[4]Szenario 3'!$H22</f>
        <v>14187.14</v>
      </c>
      <c r="G22" s="86">
        <f>'[4]Szenario 3'!$K22</f>
        <v>1468.9364755999998</v>
      </c>
      <c r="H22" s="251"/>
      <c r="I22" s="102">
        <f>'[5]Szenario 1'!$F22</f>
        <v>7</v>
      </c>
      <c r="J22" s="103">
        <f>'[5]Szenario 2'!$F22</f>
        <v>16</v>
      </c>
      <c r="K22" s="104">
        <f>'[5]Szenario 3'!$F22</f>
        <v>25</v>
      </c>
      <c r="L22" s="251"/>
      <c r="M22" s="105">
        <f>'[6]E-Auto'!$E20*(1/100)</f>
        <v>0.26569741935483882</v>
      </c>
      <c r="O22" s="91">
        <f t="shared" si="13"/>
        <v>20679.559999999998</v>
      </c>
      <c r="P22" s="92">
        <f t="shared" si="2"/>
        <v>2141.1616423999994</v>
      </c>
      <c r="Q22" s="251"/>
      <c r="R22" s="93">
        <f t="shared" si="3"/>
        <v>1</v>
      </c>
      <c r="S22" s="94">
        <f t="shared" si="4"/>
        <v>1</v>
      </c>
      <c r="T22" s="251"/>
      <c r="U22" s="95">
        <f t="shared" si="5"/>
        <v>8.6005644430966893E-2</v>
      </c>
      <c r="V22" s="94">
        <f t="shared" si="6"/>
        <v>4.0000001887650653E-3</v>
      </c>
      <c r="W22" s="251"/>
      <c r="X22" s="145">
        <f t="shared" si="14"/>
        <v>7725</v>
      </c>
      <c r="Y22" s="96">
        <f t="shared" si="7"/>
        <v>20523548.346721541</v>
      </c>
      <c r="Z22" s="96">
        <f t="shared" si="8"/>
        <v>432068.49439371191</v>
      </c>
      <c r="AA22" s="96">
        <f t="shared" si="9"/>
        <v>24294.686641038537</v>
      </c>
      <c r="AB22" s="97">
        <f t="shared" si="10"/>
        <v>13820.881775811285</v>
      </c>
      <c r="AD22" s="98">
        <f t="shared" si="11"/>
        <v>21001457.4095321</v>
      </c>
      <c r="AE22" s="229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2"/>
        <v>2029</v>
      </c>
      <c r="B23" s="83">
        <f>'[4]Szenario 1'!$H23</f>
        <v>12804.495000000001</v>
      </c>
      <c r="C23" s="83">
        <f>'[4]Szenario 1'!$K23</f>
        <v>1325.7774122999999</v>
      </c>
      <c r="D23" s="84">
        <f>'[4]Szenario 2'!$H23</f>
        <v>13585.99</v>
      </c>
      <c r="E23" s="84">
        <f>'[4]Szenario 2'!$K23</f>
        <v>1406.6934045999999</v>
      </c>
      <c r="F23" s="85">
        <f>'[4]Szenario 3'!$H23</f>
        <v>14367.485000000001</v>
      </c>
      <c r="G23" s="86">
        <f>'[4]Szenario 3'!$K23</f>
        <v>1487.6093968999999</v>
      </c>
      <c r="H23" s="251"/>
      <c r="I23" s="102">
        <f>'[5]Szenario 1'!$F23</f>
        <v>7</v>
      </c>
      <c r="J23" s="103">
        <f>'[5]Szenario 2'!$F23</f>
        <v>16</v>
      </c>
      <c r="K23" s="104">
        <f>'[5]Szenario 3'!$F23</f>
        <v>25</v>
      </c>
      <c r="L23" s="251"/>
      <c r="M23" s="105">
        <f>'[6]E-Auto'!$E21*(1/100)</f>
        <v>0.29452935483870979</v>
      </c>
      <c r="O23" s="91">
        <f t="shared" si="13"/>
        <v>21400.940000000002</v>
      </c>
      <c r="P23" s="92">
        <f t="shared" si="2"/>
        <v>2215.8533276000003</v>
      </c>
      <c r="Q23" s="251"/>
      <c r="R23" s="93">
        <f t="shared" si="3"/>
        <v>1</v>
      </c>
      <c r="S23" s="94">
        <f t="shared" si="4"/>
        <v>1</v>
      </c>
      <c r="T23" s="251"/>
      <c r="U23" s="95">
        <f t="shared" si="5"/>
        <v>8.6006474204114849E-2</v>
      </c>
      <c r="V23" s="94">
        <f t="shared" si="6"/>
        <v>4.0000002165149267E-3</v>
      </c>
      <c r="W23" s="251"/>
      <c r="X23" s="145">
        <f t="shared" si="14"/>
        <v>7725</v>
      </c>
      <c r="Y23" s="96">
        <f t="shared" si="7"/>
        <v>21239690.381568454</v>
      </c>
      <c r="Z23" s="96">
        <f t="shared" si="8"/>
        <v>447140.65117488796</v>
      </c>
      <c r="AA23" s="96">
        <f t="shared" si="9"/>
        <v>24520.579162679613</v>
      </c>
      <c r="AB23" s="97">
        <f t="shared" si="10"/>
        <v>14303.005558688428</v>
      </c>
      <c r="AD23" s="98">
        <f t="shared" si="11"/>
        <v>21733379.61746471</v>
      </c>
      <c r="AE23" s="229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2"/>
        <v>2030</v>
      </c>
      <c r="B24" s="83">
        <f>'[4]Szenario 1'!$H24</f>
        <v>12864.61</v>
      </c>
      <c r="C24" s="83">
        <f>'[4]Szenario 1'!$K24</f>
        <v>1332.0017194</v>
      </c>
      <c r="D24" s="84">
        <f>'[4]Szenario 2'!$H24</f>
        <v>13706.220000000001</v>
      </c>
      <c r="E24" s="84">
        <f>'[4]Szenario 2'!$K24</f>
        <v>1419.1420188</v>
      </c>
      <c r="F24" s="85">
        <f>'[4]Szenario 3'!$H24</f>
        <v>14547.83</v>
      </c>
      <c r="G24" s="86">
        <f>'[4]Szenario 3'!$K24</f>
        <v>1506.2823182</v>
      </c>
      <c r="H24" s="251"/>
      <c r="I24" s="102">
        <f>'[5]Szenario 1'!$F24</f>
        <v>7</v>
      </c>
      <c r="J24" s="103">
        <f>'[5]Szenario 2'!$F24</f>
        <v>16</v>
      </c>
      <c r="K24" s="104">
        <f>'[5]Szenario 3'!$F24</f>
        <v>25</v>
      </c>
      <c r="L24" s="251"/>
      <c r="M24" s="105">
        <f>'[6]E-Auto'!$E22*(1/100)</f>
        <v>0.32336129032258071</v>
      </c>
      <c r="O24" s="91">
        <f t="shared" si="13"/>
        <v>22122.32</v>
      </c>
      <c r="P24" s="92">
        <f t="shared" si="2"/>
        <v>2290.5450127999998</v>
      </c>
      <c r="Q24" s="251"/>
      <c r="R24" s="93">
        <f t="shared" si="3"/>
        <v>1</v>
      </c>
      <c r="S24" s="94">
        <f t="shared" si="4"/>
        <v>1</v>
      </c>
      <c r="T24" s="251"/>
      <c r="U24" s="95">
        <f t="shared" si="5"/>
        <v>8.600739226743509E-2</v>
      </c>
      <c r="V24" s="94">
        <f t="shared" si="6"/>
        <v>4.0000002472174523E-3</v>
      </c>
      <c r="W24" s="251"/>
      <c r="X24" s="145">
        <f t="shared" si="14"/>
        <v>7725</v>
      </c>
      <c r="Y24" s="96">
        <f t="shared" si="7"/>
        <v>21955868.660605405</v>
      </c>
      <c r="Z24" s="96">
        <f t="shared" si="8"/>
        <v>462212.80795606395</v>
      </c>
      <c r="AA24" s="96">
        <f t="shared" si="9"/>
        <v>24704.566299114009</v>
      </c>
      <c r="AB24" s="97">
        <f t="shared" si="10"/>
        <v>14785.129341565564</v>
      </c>
      <c r="AD24" s="98">
        <f t="shared" si="11"/>
        <v>22465296.164202146</v>
      </c>
      <c r="AE24" s="229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2"/>
        <v>2031</v>
      </c>
      <c r="B25" s="83">
        <f>'[4]Szenario 1'!$H25</f>
        <v>12924.725</v>
      </c>
      <c r="C25" s="83">
        <f>'[4]Szenario 1'!$K25</f>
        <v>1338.2260265</v>
      </c>
      <c r="D25" s="84">
        <f>'[4]Szenario 2'!$H25</f>
        <v>13826.45</v>
      </c>
      <c r="E25" s="84">
        <f>'[4]Szenario 2'!$K25</f>
        <v>1431.590633</v>
      </c>
      <c r="F25" s="85">
        <f>'[4]Szenario 3'!$H25</f>
        <v>14728.174999999999</v>
      </c>
      <c r="G25" s="86">
        <f>'[4]Szenario 3'!$K25</f>
        <v>1524.9552394999998</v>
      </c>
      <c r="H25" s="251"/>
      <c r="I25" s="102">
        <f>'[5]Szenario 1'!$F25</f>
        <v>7</v>
      </c>
      <c r="J25" s="103">
        <f>'[5]Szenario 2'!$F25</f>
        <v>16</v>
      </c>
      <c r="K25" s="104">
        <f>'[5]Szenario 3'!$F25</f>
        <v>25</v>
      </c>
      <c r="L25" s="251"/>
      <c r="M25" s="105">
        <f>'[6]E-Auto'!$E23*(1/100)</f>
        <v>0.35219322580645168</v>
      </c>
      <c r="O25" s="91">
        <f t="shared" si="13"/>
        <v>22843.699999999997</v>
      </c>
      <c r="P25" s="92">
        <f t="shared" si="2"/>
        <v>2365.2366979999997</v>
      </c>
      <c r="Q25" s="251"/>
      <c r="R25" s="93">
        <f t="shared" si="3"/>
        <v>1</v>
      </c>
      <c r="S25" s="94">
        <f t="shared" si="4"/>
        <v>1</v>
      </c>
      <c r="T25" s="251"/>
      <c r="U25" s="95">
        <f t="shared" si="5"/>
        <v>8.6008404672245173E-2</v>
      </c>
      <c r="V25" s="94">
        <f t="shared" si="6"/>
        <v>4.0000002810750123E-3</v>
      </c>
      <c r="W25" s="251"/>
      <c r="X25" s="145">
        <f t="shared" si="14"/>
        <v>7725</v>
      </c>
      <c r="Y25" s="96">
        <f t="shared" si="7"/>
        <v>22672086.972449198</v>
      </c>
      <c r="Z25" s="96">
        <f t="shared" si="8"/>
        <v>477284.96473723993</v>
      </c>
      <c r="AA25" s="96">
        <f t="shared" si="9"/>
        <v>24846.64805034173</v>
      </c>
      <c r="AB25" s="97">
        <f t="shared" si="10"/>
        <v>15267.253124442699</v>
      </c>
      <c r="AD25" s="98">
        <f t="shared" si="11"/>
        <v>23197210.838361222</v>
      </c>
      <c r="AE25" s="229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2"/>
        <v>2032</v>
      </c>
      <c r="B26" s="83">
        <f>'[4]Szenario 1'!$H26</f>
        <v>12984.84</v>
      </c>
      <c r="C26" s="83">
        <f>'[4]Szenario 1'!$K26</f>
        <v>1344.4503336</v>
      </c>
      <c r="D26" s="84">
        <f>'[4]Szenario 2'!$H26</f>
        <v>13946.68</v>
      </c>
      <c r="E26" s="84">
        <f>'[4]Szenario 2'!$K26</f>
        <v>1444.0392471999999</v>
      </c>
      <c r="F26" s="85">
        <f>'[4]Szenario 3'!$H26</f>
        <v>14908.52</v>
      </c>
      <c r="G26" s="86">
        <f>'[4]Szenario 3'!$K26</f>
        <v>1543.6281607999999</v>
      </c>
      <c r="H26" s="251"/>
      <c r="I26" s="102">
        <f>'[5]Szenario 1'!$F26</f>
        <v>7</v>
      </c>
      <c r="J26" s="103">
        <f>'[5]Szenario 2'!$F26</f>
        <v>16</v>
      </c>
      <c r="K26" s="104">
        <f>'[5]Szenario 3'!$F26</f>
        <v>25</v>
      </c>
      <c r="L26" s="251"/>
      <c r="M26" s="105">
        <f>'[6]E-Auto'!$E24*(1/100)</f>
        <v>0.38102516129032266</v>
      </c>
      <c r="O26" s="91">
        <f t="shared" si="13"/>
        <v>23565.08</v>
      </c>
      <c r="P26" s="92">
        <f t="shared" si="2"/>
        <v>2439.9283832000001</v>
      </c>
      <c r="Q26" s="251"/>
      <c r="R26" s="93">
        <f t="shared" si="3"/>
        <v>1</v>
      </c>
      <c r="S26" s="94">
        <f t="shared" si="4"/>
        <v>1</v>
      </c>
      <c r="T26" s="251"/>
      <c r="U26" s="95">
        <f t="shared" si="5"/>
        <v>8.6009517670458863E-2</v>
      </c>
      <c r="V26" s="94">
        <f t="shared" si="6"/>
        <v>4.0000003182966877E-3</v>
      </c>
      <c r="W26" s="251"/>
      <c r="X26" s="145">
        <f t="shared" si="14"/>
        <v>7725</v>
      </c>
      <c r="Y26" s="96">
        <f t="shared" si="7"/>
        <v>23388349.360988721</v>
      </c>
      <c r="Z26" s="96">
        <f t="shared" si="8"/>
        <v>492357.1215184161</v>
      </c>
      <c r="AA26" s="96">
        <f t="shared" si="9"/>
        <v>24946.824416362786</v>
      </c>
      <c r="AB26" s="97">
        <f t="shared" si="10"/>
        <v>15749.376907319838</v>
      </c>
      <c r="AD26" s="98">
        <f t="shared" si="11"/>
        <v>23929127.683830816</v>
      </c>
      <c r="AE26" s="229"/>
      <c r="AF26" s="119" t="s">
        <v>75</v>
      </c>
      <c r="AG26" s="108">
        <f>(3750*AJ11*AG8)+(850*AJ9)+(4*130000)</f>
        <v>1160000</v>
      </c>
      <c r="AH26" s="109" t="s">
        <v>76</v>
      </c>
      <c r="AI26" s="120"/>
      <c r="AJ26" s="78"/>
    </row>
    <row r="27" spans="1:36" ht="16.2" thickBot="1" x14ac:dyDescent="0.35">
      <c r="A27" s="82">
        <f t="shared" si="12"/>
        <v>2033</v>
      </c>
      <c r="B27" s="83">
        <f>'[4]Szenario 1'!$H27</f>
        <v>13044.955</v>
      </c>
      <c r="C27" s="83">
        <f>'[4]Szenario 1'!$K27</f>
        <v>1350.6746406999998</v>
      </c>
      <c r="D27" s="84">
        <f>'[4]Szenario 2'!$H27</f>
        <v>14066.91</v>
      </c>
      <c r="E27" s="84">
        <f>'[4]Szenario 2'!$K27</f>
        <v>1456.4878613999999</v>
      </c>
      <c r="F27" s="85">
        <f>'[4]Szenario 3'!$H27</f>
        <v>15088.865</v>
      </c>
      <c r="G27" s="86">
        <f>'[4]Szenario 3'!$K27</f>
        <v>1562.3010820999998</v>
      </c>
      <c r="H27" s="251"/>
      <c r="I27" s="102">
        <f>'[5]Szenario 1'!$F27</f>
        <v>7</v>
      </c>
      <c r="J27" s="103">
        <f>'[5]Szenario 2'!$F27</f>
        <v>16</v>
      </c>
      <c r="K27" s="104">
        <f>'[5]Szenario 3'!$F27</f>
        <v>25</v>
      </c>
      <c r="L27" s="251"/>
      <c r="M27" s="105">
        <f>'[6]E-Auto'!$E25*(1/100)</f>
        <v>0.40985709677419369</v>
      </c>
      <c r="O27" s="91">
        <f t="shared" si="13"/>
        <v>24286.46</v>
      </c>
      <c r="P27" s="92">
        <f t="shared" si="2"/>
        <v>2514.6200683999996</v>
      </c>
      <c r="Q27" s="251"/>
      <c r="R27" s="93">
        <f t="shared" si="3"/>
        <v>1</v>
      </c>
      <c r="S27" s="94">
        <f t="shared" si="4"/>
        <v>1</v>
      </c>
      <c r="T27" s="251"/>
      <c r="U27" s="95">
        <f t="shared" si="5"/>
        <v>8.6010737714586061E-2</v>
      </c>
      <c r="V27" s="94">
        <f t="shared" si="6"/>
        <v>4.0000003590982686E-3</v>
      </c>
      <c r="W27" s="251"/>
      <c r="X27" s="145">
        <f t="shared" si="14"/>
        <v>7725</v>
      </c>
      <c r="Y27" s="96">
        <f t="shared" si="7"/>
        <v>24104660.13370901</v>
      </c>
      <c r="Z27" s="96">
        <f t="shared" si="8"/>
        <v>507429.27829959197</v>
      </c>
      <c r="AA27" s="96">
        <f t="shared" si="9"/>
        <v>25005.095397177152</v>
      </c>
      <c r="AB27" s="97">
        <f t="shared" si="10"/>
        <v>16231.500690196979</v>
      </c>
      <c r="AD27" s="98">
        <f t="shared" si="11"/>
        <v>24661051.008095976</v>
      </c>
      <c r="AE27" s="229"/>
    </row>
    <row r="28" spans="1:36" ht="16.2" thickBot="1" x14ac:dyDescent="0.35">
      <c r="A28" s="82">
        <f t="shared" si="12"/>
        <v>2034</v>
      </c>
      <c r="B28" s="83">
        <f>'[4]Szenario 1'!$H28</f>
        <v>13105.07</v>
      </c>
      <c r="C28" s="83">
        <f>'[4]Szenario 1'!$K28</f>
        <v>1356.8989477999999</v>
      </c>
      <c r="D28" s="84">
        <f>'[4]Szenario 2'!$H28</f>
        <v>14187.14</v>
      </c>
      <c r="E28" s="84">
        <f>'[4]Szenario 2'!$K28</f>
        <v>1468.9364755999998</v>
      </c>
      <c r="F28" s="85">
        <f>'[4]Szenario 3'!$H28</f>
        <v>15269.21</v>
      </c>
      <c r="G28" s="86">
        <f>'[4]Szenario 3'!$K28</f>
        <v>1580.9740033999999</v>
      </c>
      <c r="H28" s="251"/>
      <c r="I28" s="102">
        <f>'[5]Szenario 1'!$F28</f>
        <v>7</v>
      </c>
      <c r="J28" s="103">
        <f>'[5]Szenario 2'!$F28</f>
        <v>16</v>
      </c>
      <c r="K28" s="104">
        <f>'[5]Szenario 3'!$F28</f>
        <v>25</v>
      </c>
      <c r="L28" s="251"/>
      <c r="M28" s="105">
        <f>'[6]E-Auto'!$E26*(1/100)</f>
        <v>0.43868903225806466</v>
      </c>
      <c r="O28" s="91">
        <f t="shared" si="13"/>
        <v>25007.84</v>
      </c>
      <c r="P28" s="92">
        <f t="shared" si="2"/>
        <v>2589.3117536</v>
      </c>
      <c r="Q28" s="251"/>
      <c r="R28" s="93">
        <f t="shared" si="3"/>
        <v>1</v>
      </c>
      <c r="S28" s="94">
        <f t="shared" si="4"/>
        <v>1</v>
      </c>
      <c r="T28" s="251"/>
      <c r="U28" s="95">
        <f t="shared" si="5"/>
        <v>8.6012071457732847E-2</v>
      </c>
      <c r="V28" s="94">
        <f t="shared" si="6"/>
        <v>4.000000403702254E-3</v>
      </c>
      <c r="W28" s="251"/>
      <c r="X28" s="145">
        <f t="shared" si="14"/>
        <v>7725</v>
      </c>
      <c r="Y28" s="96">
        <f t="shared" si="7"/>
        <v>24821023.870015379</v>
      </c>
      <c r="Z28" s="96">
        <f t="shared" si="8"/>
        <v>522501.43508076802</v>
      </c>
      <c r="AA28" s="96">
        <f t="shared" si="9"/>
        <v>25021.460992784843</v>
      </c>
      <c r="AB28" s="97">
        <f t="shared" si="10"/>
        <v>16713.624473074116</v>
      </c>
      <c r="AD28" s="98">
        <f t="shared" si="11"/>
        <v>25392985.390562002</v>
      </c>
      <c r="AE28" s="229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2"/>
        <v>2035</v>
      </c>
      <c r="B29" s="83">
        <f>'[4]Szenario 1'!$H29</f>
        <v>13165.184999999999</v>
      </c>
      <c r="C29" s="83">
        <f>'[4]Szenario 1'!$K29</f>
        <v>1363.1232548999999</v>
      </c>
      <c r="D29" s="84">
        <f>'[4]Szenario 2'!$H29</f>
        <v>14307.369999999999</v>
      </c>
      <c r="E29" s="84">
        <f>'[4]Szenario 2'!$K29</f>
        <v>1481.3850897999998</v>
      </c>
      <c r="F29" s="85">
        <f>'[4]Szenario 3'!$H29</f>
        <v>15449.555</v>
      </c>
      <c r="G29" s="86">
        <f>'[4]Szenario 3'!$K29</f>
        <v>1599.6469247</v>
      </c>
      <c r="H29" s="251"/>
      <c r="I29" s="102">
        <f>'[5]Szenario 1'!$F29</f>
        <v>7</v>
      </c>
      <c r="J29" s="103">
        <f>'[5]Szenario 2'!$F29</f>
        <v>16</v>
      </c>
      <c r="K29" s="104">
        <f>'[5]Szenario 3'!$F29</f>
        <v>25</v>
      </c>
      <c r="L29" s="251"/>
      <c r="M29" s="105">
        <f>'[6]E-Auto'!$E27*(1/100)</f>
        <v>0.46752096774193563</v>
      </c>
      <c r="O29" s="91">
        <f t="shared" si="13"/>
        <v>25729.22</v>
      </c>
      <c r="P29" s="92">
        <f t="shared" si="2"/>
        <v>2664.0034387999999</v>
      </c>
      <c r="Q29" s="251"/>
      <c r="R29" s="93">
        <f t="shared" si="3"/>
        <v>1</v>
      </c>
      <c r="S29" s="94">
        <f t="shared" si="4"/>
        <v>1</v>
      </c>
      <c r="T29" s="251"/>
      <c r="U29" s="95">
        <f t="shared" si="5"/>
        <v>8.6013525753601439E-2</v>
      </c>
      <c r="V29" s="94">
        <f t="shared" si="6"/>
        <v>4.0000004523378469E-3</v>
      </c>
      <c r="W29" s="251"/>
      <c r="X29" s="145">
        <f t="shared" si="14"/>
        <v>7725</v>
      </c>
      <c r="Y29" s="96">
        <f t="shared" si="7"/>
        <v>25537445.429557454</v>
      </c>
      <c r="Z29" s="96">
        <f t="shared" si="8"/>
        <v>537573.59186194406</v>
      </c>
      <c r="AA29" s="96">
        <f t="shared" si="9"/>
        <v>24995.921203185866</v>
      </c>
      <c r="AB29" s="97">
        <f t="shared" si="10"/>
        <v>17195.748255951254</v>
      </c>
      <c r="AD29" s="98">
        <f t="shared" si="11"/>
        <v>26124935.690878533</v>
      </c>
      <c r="AE29" s="229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2"/>
        <v>2036</v>
      </c>
      <c r="B30" s="83">
        <f>'[4]Szenario 1'!$H30</f>
        <v>13225.3</v>
      </c>
      <c r="C30" s="83">
        <f>'[4]Szenario 1'!$K30</f>
        <v>1369.3475619999999</v>
      </c>
      <c r="D30" s="84">
        <f>'[4]Szenario 2'!$H30</f>
        <v>14427.6</v>
      </c>
      <c r="E30" s="84">
        <f>'[4]Szenario 2'!$K30</f>
        <v>1493.8337039999999</v>
      </c>
      <c r="F30" s="85">
        <f>'[4]Szenario 3'!$H30</f>
        <v>15629.9</v>
      </c>
      <c r="G30" s="86">
        <f>'[4]Szenario 3'!$K30</f>
        <v>1618.3198459999999</v>
      </c>
      <c r="H30" s="251"/>
      <c r="I30" s="102">
        <f>'[5]Szenario 1'!$F30</f>
        <v>7</v>
      </c>
      <c r="J30" s="103">
        <f>'[5]Szenario 2'!$F30</f>
        <v>16</v>
      </c>
      <c r="K30" s="104">
        <f>'[5]Szenario 3'!$F30</f>
        <v>25</v>
      </c>
      <c r="L30" s="251"/>
      <c r="M30" s="105">
        <f>'[6]E-Auto'!$E28*(1/100)</f>
        <v>0.49635290322580661</v>
      </c>
      <c r="O30" s="91">
        <f t="shared" si="13"/>
        <v>26450.6</v>
      </c>
      <c r="P30" s="92">
        <f t="shared" si="2"/>
        <v>2738.6951239999999</v>
      </c>
      <c r="Q30" s="251"/>
      <c r="R30" s="93">
        <f t="shared" si="3"/>
        <v>1</v>
      </c>
      <c r="S30" s="94">
        <f t="shared" si="4"/>
        <v>1</v>
      </c>
      <c r="T30" s="251"/>
      <c r="U30" s="95">
        <f>($AI$15/$AG$20)*(1+0.15*(O30/$AG$18)^4)+$AH$33</f>
        <v>8.6015107656490244E-2</v>
      </c>
      <c r="V30" s="94">
        <f t="shared" si="6"/>
        <v>4.0000005052409663E-3</v>
      </c>
      <c r="W30" s="251"/>
      <c r="X30" s="145">
        <f t="shared" si="14"/>
        <v>7725</v>
      </c>
      <c r="Y30" s="96">
        <f t="shared" si="7"/>
        <v>26253929.960553315</v>
      </c>
      <c r="Z30" s="96">
        <f t="shared" si="8"/>
        <v>552645.74864311994</v>
      </c>
      <c r="AA30" s="96">
        <f t="shared" si="9"/>
        <v>24928.476028380199</v>
      </c>
      <c r="AB30" s="97">
        <f t="shared" si="10"/>
        <v>17677.872038828395</v>
      </c>
      <c r="AD30" s="98">
        <f t="shared" si="11"/>
        <v>26856907.057263643</v>
      </c>
      <c r="AE30" s="229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2"/>
        <v>2037</v>
      </c>
      <c r="B31" s="83">
        <f>'[4]Szenario 1'!$H31</f>
        <v>13285.415000000001</v>
      </c>
      <c r="C31" s="83">
        <f>'[4]Szenario 1'!$K31</f>
        <v>1375.5718691</v>
      </c>
      <c r="D31" s="84">
        <f>'[4]Szenario 2'!$H31</f>
        <v>14547.83</v>
      </c>
      <c r="E31" s="84">
        <f>'[4]Szenario 2'!$K31</f>
        <v>1506.2823182</v>
      </c>
      <c r="F31" s="85">
        <f>'[4]Szenario 3'!$H31</f>
        <v>15810.244999999999</v>
      </c>
      <c r="G31" s="86">
        <f>'[4]Szenario 3'!$K31</f>
        <v>1636.9927672999997</v>
      </c>
      <c r="H31" s="251"/>
      <c r="I31" s="102">
        <f>'[5]Szenario 1'!$F31</f>
        <v>7</v>
      </c>
      <c r="J31" s="103">
        <f>'[5]Szenario 2'!$F31</f>
        <v>16</v>
      </c>
      <c r="K31" s="104">
        <f>'[5]Szenario 3'!$F31</f>
        <v>25</v>
      </c>
      <c r="L31" s="251"/>
      <c r="M31" s="105">
        <f>'[6]E-Auto'!$E29*(1/100)</f>
        <v>0.52518483870967758</v>
      </c>
      <c r="O31" s="91">
        <f t="shared" si="13"/>
        <v>27171.98</v>
      </c>
      <c r="P31" s="92">
        <f t="shared" si="2"/>
        <v>2813.3868091999998</v>
      </c>
      <c r="Q31" s="251"/>
      <c r="R31" s="93">
        <f t="shared" si="3"/>
        <v>1</v>
      </c>
      <c r="S31" s="94">
        <f t="shared" si="4"/>
        <v>1</v>
      </c>
      <c r="T31" s="251"/>
      <c r="U31" s="95">
        <f t="shared" ref="U31:U54" si="15">($AI$15/$AG$20)*(1+0.15*(O31/$AG$18)^4)+$AH$33</f>
        <v>8.6016824421293825E-2</v>
      </c>
      <c r="V31" s="94">
        <f t="shared" si="6"/>
        <v>4.0000005626542323E-3</v>
      </c>
      <c r="W31" s="251"/>
      <c r="X31" s="145">
        <f t="shared" si="14"/>
        <v>7725</v>
      </c>
      <c r="Y31" s="96">
        <f t="shared" si="7"/>
        <v>26970482.908113573</v>
      </c>
      <c r="Z31" s="96">
        <f t="shared" si="8"/>
        <v>567717.90542429604</v>
      </c>
      <c r="AA31" s="96">
        <f t="shared" si="9"/>
        <v>24819.125468367871</v>
      </c>
      <c r="AB31" s="97">
        <f t="shared" si="10"/>
        <v>18159.995821705532</v>
      </c>
      <c r="AD31" s="98">
        <f t="shared" si="11"/>
        <v>27588904.934827946</v>
      </c>
      <c r="AE31" s="229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2"/>
        <v>2038</v>
      </c>
      <c r="B32" s="83">
        <f>'[4]Szenario 1'!$H32</f>
        <v>13345.53</v>
      </c>
      <c r="C32" s="83">
        <f>'[4]Szenario 1'!$K32</f>
        <v>1381.7961762</v>
      </c>
      <c r="D32" s="84">
        <f>'[4]Szenario 2'!$H32</f>
        <v>14668.06</v>
      </c>
      <c r="E32" s="84">
        <f>'[4]Szenario 2'!$K32</f>
        <v>1518.7309323999998</v>
      </c>
      <c r="F32" s="85">
        <f>'[4]Szenario 3'!$H32</f>
        <v>15990.59</v>
      </c>
      <c r="G32" s="86">
        <f>'[4]Szenario 3'!$K32</f>
        <v>1655.6656885999998</v>
      </c>
      <c r="H32" s="251"/>
      <c r="I32" s="102">
        <f>'[5]Szenario 1'!$F32</f>
        <v>7</v>
      </c>
      <c r="J32" s="103">
        <f>'[5]Szenario 2'!$F32</f>
        <v>16</v>
      </c>
      <c r="K32" s="104">
        <f>'[5]Szenario 3'!$F32</f>
        <v>25</v>
      </c>
      <c r="L32" s="251"/>
      <c r="M32" s="105">
        <f>'[6]E-Auto'!$E30*(1/100)</f>
        <v>0.55401677419354856</v>
      </c>
      <c r="O32" s="91">
        <f t="shared" si="13"/>
        <v>27893.360000000001</v>
      </c>
      <c r="P32" s="92">
        <f t="shared" si="2"/>
        <v>2888.0784943999997</v>
      </c>
      <c r="Q32" s="251"/>
      <c r="R32" s="93">
        <f t="shared" si="3"/>
        <v>1</v>
      </c>
      <c r="S32" s="94">
        <f t="shared" si="4"/>
        <v>1</v>
      </c>
      <c r="T32" s="251"/>
      <c r="U32" s="95">
        <f t="shared" si="15"/>
        <v>8.6018683503502905E-2</v>
      </c>
      <c r="V32" s="94">
        <f t="shared" si="6"/>
        <v>4.0000006248269784E-3</v>
      </c>
      <c r="W32" s="251"/>
      <c r="X32" s="145">
        <f t="shared" si="14"/>
        <v>7725</v>
      </c>
      <c r="Y32" s="96">
        <f t="shared" si="7"/>
        <v>27687110.022565432</v>
      </c>
      <c r="Z32" s="96">
        <f t="shared" si="8"/>
        <v>582790.06220547203</v>
      </c>
      <c r="AA32" s="96">
        <f t="shared" si="9"/>
        <v>24667.86952314886</v>
      </c>
      <c r="AB32" s="97">
        <f t="shared" si="10"/>
        <v>18642.119604582669</v>
      </c>
      <c r="AD32" s="98">
        <f t="shared" si="11"/>
        <v>28320935.073898636</v>
      </c>
      <c r="AE32" s="229"/>
      <c r="AF32" s="118" t="s">
        <v>78</v>
      </c>
      <c r="AG32" s="68"/>
      <c r="AH32" s="54">
        <v>0</v>
      </c>
      <c r="AI32" s="54">
        <v>0</v>
      </c>
      <c r="AJ32" s="60" t="s">
        <v>81</v>
      </c>
    </row>
    <row r="33" spans="1:36" ht="16.2" thickBot="1" x14ac:dyDescent="0.35">
      <c r="A33" s="82">
        <f t="shared" si="12"/>
        <v>2039</v>
      </c>
      <c r="B33" s="83">
        <f>'[4]Szenario 1'!$H33</f>
        <v>13405.645</v>
      </c>
      <c r="C33" s="83">
        <f>'[4]Szenario 1'!$K33</f>
        <v>1388.0204833</v>
      </c>
      <c r="D33" s="84">
        <f>'[4]Szenario 2'!$H33</f>
        <v>14788.29</v>
      </c>
      <c r="E33" s="84">
        <f>'[4]Szenario 2'!$K33</f>
        <v>1531.1795466000001</v>
      </c>
      <c r="F33" s="85">
        <f>'[4]Szenario 3'!$H33</f>
        <v>16170.934999999999</v>
      </c>
      <c r="G33" s="86">
        <f>'[4]Szenario 3'!$K33</f>
        <v>1674.3386098999999</v>
      </c>
      <c r="H33" s="251"/>
      <c r="I33" s="102">
        <f>'[5]Szenario 1'!$F33</f>
        <v>7</v>
      </c>
      <c r="J33" s="103">
        <f>'[5]Szenario 2'!$F33</f>
        <v>16</v>
      </c>
      <c r="K33" s="104">
        <f>'[5]Szenario 3'!$F33</f>
        <v>25</v>
      </c>
      <c r="L33" s="251"/>
      <c r="M33" s="105">
        <f>'[6]E-Auto'!$E31*(1/100)</f>
        <v>0.58284870967741953</v>
      </c>
      <c r="O33" s="91">
        <f t="shared" si="13"/>
        <v>28614.739999999998</v>
      </c>
      <c r="P33" s="92">
        <f t="shared" si="2"/>
        <v>2962.7701795999997</v>
      </c>
      <c r="Q33" s="251"/>
      <c r="R33" s="93">
        <f t="shared" si="3"/>
        <v>1</v>
      </c>
      <c r="S33" s="94">
        <f t="shared" si="4"/>
        <v>1</v>
      </c>
      <c r="T33" s="251"/>
      <c r="U33" s="95">
        <f t="shared" si="15"/>
        <v>8.6020692559204359E-2</v>
      </c>
      <c r="V33" s="94">
        <f t="shared" si="6"/>
        <v>4.0000006920152455E-3</v>
      </c>
      <c r="W33" s="251"/>
      <c r="X33" s="145">
        <f t="shared" si="14"/>
        <v>7725</v>
      </c>
      <c r="Y33" s="96">
        <f t="shared" si="7"/>
        <v>28403817.367776796</v>
      </c>
      <c r="Z33" s="96">
        <f t="shared" si="8"/>
        <v>597862.21898664802</v>
      </c>
      <c r="AA33" s="96">
        <f t="shared" si="9"/>
        <v>24474.708192723174</v>
      </c>
      <c r="AB33" s="97">
        <f t="shared" si="10"/>
        <v>19124.243387459803</v>
      </c>
      <c r="AD33" s="98">
        <f t="shared" si="11"/>
        <v>29053003.538343631</v>
      </c>
      <c r="AE33" s="229"/>
      <c r="AF33" s="144" t="s">
        <v>79</v>
      </c>
      <c r="AG33" s="109"/>
      <c r="AH33" s="108">
        <f>5/60</f>
        <v>8.3333333333333329E-2</v>
      </c>
      <c r="AI33" s="108">
        <f>7/60</f>
        <v>0.11666666666666667</v>
      </c>
      <c r="AJ33" s="110" t="s">
        <v>81</v>
      </c>
    </row>
    <row r="34" spans="1:36" ht="16.2" thickBot="1" x14ac:dyDescent="0.35">
      <c r="A34" s="82">
        <f t="shared" si="12"/>
        <v>2040</v>
      </c>
      <c r="B34" s="83">
        <f>'[4]Szenario 1'!$H34</f>
        <v>13465.76</v>
      </c>
      <c r="C34" s="83">
        <f>'[4]Szenario 1'!$K34</f>
        <v>1394.2447903999998</v>
      </c>
      <c r="D34" s="84">
        <f>'[4]Szenario 2'!$H34</f>
        <v>14908.52</v>
      </c>
      <c r="E34" s="84">
        <f>'[4]Szenario 2'!$K34</f>
        <v>1543.6281607999999</v>
      </c>
      <c r="F34" s="85">
        <f>'[4]Szenario 3'!$H34</f>
        <v>16351.279999999999</v>
      </c>
      <c r="G34" s="86">
        <f>'[4]Szenario 3'!$K34</f>
        <v>1693.0115311999998</v>
      </c>
      <c r="H34" s="251"/>
      <c r="I34" s="102">
        <f>'[5]Szenario 1'!$F34</f>
        <v>7</v>
      </c>
      <c r="J34" s="103">
        <f>'[5]Szenario 2'!$F34</f>
        <v>16</v>
      </c>
      <c r="K34" s="104">
        <f>'[5]Szenario 3'!$F34</f>
        <v>25</v>
      </c>
      <c r="L34" s="251"/>
      <c r="M34" s="105">
        <f>'[6]E-Auto'!$E32*(1/100)</f>
        <v>0.6116806451612905</v>
      </c>
      <c r="O34" s="91">
        <f t="shared" si="13"/>
        <v>29336.12</v>
      </c>
      <c r="P34" s="92">
        <f t="shared" si="2"/>
        <v>3037.4618647999996</v>
      </c>
      <c r="Q34" s="251"/>
      <c r="R34" s="93">
        <f t="shared" si="3"/>
        <v>1</v>
      </c>
      <c r="S34" s="94">
        <f t="shared" si="4"/>
        <v>1</v>
      </c>
      <c r="T34" s="251"/>
      <c r="U34" s="95">
        <f t="shared" si="15"/>
        <v>8.6022859445081243E-2</v>
      </c>
      <c r="V34" s="94">
        <f t="shared" si="6"/>
        <v>4.00000076448178E-3</v>
      </c>
      <c r="W34" s="251"/>
      <c r="X34" s="145">
        <f t="shared" si="14"/>
        <v>7725</v>
      </c>
      <c r="Y34" s="96">
        <f t="shared" si="7"/>
        <v>29120611.32948038</v>
      </c>
      <c r="Z34" s="96">
        <f t="shared" si="8"/>
        <v>612934.37576782401</v>
      </c>
      <c r="AA34" s="96">
        <f t="shared" si="9"/>
        <v>24239.641477090809</v>
      </c>
      <c r="AB34" s="97">
        <f t="shared" si="10"/>
        <v>19606.367170336944</v>
      </c>
      <c r="AD34" s="98">
        <f t="shared" si="11"/>
        <v>29785116.71389563</v>
      </c>
      <c r="AE34" s="229"/>
    </row>
    <row r="35" spans="1:36" ht="16.2" thickBot="1" x14ac:dyDescent="0.35">
      <c r="A35" s="82">
        <f t="shared" si="12"/>
        <v>2041</v>
      </c>
      <c r="B35" s="83">
        <f>'[4]Szenario 1'!$H35</f>
        <v>13525.875</v>
      </c>
      <c r="C35" s="83">
        <f>'[4]Szenario 1'!$K35</f>
        <v>1400.4690974999999</v>
      </c>
      <c r="D35" s="84">
        <f>'[4]Szenario 2'!$H35</f>
        <v>15028.75</v>
      </c>
      <c r="E35" s="84">
        <f>'[4]Szenario 2'!$K35</f>
        <v>1556.076775</v>
      </c>
      <c r="F35" s="85">
        <f>'[4]Szenario 3'!$H35</f>
        <v>16531.625</v>
      </c>
      <c r="G35" s="86">
        <f>'[4]Szenario 3'!$K35</f>
        <v>1711.6844524999999</v>
      </c>
      <c r="H35" s="251"/>
      <c r="I35" s="102">
        <f>'[5]Szenario 1'!$F35</f>
        <v>7</v>
      </c>
      <c r="J35" s="103">
        <f>'[5]Szenario 2'!$F35</f>
        <v>16</v>
      </c>
      <c r="K35" s="104">
        <f>'[5]Szenario 3'!$F35</f>
        <v>25</v>
      </c>
      <c r="L35" s="251"/>
      <c r="M35" s="105">
        <f>'[6]E-Auto'!$E33*(1/100)</f>
        <v>0.64051258064516148</v>
      </c>
      <c r="O35" s="91">
        <f t="shared" si="13"/>
        <v>30057.5</v>
      </c>
      <c r="P35" s="92">
        <f t="shared" si="2"/>
        <v>3112.15355</v>
      </c>
      <c r="Q35" s="251"/>
      <c r="R35" s="93">
        <f t="shared" si="3"/>
        <v>1</v>
      </c>
      <c r="S35" s="94">
        <f t="shared" si="4"/>
        <v>1</v>
      </c>
      <c r="T35" s="251"/>
      <c r="U35" s="95">
        <f t="shared" si="15"/>
        <v>8.6025192218412774E-2</v>
      </c>
      <c r="V35" s="94">
        <f t="shared" si="6"/>
        <v>4.00000084249604E-3</v>
      </c>
      <c r="W35" s="251"/>
      <c r="X35" s="145">
        <f t="shared" si="14"/>
        <v>7725</v>
      </c>
      <c r="Y35" s="96">
        <f t="shared" si="7"/>
        <v>29837498.623597763</v>
      </c>
      <c r="Z35" s="96">
        <f t="shared" si="8"/>
        <v>628006.53254899988</v>
      </c>
      <c r="AA35" s="96">
        <f t="shared" si="9"/>
        <v>23962.669376251772</v>
      </c>
      <c r="AB35" s="97">
        <f t="shared" si="10"/>
        <v>20088.490953214081</v>
      </c>
      <c r="AD35" s="98">
        <f t="shared" si="11"/>
        <v>30517281.31647623</v>
      </c>
      <c r="AE35" s="229"/>
      <c r="AF35" s="113" t="s">
        <v>82</v>
      </c>
      <c r="AG35" s="59"/>
      <c r="AH35" s="60"/>
    </row>
    <row r="36" spans="1:36" ht="16.2" thickTop="1" x14ac:dyDescent="0.3">
      <c r="A36" s="82">
        <f t="shared" si="12"/>
        <v>2042</v>
      </c>
      <c r="B36" s="83">
        <f>'[4]Szenario 1'!$H36</f>
        <v>13585.99</v>
      </c>
      <c r="C36" s="83">
        <f>'[4]Szenario 1'!$K36</f>
        <v>1406.6934045999999</v>
      </c>
      <c r="D36" s="84">
        <f>'[4]Szenario 2'!$H36</f>
        <v>15148.98</v>
      </c>
      <c r="E36" s="84">
        <f>'[4]Szenario 2'!$K36</f>
        <v>1568.5253891999998</v>
      </c>
      <c r="F36" s="85">
        <f>'[4]Szenario 3'!$H36</f>
        <v>16711.97</v>
      </c>
      <c r="G36" s="86">
        <f>'[4]Szenario 3'!$K36</f>
        <v>1730.3573738</v>
      </c>
      <c r="H36" s="251"/>
      <c r="I36" s="102">
        <f>'[5]Szenario 1'!$F36</f>
        <v>7</v>
      </c>
      <c r="J36" s="103">
        <f>'[5]Szenario 2'!$F36</f>
        <v>16</v>
      </c>
      <c r="K36" s="104">
        <f>'[5]Szenario 3'!$F36</f>
        <v>25</v>
      </c>
      <c r="L36" s="251"/>
      <c r="M36" s="105">
        <f>'[6]E-Auto'!$E34*(1/100)</f>
        <v>0.66934451612903245</v>
      </c>
      <c r="O36" s="91">
        <f t="shared" si="13"/>
        <v>30778.880000000001</v>
      </c>
      <c r="P36" s="92">
        <f t="shared" si="2"/>
        <v>3186.8452351999999</v>
      </c>
      <c r="Q36" s="251"/>
      <c r="R36" s="93">
        <f t="shared" si="3"/>
        <v>1</v>
      </c>
      <c r="S36" s="94">
        <f t="shared" si="4"/>
        <v>1</v>
      </c>
      <c r="T36" s="251"/>
      <c r="U36" s="95">
        <f t="shared" si="15"/>
        <v>8.6027699137074323E-2</v>
      </c>
      <c r="V36" s="94">
        <f t="shared" si="6"/>
        <v>4.0000009263341926E-3</v>
      </c>
      <c r="W36" s="251"/>
      <c r="X36" s="145">
        <f t="shared" si="14"/>
        <v>7725</v>
      </c>
      <c r="Y36" s="96">
        <f t="shared" si="7"/>
        <v>30554486.304563493</v>
      </c>
      <c r="Z36" s="96">
        <f t="shared" si="8"/>
        <v>643078.6893301761</v>
      </c>
      <c r="AA36" s="96">
        <f t="shared" si="9"/>
        <v>23643.791890206059</v>
      </c>
      <c r="AB36" s="97">
        <f t="shared" si="10"/>
        <v>20570.614736091222</v>
      </c>
      <c r="AD36" s="98">
        <f t="shared" si="11"/>
        <v>31249504.400519967</v>
      </c>
      <c r="AE36" s="229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2"/>
        <v>2043</v>
      </c>
      <c r="B37" s="83">
        <f>'[4]Szenario 1'!$H37</f>
        <v>13646.105</v>
      </c>
      <c r="C37" s="83">
        <f>'[4]Szenario 1'!$K37</f>
        <v>1412.9177116999999</v>
      </c>
      <c r="D37" s="84">
        <f>'[4]Szenario 2'!$H37</f>
        <v>15269.21</v>
      </c>
      <c r="E37" s="84">
        <f>'[4]Szenario 2'!$K37</f>
        <v>1580.9740033999999</v>
      </c>
      <c r="F37" s="85">
        <f>'[4]Szenario 3'!$H37</f>
        <v>16892.314999999999</v>
      </c>
      <c r="G37" s="86">
        <f>'[4]Szenario 3'!$K37</f>
        <v>1749.0302950999996</v>
      </c>
      <c r="H37" s="251"/>
      <c r="I37" s="102">
        <f>'[5]Szenario 1'!$F37</f>
        <v>7</v>
      </c>
      <c r="J37" s="103">
        <f>'[5]Szenario 2'!$F37</f>
        <v>16</v>
      </c>
      <c r="K37" s="104">
        <f>'[5]Szenario 3'!$F37</f>
        <v>25</v>
      </c>
      <c r="L37" s="251"/>
      <c r="M37" s="105">
        <f>'[6]E-Auto'!$E35*(1/100)</f>
        <v>0.69817645161290343</v>
      </c>
      <c r="O37" s="91">
        <f t="shared" si="13"/>
        <v>31500.26</v>
      </c>
      <c r="P37" s="92">
        <f t="shared" si="2"/>
        <v>3261.5369203999994</v>
      </c>
      <c r="Q37" s="251"/>
      <c r="R37" s="93">
        <f t="shared" si="3"/>
        <v>1</v>
      </c>
      <c r="S37" s="94">
        <f t="shared" si="4"/>
        <v>1</v>
      </c>
      <c r="T37" s="251"/>
      <c r="U37" s="95">
        <f t="shared" si="15"/>
        <v>8.603038865953741E-2</v>
      </c>
      <c r="V37" s="94">
        <f t="shared" si="6"/>
        <v>4.0000010162791104E-3</v>
      </c>
      <c r="W37" s="251"/>
      <c r="X37" s="145">
        <f t="shared" si="14"/>
        <v>7725</v>
      </c>
      <c r="Y37" s="96">
        <f t="shared" si="7"/>
        <v>31271581.773649171</v>
      </c>
      <c r="Z37" s="96">
        <f t="shared" si="8"/>
        <v>658150.84611135197</v>
      </c>
      <c r="AA37" s="96">
        <f t="shared" si="9"/>
        <v>23283.00901895366</v>
      </c>
      <c r="AB37" s="97">
        <f t="shared" si="10"/>
        <v>21052.738518968355</v>
      </c>
      <c r="AD37" s="98">
        <f t="shared" si="11"/>
        <v>31981793.367298447</v>
      </c>
      <c r="AE37" s="229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2"/>
        <v>2044</v>
      </c>
      <c r="B38" s="83">
        <f>'[4]Szenario 1'!$H38</f>
        <v>13706.220000000001</v>
      </c>
      <c r="C38" s="83">
        <f>'[4]Szenario 1'!$K38</f>
        <v>1419.1420188</v>
      </c>
      <c r="D38" s="84">
        <f>'[4]Szenario 2'!$H38</f>
        <v>15389.44</v>
      </c>
      <c r="E38" s="84">
        <f>'[4]Szenario 2'!$K38</f>
        <v>1593.4226176</v>
      </c>
      <c r="F38" s="85">
        <f>'[4]Szenario 3'!$H38</f>
        <v>17072.66</v>
      </c>
      <c r="G38" s="86">
        <f>'[4]Szenario 3'!$K38</f>
        <v>1767.7032164</v>
      </c>
      <c r="H38" s="251"/>
      <c r="I38" s="102">
        <f>'[5]Szenario 1'!$F38</f>
        <v>7</v>
      </c>
      <c r="J38" s="103">
        <f>'[5]Szenario 2'!$F38</f>
        <v>16</v>
      </c>
      <c r="K38" s="104">
        <f>'[5]Szenario 3'!$F38</f>
        <v>25</v>
      </c>
      <c r="L38" s="251"/>
      <c r="M38" s="105">
        <f>'[6]E-Auto'!$E36*(1/100)</f>
        <v>0.7270083870967744</v>
      </c>
      <c r="O38" s="91">
        <f t="shared" si="13"/>
        <v>32221.64</v>
      </c>
      <c r="P38" s="92">
        <f t="shared" si="2"/>
        <v>3336.2286055999998</v>
      </c>
      <c r="Q38" s="251"/>
      <c r="R38" s="93">
        <f t="shared" si="3"/>
        <v>1</v>
      </c>
      <c r="S38" s="94">
        <f t="shared" si="4"/>
        <v>1</v>
      </c>
      <c r="T38" s="251"/>
      <c r="U38" s="95">
        <f t="shared" si="15"/>
        <v>8.6033269444869775E-2</v>
      </c>
      <c r="V38" s="94">
        <f t="shared" si="6"/>
        <v>4.0000011126203779E-3</v>
      </c>
      <c r="W38" s="251"/>
      <c r="X38" s="145">
        <f t="shared" si="14"/>
        <v>7725</v>
      </c>
      <c r="Y38" s="96">
        <f t="shared" si="7"/>
        <v>31988792.787287578</v>
      </c>
      <c r="Z38" s="96">
        <f t="shared" si="8"/>
        <v>673223.00289252796</v>
      </c>
      <c r="AA38" s="96">
        <f t="shared" si="9"/>
        <v>22880.320762494601</v>
      </c>
      <c r="AB38" s="97">
        <f t="shared" si="10"/>
        <v>21534.862301845496</v>
      </c>
      <c r="AD38" s="98">
        <f t="shared" si="11"/>
        <v>32714155.973244447</v>
      </c>
      <c r="AE38" s="229"/>
    </row>
    <row r="39" spans="1:36" ht="16.2" thickBot="1" x14ac:dyDescent="0.35">
      <c r="A39" s="82">
        <f t="shared" si="12"/>
        <v>2045</v>
      </c>
      <c r="B39" s="83">
        <f>'[4]Szenario 1'!$H39</f>
        <v>13766.334999999999</v>
      </c>
      <c r="C39" s="83">
        <f>'[4]Szenario 1'!$K39</f>
        <v>1425.3663258999998</v>
      </c>
      <c r="D39" s="84">
        <f>'[4]Szenario 2'!$H39</f>
        <v>15509.67</v>
      </c>
      <c r="E39" s="84">
        <f>'[4]Szenario 2'!$K39</f>
        <v>1605.8712317999998</v>
      </c>
      <c r="F39" s="85">
        <f>'[4]Szenario 3'!$H39</f>
        <v>17253.005000000001</v>
      </c>
      <c r="G39" s="86">
        <f>'[4]Szenario 3'!$K39</f>
        <v>1786.3761377000001</v>
      </c>
      <c r="H39" s="251"/>
      <c r="I39" s="102">
        <f>'[5]Szenario 1'!$F39</f>
        <v>7</v>
      </c>
      <c r="J39" s="103">
        <f>'[5]Szenario 2'!$F39</f>
        <v>16</v>
      </c>
      <c r="K39" s="104">
        <f>'[5]Szenario 3'!$F39</f>
        <v>25</v>
      </c>
      <c r="L39" s="251"/>
      <c r="M39" s="105">
        <f>'[6]E-Auto'!$E37*(1/100)</f>
        <v>0.75584032258064537</v>
      </c>
      <c r="O39" s="91">
        <f t="shared" si="13"/>
        <v>32943.020000000004</v>
      </c>
      <c r="P39" s="92">
        <f t="shared" si="2"/>
        <v>3410.9202908000002</v>
      </c>
      <c r="Q39" s="251"/>
      <c r="R39" s="93">
        <f t="shared" si="3"/>
        <v>1</v>
      </c>
      <c r="S39" s="94">
        <f t="shared" si="4"/>
        <v>1</v>
      </c>
      <c r="T39" s="251"/>
      <c r="U39" s="95">
        <f t="shared" si="15"/>
        <v>8.6036350352735241E-2</v>
      </c>
      <c r="V39" s="94">
        <f t="shared" si="6"/>
        <v>4.0000012156542848E-3</v>
      </c>
      <c r="W39" s="251"/>
      <c r="X39" s="145">
        <f t="shared" si="14"/>
        <v>7725</v>
      </c>
      <c r="Y39" s="96">
        <f t="shared" si="7"/>
        <v>32706127.465396695</v>
      </c>
      <c r="Z39" s="96">
        <f t="shared" si="8"/>
        <v>688295.15967370407</v>
      </c>
      <c r="AA39" s="96">
        <f t="shared" si="9"/>
        <v>22435.727120828855</v>
      </c>
      <c r="AB39" s="97">
        <f t="shared" si="10"/>
        <v>22016.986084722634</v>
      </c>
      <c r="AD39" s="98">
        <f t="shared" si="11"/>
        <v>33446600.33827595</v>
      </c>
      <c r="AE39" s="229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2"/>
        <v>2046</v>
      </c>
      <c r="B40" s="83">
        <f>'[4]Szenario 1'!$H40</f>
        <v>13826.45</v>
      </c>
      <c r="C40" s="83">
        <f>'[4]Szenario 1'!$K40</f>
        <v>1431.590633</v>
      </c>
      <c r="D40" s="84">
        <f>'[4]Szenario 2'!$H40</f>
        <v>15629.9</v>
      </c>
      <c r="E40" s="84">
        <f>'[4]Szenario 2'!$K40</f>
        <v>1618.3198459999999</v>
      </c>
      <c r="F40" s="85">
        <f>'[4]Szenario 3'!$H40</f>
        <v>17433.349999999999</v>
      </c>
      <c r="G40" s="86">
        <f>'[4]Szenario 3'!$K40</f>
        <v>1805.0490589999997</v>
      </c>
      <c r="H40" s="251"/>
      <c r="I40" s="102">
        <f>'[5]Szenario 1'!$F40</f>
        <v>7</v>
      </c>
      <c r="J40" s="103">
        <f>'[5]Szenario 2'!$F40</f>
        <v>16</v>
      </c>
      <c r="K40" s="104">
        <f>'[5]Szenario 3'!$F40</f>
        <v>25</v>
      </c>
      <c r="L40" s="251"/>
      <c r="M40" s="105">
        <f>'[6]E-Auto'!$E38*(1/100)</f>
        <v>0.78467225806451635</v>
      </c>
      <c r="O40" s="91">
        <f t="shared" si="13"/>
        <v>33664.399999999994</v>
      </c>
      <c r="P40" s="92">
        <f t="shared" si="2"/>
        <v>3485.6119759999992</v>
      </c>
      <c r="Q40" s="251"/>
      <c r="R40" s="93">
        <f t="shared" si="3"/>
        <v>1</v>
      </c>
      <c r="S40" s="94">
        <f t="shared" si="4"/>
        <v>1</v>
      </c>
      <c r="T40" s="251"/>
      <c r="U40" s="95">
        <f t="shared" si="15"/>
        <v>8.603964044339385E-2</v>
      </c>
      <c r="V40" s="94">
        <f t="shared" si="6"/>
        <v>4.0000013256838302E-3</v>
      </c>
      <c r="W40" s="251"/>
      <c r="X40" s="145">
        <f t="shared" si="14"/>
        <v>7725</v>
      </c>
      <c r="Y40" s="96">
        <f t="shared" si="7"/>
        <v>33423594.299703833</v>
      </c>
      <c r="Z40" s="96">
        <f t="shared" si="8"/>
        <v>703367.31645487982</v>
      </c>
      <c r="AA40" s="96">
        <f t="shared" si="9"/>
        <v>21949.228093956426</v>
      </c>
      <c r="AB40" s="97">
        <f t="shared" si="10"/>
        <v>22499.109867599764</v>
      </c>
      <c r="AD40" s="98">
        <f t="shared" si="11"/>
        <v>34179134.954120271</v>
      </c>
      <c r="AE40" s="229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2"/>
        <v>2047</v>
      </c>
      <c r="B41" s="83">
        <f>'[4]Szenario 1'!$H41</f>
        <v>13886.565000000001</v>
      </c>
      <c r="C41" s="83">
        <f>'[4]Szenario 1'!$K41</f>
        <v>1437.8149401000001</v>
      </c>
      <c r="D41" s="84">
        <f>'[4]Szenario 2'!$H41</f>
        <v>15750.130000000001</v>
      </c>
      <c r="E41" s="84">
        <f>'[4]Szenario 2'!$K41</f>
        <v>1630.7684601999999</v>
      </c>
      <c r="F41" s="85">
        <f>'[4]Szenario 3'!$H41</f>
        <v>17613.695</v>
      </c>
      <c r="G41" s="86">
        <f>'[4]Szenario 3'!$K41</f>
        <v>1823.7219802999998</v>
      </c>
      <c r="H41" s="251"/>
      <c r="I41" s="102">
        <f>'[5]Szenario 1'!$F41</f>
        <v>7</v>
      </c>
      <c r="J41" s="103">
        <f>'[5]Szenario 2'!$F41</f>
        <v>16</v>
      </c>
      <c r="K41" s="104">
        <f>'[5]Szenario 3'!$F41</f>
        <v>25</v>
      </c>
      <c r="L41" s="251"/>
      <c r="M41" s="105">
        <f>'[6]E-Auto'!$E39*(1/100)</f>
        <v>0.81350419354838732</v>
      </c>
      <c r="O41" s="91">
        <f t="shared" si="13"/>
        <v>34385.78</v>
      </c>
      <c r="P41" s="92">
        <f t="shared" si="2"/>
        <v>3560.3036611999996</v>
      </c>
      <c r="Q41" s="251"/>
      <c r="R41" s="93">
        <f t="shared" si="3"/>
        <v>1</v>
      </c>
      <c r="S41" s="94">
        <f t="shared" si="4"/>
        <v>1</v>
      </c>
      <c r="T41" s="251"/>
      <c r="U41" s="95">
        <f t="shared" si="15"/>
        <v>8.6043148977701794E-2</v>
      </c>
      <c r="V41" s="94">
        <f t="shared" si="6"/>
        <v>4.0000014430187246E-3</v>
      </c>
      <c r="W41" s="251"/>
      <c r="X41" s="145">
        <f t="shared" si="14"/>
        <v>7725</v>
      </c>
      <c r="Y41" s="96">
        <f t="shared" si="7"/>
        <v>34141202.162069768</v>
      </c>
      <c r="Z41" s="96">
        <f t="shared" si="8"/>
        <v>718439.47323605593</v>
      </c>
      <c r="AA41" s="96">
        <f t="shared" si="9"/>
        <v>21420.823681877337</v>
      </c>
      <c r="AB41" s="97">
        <f t="shared" si="10"/>
        <v>22981.233650476908</v>
      </c>
      <c r="AD41" s="98">
        <f t="shared" si="11"/>
        <v>34911768.692638174</v>
      </c>
      <c r="AE41" s="229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2"/>
        <v>2048</v>
      </c>
      <c r="B42" s="83">
        <f>'[4]Szenario 1'!$H42</f>
        <v>13946.68</v>
      </c>
      <c r="C42" s="83">
        <f>'[4]Szenario 1'!$K42</f>
        <v>1444.0392471999999</v>
      </c>
      <c r="D42" s="84">
        <f>'[4]Szenario 2'!$H42</f>
        <v>15870.36</v>
      </c>
      <c r="E42" s="84">
        <f>'[4]Szenario 2'!$K42</f>
        <v>1643.2170744</v>
      </c>
      <c r="F42" s="85">
        <f>'[4]Szenario 3'!$H42</f>
        <v>17794.04</v>
      </c>
      <c r="G42" s="86">
        <f>'[4]Szenario 3'!$K42</f>
        <v>1842.3949015999999</v>
      </c>
      <c r="H42" s="251"/>
      <c r="I42" s="102">
        <f>'[5]Szenario 1'!$F42</f>
        <v>7</v>
      </c>
      <c r="J42" s="103">
        <f>'[5]Szenario 2'!$F42</f>
        <v>16</v>
      </c>
      <c r="K42" s="104">
        <f>'[5]Szenario 3'!$F42</f>
        <v>25</v>
      </c>
      <c r="L42" s="251"/>
      <c r="M42" s="105">
        <f>'[6]E-Auto'!$E40*(1/100)</f>
        <v>0.8423361290322583</v>
      </c>
      <c r="O42" s="91">
        <f t="shared" si="13"/>
        <v>35107.160000000003</v>
      </c>
      <c r="P42" s="92">
        <f t="shared" si="2"/>
        <v>3634.9953464</v>
      </c>
      <c r="Q42" s="251"/>
      <c r="R42" s="93">
        <f t="shared" si="3"/>
        <v>1</v>
      </c>
      <c r="S42" s="94">
        <f t="shared" si="4"/>
        <v>1</v>
      </c>
      <c r="T42" s="251"/>
      <c r="U42" s="95">
        <f t="shared" si="15"/>
        <v>8.6046885417111432E-2</v>
      </c>
      <c r="V42" s="94">
        <f t="shared" si="6"/>
        <v>4.0000015679753816E-3</v>
      </c>
      <c r="W42" s="251"/>
      <c r="X42" s="145">
        <f t="shared" si="14"/>
        <v>7725</v>
      </c>
      <c r="Y42" s="96">
        <f t="shared" si="7"/>
        <v>34858960.312812723</v>
      </c>
      <c r="Z42" s="96">
        <f t="shared" si="8"/>
        <v>733511.63001723203</v>
      </c>
      <c r="AA42" s="96">
        <f t="shared" si="9"/>
        <v>20850.513884591564</v>
      </c>
      <c r="AB42" s="97">
        <f t="shared" si="10"/>
        <v>23463.357433354049</v>
      </c>
      <c r="AD42" s="98">
        <f t="shared" si="11"/>
        <v>35644510.814147897</v>
      </c>
      <c r="AE42" s="229"/>
    </row>
    <row r="43" spans="1:36" ht="15.6" x14ac:dyDescent="0.3">
      <c r="A43" s="82">
        <f t="shared" si="12"/>
        <v>2049</v>
      </c>
      <c r="B43" s="83">
        <f>'[4]Szenario 1'!$H43</f>
        <v>14006.795</v>
      </c>
      <c r="C43" s="83">
        <f>'[4]Szenario 1'!$K43</f>
        <v>1450.2635542999999</v>
      </c>
      <c r="D43" s="84">
        <f>'[4]Szenario 2'!$H43</f>
        <v>15990.59</v>
      </c>
      <c r="E43" s="84">
        <f>'[4]Szenario 2'!$K43</f>
        <v>1655.6656885999998</v>
      </c>
      <c r="F43" s="85">
        <f>'[4]Szenario 3'!$H43</f>
        <v>17974.385000000002</v>
      </c>
      <c r="G43" s="86">
        <f>'[4]Szenario 3'!$K43</f>
        <v>1861.0678229</v>
      </c>
      <c r="H43" s="251"/>
      <c r="I43" s="102">
        <f>'[5]Szenario 1'!$F43</f>
        <v>7</v>
      </c>
      <c r="J43" s="103">
        <f>'[5]Szenario 2'!$F43</f>
        <v>16</v>
      </c>
      <c r="K43" s="104">
        <f>'[5]Szenario 3'!$F43</f>
        <v>25</v>
      </c>
      <c r="L43" s="251"/>
      <c r="M43" s="105">
        <f>'[6]E-Auto'!$E41*(1/100)</f>
        <v>0.87116806451612927</v>
      </c>
      <c r="O43" s="91">
        <f t="shared" si="13"/>
        <v>35828.54</v>
      </c>
      <c r="P43" s="92">
        <f t="shared" si="2"/>
        <v>3709.6870316</v>
      </c>
      <c r="Q43" s="251"/>
      <c r="R43" s="93">
        <f t="shared" si="3"/>
        <v>1</v>
      </c>
      <c r="S43" s="94">
        <f t="shared" si="4"/>
        <v>1</v>
      </c>
      <c r="T43" s="251"/>
      <c r="U43" s="95">
        <f t="shared" si="15"/>
        <v>8.6050859423671272E-2</v>
      </c>
      <c r="V43" s="94">
        <f t="shared" si="6"/>
        <v>4.0000017008769281E-3</v>
      </c>
      <c r="W43" s="251"/>
      <c r="X43" s="145">
        <f t="shared" si="14"/>
        <v>7725</v>
      </c>
      <c r="Y43" s="96">
        <f t="shared" si="7"/>
        <v>35576878.409032539</v>
      </c>
      <c r="Z43" s="96">
        <f t="shared" si="8"/>
        <v>748583.78679840802</v>
      </c>
      <c r="AA43" s="96">
        <f t="shared" si="9"/>
        <v>20238.29870209912</v>
      </c>
      <c r="AB43" s="97">
        <f t="shared" si="10"/>
        <v>23945.481216231186</v>
      </c>
      <c r="AD43" s="98">
        <f t="shared" si="11"/>
        <v>36377370.975749277</v>
      </c>
      <c r="AE43" s="229"/>
      <c r="AF43" s="124" t="s">
        <v>87</v>
      </c>
      <c r="AG43" s="59"/>
      <c r="AH43" s="123"/>
    </row>
    <row r="44" spans="1:36" ht="15.6" x14ac:dyDescent="0.3">
      <c r="A44" s="82">
        <f t="shared" si="12"/>
        <v>2050</v>
      </c>
      <c r="B44" s="83">
        <f>'[4]Szenario 1'!$H44</f>
        <v>14066.91</v>
      </c>
      <c r="C44" s="83">
        <f>'[4]Szenario 1'!$K44</f>
        <v>1456.4878613999999</v>
      </c>
      <c r="D44" s="84">
        <f>'[4]Szenario 2'!$H44</f>
        <v>16110.82</v>
      </c>
      <c r="E44" s="84">
        <f>'[4]Szenario 2'!$K44</f>
        <v>1668.1143027999999</v>
      </c>
      <c r="F44" s="85">
        <f>'[4]Szenario 3'!$H44</f>
        <v>18154.73</v>
      </c>
      <c r="G44" s="86">
        <f>'[4]Szenario 3'!$K44</f>
        <v>1879.7407441999999</v>
      </c>
      <c r="H44" s="251"/>
      <c r="I44" s="102">
        <f>'[5]Szenario 1'!$F44</f>
        <v>7</v>
      </c>
      <c r="J44" s="103">
        <f>'[5]Szenario 2'!$F44</f>
        <v>16</v>
      </c>
      <c r="K44" s="104">
        <f>'[5]Szenario 3'!$F44</f>
        <v>25</v>
      </c>
      <c r="L44" s="251"/>
      <c r="M44" s="105">
        <f>'[6]E-Auto'!$E42*(1/100)</f>
        <v>0.9</v>
      </c>
      <c r="O44" s="91">
        <f t="shared" si="13"/>
        <v>36549.919999999998</v>
      </c>
      <c r="P44" s="92">
        <f t="shared" si="2"/>
        <v>3784.3787167999994</v>
      </c>
      <c r="Q44" s="251"/>
      <c r="R44" s="93">
        <f t="shared" si="3"/>
        <v>1</v>
      </c>
      <c r="S44" s="94">
        <f t="shared" si="4"/>
        <v>1</v>
      </c>
      <c r="T44" s="251"/>
      <c r="U44" s="95">
        <f t="shared" si="15"/>
        <v>8.6055080860025973E-2</v>
      </c>
      <c r="V44" s="94">
        <f t="shared" si="6"/>
        <v>4.0000018420531976E-3</v>
      </c>
      <c r="W44" s="251"/>
      <c r="X44" s="145">
        <f t="shared" si="14"/>
        <v>7725</v>
      </c>
      <c r="Y44" s="96">
        <f t="shared" si="7"/>
        <v>36294966.512934729</v>
      </c>
      <c r="Z44" s="96">
        <f t="shared" si="8"/>
        <v>763655.94357958389</v>
      </c>
      <c r="AA44" s="96">
        <f t="shared" si="9"/>
        <v>19584.178134399997</v>
      </c>
      <c r="AB44" s="97">
        <f t="shared" si="10"/>
        <v>24427.604999108324</v>
      </c>
      <c r="AD44" s="98">
        <f t="shared" si="11"/>
        <v>37110359.239647821</v>
      </c>
      <c r="AE44" s="229"/>
      <c r="AF44" s="194" t="s">
        <v>88</v>
      </c>
      <c r="AG44" s="195"/>
      <c r="AH44" s="196"/>
    </row>
    <row r="45" spans="1:36" ht="15.6" x14ac:dyDescent="0.3">
      <c r="A45" s="82">
        <f t="shared" si="12"/>
        <v>2051</v>
      </c>
      <c r="B45" s="83">
        <f>'[4]Szenario 1'!$H45</f>
        <v>14127.025</v>
      </c>
      <c r="C45" s="83">
        <f>'[4]Szenario 1'!$K45</f>
        <v>1462.7121685</v>
      </c>
      <c r="D45" s="84">
        <f>'[4]Szenario 2'!$H45</f>
        <v>16231.05</v>
      </c>
      <c r="E45" s="84">
        <f>'[4]Szenario 2'!$K45</f>
        <v>1680.5629169999997</v>
      </c>
      <c r="F45" s="85">
        <f>'[4]Szenario 3'!$H45</f>
        <v>18335.075000000001</v>
      </c>
      <c r="G45" s="86">
        <f>'[4]Szenario 3'!$K45</f>
        <v>1898.4136655</v>
      </c>
      <c r="H45" s="251"/>
      <c r="I45" s="102">
        <f>'[5]Szenario 1'!$F45</f>
        <v>7</v>
      </c>
      <c r="J45" s="103">
        <f>'[5]Szenario 2'!$F45</f>
        <v>16</v>
      </c>
      <c r="K45" s="104">
        <f>'[5]Szenario 3'!$F45</f>
        <v>25</v>
      </c>
      <c r="L45" s="251"/>
      <c r="M45" s="105">
        <f>'[6]E-Auto'!$E43*(1/100)</f>
        <v>0.928831935483871</v>
      </c>
      <c r="O45" s="91">
        <f t="shared" si="13"/>
        <v>37271.300000000003</v>
      </c>
      <c r="P45" s="92">
        <f t="shared" si="2"/>
        <v>3859.0704019999998</v>
      </c>
      <c r="Q45" s="251"/>
      <c r="R45" s="93">
        <f t="shared" si="3"/>
        <v>1</v>
      </c>
      <c r="S45" s="94">
        <f t="shared" si="4"/>
        <v>1</v>
      </c>
      <c r="T45" s="251"/>
      <c r="U45" s="95">
        <f t="shared" si="15"/>
        <v>8.6059559789416415E-2</v>
      </c>
      <c r="V45" s="94">
        <f t="shared" si="6"/>
        <v>4.0000019918407315E-3</v>
      </c>
      <c r="W45" s="251"/>
      <c r="X45" s="145">
        <f t="shared" si="14"/>
        <v>7725</v>
      </c>
      <c r="Y45" s="96">
        <f t="shared" si="7"/>
        <v>37013235.100154623</v>
      </c>
      <c r="Z45" s="96">
        <f t="shared" si="8"/>
        <v>778728.10036076</v>
      </c>
      <c r="AA45" s="96">
        <f t="shared" si="9"/>
        <v>18888.152181494199</v>
      </c>
      <c r="AB45" s="97">
        <f t="shared" si="10"/>
        <v>24909.728781985461</v>
      </c>
      <c r="AD45" s="98">
        <f t="shared" si="11"/>
        <v>37843486.081478857</v>
      </c>
      <c r="AE45" s="229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2"/>
        <v>2052</v>
      </c>
      <c r="B46" s="83">
        <f>'[4]Szenario 1'!$H46</f>
        <v>14187.14</v>
      </c>
      <c r="C46" s="83">
        <f>'[4]Szenario 1'!$K46</f>
        <v>1468.9364755999998</v>
      </c>
      <c r="D46" s="84">
        <f>'[4]Szenario 2'!$H46</f>
        <v>16351.279999999999</v>
      </c>
      <c r="E46" s="84">
        <f>'[4]Szenario 2'!$K46</f>
        <v>1693.0115311999998</v>
      </c>
      <c r="F46" s="85">
        <f>'[4]Szenario 3'!$H46</f>
        <v>18515.419999999998</v>
      </c>
      <c r="G46" s="86">
        <f>'[4]Szenario 3'!$K46</f>
        <v>1917.0865867999996</v>
      </c>
      <c r="H46" s="251"/>
      <c r="I46" s="102">
        <f>'[5]Szenario 1'!$F46</f>
        <v>7</v>
      </c>
      <c r="J46" s="103">
        <f>'[5]Szenario 2'!$F46</f>
        <v>16</v>
      </c>
      <c r="K46" s="104">
        <f>'[5]Szenario 3'!$F46</f>
        <v>25</v>
      </c>
      <c r="L46" s="251"/>
      <c r="M46" s="105">
        <f>'[6]E-Auto'!$E44*(1/100)</f>
        <v>0.95766387096774197</v>
      </c>
      <c r="O46" s="91">
        <f t="shared" si="13"/>
        <v>37992.68</v>
      </c>
      <c r="P46" s="92">
        <f t="shared" si="2"/>
        <v>3933.7620871999998</v>
      </c>
      <c r="Q46" s="251"/>
      <c r="R46" s="93">
        <f t="shared" si="3"/>
        <v>1</v>
      </c>
      <c r="S46" s="94">
        <f t="shared" si="4"/>
        <v>1</v>
      </c>
      <c r="T46" s="251"/>
      <c r="U46" s="95">
        <f t="shared" si="15"/>
        <v>8.6064306475679572E-2</v>
      </c>
      <c r="V46" s="94">
        <f t="shared" si="6"/>
        <v>4.0000021505827814E-3</v>
      </c>
      <c r="W46" s="251"/>
      <c r="X46" s="145">
        <f t="shared" si="14"/>
        <v>7725</v>
      </c>
      <c r="Y46" s="96">
        <f t="shared" si="7"/>
        <v>37731695.068081364</v>
      </c>
      <c r="Z46" s="96">
        <f t="shared" si="8"/>
        <v>793800.25714193599</v>
      </c>
      <c r="AA46" s="96">
        <f t="shared" si="9"/>
        <v>18150.220843381721</v>
      </c>
      <c r="AB46" s="97">
        <f t="shared" si="10"/>
        <v>25391.852564862598</v>
      </c>
      <c r="AD46" s="98">
        <f t="shared" si="11"/>
        <v>38576762.398631543</v>
      </c>
      <c r="AE46" s="229"/>
      <c r="AF46" s="125"/>
      <c r="AG46" s="126">
        <f>'[7]Risikoschätzung '!$P$22</f>
        <v>1.1170634920634921E-6</v>
      </c>
      <c r="AH46" s="69" t="s">
        <v>91</v>
      </c>
    </row>
    <row r="47" spans="1:36" ht="15.6" x14ac:dyDescent="0.3">
      <c r="A47" s="82">
        <f t="shared" si="12"/>
        <v>2053</v>
      </c>
      <c r="B47" s="83">
        <f>'[4]Szenario 1'!$H47</f>
        <v>14247.255000000001</v>
      </c>
      <c r="C47" s="83">
        <f>'[4]Szenario 1'!$K47</f>
        <v>1475.1607827</v>
      </c>
      <c r="D47" s="84">
        <f>'[4]Szenario 2'!$H47</f>
        <v>16471.510000000002</v>
      </c>
      <c r="E47" s="84">
        <f>'[4]Szenario 2'!$K47</f>
        <v>1705.4601454000001</v>
      </c>
      <c r="F47" s="85">
        <f>'[4]Szenario 3'!$H47</f>
        <v>18695.764999999999</v>
      </c>
      <c r="G47" s="86">
        <f>'[4]Szenario 3'!$K47</f>
        <v>1935.7595080999997</v>
      </c>
      <c r="H47" s="251"/>
      <c r="I47" s="102">
        <f>'[5]Szenario 1'!$F47</f>
        <v>7</v>
      </c>
      <c r="J47" s="103">
        <f>'[5]Szenario 2'!$F47</f>
        <v>16</v>
      </c>
      <c r="K47" s="104">
        <f>'[5]Szenario 3'!$F47</f>
        <v>25</v>
      </c>
      <c r="L47" s="251"/>
      <c r="M47" s="105">
        <f>'[6]E-Auto'!$E45*(1/100)</f>
        <v>0.98649580645161294</v>
      </c>
      <c r="O47" s="91">
        <f t="shared" si="13"/>
        <v>38714.06</v>
      </c>
      <c r="P47" s="92">
        <f t="shared" si="2"/>
        <v>4008.4537723999997</v>
      </c>
      <c r="Q47" s="251"/>
      <c r="R47" s="93">
        <f t="shared" si="3"/>
        <v>1</v>
      </c>
      <c r="S47" s="94">
        <f t="shared" si="4"/>
        <v>1</v>
      </c>
      <c r="T47" s="251"/>
      <c r="U47" s="95">
        <f t="shared" si="15"/>
        <v>8.6069331383248626E-2</v>
      </c>
      <c r="V47" s="94">
        <f t="shared" si="6"/>
        <v>4.0000023186293043E-3</v>
      </c>
      <c r="W47" s="251"/>
      <c r="X47" s="145">
        <f t="shared" si="14"/>
        <v>7725</v>
      </c>
      <c r="Y47" s="96">
        <f t="shared" si="7"/>
        <v>38450357.744182065</v>
      </c>
      <c r="Z47" s="96">
        <f t="shared" si="8"/>
        <v>808872.41392311209</v>
      </c>
      <c r="AA47" s="96">
        <f t="shared" si="9"/>
        <v>17370.384120062568</v>
      </c>
      <c r="AB47" s="97">
        <f t="shared" si="10"/>
        <v>25873.976347739739</v>
      </c>
      <c r="AD47" s="98">
        <f t="shared" ref="AD47:AD54" si="16">SUM(X47:AB47)</f>
        <v>39310199.518572979</v>
      </c>
      <c r="AE47" s="229"/>
      <c r="AF47" s="125"/>
      <c r="AG47" s="126">
        <f>'[7]Risikoschätzung '!$P$26</f>
        <v>1.2216190034107652E-7</v>
      </c>
      <c r="AH47" s="69" t="s">
        <v>91</v>
      </c>
    </row>
    <row r="48" spans="1:36" ht="15.6" x14ac:dyDescent="0.3">
      <c r="A48" s="82">
        <f t="shared" si="12"/>
        <v>2054</v>
      </c>
      <c r="B48" s="83">
        <f>'[4]Szenario 1'!$H48</f>
        <v>14307.369999999999</v>
      </c>
      <c r="C48" s="83">
        <f>'[4]Szenario 1'!$K48</f>
        <v>1481.3850897999998</v>
      </c>
      <c r="D48" s="84">
        <f>'[4]Szenario 2'!$H48</f>
        <v>16591.739999999998</v>
      </c>
      <c r="E48" s="84">
        <f>'[4]Szenario 2'!$K48</f>
        <v>1717.9087595999997</v>
      </c>
      <c r="F48" s="85">
        <f>'[4]Szenario 3'!$H48</f>
        <v>18876.11</v>
      </c>
      <c r="G48" s="86">
        <f>'[4]Szenario 3'!$K48</f>
        <v>1954.4324293999998</v>
      </c>
      <c r="H48" s="251"/>
      <c r="I48" s="102">
        <f>'[5]Szenario 1'!$F48</f>
        <v>7</v>
      </c>
      <c r="J48" s="103">
        <f>'[5]Szenario 2'!$F48</f>
        <v>16</v>
      </c>
      <c r="K48" s="104">
        <f>'[5]Szenario 3'!$F48</f>
        <v>25</v>
      </c>
      <c r="L48" s="251"/>
      <c r="M48" s="105">
        <f>'[6]E-Auto'!$E46*(1/100)</f>
        <v>1</v>
      </c>
      <c r="O48" s="91">
        <f t="shared" si="13"/>
        <v>39435.440000000002</v>
      </c>
      <c r="P48" s="92">
        <f t="shared" si="2"/>
        <v>4083.1454576000001</v>
      </c>
      <c r="Q48" s="251"/>
      <c r="R48" s="93">
        <f t="shared" si="3"/>
        <v>1</v>
      </c>
      <c r="S48" s="94">
        <f t="shared" si="4"/>
        <v>1</v>
      </c>
      <c r="T48" s="251"/>
      <c r="U48" s="95">
        <f t="shared" si="15"/>
        <v>8.6074645177152895E-2</v>
      </c>
      <c r="V48" s="94">
        <f t="shared" si="6"/>
        <v>4.0000024963369697E-3</v>
      </c>
      <c r="W48" s="251"/>
      <c r="X48" s="145">
        <f t="shared" si="14"/>
        <v>7725</v>
      </c>
      <c r="Y48" s="96">
        <f t="shared" si="7"/>
        <v>39169234.894325912</v>
      </c>
      <c r="Z48" s="96">
        <f t="shared" si="8"/>
        <v>823944.57070428808</v>
      </c>
      <c r="AA48" s="96">
        <f t="shared" si="9"/>
        <v>17157.571235200001</v>
      </c>
      <c r="AB48" s="97">
        <f t="shared" si="10"/>
        <v>26356.100130616876</v>
      </c>
      <c r="AD48" s="98">
        <f t="shared" si="16"/>
        <v>40044418.136396021</v>
      </c>
      <c r="AE48" s="229"/>
      <c r="AF48" s="194" t="s">
        <v>92</v>
      </c>
      <c r="AG48" s="195"/>
      <c r="AH48" s="196"/>
    </row>
    <row r="49" spans="1:34" ht="15.6" x14ac:dyDescent="0.3">
      <c r="A49" s="82">
        <f t="shared" si="12"/>
        <v>2055</v>
      </c>
      <c r="B49" s="83">
        <f>'[4]Szenario 1'!$H49</f>
        <v>14367.485000000001</v>
      </c>
      <c r="C49" s="83">
        <f>'[4]Szenario 1'!$K49</f>
        <v>1487.6093968999999</v>
      </c>
      <c r="D49" s="84">
        <f>'[4]Szenario 2'!$H49</f>
        <v>16711.97</v>
      </c>
      <c r="E49" s="84">
        <f>'[4]Szenario 2'!$K49</f>
        <v>1730.3573738</v>
      </c>
      <c r="F49" s="85">
        <f>'[4]Szenario 3'!$H49</f>
        <v>19056.455000000002</v>
      </c>
      <c r="G49" s="86">
        <f>'[4]Szenario 3'!$K49</f>
        <v>1973.1053507000001</v>
      </c>
      <c r="H49" s="251"/>
      <c r="I49" s="102">
        <f>'[5]Szenario 1'!$F49</f>
        <v>7</v>
      </c>
      <c r="J49" s="103">
        <f>'[5]Szenario 2'!$F49</f>
        <v>16</v>
      </c>
      <c r="K49" s="104">
        <f>'[5]Szenario 3'!$F49</f>
        <v>25</v>
      </c>
      <c r="L49" s="251"/>
      <c r="M49" s="105">
        <f>'[6]E-Auto'!$E47*(1/100)</f>
        <v>1</v>
      </c>
      <c r="O49" s="91">
        <f t="shared" si="13"/>
        <v>40156.82</v>
      </c>
      <c r="P49" s="92">
        <f t="shared" si="2"/>
        <v>4157.8371428</v>
      </c>
      <c r="Q49" s="251"/>
      <c r="R49" s="93">
        <f t="shared" si="3"/>
        <v>1</v>
      </c>
      <c r="S49" s="94">
        <f t="shared" si="4"/>
        <v>1</v>
      </c>
      <c r="T49" s="251"/>
      <c r="U49" s="95">
        <f t="shared" si="15"/>
        <v>8.6080258723017875E-2</v>
      </c>
      <c r="V49" s="94">
        <f t="shared" si="6"/>
        <v>4.0000026840691537E-3</v>
      </c>
      <c r="W49" s="251"/>
      <c r="X49" s="145">
        <f t="shared" si="14"/>
        <v>7725</v>
      </c>
      <c r="Y49" s="96">
        <f t="shared" si="7"/>
        <v>39888338.731108159</v>
      </c>
      <c r="Z49" s="96">
        <f t="shared" si="8"/>
        <v>839016.72748546395</v>
      </c>
      <c r="AA49" s="96">
        <f t="shared" si="9"/>
        <v>17471.4292456</v>
      </c>
      <c r="AB49" s="97">
        <f t="shared" si="10"/>
        <v>26838.223913494017</v>
      </c>
      <c r="AD49" s="98">
        <f t="shared" si="16"/>
        <v>40779390.111752711</v>
      </c>
      <c r="AE49" s="229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2"/>
        <v>2056</v>
      </c>
      <c r="B50" s="83">
        <f>'[4]Szenario 1'!$H50</f>
        <v>14427.6</v>
      </c>
      <c r="C50" s="83">
        <f>'[4]Szenario 1'!$K50</f>
        <v>1493.8337039999999</v>
      </c>
      <c r="D50" s="84">
        <f>'[4]Szenario 2'!$H50</f>
        <v>16832.2</v>
      </c>
      <c r="E50" s="84">
        <f>'[4]Szenario 2'!$K50</f>
        <v>1742.8059880000001</v>
      </c>
      <c r="F50" s="85">
        <f>'[4]Szenario 3'!$H50</f>
        <v>19236.8</v>
      </c>
      <c r="G50" s="86">
        <f>'[4]Szenario 3'!$K50</f>
        <v>1991.7782719999998</v>
      </c>
      <c r="H50" s="251"/>
      <c r="I50" s="102">
        <f>'[5]Szenario 1'!$F50</f>
        <v>7</v>
      </c>
      <c r="J50" s="103">
        <f>'[5]Szenario 2'!$F50</f>
        <v>16</v>
      </c>
      <c r="K50" s="104">
        <f>'[5]Szenario 3'!$F50</f>
        <v>25</v>
      </c>
      <c r="L50" s="251"/>
      <c r="M50" s="105">
        <f>'[6]E-Auto'!$E48*(1/100)</f>
        <v>1</v>
      </c>
      <c r="O50" s="91">
        <f t="shared" si="13"/>
        <v>40878.199999999997</v>
      </c>
      <c r="P50" s="92">
        <f t="shared" si="2"/>
        <v>4232.5288279999995</v>
      </c>
      <c r="Q50" s="251"/>
      <c r="R50" s="93">
        <f t="shared" si="3"/>
        <v>1</v>
      </c>
      <c r="S50" s="94">
        <f t="shared" si="4"/>
        <v>1</v>
      </c>
      <c r="T50" s="251"/>
      <c r="U50" s="95">
        <f t="shared" si="15"/>
        <v>8.6086183087065241E-2</v>
      </c>
      <c r="V50" s="94">
        <f t="shared" si="6"/>
        <v>4.0000028821959386E-3</v>
      </c>
      <c r="W50" s="251"/>
      <c r="X50" s="145">
        <f t="shared" si="14"/>
        <v>7725</v>
      </c>
      <c r="Y50" s="96">
        <f t="shared" si="7"/>
        <v>40607681.922174342</v>
      </c>
      <c r="Z50" s="96">
        <f t="shared" si="8"/>
        <v>854088.88426663983</v>
      </c>
      <c r="AA50" s="96">
        <f t="shared" si="9"/>
        <v>17785.287256</v>
      </c>
      <c r="AB50" s="97">
        <f t="shared" si="10"/>
        <v>27320.347696371147</v>
      </c>
      <c r="AD50" s="98">
        <f t="shared" si="16"/>
        <v>41514601.441393353</v>
      </c>
      <c r="AE50" s="229"/>
      <c r="AF50" s="125"/>
      <c r="AG50" s="126">
        <f>'[7]Risikoschätzung '!$P$21</f>
        <v>3.4841269841269841E-7</v>
      </c>
      <c r="AH50" s="69" t="s">
        <v>94</v>
      </c>
    </row>
    <row r="51" spans="1:34" ht="15.6" x14ac:dyDescent="0.3">
      <c r="A51" s="82">
        <f t="shared" si="12"/>
        <v>2057</v>
      </c>
      <c r="B51" s="83">
        <f>'[4]Szenario 1'!$H51</f>
        <v>14487.715</v>
      </c>
      <c r="C51" s="83">
        <f>'[4]Szenario 1'!$K51</f>
        <v>1500.0580110999999</v>
      </c>
      <c r="D51" s="84">
        <f>'[4]Szenario 2'!$H51</f>
        <v>16952.43</v>
      </c>
      <c r="E51" s="84">
        <f>'[4]Szenario 2'!$K51</f>
        <v>1755.2546021999999</v>
      </c>
      <c r="F51" s="85">
        <f>'[4]Szenario 3'!$H51</f>
        <v>19417.145</v>
      </c>
      <c r="G51" s="86">
        <f>'[4]Szenario 3'!$K51</f>
        <v>2010.4511932999999</v>
      </c>
      <c r="H51" s="251"/>
      <c r="I51" s="102">
        <f>'[5]Szenario 1'!$F51</f>
        <v>7</v>
      </c>
      <c r="J51" s="103">
        <f>'[5]Szenario 2'!$F51</f>
        <v>16</v>
      </c>
      <c r="K51" s="104">
        <f>'[5]Szenario 3'!$F51</f>
        <v>25</v>
      </c>
      <c r="L51" s="251"/>
      <c r="M51" s="105">
        <f>'[6]E-Auto'!$E49*(1/100)</f>
        <v>1</v>
      </c>
      <c r="O51" s="91">
        <f t="shared" si="13"/>
        <v>41599.58</v>
      </c>
      <c r="P51" s="92">
        <f t="shared" si="2"/>
        <v>4307.2205131999999</v>
      </c>
      <c r="Q51" s="251"/>
      <c r="R51" s="93">
        <f t="shared" si="3"/>
        <v>1</v>
      </c>
      <c r="S51" s="94">
        <f t="shared" si="4"/>
        <v>1</v>
      </c>
      <c r="T51" s="251"/>
      <c r="U51" s="95">
        <f t="shared" si="15"/>
        <v>8.6092429536112777E-2</v>
      </c>
      <c r="V51" s="94">
        <f t="shared" si="6"/>
        <v>4.0000030910941195E-3</v>
      </c>
      <c r="W51" s="251"/>
      <c r="X51" s="145">
        <f t="shared" si="14"/>
        <v>7725</v>
      </c>
      <c r="Y51" s="96">
        <f t="shared" si="7"/>
        <v>41327277.598544277</v>
      </c>
      <c r="Z51" s="96">
        <f t="shared" si="8"/>
        <v>869161.04104781605</v>
      </c>
      <c r="AA51" s="96">
        <f t="shared" si="9"/>
        <v>18099.145266400003</v>
      </c>
      <c r="AB51" s="97">
        <f t="shared" si="10"/>
        <v>27802.471479248288</v>
      </c>
      <c r="AD51" s="98">
        <f t="shared" si="16"/>
        <v>42250065.256337747</v>
      </c>
      <c r="AE51" s="229"/>
      <c r="AF51" s="125"/>
      <c r="AG51" s="126">
        <f>'[7]Risikoschätzung '!$P$25</f>
        <v>1.9152757876041898E-8</v>
      </c>
      <c r="AH51" s="69" t="s">
        <v>94</v>
      </c>
    </row>
    <row r="52" spans="1:34" ht="15.6" x14ac:dyDescent="0.3">
      <c r="A52" s="82">
        <f t="shared" si="12"/>
        <v>2058</v>
      </c>
      <c r="B52" s="83">
        <f>'[4]Szenario 1'!$H52</f>
        <v>14547.83</v>
      </c>
      <c r="C52" s="83">
        <f>'[4]Szenario 1'!$K52</f>
        <v>1506.2823182</v>
      </c>
      <c r="D52" s="84">
        <f>'[4]Szenario 2'!$H52</f>
        <v>17072.66</v>
      </c>
      <c r="E52" s="84">
        <f>'[4]Szenario 2'!$K52</f>
        <v>1767.7032164</v>
      </c>
      <c r="F52" s="85">
        <f>'[4]Szenario 3'!$H52</f>
        <v>19597.489999999998</v>
      </c>
      <c r="G52" s="86">
        <f>'[4]Szenario 3'!$K52</f>
        <v>2029.1241145999998</v>
      </c>
      <c r="H52" s="251"/>
      <c r="I52" s="102">
        <f>'[5]Szenario 1'!$F52</f>
        <v>7</v>
      </c>
      <c r="J52" s="103">
        <f>'[5]Szenario 2'!$F52</f>
        <v>16</v>
      </c>
      <c r="K52" s="104">
        <f>'[5]Szenario 3'!$F52</f>
        <v>25</v>
      </c>
      <c r="L52" s="251"/>
      <c r="M52" s="105">
        <f>'[6]E-Auto'!$E50*(1/100)</f>
        <v>1</v>
      </c>
      <c r="O52" s="91">
        <f t="shared" si="13"/>
        <v>42320.959999999999</v>
      </c>
      <c r="P52" s="92">
        <f t="shared" si="2"/>
        <v>4381.9121983999994</v>
      </c>
      <c r="Q52" s="251"/>
      <c r="R52" s="93">
        <f t="shared" si="3"/>
        <v>1</v>
      </c>
      <c r="S52" s="94">
        <f t="shared" si="4"/>
        <v>1</v>
      </c>
      <c r="T52" s="251"/>
      <c r="U52" s="95">
        <f t="shared" si="15"/>
        <v>8.6099009537574503E-2</v>
      </c>
      <c r="V52" s="94">
        <f t="shared" si="6"/>
        <v>4.0000033111471968E-3</v>
      </c>
      <c r="W52" s="251"/>
      <c r="X52" s="145">
        <f t="shared" si="14"/>
        <v>7725</v>
      </c>
      <c r="Y52" s="96">
        <f t="shared" si="7"/>
        <v>42047139.362936184</v>
      </c>
      <c r="Z52" s="96">
        <f t="shared" si="8"/>
        <v>884233.19782899192</v>
      </c>
      <c r="AA52" s="96">
        <f t="shared" si="9"/>
        <v>18413.003276799998</v>
      </c>
      <c r="AB52" s="97">
        <f t="shared" si="10"/>
        <v>28284.595262125429</v>
      </c>
      <c r="AD52" s="98">
        <f t="shared" si="16"/>
        <v>42985795.159304105</v>
      </c>
      <c r="AE52" s="229"/>
      <c r="AF52" s="194" t="s">
        <v>95</v>
      </c>
      <c r="AG52" s="195"/>
      <c r="AH52" s="196"/>
    </row>
    <row r="53" spans="1:34" ht="15.6" x14ac:dyDescent="0.3">
      <c r="A53" s="82">
        <f t="shared" si="12"/>
        <v>2059</v>
      </c>
      <c r="B53" s="83">
        <f>'[4]Szenario 1'!$H53</f>
        <v>14607.945</v>
      </c>
      <c r="C53" s="83">
        <f>'[4]Szenario 1'!$K53</f>
        <v>1512.5066252999998</v>
      </c>
      <c r="D53" s="84">
        <f>'[4]Szenario 2'!$H53</f>
        <v>17192.89</v>
      </c>
      <c r="E53" s="84">
        <f>'[4]Szenario 2'!$K53</f>
        <v>1780.1518305999998</v>
      </c>
      <c r="F53" s="85">
        <f>'[4]Szenario 3'!$H53</f>
        <v>19777.834999999999</v>
      </c>
      <c r="G53" s="86">
        <f>'[4]Szenario 3'!$K53</f>
        <v>2047.7970358999999</v>
      </c>
      <c r="H53" s="251"/>
      <c r="I53" s="102">
        <f>'[5]Szenario 1'!$F53</f>
        <v>7</v>
      </c>
      <c r="J53" s="103">
        <f>'[5]Szenario 2'!$F53</f>
        <v>16</v>
      </c>
      <c r="K53" s="104">
        <f>'[5]Szenario 3'!$F53</f>
        <v>25</v>
      </c>
      <c r="L53" s="251"/>
      <c r="M53" s="105">
        <f>'[6]E-Auto'!$E51*(1/100)</f>
        <v>1</v>
      </c>
      <c r="O53" s="91">
        <f t="shared" si="13"/>
        <v>43042.34</v>
      </c>
      <c r="P53" s="92">
        <f t="shared" si="2"/>
        <v>4456.6038835999998</v>
      </c>
      <c r="Q53" s="251"/>
      <c r="R53" s="93">
        <f t="shared" si="3"/>
        <v>1</v>
      </c>
      <c r="S53" s="94">
        <f t="shared" si="4"/>
        <v>1</v>
      </c>
      <c r="T53" s="251"/>
      <c r="U53" s="95">
        <f t="shared" si="15"/>
        <v>8.6105934759460531E-2</v>
      </c>
      <c r="V53" s="94">
        <f t="shared" si="6"/>
        <v>4.0000035427453801E-3</v>
      </c>
      <c r="W53" s="251"/>
      <c r="X53" s="145">
        <f t="shared" si="14"/>
        <v>7725</v>
      </c>
      <c r="Y53" s="96">
        <f t="shared" si="7"/>
        <v>42767281.298090763</v>
      </c>
      <c r="Z53" s="96">
        <f t="shared" si="8"/>
        <v>899305.35461016779</v>
      </c>
      <c r="AA53" s="96">
        <f t="shared" si="9"/>
        <v>18726.861287199998</v>
      </c>
      <c r="AB53" s="97">
        <f t="shared" si="10"/>
        <v>28766.719045002556</v>
      </c>
      <c r="AD53" s="98">
        <f t="shared" si="16"/>
        <v>43721805.233033136</v>
      </c>
      <c r="AE53" s="229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2"/>
        <v>2060</v>
      </c>
      <c r="B54" s="83">
        <f>'[4]Szenario 1'!$H54</f>
        <v>14668.06</v>
      </c>
      <c r="C54" s="83">
        <f>'[4]Szenario 1'!$K54</f>
        <v>1518.7309323999998</v>
      </c>
      <c r="D54" s="84">
        <f>'[4]Szenario 2'!$H54</f>
        <v>17313.12</v>
      </c>
      <c r="E54" s="84">
        <f>'[4]Szenario 2'!$K54</f>
        <v>1792.6004447999999</v>
      </c>
      <c r="F54" s="85">
        <f>'[4]Szenario 3'!$H54</f>
        <v>19958.18</v>
      </c>
      <c r="G54" s="86">
        <f>'[4]Szenario 3'!$K54</f>
        <v>2066.4699572</v>
      </c>
      <c r="H54" s="251"/>
      <c r="I54" s="102">
        <f>'[5]Szenario 1'!$F54</f>
        <v>7</v>
      </c>
      <c r="J54" s="103">
        <f>'[5]Szenario 2'!$F54</f>
        <v>16</v>
      </c>
      <c r="K54" s="104">
        <f>'[5]Szenario 3'!$F54</f>
        <v>25</v>
      </c>
      <c r="L54" s="251"/>
      <c r="M54" s="105">
        <f>'[6]E-Auto'!$E52*(1/100)</f>
        <v>1</v>
      </c>
      <c r="O54" s="91">
        <f t="shared" si="13"/>
        <v>43763.72</v>
      </c>
      <c r="P54" s="92">
        <f t="shared" si="2"/>
        <v>4531.2955688000002</v>
      </c>
      <c r="Q54" s="252"/>
      <c r="R54" s="93">
        <f t="shared" si="3"/>
        <v>1</v>
      </c>
      <c r="S54" s="94">
        <f t="shared" si="4"/>
        <v>1</v>
      </c>
      <c r="T54" s="252"/>
      <c r="U54" s="95">
        <f t="shared" si="15"/>
        <v>8.6113217070377196E-2</v>
      </c>
      <c r="V54" s="94">
        <f t="shared" si="6"/>
        <v>4.0000037862855872E-3</v>
      </c>
      <c r="W54" s="252"/>
      <c r="X54" s="145">
        <f t="shared" si="14"/>
        <v>7725</v>
      </c>
      <c r="Y54" s="96">
        <f t="shared" si="7"/>
        <v>43487717.975095339</v>
      </c>
      <c r="Z54" s="96">
        <f t="shared" si="8"/>
        <v>914377.5113913439</v>
      </c>
      <c r="AA54" s="96">
        <f t="shared" si="9"/>
        <v>19040.719297600001</v>
      </c>
      <c r="AB54" s="97">
        <f t="shared" si="10"/>
        <v>29248.842827879707</v>
      </c>
      <c r="AD54" s="98">
        <f t="shared" si="16"/>
        <v>44458110.048612162</v>
      </c>
      <c r="AE54" s="229"/>
      <c r="AF54" s="125"/>
      <c r="AG54" s="126">
        <f>'[7]Risikoschätzung '!$P$20</f>
        <v>1.0317460317460317E-8</v>
      </c>
      <c r="AH54" s="69" t="s">
        <v>94</v>
      </c>
    </row>
    <row r="55" spans="1:34" ht="15" thickBot="1" x14ac:dyDescent="0.35">
      <c r="AD55" s="98">
        <f>SUM(AD9:AD54)</f>
        <v>1287875749.5095775</v>
      </c>
      <c r="AE55" s="229"/>
      <c r="AF55" s="130"/>
      <c r="AG55" s="131">
        <f>'[7]Risikoschätzung '!$P$24</f>
        <v>1.1705584371026661E-9</v>
      </c>
      <c r="AH55" s="110" t="s">
        <v>94</v>
      </c>
    </row>
    <row r="56" spans="1:34" ht="15" thickBot="1" x14ac:dyDescent="0.35">
      <c r="U56" s="197" t="s">
        <v>97</v>
      </c>
      <c r="V56" s="198"/>
      <c r="X56" s="132">
        <f>SUM(X9:X54)</f>
        <v>1490600</v>
      </c>
      <c r="Y56" s="133">
        <f>SUM(Y9:Y54)</f>
        <v>1258067492.4507792</v>
      </c>
      <c r="Z56" s="134">
        <f>SUM(Z9:Z54)</f>
        <v>26474243.386135641</v>
      </c>
      <c r="AA56" s="134">
        <f>SUM(AA9:AA54)</f>
        <v>996563.24803950242</v>
      </c>
      <c r="AB56" s="135">
        <f>SUM(AB9:AB54)</f>
        <v>846850.42462369299</v>
      </c>
      <c r="AD56" s="136">
        <f>X56+Y56+Z56+AA56+AB56</f>
        <v>1287875749.509578</v>
      </c>
      <c r="AF56" s="199"/>
      <c r="AG56" s="200"/>
    </row>
    <row r="57" spans="1:34" ht="15" thickBot="1" x14ac:dyDescent="0.35">
      <c r="AF57" s="201"/>
      <c r="AG57" s="202"/>
    </row>
    <row r="58" spans="1:34" x14ac:dyDescent="0.3">
      <c r="AE58" s="68"/>
      <c r="AF58" s="199"/>
      <c r="AG58" s="200"/>
      <c r="AH58" s="137"/>
    </row>
    <row r="59" spans="1:34" ht="15" thickBot="1" x14ac:dyDescent="0.35">
      <c r="AF59" s="201"/>
      <c r="AG59" s="202"/>
    </row>
    <row r="60" spans="1:34" x14ac:dyDescent="0.3">
      <c r="AG60" s="9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2" workbookViewId="0">
      <selection activeCell="AD56" sqref="AD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25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250"/>
      <c r="L1" s="250"/>
      <c r="N1" s="250"/>
      <c r="Q1" s="250"/>
      <c r="R1" s="145"/>
      <c r="S1" s="145"/>
      <c r="T1" s="250"/>
      <c r="U1" s="145"/>
      <c r="V1" s="145"/>
      <c r="W1" s="250"/>
      <c r="AE1" s="229"/>
    </row>
    <row r="2" spans="1:36" ht="14.4" customHeight="1" thickBot="1" x14ac:dyDescent="0.35">
      <c r="B2" s="230" t="s">
        <v>26</v>
      </c>
      <c r="C2" s="231"/>
      <c r="D2" s="232"/>
      <c r="F2" s="229"/>
      <c r="G2" s="229"/>
      <c r="H2" s="251"/>
      <c r="K2" s="56"/>
      <c r="L2" s="251"/>
      <c r="O2" s="197" t="s">
        <v>27</v>
      </c>
      <c r="P2" s="198"/>
      <c r="Q2" s="251"/>
      <c r="R2" s="145"/>
      <c r="S2" s="145"/>
      <c r="T2" s="251"/>
      <c r="U2" s="145"/>
      <c r="V2" s="145"/>
      <c r="W2" s="251"/>
      <c r="Y2" s="236" t="s">
        <v>103</v>
      </c>
      <c r="Z2" s="237"/>
      <c r="AA2" s="238"/>
      <c r="AB2" s="57"/>
      <c r="AC2" s="57"/>
      <c r="AE2" s="229"/>
    </row>
    <row r="3" spans="1:36" ht="14.4" customHeight="1" thickBot="1" x14ac:dyDescent="0.35">
      <c r="B3" s="233"/>
      <c r="C3" s="234"/>
      <c r="D3" s="235"/>
      <c r="F3" s="229"/>
      <c r="G3" s="229"/>
      <c r="H3" s="251"/>
      <c r="K3" s="56"/>
      <c r="L3" s="251"/>
      <c r="O3" s="245" t="s">
        <v>29</v>
      </c>
      <c r="P3" s="246"/>
      <c r="Q3" s="251"/>
      <c r="R3" s="145"/>
      <c r="S3" s="145"/>
      <c r="T3" s="251"/>
      <c r="U3" s="145"/>
      <c r="V3" s="145"/>
      <c r="W3" s="251"/>
      <c r="Y3" s="239"/>
      <c r="Z3" s="240"/>
      <c r="AA3" s="241"/>
      <c r="AB3" s="57"/>
      <c r="AC3" s="57"/>
      <c r="AE3" s="229"/>
      <c r="AF3" s="207" t="s">
        <v>24</v>
      </c>
      <c r="AG3" s="208"/>
      <c r="AH3" s="209"/>
    </row>
    <row r="4" spans="1:36" ht="14.4" customHeight="1" thickBot="1" x14ac:dyDescent="0.35">
      <c r="H4" s="251"/>
      <c r="K4" s="56"/>
      <c r="L4" s="251"/>
      <c r="O4" s="247"/>
      <c r="P4" s="248"/>
      <c r="Q4" s="251"/>
      <c r="R4" s="145"/>
      <c r="S4" s="145"/>
      <c r="T4" s="251"/>
      <c r="U4" s="145"/>
      <c r="V4" s="145"/>
      <c r="W4" s="251"/>
      <c r="Y4" s="242"/>
      <c r="Z4" s="243"/>
      <c r="AA4" s="244"/>
      <c r="AB4" s="57"/>
      <c r="AC4" s="57"/>
      <c r="AE4" s="229"/>
      <c r="AF4" s="210"/>
      <c r="AG4" s="211"/>
      <c r="AH4" s="212"/>
    </row>
    <row r="5" spans="1:36" ht="14.4" customHeight="1" thickBot="1" x14ac:dyDescent="0.35">
      <c r="D5" s="213" t="s">
        <v>30</v>
      </c>
      <c r="E5" s="214"/>
      <c r="H5" s="251"/>
      <c r="I5" s="213" t="s">
        <v>31</v>
      </c>
      <c r="J5" s="217"/>
      <c r="K5" s="214"/>
      <c r="L5" s="251"/>
      <c r="M5" s="217" t="s">
        <v>32</v>
      </c>
      <c r="O5" s="219"/>
      <c r="P5" s="220"/>
      <c r="Q5" s="251"/>
      <c r="R5" s="217" t="s">
        <v>33</v>
      </c>
      <c r="S5" s="214"/>
      <c r="T5" s="251"/>
      <c r="U5" s="213" t="s">
        <v>34</v>
      </c>
      <c r="V5" s="214"/>
      <c r="W5" s="251"/>
      <c r="AE5" s="229"/>
    </row>
    <row r="6" spans="1:36" ht="14.4" customHeight="1" thickBot="1" x14ac:dyDescent="0.35">
      <c r="D6" s="215"/>
      <c r="E6" s="216"/>
      <c r="H6" s="251"/>
      <c r="I6" s="215"/>
      <c r="J6" s="218"/>
      <c r="K6" s="216"/>
      <c r="L6" s="251"/>
      <c r="M6" s="218"/>
      <c r="O6" s="221"/>
      <c r="P6" s="222"/>
      <c r="Q6" s="251"/>
      <c r="R6" s="218"/>
      <c r="S6" s="216"/>
      <c r="T6" s="251"/>
      <c r="U6" s="215"/>
      <c r="V6" s="216"/>
      <c r="W6" s="251"/>
      <c r="AE6" s="229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249" t="s">
        <v>36</v>
      </c>
      <c r="C7" s="249"/>
      <c r="D7" s="225" t="s">
        <v>37</v>
      </c>
      <c r="E7" s="225"/>
      <c r="F7" s="226" t="s">
        <v>38</v>
      </c>
      <c r="G7" s="226"/>
      <c r="H7" s="251"/>
      <c r="I7" s="61" t="s">
        <v>39</v>
      </c>
      <c r="J7" s="62" t="s">
        <v>40</v>
      </c>
      <c r="K7" s="63" t="s">
        <v>41</v>
      </c>
      <c r="L7" s="251"/>
      <c r="M7" s="64" t="s">
        <v>42</v>
      </c>
      <c r="O7" s="223"/>
      <c r="P7" s="224"/>
      <c r="Q7" s="251"/>
      <c r="R7" s="145"/>
      <c r="S7" s="145"/>
      <c r="T7" s="251"/>
      <c r="U7" s="145"/>
      <c r="V7" s="145"/>
      <c r="W7" s="251"/>
      <c r="X7" s="65" t="s">
        <v>43</v>
      </c>
      <c r="Y7" s="142" t="s">
        <v>44</v>
      </c>
      <c r="Z7" s="65" t="s">
        <v>45</v>
      </c>
      <c r="AA7" s="65" t="s">
        <v>46</v>
      </c>
      <c r="AB7" s="65" t="s">
        <v>47</v>
      </c>
      <c r="AD7" s="227" t="s">
        <v>48</v>
      </c>
      <c r="AE7" s="229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251"/>
      <c r="I8" s="73"/>
      <c r="J8" s="71"/>
      <c r="K8" s="72"/>
      <c r="L8" s="251"/>
      <c r="M8" s="74"/>
      <c r="O8" s="75"/>
      <c r="P8" s="76"/>
      <c r="Q8" s="251"/>
      <c r="R8" s="143"/>
      <c r="S8" s="142"/>
      <c r="T8" s="251"/>
      <c r="U8" s="143"/>
      <c r="V8" s="142"/>
      <c r="W8" s="251"/>
      <c r="X8" s="78"/>
      <c r="Y8" s="79"/>
      <c r="Z8" s="80"/>
      <c r="AA8" s="80"/>
      <c r="AB8" s="80"/>
      <c r="AD8" s="228"/>
      <c r="AE8" s="229"/>
      <c r="AF8" s="81" t="s">
        <v>53</v>
      </c>
      <c r="AG8" s="54">
        <v>4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11962.885</v>
      </c>
      <c r="C9" s="83">
        <f>'[4]Szenario 1'!$K9</f>
        <v>1238.6371128999999</v>
      </c>
      <c r="D9" s="84">
        <f>'[4]Szenario 2'!$H9</f>
        <v>11902.77</v>
      </c>
      <c r="E9" s="84">
        <f>'[4]Szenario 2'!$K9</f>
        <v>1232.4128057999999</v>
      </c>
      <c r="F9" s="85">
        <f>'[4]Szenario 3'!$H9</f>
        <v>11842.655000000001</v>
      </c>
      <c r="G9" s="86">
        <f>'[4]Szenario 3'!$K9</f>
        <v>1226.1884987000001</v>
      </c>
      <c r="H9" s="251"/>
      <c r="I9" s="87">
        <f>'[5]Szenario 1'!$F9</f>
        <v>7</v>
      </c>
      <c r="J9" s="88">
        <f>'[5]Szenario 2'!$F9</f>
        <v>16</v>
      </c>
      <c r="K9" s="89">
        <f>'[5]Szenario 3'!$F9</f>
        <v>25</v>
      </c>
      <c r="L9" s="251"/>
      <c r="M9" s="90">
        <f>'[6]E-Auto'!$E7*(1/100)</f>
        <v>1.6900000000000001E-3</v>
      </c>
      <c r="O9" s="148">
        <f>'[4]Szenario 2'!$H9</f>
        <v>11902.77</v>
      </c>
      <c r="P9" s="92">
        <f>O9*0.10354</f>
        <v>1232.4128057999999</v>
      </c>
      <c r="Q9" s="251"/>
      <c r="R9" s="93">
        <f>IF(O9&lt;$AG$18,1,2)</f>
        <v>1</v>
      </c>
      <c r="S9" s="94">
        <f>IF(P9&lt;$AG$10,1,2)</f>
        <v>1</v>
      </c>
      <c r="T9" s="251"/>
      <c r="U9" s="95">
        <f>($AI$15/$AG$20)*(1+0.15*(O9/$AG$18)^4)+$AH$33</f>
        <v>8.6009912133423252E-2</v>
      </c>
      <c r="V9" s="94">
        <f>($AI$7/$AG$12)*(1+0.15*(P9/$AG$10)^4)+$AH$32</f>
        <v>2.6666666728783384E-3</v>
      </c>
      <c r="W9" s="251"/>
      <c r="X9" s="145">
        <f>($AG$7*$AG$8*S9*$AG$24+$AG$15*$AG$16*R9*$AG$24)</f>
        <v>3600</v>
      </c>
      <c r="Y9" s="96">
        <f>(O9*U9*$AG$30+P9*V9*$AG$29)*365</f>
        <v>11801741.45578083</v>
      </c>
      <c r="Z9" s="96">
        <f>(O9*$AI$15*$AG$37+P9*$AI$7*$AG$36)*365</f>
        <v>248690.58688940399</v>
      </c>
      <c r="AA9" s="96">
        <f>O9*$AI$15*($AG$41+$AG$40*(1-M9))*365</f>
        <v>17149.243132258383</v>
      </c>
      <c r="AB9" s="97">
        <f>365*((P9*$AI$7*($AG$53*$AG$54+$AG$49*$AG$50+$AG$45*$AG$46))+(O9*1.6*$AI$15*($AG$53*$AG$55+$AG$49*$AG$51+$AG$45*$AG$47)))</f>
        <v>7955.0424174727768</v>
      </c>
      <c r="AD9" s="98">
        <f>SUM(X9:AB9)</f>
        <v>12079136.328219965</v>
      </c>
      <c r="AE9" s="229"/>
      <c r="AF9" s="203" t="s">
        <v>54</v>
      </c>
      <c r="AG9" s="99"/>
      <c r="AH9" s="206"/>
      <c r="AI9" s="100" t="s">
        <v>55</v>
      </c>
      <c r="AJ9" s="101">
        <v>15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251"/>
      <c r="I10" s="102">
        <f>'[5]Szenario 1'!$F10</f>
        <v>7</v>
      </c>
      <c r="J10" s="103">
        <f>'[5]Szenario 2'!$F10</f>
        <v>16</v>
      </c>
      <c r="K10" s="104">
        <f>'[5]Szenario 3'!$F10</f>
        <v>25</v>
      </c>
      <c r="L10" s="251"/>
      <c r="M10" s="105">
        <f>'[6]E-Auto'!$E8*(1/100)</f>
        <v>2.3700000000000001E-3</v>
      </c>
      <c r="O10" s="148">
        <f>'[4]Szenario 2'!$H10</f>
        <v>12023</v>
      </c>
      <c r="P10" s="92">
        <f t="shared" ref="P10:P54" si="0">O10*0.10354</f>
        <v>1244.86142</v>
      </c>
      <c r="Q10" s="251"/>
      <c r="R10" s="93">
        <f t="shared" ref="R10:R54" si="1">IF(O10&lt;$AG$18,1,2)</f>
        <v>1</v>
      </c>
      <c r="S10" s="94">
        <f t="shared" ref="S10:S54" si="2">IF(P10&lt;$AG$10,1,2)</f>
        <v>1</v>
      </c>
      <c r="T10" s="251"/>
      <c r="U10" s="95">
        <f t="shared" ref="U10:U54" si="3">($AI$15/$AG$20)*(1+0.15*(O10/$AG$18)^4)+$AH$33</f>
        <v>8.6010318732661864E-2</v>
      </c>
      <c r="V10" s="94">
        <f t="shared" ref="V10:V54" si="4">($AI$7/$AG$12)*(1+0.15*(P10/$AG$10)^4)+$AH$32</f>
        <v>2.6666666731331437E-3</v>
      </c>
      <c r="W10" s="251"/>
      <c r="X10" s="145">
        <f t="shared" ref="X10:X12" si="5">($AG$7*$AG$8*S10*$AG$24+$AG$15*$AG$16*R10*$AG$24)</f>
        <v>3600</v>
      </c>
      <c r="Y10" s="96">
        <f t="shared" ref="Y10:Y54" si="6">(O10*U10*$AG$30+P10*V10*$AG$29)*365</f>
        <v>11921007.207142891</v>
      </c>
      <c r="Z10" s="96">
        <f t="shared" ref="Z10:Z54" si="7">(O10*$AI$15*$AG$37+P10*$AI$7*$AG$36)*365</f>
        <v>251202.61301959999</v>
      </c>
      <c r="AA10" s="96">
        <f t="shared" ref="AA10:AA54" si="8">O10*$AI$15*($AG$41+$AG$40*(1-M10))*365</f>
        <v>17314.231670626003</v>
      </c>
      <c r="AB10" s="97">
        <f t="shared" ref="AB10:AB54" si="9">365*((P10*$AI$7*($AG$53*$AG$54+$AG$49*$AG$50+$AG$45*$AG$46))+(O10*1.6*$AI$15*($AG$53*$AG$55+$AG$49*$AG$51+$AG$45*$AG$47)))</f>
        <v>8035.3963812856318</v>
      </c>
      <c r="AD10" s="98">
        <f t="shared" ref="AD10:AD46" si="10">SUM(X10:AB10)</f>
        <v>12201159.448214402</v>
      </c>
      <c r="AE10" s="229"/>
      <c r="AF10" s="204"/>
      <c r="AG10" s="106">
        <v>110400</v>
      </c>
      <c r="AH10" s="206"/>
      <c r="AI10" s="100"/>
      <c r="AJ10" s="69"/>
    </row>
    <row r="11" spans="1:36" ht="15.6" x14ac:dyDescent="0.3">
      <c r="A11" s="82">
        <f t="shared" ref="A11:A54" si="11">A10+1</f>
        <v>2017</v>
      </c>
      <c r="B11" s="83">
        <f>'[4]Szenario 1'!$H11</f>
        <v>12083.115</v>
      </c>
      <c r="C11" s="83">
        <f>'[4]Szenario 1'!$K11</f>
        <v>1251.0857271</v>
      </c>
      <c r="D11" s="84">
        <f>'[4]Szenario 2'!$H11</f>
        <v>12143.23</v>
      </c>
      <c r="E11" s="84">
        <f>'[4]Szenario 2'!$K11</f>
        <v>1257.3100341999998</v>
      </c>
      <c r="F11" s="85">
        <f>'[4]Szenario 3'!$H11</f>
        <v>12203.344999999999</v>
      </c>
      <c r="G11" s="86">
        <f>'[4]Szenario 3'!$K11</f>
        <v>1263.5343412999998</v>
      </c>
      <c r="H11" s="251"/>
      <c r="I11" s="102">
        <f>'[5]Szenario 1'!$F11</f>
        <v>7</v>
      </c>
      <c r="J11" s="103">
        <f>'[5]Szenario 2'!$F11</f>
        <v>16</v>
      </c>
      <c r="K11" s="104">
        <f>'[5]Szenario 3'!$F11</f>
        <v>25</v>
      </c>
      <c r="L11" s="251"/>
      <c r="M11" s="105">
        <f>'[6]E-Auto'!$E9*(1/100)</f>
        <v>3.1800000000000001E-3</v>
      </c>
      <c r="O11" s="148">
        <f>$O$10+(A11-$A$10)*0.06*$O$10</f>
        <v>12744.38</v>
      </c>
      <c r="P11" s="92">
        <f t="shared" si="0"/>
        <v>1319.5531051999999</v>
      </c>
      <c r="Q11" s="251"/>
      <c r="R11" s="93">
        <f t="shared" si="1"/>
        <v>1</v>
      </c>
      <c r="S11" s="94">
        <f t="shared" si="2"/>
        <v>1</v>
      </c>
      <c r="T11" s="251"/>
      <c r="U11" s="95">
        <f t="shared" si="3"/>
        <v>8.6013027162242017E-2</v>
      </c>
      <c r="V11" s="94">
        <f t="shared" si="4"/>
        <v>2.6666666748304444E-3</v>
      </c>
      <c r="W11" s="251"/>
      <c r="X11" s="145">
        <f t="shared" si="5"/>
        <v>3600</v>
      </c>
      <c r="Y11" s="96">
        <f t="shared" si="6"/>
        <v>12636664.753711782</v>
      </c>
      <c r="Z11" s="96">
        <f t="shared" si="7"/>
        <v>266274.76980077598</v>
      </c>
      <c r="AA11" s="96">
        <f t="shared" si="8"/>
        <v>18342.686233249839</v>
      </c>
      <c r="AB11" s="97">
        <f t="shared" si="9"/>
        <v>8517.52016416277</v>
      </c>
      <c r="AD11" s="98">
        <f t="shared" si="10"/>
        <v>12933399.729909971</v>
      </c>
      <c r="AE11" s="229"/>
      <c r="AF11" s="205"/>
      <c r="AG11" s="99"/>
      <c r="AH11" s="206"/>
      <c r="AI11" s="100" t="s">
        <v>56</v>
      </c>
      <c r="AJ11" s="101">
        <v>65</v>
      </c>
    </row>
    <row r="12" spans="1:36" ht="16.2" thickBot="1" x14ac:dyDescent="0.35">
      <c r="A12" s="82">
        <f t="shared" si="11"/>
        <v>2018</v>
      </c>
      <c r="B12" s="83">
        <f>'[4]Szenario 1'!$H12</f>
        <v>12143.23</v>
      </c>
      <c r="C12" s="83">
        <f>'[4]Szenario 1'!$K12</f>
        <v>1257.3100341999998</v>
      </c>
      <c r="D12" s="84">
        <f>'[4]Szenario 2'!$H12</f>
        <v>12263.46</v>
      </c>
      <c r="E12" s="84">
        <f>'[4]Szenario 2'!$K12</f>
        <v>1269.7586483999999</v>
      </c>
      <c r="F12" s="85">
        <f>'[4]Szenario 3'!$H12</f>
        <v>12383.69</v>
      </c>
      <c r="G12" s="86">
        <f>'[4]Szenario 3'!$K12</f>
        <v>1282.2072625999999</v>
      </c>
      <c r="H12" s="251"/>
      <c r="I12" s="102">
        <f>'[5]Szenario 1'!$F12</f>
        <v>7</v>
      </c>
      <c r="J12" s="103">
        <f>'[5]Szenario 2'!$F12</f>
        <v>16</v>
      </c>
      <c r="K12" s="104">
        <f>'[5]Szenario 3'!$F12</f>
        <v>25</v>
      </c>
      <c r="L12" s="251"/>
      <c r="M12" s="105">
        <f>'[6]E-Auto'!$E10*(1/100)</f>
        <v>4.1700000000000001E-3</v>
      </c>
      <c r="O12" s="148">
        <f t="shared" ref="O12:O54" si="12">$O$10+(A12-$A$10)*0.06*$O$10</f>
        <v>13465.76</v>
      </c>
      <c r="P12" s="92">
        <f t="shared" si="0"/>
        <v>1394.2447903999998</v>
      </c>
      <c r="Q12" s="251"/>
      <c r="R12" s="93">
        <f t="shared" si="1"/>
        <v>1</v>
      </c>
      <c r="S12" s="94">
        <f t="shared" si="2"/>
        <v>1</v>
      </c>
      <c r="T12" s="251"/>
      <c r="U12" s="95">
        <f t="shared" si="3"/>
        <v>8.601623672561412E-2</v>
      </c>
      <c r="V12" s="94">
        <f t="shared" si="4"/>
        <v>2.6666666768417929E-3</v>
      </c>
      <c r="W12" s="251"/>
      <c r="X12" s="145">
        <f t="shared" si="5"/>
        <v>3600</v>
      </c>
      <c r="Y12" s="96">
        <f t="shared" si="6"/>
        <v>13352444.892687462</v>
      </c>
      <c r="Z12" s="96">
        <f t="shared" si="7"/>
        <v>281346.92658195202</v>
      </c>
      <c r="AA12" s="96">
        <f t="shared" si="8"/>
        <v>19367.521739177922</v>
      </c>
      <c r="AB12" s="97">
        <f t="shared" si="9"/>
        <v>8999.6439470399091</v>
      </c>
      <c r="AD12" s="98">
        <f t="shared" si="10"/>
        <v>13665758.984955633</v>
      </c>
      <c r="AE12" s="229"/>
      <c r="AF12" s="107" t="s">
        <v>57</v>
      </c>
      <c r="AG12" s="108">
        <v>30</v>
      </c>
      <c r="AH12" s="109" t="s">
        <v>58</v>
      </c>
      <c r="AI12" s="109"/>
      <c r="AJ12" s="110"/>
    </row>
    <row r="13" spans="1:36" ht="16.2" thickBot="1" x14ac:dyDescent="0.35">
      <c r="A13" s="82">
        <f t="shared" si="11"/>
        <v>2019</v>
      </c>
      <c r="B13" s="83">
        <f>'[4]Szenario 1'!$H13</f>
        <v>12203.344999999999</v>
      </c>
      <c r="C13" s="83">
        <f>'[4]Szenario 1'!$K13</f>
        <v>1263.5343412999998</v>
      </c>
      <c r="D13" s="84">
        <f>'[4]Szenario 2'!$H13</f>
        <v>12383.69</v>
      </c>
      <c r="E13" s="84">
        <f>'[4]Szenario 2'!$K13</f>
        <v>1282.2072625999999</v>
      </c>
      <c r="F13" s="85">
        <f>'[4]Szenario 3'!$H13</f>
        <v>12564.035</v>
      </c>
      <c r="G13" s="86">
        <f>'[4]Szenario 3'!$K13</f>
        <v>1300.8801838999998</v>
      </c>
      <c r="H13" s="251"/>
      <c r="I13" s="102">
        <f>'[5]Szenario 1'!$F13</f>
        <v>7</v>
      </c>
      <c r="J13" s="103">
        <f>'[5]Szenario 2'!$F13</f>
        <v>16</v>
      </c>
      <c r="K13" s="104">
        <f>'[5]Szenario 3'!$F13</f>
        <v>25</v>
      </c>
      <c r="L13" s="251"/>
      <c r="M13" s="105">
        <f>'[6]E-Auto'!$E11*(1/100)</f>
        <v>6.2100000000000002E-3</v>
      </c>
      <c r="O13" s="148">
        <f t="shared" si="12"/>
        <v>14187.14</v>
      </c>
      <c r="P13" s="92">
        <f t="shared" si="0"/>
        <v>1468.9364755999998</v>
      </c>
      <c r="Q13" s="251"/>
      <c r="R13" s="93">
        <f t="shared" si="1"/>
        <v>1</v>
      </c>
      <c r="S13" s="94">
        <f t="shared" si="2"/>
        <v>1</v>
      </c>
      <c r="T13" s="251"/>
      <c r="U13" s="95">
        <f t="shared" si="3"/>
        <v>8.6020005729396221E-2</v>
      </c>
      <c r="V13" s="94">
        <f t="shared" si="4"/>
        <v>2.6666666792037282E-3</v>
      </c>
      <c r="W13" s="251"/>
      <c r="X13" s="145">
        <f>($AG$7*$AG$8*S13*$AG$24+$AG$15*$AG$16*R13*$AG$24)</f>
        <v>3600</v>
      </c>
      <c r="Y13" s="96">
        <f t="shared" si="6"/>
        <v>14068369.618117245</v>
      </c>
      <c r="Z13" s="96">
        <f t="shared" si="7"/>
        <v>296419.08336312801</v>
      </c>
      <c r="AA13" s="96">
        <f t="shared" si="8"/>
        <v>20375.911611968437</v>
      </c>
      <c r="AB13" s="97">
        <f t="shared" si="9"/>
        <v>9481.7677299170446</v>
      </c>
      <c r="AD13" s="98">
        <f t="shared" si="10"/>
        <v>14398246.38082226</v>
      </c>
      <c r="AE13" s="229"/>
    </row>
    <row r="14" spans="1:36" ht="16.2" thickBot="1" x14ac:dyDescent="0.35">
      <c r="A14" s="111">
        <f t="shared" si="11"/>
        <v>2020</v>
      </c>
      <c r="B14" s="83">
        <f>'[4]Szenario 1'!$H14</f>
        <v>12263.46</v>
      </c>
      <c r="C14" s="83">
        <f>'[4]Szenario 1'!$K14</f>
        <v>1269.7586483999999</v>
      </c>
      <c r="D14" s="84">
        <f>'[4]Szenario 2'!$H14</f>
        <v>12503.92</v>
      </c>
      <c r="E14" s="84">
        <f>'[4]Szenario 2'!$K14</f>
        <v>1294.6558768</v>
      </c>
      <c r="F14" s="85">
        <f>'[4]Szenario 3'!$H14</f>
        <v>12744.38</v>
      </c>
      <c r="G14" s="86">
        <f>'[4]Szenario 3'!$K14</f>
        <v>1319.5531051999999</v>
      </c>
      <c r="H14" s="251"/>
      <c r="I14" s="102">
        <f>'[5]Szenario 1'!$F14</f>
        <v>7</v>
      </c>
      <c r="J14" s="103">
        <f>'[5]Szenario 2'!$F14</f>
        <v>16</v>
      </c>
      <c r="K14" s="104">
        <f>'[5]Szenario 3'!$F14</f>
        <v>25</v>
      </c>
      <c r="L14" s="251"/>
      <c r="M14" s="105">
        <f>'[6]E-Auto'!$E12*(1/100)</f>
        <v>3.5041935483870967E-2</v>
      </c>
      <c r="O14" s="148">
        <f t="shared" si="12"/>
        <v>14908.52</v>
      </c>
      <c r="P14" s="92">
        <f t="shared" si="0"/>
        <v>1543.6281607999999</v>
      </c>
      <c r="Q14" s="251"/>
      <c r="R14" s="93">
        <f t="shared" si="1"/>
        <v>1</v>
      </c>
      <c r="S14" s="94">
        <f t="shared" si="2"/>
        <v>1</v>
      </c>
      <c r="T14" s="251"/>
      <c r="U14" s="95">
        <f t="shared" si="3"/>
        <v>8.6024395689744959E-2</v>
      </c>
      <c r="V14" s="94">
        <f t="shared" si="4"/>
        <v>2.6666666819548002E-3</v>
      </c>
      <c r="W14" s="251"/>
      <c r="X14" s="145">
        <f>($AG$7*$AG$8*S14*$AG$24+$AG$15*$AG$16*R14*$AG$24)+AG26</f>
        <v>1511350</v>
      </c>
      <c r="Y14" s="96">
        <f t="shared" si="6"/>
        <v>14784463.410171207</v>
      </c>
      <c r="Z14" s="96">
        <f t="shared" si="7"/>
        <v>311491.240144304</v>
      </c>
      <c r="AA14" s="96">
        <f t="shared" si="8"/>
        <v>20978.952600469605</v>
      </c>
      <c r="AB14" s="97">
        <f t="shared" si="9"/>
        <v>9963.8915127941837</v>
      </c>
      <c r="AD14" s="98">
        <f t="shared" si="10"/>
        <v>16638247.494428776</v>
      </c>
      <c r="AE14" s="229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1"/>
        <v>2021</v>
      </c>
      <c r="B15" s="83">
        <f>'[4]Szenario 1'!$H15</f>
        <v>12323.575000000001</v>
      </c>
      <c r="C15" s="83">
        <f>'[4]Szenario 1'!$K15</f>
        <v>1275.9829554999999</v>
      </c>
      <c r="D15" s="84">
        <f>'[4]Szenario 2'!$H15</f>
        <v>12624.15</v>
      </c>
      <c r="E15" s="84">
        <f>'[4]Szenario 2'!$K15</f>
        <v>1307.1044909999998</v>
      </c>
      <c r="F15" s="85">
        <f>'[4]Szenario 3'!$H15</f>
        <v>12924.725</v>
      </c>
      <c r="G15" s="86">
        <f>'[4]Szenario 3'!$K15</f>
        <v>1338.2260265</v>
      </c>
      <c r="H15" s="251"/>
      <c r="I15" s="102">
        <f>'[5]Szenario 1'!$F15</f>
        <v>7</v>
      </c>
      <c r="J15" s="103">
        <f>'[5]Szenario 2'!$F15</f>
        <v>16</v>
      </c>
      <c r="K15" s="104">
        <f>'[5]Szenario 3'!$F15</f>
        <v>25</v>
      </c>
      <c r="L15" s="251"/>
      <c r="M15" s="105">
        <f>'[6]E-Auto'!$E13*(1/100)</f>
        <v>6.3873870967741941E-2</v>
      </c>
      <c r="O15" s="148">
        <f t="shared" si="12"/>
        <v>15629.9</v>
      </c>
      <c r="P15" s="92">
        <f t="shared" si="0"/>
        <v>1618.3198459999999</v>
      </c>
      <c r="Q15" s="251"/>
      <c r="R15" s="93">
        <f t="shared" si="1"/>
        <v>1</v>
      </c>
      <c r="S15" s="94">
        <f t="shared" si="2"/>
        <v>1</v>
      </c>
      <c r="T15" s="251"/>
      <c r="U15" s="95">
        <f t="shared" si="3"/>
        <v>8.602947133235557E-2</v>
      </c>
      <c r="V15" s="94">
        <f t="shared" si="4"/>
        <v>2.6666666851355714E-3</v>
      </c>
      <c r="W15" s="251"/>
      <c r="X15" s="145">
        <f>($AJ$11*$AG$8*S15*$AG$25+$AJ$9*$AG$8*S15*$AG$24+$AG$15*$AG$16*R15*$AG$24)</f>
        <v>10100</v>
      </c>
      <c r="Y15" s="96">
        <f t="shared" si="6"/>
        <v>15500753.368327327</v>
      </c>
      <c r="Z15" s="96">
        <f t="shared" si="7"/>
        <v>326563.39692547999</v>
      </c>
      <c r="AA15" s="96">
        <f t="shared" si="8"/>
        <v>21540.08820376408</v>
      </c>
      <c r="AB15" s="97">
        <f t="shared" si="9"/>
        <v>10446.015295671321</v>
      </c>
      <c r="AD15" s="98">
        <f t="shared" si="10"/>
        <v>15869402.868752241</v>
      </c>
      <c r="AE15" s="229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1"/>
        <v>2022</v>
      </c>
      <c r="B16" s="83">
        <f>'[4]Szenario 1'!$H16</f>
        <v>12383.69</v>
      </c>
      <c r="C16" s="83">
        <f>'[4]Szenario 1'!$K16</f>
        <v>1282.2072625999999</v>
      </c>
      <c r="D16" s="84">
        <f>'[4]Szenario 2'!$H16</f>
        <v>12744.38</v>
      </c>
      <c r="E16" s="84">
        <f>'[4]Szenario 2'!$K16</f>
        <v>1319.5531051999999</v>
      </c>
      <c r="F16" s="85">
        <f>'[4]Szenario 3'!$H16</f>
        <v>13105.07</v>
      </c>
      <c r="G16" s="86">
        <f>'[4]Szenario 3'!$K16</f>
        <v>1356.8989477999999</v>
      </c>
      <c r="H16" s="251"/>
      <c r="I16" s="102">
        <f>'[5]Szenario 1'!$F16</f>
        <v>7</v>
      </c>
      <c r="J16" s="103">
        <f>'[5]Szenario 2'!$F16</f>
        <v>16</v>
      </c>
      <c r="K16" s="104">
        <f>'[5]Szenario 3'!$F16</f>
        <v>25</v>
      </c>
      <c r="L16" s="251"/>
      <c r="M16" s="105">
        <f>'[6]E-Auto'!$E14*(1/100)</f>
        <v>9.2705806451612929E-2</v>
      </c>
      <c r="O16" s="148">
        <f t="shared" si="12"/>
        <v>16351.279999999999</v>
      </c>
      <c r="P16" s="92">
        <f t="shared" si="0"/>
        <v>1693.0115311999998</v>
      </c>
      <c r="Q16" s="251"/>
      <c r="R16" s="93">
        <f t="shared" si="1"/>
        <v>1</v>
      </c>
      <c r="S16" s="94">
        <f t="shared" si="2"/>
        <v>1</v>
      </c>
      <c r="T16" s="251"/>
      <c r="U16" s="95">
        <f t="shared" si="3"/>
        <v>8.6035300592461922E-2</v>
      </c>
      <c r="V16" s="94">
        <f t="shared" si="4"/>
        <v>2.6666666887886141E-3</v>
      </c>
      <c r="W16" s="251"/>
      <c r="X16" s="145">
        <f t="shared" ref="X16:X54" si="13">($AJ$11*$AG$8*S16*$AG$25+$AJ$9*$AG$8*S16*$AG$24+$AG$15*$AG$16*R16*$AG$24)</f>
        <v>10100</v>
      </c>
      <c r="Y16" s="96">
        <f t="shared" si="6"/>
        <v>16217269.344556641</v>
      </c>
      <c r="Z16" s="96">
        <f t="shared" si="7"/>
        <v>341635.55370665598</v>
      </c>
      <c r="AA16" s="96">
        <f t="shared" si="8"/>
        <v>22059.318421851891</v>
      </c>
      <c r="AB16" s="97">
        <f t="shared" si="9"/>
        <v>10928.139078548458</v>
      </c>
      <c r="AD16" s="98">
        <f t="shared" si="10"/>
        <v>16601992.355763696</v>
      </c>
      <c r="AE16" s="229"/>
      <c r="AF16" s="81" t="s">
        <v>61</v>
      </c>
      <c r="AG16" s="54">
        <v>5</v>
      </c>
      <c r="AH16" s="68" t="s">
        <v>50</v>
      </c>
      <c r="AI16" s="68"/>
      <c r="AJ16" s="69"/>
    </row>
    <row r="17" spans="1:36" ht="15.6" x14ac:dyDescent="0.3">
      <c r="A17" s="82">
        <f t="shared" si="11"/>
        <v>2023</v>
      </c>
      <c r="B17" s="83">
        <f>'[4]Szenario 1'!$H17</f>
        <v>12443.805</v>
      </c>
      <c r="C17" s="83">
        <f>'[4]Szenario 1'!$K17</f>
        <v>1288.4315697</v>
      </c>
      <c r="D17" s="84">
        <f>'[4]Szenario 2'!$H17</f>
        <v>12864.61</v>
      </c>
      <c r="E17" s="84">
        <f>'[4]Szenario 2'!$K17</f>
        <v>1332.0017194</v>
      </c>
      <c r="F17" s="85">
        <f>'[4]Szenario 3'!$H17</f>
        <v>13285.415000000001</v>
      </c>
      <c r="G17" s="86">
        <f>'[4]Szenario 3'!$K17</f>
        <v>1375.5718691</v>
      </c>
      <c r="H17" s="251"/>
      <c r="I17" s="102">
        <f>'[5]Szenario 1'!$F17</f>
        <v>7</v>
      </c>
      <c r="J17" s="103">
        <f>'[5]Szenario 2'!$F17</f>
        <v>16</v>
      </c>
      <c r="K17" s="104">
        <f>'[5]Szenario 3'!$F17</f>
        <v>25</v>
      </c>
      <c r="L17" s="251"/>
      <c r="M17" s="105">
        <f>'[6]E-Auto'!$E15*(1/100)</f>
        <v>0.1215377419354839</v>
      </c>
      <c r="O17" s="148">
        <f t="shared" si="12"/>
        <v>17072.66</v>
      </c>
      <c r="P17" s="92">
        <f t="shared" si="0"/>
        <v>1767.7032164</v>
      </c>
      <c r="Q17" s="251"/>
      <c r="R17" s="93">
        <f t="shared" si="1"/>
        <v>1</v>
      </c>
      <c r="S17" s="94">
        <f t="shared" si="2"/>
        <v>1</v>
      </c>
      <c r="T17" s="251"/>
      <c r="U17" s="95">
        <f t="shared" si="3"/>
        <v>8.6041954614836449E-2</v>
      </c>
      <c r="V17" s="94">
        <f t="shared" si="4"/>
        <v>2.6666666929585142E-3</v>
      </c>
      <c r="W17" s="251"/>
      <c r="X17" s="145">
        <f t="shared" si="13"/>
        <v>10100</v>
      </c>
      <c r="Y17" s="96">
        <f t="shared" si="6"/>
        <v>16934044.076508384</v>
      </c>
      <c r="Z17" s="96">
        <f t="shared" si="7"/>
        <v>356707.71048783191</v>
      </c>
      <c r="AA17" s="96">
        <f t="shared" si="8"/>
        <v>22536.643254733026</v>
      </c>
      <c r="AB17" s="97">
        <f t="shared" si="9"/>
        <v>11410.262861425599</v>
      </c>
      <c r="AD17" s="98">
        <f t="shared" si="10"/>
        <v>17334798.693112377</v>
      </c>
      <c r="AE17" s="229"/>
      <c r="AF17" s="203" t="s">
        <v>62</v>
      </c>
      <c r="AG17" s="99"/>
      <c r="AH17" s="206"/>
      <c r="AI17" s="68"/>
      <c r="AJ17" s="69"/>
    </row>
    <row r="18" spans="1:36" ht="15.6" x14ac:dyDescent="0.3">
      <c r="A18" s="82">
        <f t="shared" si="11"/>
        <v>2024</v>
      </c>
      <c r="B18" s="83">
        <f>'[4]Szenario 1'!$H18</f>
        <v>12503.92</v>
      </c>
      <c r="C18" s="83">
        <f>'[4]Szenario 1'!$K18</f>
        <v>1294.6558768</v>
      </c>
      <c r="D18" s="84">
        <f>'[4]Szenario 2'!$H18</f>
        <v>12984.84</v>
      </c>
      <c r="E18" s="84">
        <f>'[4]Szenario 2'!$K18</f>
        <v>1344.4503336</v>
      </c>
      <c r="F18" s="85">
        <f>'[4]Szenario 3'!$H18</f>
        <v>13465.76</v>
      </c>
      <c r="G18" s="86">
        <f>'[4]Szenario 3'!$K18</f>
        <v>1394.2447903999998</v>
      </c>
      <c r="H18" s="251"/>
      <c r="I18" s="102">
        <f>'[5]Szenario 1'!$F18</f>
        <v>7</v>
      </c>
      <c r="J18" s="103">
        <f>'[5]Szenario 2'!$F18</f>
        <v>16</v>
      </c>
      <c r="K18" s="104">
        <f>'[5]Szenario 3'!$F18</f>
        <v>25</v>
      </c>
      <c r="L18" s="251"/>
      <c r="M18" s="105">
        <f>'[6]E-Auto'!$E16*(1/100)</f>
        <v>0.15036967741935489</v>
      </c>
      <c r="O18" s="148">
        <f t="shared" si="12"/>
        <v>17794.04</v>
      </c>
      <c r="P18" s="92">
        <f t="shared" si="0"/>
        <v>1842.3949015999999</v>
      </c>
      <c r="Q18" s="251"/>
      <c r="R18" s="93">
        <f t="shared" si="1"/>
        <v>1</v>
      </c>
      <c r="S18" s="94">
        <f t="shared" si="2"/>
        <v>1</v>
      </c>
      <c r="T18" s="251"/>
      <c r="U18" s="95">
        <f t="shared" si="3"/>
        <v>8.6049507753790236E-2</v>
      </c>
      <c r="V18" s="94">
        <f t="shared" si="4"/>
        <v>2.6666666976918668E-3</v>
      </c>
      <c r="W18" s="251"/>
      <c r="X18" s="145">
        <f t="shared" si="13"/>
        <v>10100</v>
      </c>
      <c r="Y18" s="96">
        <f t="shared" si="6"/>
        <v>17651113.320695143</v>
      </c>
      <c r="Z18" s="96">
        <f t="shared" si="7"/>
        <v>371779.86726900795</v>
      </c>
      <c r="AA18" s="96">
        <f t="shared" si="8"/>
        <v>22972.062702407478</v>
      </c>
      <c r="AB18" s="97">
        <f t="shared" si="9"/>
        <v>11892.386644302736</v>
      </c>
      <c r="AD18" s="98">
        <f t="shared" si="10"/>
        <v>18067857.637310863</v>
      </c>
      <c r="AE18" s="229"/>
      <c r="AF18" s="204"/>
      <c r="AG18" s="106">
        <v>30000</v>
      </c>
      <c r="AH18" s="206"/>
      <c r="AI18" s="68"/>
      <c r="AJ18" s="69"/>
    </row>
    <row r="19" spans="1:36" ht="15.6" x14ac:dyDescent="0.3">
      <c r="A19" s="82">
        <f t="shared" si="11"/>
        <v>2025</v>
      </c>
      <c r="B19" s="83">
        <f>'[4]Szenario 1'!$H19</f>
        <v>12564.035</v>
      </c>
      <c r="C19" s="83">
        <f>'[4]Szenario 1'!$K19</f>
        <v>1300.8801838999998</v>
      </c>
      <c r="D19" s="84">
        <f>'[4]Szenario 2'!$H19</f>
        <v>13105.07</v>
      </c>
      <c r="E19" s="84">
        <f>'[4]Szenario 2'!$K19</f>
        <v>1356.8989477999999</v>
      </c>
      <c r="F19" s="85">
        <f>'[4]Szenario 3'!$H19</f>
        <v>13646.105</v>
      </c>
      <c r="G19" s="86">
        <f>'[4]Szenario 3'!$K19</f>
        <v>1412.9177116999999</v>
      </c>
      <c r="H19" s="251"/>
      <c r="I19" s="102">
        <f>'[5]Szenario 1'!$F19</f>
        <v>7</v>
      </c>
      <c r="J19" s="103">
        <f>'[5]Szenario 2'!$F19</f>
        <v>16</v>
      </c>
      <c r="K19" s="104">
        <f>'[5]Szenario 3'!$F19</f>
        <v>25</v>
      </c>
      <c r="L19" s="251"/>
      <c r="M19" s="105">
        <f>'[6]E-Auto'!$E17*(1/100)</f>
        <v>0.17920161290322587</v>
      </c>
      <c r="O19" s="148">
        <f t="shared" si="12"/>
        <v>18515.419999999998</v>
      </c>
      <c r="P19" s="92">
        <f t="shared" si="0"/>
        <v>1917.0865867999996</v>
      </c>
      <c r="Q19" s="251"/>
      <c r="R19" s="93">
        <f t="shared" si="1"/>
        <v>1</v>
      </c>
      <c r="S19" s="94">
        <f t="shared" si="2"/>
        <v>1</v>
      </c>
      <c r="T19" s="251"/>
      <c r="U19" s="95">
        <f t="shared" si="3"/>
        <v>8.6058037573172944E-2</v>
      </c>
      <c r="V19" s="94">
        <f t="shared" si="4"/>
        <v>2.6666667030372784E-3</v>
      </c>
      <c r="W19" s="251"/>
      <c r="X19" s="145">
        <f t="shared" si="13"/>
        <v>10100</v>
      </c>
      <c r="Y19" s="96">
        <f t="shared" si="6"/>
        <v>18368515.985677991</v>
      </c>
      <c r="Z19" s="96">
        <f t="shared" si="7"/>
        <v>386852.02405018394</v>
      </c>
      <c r="AA19" s="96">
        <f t="shared" si="8"/>
        <v>23365.576764875255</v>
      </c>
      <c r="AB19" s="97">
        <f t="shared" si="9"/>
        <v>12374.510427179872</v>
      </c>
      <c r="AD19" s="98">
        <f t="shared" si="10"/>
        <v>18801208.096920229</v>
      </c>
      <c r="AE19" s="229"/>
      <c r="AF19" s="205"/>
      <c r="AG19" s="99"/>
      <c r="AH19" s="206"/>
      <c r="AI19" s="68"/>
      <c r="AJ19" s="69"/>
    </row>
    <row r="20" spans="1:36" ht="16.2" thickBot="1" x14ac:dyDescent="0.35">
      <c r="A20" s="82">
        <f t="shared" si="11"/>
        <v>2026</v>
      </c>
      <c r="B20" s="83">
        <f>'[4]Szenario 1'!$H20</f>
        <v>12624.15</v>
      </c>
      <c r="C20" s="83">
        <f>'[4]Szenario 1'!$K20</f>
        <v>1307.1044909999998</v>
      </c>
      <c r="D20" s="84">
        <f>'[4]Szenario 2'!$H20</f>
        <v>13225.3</v>
      </c>
      <c r="E20" s="84">
        <f>'[4]Szenario 2'!$K20</f>
        <v>1369.3475619999999</v>
      </c>
      <c r="F20" s="85">
        <f>'[4]Szenario 3'!$H20</f>
        <v>13826.45</v>
      </c>
      <c r="G20" s="86">
        <f>'[4]Szenario 3'!$K20</f>
        <v>1431.590633</v>
      </c>
      <c r="H20" s="251"/>
      <c r="I20" s="102">
        <f>'[5]Szenario 1'!$F20</f>
        <v>7</v>
      </c>
      <c r="J20" s="103">
        <f>'[5]Szenario 2'!$F20</f>
        <v>16</v>
      </c>
      <c r="K20" s="104">
        <f>'[5]Szenario 3'!$F20</f>
        <v>25</v>
      </c>
      <c r="L20" s="251"/>
      <c r="M20" s="105">
        <f>'[6]E-Auto'!$E18*(1/100)</f>
        <v>0.20803354838709684</v>
      </c>
      <c r="O20" s="148">
        <f t="shared" si="12"/>
        <v>19236.8</v>
      </c>
      <c r="P20" s="92">
        <f t="shared" si="0"/>
        <v>1991.7782719999998</v>
      </c>
      <c r="Q20" s="251"/>
      <c r="R20" s="93">
        <f t="shared" si="1"/>
        <v>1</v>
      </c>
      <c r="S20" s="94">
        <f t="shared" si="2"/>
        <v>1</v>
      </c>
      <c r="T20" s="251"/>
      <c r="U20" s="95">
        <f t="shared" si="3"/>
        <v>8.6067624846372856E-2</v>
      </c>
      <c r="V20" s="94">
        <f t="shared" si="4"/>
        <v>2.6666667090453691E-3</v>
      </c>
      <c r="W20" s="251"/>
      <c r="X20" s="145">
        <f t="shared" si="13"/>
        <v>10100</v>
      </c>
      <c r="Y20" s="96">
        <f t="shared" si="6"/>
        <v>19086294.265251655</v>
      </c>
      <c r="Z20" s="96">
        <f t="shared" si="7"/>
        <v>401924.18083135987</v>
      </c>
      <c r="AA20" s="96">
        <f t="shared" si="8"/>
        <v>23717.185442136361</v>
      </c>
      <c r="AB20" s="97">
        <f t="shared" si="9"/>
        <v>12856.634210057011</v>
      </c>
      <c r="AD20" s="98">
        <f t="shared" si="10"/>
        <v>19534892.265735209</v>
      </c>
      <c r="AE20" s="229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1"/>
        <v>2027</v>
      </c>
      <c r="B21" s="83">
        <f>'[4]Szenario 1'!$H21</f>
        <v>12684.264999999999</v>
      </c>
      <c r="C21" s="83">
        <f>'[4]Szenario 1'!$K21</f>
        <v>1313.3287980999999</v>
      </c>
      <c r="D21" s="84">
        <f>'[4]Szenario 2'!$H21</f>
        <v>13345.53</v>
      </c>
      <c r="E21" s="84">
        <f>'[4]Szenario 2'!$K21</f>
        <v>1381.7961762</v>
      </c>
      <c r="F21" s="85">
        <f>'[4]Szenario 3'!$H21</f>
        <v>14006.795</v>
      </c>
      <c r="G21" s="86">
        <f>'[4]Szenario 3'!$K21</f>
        <v>1450.2635542999999</v>
      </c>
      <c r="H21" s="251"/>
      <c r="I21" s="102">
        <f>'[5]Szenario 1'!$F21</f>
        <v>7</v>
      </c>
      <c r="J21" s="103">
        <f>'[5]Szenario 2'!$F21</f>
        <v>16</v>
      </c>
      <c r="K21" s="104">
        <f>'[5]Szenario 3'!$F21</f>
        <v>25</v>
      </c>
      <c r="L21" s="251"/>
      <c r="M21" s="105">
        <f>'[6]E-Auto'!$E19*(1/100)</f>
        <v>0.23686548387096781</v>
      </c>
      <c r="O21" s="148">
        <f t="shared" si="12"/>
        <v>19958.18</v>
      </c>
      <c r="P21" s="92">
        <f t="shared" si="0"/>
        <v>2066.4699572</v>
      </c>
      <c r="Q21" s="251"/>
      <c r="R21" s="93">
        <f t="shared" si="1"/>
        <v>1</v>
      </c>
      <c r="S21" s="94">
        <f t="shared" si="2"/>
        <v>1</v>
      </c>
      <c r="T21" s="251"/>
      <c r="U21" s="95">
        <f t="shared" si="3"/>
        <v>8.6078353556316864E-2</v>
      </c>
      <c r="V21" s="94">
        <f t="shared" si="4"/>
        <v>2.6666667157687679E-3</v>
      </c>
      <c r="W21" s="251"/>
      <c r="X21" s="145">
        <f t="shared" si="13"/>
        <v>10100</v>
      </c>
      <c r="Y21" s="96">
        <f t="shared" si="6"/>
        <v>19804493.771629658</v>
      </c>
      <c r="Z21" s="96">
        <f t="shared" si="7"/>
        <v>416996.33761253592</v>
      </c>
      <c r="AA21" s="96">
        <f t="shared" si="8"/>
        <v>24026.888734190787</v>
      </c>
      <c r="AB21" s="97">
        <f t="shared" si="9"/>
        <v>13338.757992934152</v>
      </c>
      <c r="AD21" s="98">
        <f t="shared" si="10"/>
        <v>20268955.755969319</v>
      </c>
      <c r="AE21" s="229"/>
    </row>
    <row r="22" spans="1:36" ht="16.2" thickBot="1" x14ac:dyDescent="0.35">
      <c r="A22" s="82">
        <f t="shared" si="11"/>
        <v>2028</v>
      </c>
      <c r="B22" s="83">
        <f>'[4]Szenario 1'!$H22</f>
        <v>12744.38</v>
      </c>
      <c r="C22" s="83">
        <f>'[4]Szenario 1'!$K22</f>
        <v>1319.5531051999999</v>
      </c>
      <c r="D22" s="84">
        <f>'[4]Szenario 2'!$H22</f>
        <v>13465.76</v>
      </c>
      <c r="E22" s="84">
        <f>'[4]Szenario 2'!$K22</f>
        <v>1394.2447903999998</v>
      </c>
      <c r="F22" s="85">
        <f>'[4]Szenario 3'!$H22</f>
        <v>14187.14</v>
      </c>
      <c r="G22" s="86">
        <f>'[4]Szenario 3'!$K22</f>
        <v>1468.9364755999998</v>
      </c>
      <c r="H22" s="251"/>
      <c r="I22" s="102">
        <f>'[5]Szenario 1'!$F22</f>
        <v>7</v>
      </c>
      <c r="J22" s="103">
        <f>'[5]Szenario 2'!$F22</f>
        <v>16</v>
      </c>
      <c r="K22" s="104">
        <f>'[5]Szenario 3'!$F22</f>
        <v>25</v>
      </c>
      <c r="L22" s="251"/>
      <c r="M22" s="105">
        <f>'[6]E-Auto'!$E20*(1/100)</f>
        <v>0.26569741935483882</v>
      </c>
      <c r="O22" s="148">
        <f t="shared" si="12"/>
        <v>20679.559999999998</v>
      </c>
      <c r="P22" s="92">
        <f t="shared" si="0"/>
        <v>2141.1616423999994</v>
      </c>
      <c r="Q22" s="251"/>
      <c r="R22" s="93">
        <f t="shared" si="1"/>
        <v>1</v>
      </c>
      <c r="S22" s="94">
        <f t="shared" si="2"/>
        <v>1</v>
      </c>
      <c r="T22" s="251"/>
      <c r="U22" s="95">
        <f t="shared" si="3"/>
        <v>8.6090310895470451E-2</v>
      </c>
      <c r="V22" s="94">
        <f t="shared" si="4"/>
        <v>2.6666667232621167E-3</v>
      </c>
      <c r="W22" s="251"/>
      <c r="X22" s="145">
        <f t="shared" si="13"/>
        <v>10100</v>
      </c>
      <c r="Y22" s="96">
        <f t="shared" si="6"/>
        <v>20523163.668629456</v>
      </c>
      <c r="Z22" s="96">
        <f t="shared" si="7"/>
        <v>432068.49439371191</v>
      </c>
      <c r="AA22" s="96">
        <f t="shared" si="8"/>
        <v>24294.686641038537</v>
      </c>
      <c r="AB22" s="97">
        <f t="shared" si="9"/>
        <v>13820.881775811285</v>
      </c>
      <c r="AD22" s="98">
        <f t="shared" si="10"/>
        <v>21003447.731440015</v>
      </c>
      <c r="AE22" s="229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1"/>
        <v>2029</v>
      </c>
      <c r="B23" s="83">
        <f>'[4]Szenario 1'!$H23</f>
        <v>12804.495000000001</v>
      </c>
      <c r="C23" s="83">
        <f>'[4]Szenario 1'!$K23</f>
        <v>1325.7774122999999</v>
      </c>
      <c r="D23" s="84">
        <f>'[4]Szenario 2'!$H23</f>
        <v>13585.99</v>
      </c>
      <c r="E23" s="84">
        <f>'[4]Szenario 2'!$K23</f>
        <v>1406.6934045999999</v>
      </c>
      <c r="F23" s="85">
        <f>'[4]Szenario 3'!$H23</f>
        <v>14367.485000000001</v>
      </c>
      <c r="G23" s="86">
        <f>'[4]Szenario 3'!$K23</f>
        <v>1487.6093968999999</v>
      </c>
      <c r="H23" s="251"/>
      <c r="I23" s="102">
        <f>'[5]Szenario 1'!$F23</f>
        <v>7</v>
      </c>
      <c r="J23" s="103">
        <f>'[5]Szenario 2'!$F23</f>
        <v>16</v>
      </c>
      <c r="K23" s="104">
        <f>'[5]Szenario 3'!$F23</f>
        <v>25</v>
      </c>
      <c r="L23" s="251"/>
      <c r="M23" s="105">
        <f>'[6]E-Auto'!$E21*(1/100)</f>
        <v>0.29452935483870979</v>
      </c>
      <c r="O23" s="148">
        <f t="shared" si="12"/>
        <v>21400.940000000002</v>
      </c>
      <c r="P23" s="92">
        <f t="shared" si="0"/>
        <v>2215.8533276000003</v>
      </c>
      <c r="Q23" s="251"/>
      <c r="R23" s="93">
        <f t="shared" si="1"/>
        <v>1</v>
      </c>
      <c r="S23" s="94">
        <f t="shared" si="2"/>
        <v>1</v>
      </c>
      <c r="T23" s="251"/>
      <c r="U23" s="95">
        <f t="shared" si="3"/>
        <v>8.6103587265837736E-2</v>
      </c>
      <c r="V23" s="94">
        <f t="shared" si="4"/>
        <v>2.6666667315820665E-3</v>
      </c>
      <c r="W23" s="251"/>
      <c r="X23" s="145">
        <f t="shared" si="13"/>
        <v>10100</v>
      </c>
      <c r="Y23" s="96">
        <f t="shared" si="6"/>
        <v>21242356.8048576</v>
      </c>
      <c r="Z23" s="96">
        <f t="shared" si="7"/>
        <v>447140.65117488796</v>
      </c>
      <c r="AA23" s="96">
        <f t="shared" si="8"/>
        <v>24520.579162679613</v>
      </c>
      <c r="AB23" s="97">
        <f t="shared" si="9"/>
        <v>14303.005558688428</v>
      </c>
      <c r="AD23" s="98">
        <f t="shared" si="10"/>
        <v>21738421.040753856</v>
      </c>
      <c r="AE23" s="229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1"/>
        <v>2030</v>
      </c>
      <c r="B24" s="83">
        <f>'[4]Szenario 1'!$H24</f>
        <v>12864.61</v>
      </c>
      <c r="C24" s="83">
        <f>'[4]Szenario 1'!$K24</f>
        <v>1332.0017194</v>
      </c>
      <c r="D24" s="84">
        <f>'[4]Szenario 2'!$H24</f>
        <v>13706.220000000001</v>
      </c>
      <c r="E24" s="84">
        <f>'[4]Szenario 2'!$K24</f>
        <v>1419.1420188</v>
      </c>
      <c r="F24" s="85">
        <f>'[4]Szenario 3'!$H24</f>
        <v>14547.83</v>
      </c>
      <c r="G24" s="86">
        <f>'[4]Szenario 3'!$K24</f>
        <v>1506.2823182</v>
      </c>
      <c r="H24" s="251"/>
      <c r="I24" s="102">
        <f>'[5]Szenario 1'!$F24</f>
        <v>7</v>
      </c>
      <c r="J24" s="103">
        <f>'[5]Szenario 2'!$F24</f>
        <v>16</v>
      </c>
      <c r="K24" s="104">
        <f>'[5]Szenario 3'!$F24</f>
        <v>25</v>
      </c>
      <c r="L24" s="251"/>
      <c r="M24" s="105">
        <f>'[6]E-Auto'!$E22*(1/100)</f>
        <v>0.32336129032258071</v>
      </c>
      <c r="O24" s="148">
        <f t="shared" si="12"/>
        <v>22122.32</v>
      </c>
      <c r="P24" s="92">
        <f t="shared" si="0"/>
        <v>2290.5450127999998</v>
      </c>
      <c r="Q24" s="251"/>
      <c r="R24" s="93">
        <f t="shared" si="1"/>
        <v>1</v>
      </c>
      <c r="S24" s="94">
        <f t="shared" si="2"/>
        <v>1</v>
      </c>
      <c r="T24" s="251"/>
      <c r="U24" s="95">
        <f t="shared" si="3"/>
        <v>8.6118276278961417E-2</v>
      </c>
      <c r="V24" s="94">
        <f t="shared" si="4"/>
        <v>2.6666667407872825E-3</v>
      </c>
      <c r="W24" s="251"/>
      <c r="X24" s="145">
        <f t="shared" si="13"/>
        <v>10100</v>
      </c>
      <c r="Y24" s="96">
        <f t="shared" si="6"/>
        <v>21962129.84689486</v>
      </c>
      <c r="Z24" s="96">
        <f t="shared" si="7"/>
        <v>462212.80795606395</v>
      </c>
      <c r="AA24" s="96">
        <f t="shared" si="8"/>
        <v>24704.566299114009</v>
      </c>
      <c r="AB24" s="97">
        <f t="shared" si="9"/>
        <v>14785.129341565564</v>
      </c>
      <c r="AD24" s="98">
        <f t="shared" si="10"/>
        <v>22473932.350491602</v>
      </c>
      <c r="AE24" s="229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1"/>
        <v>2031</v>
      </c>
      <c r="B25" s="83">
        <f>'[4]Szenario 1'!$H25</f>
        <v>12924.725</v>
      </c>
      <c r="C25" s="83">
        <f>'[4]Szenario 1'!$K25</f>
        <v>1338.2260265</v>
      </c>
      <c r="D25" s="84">
        <f>'[4]Szenario 2'!$H25</f>
        <v>13826.45</v>
      </c>
      <c r="E25" s="84">
        <f>'[4]Szenario 2'!$K25</f>
        <v>1431.590633</v>
      </c>
      <c r="F25" s="85">
        <f>'[4]Szenario 3'!$H25</f>
        <v>14728.174999999999</v>
      </c>
      <c r="G25" s="86">
        <f>'[4]Szenario 3'!$K25</f>
        <v>1524.9552394999998</v>
      </c>
      <c r="H25" s="251"/>
      <c r="I25" s="102">
        <f>'[5]Szenario 1'!$F25</f>
        <v>7</v>
      </c>
      <c r="J25" s="103">
        <f>'[5]Szenario 2'!$F25</f>
        <v>16</v>
      </c>
      <c r="K25" s="104">
        <f>'[5]Szenario 3'!$F25</f>
        <v>25</v>
      </c>
      <c r="L25" s="251"/>
      <c r="M25" s="105">
        <f>'[6]E-Auto'!$E23*(1/100)</f>
        <v>0.35219322580645168</v>
      </c>
      <c r="O25" s="148">
        <f t="shared" si="12"/>
        <v>22843.699999999997</v>
      </c>
      <c r="P25" s="92">
        <f t="shared" si="0"/>
        <v>2365.2366979999997</v>
      </c>
      <c r="Q25" s="251"/>
      <c r="R25" s="93">
        <f t="shared" si="1"/>
        <v>1</v>
      </c>
      <c r="S25" s="94">
        <f t="shared" si="2"/>
        <v>1</v>
      </c>
      <c r="T25" s="251"/>
      <c r="U25" s="95">
        <f t="shared" si="3"/>
        <v>8.6134474755922813E-2</v>
      </c>
      <c r="V25" s="94">
        <f t="shared" si="4"/>
        <v>2.6666667509384402E-3</v>
      </c>
      <c r="W25" s="251"/>
      <c r="X25" s="145">
        <f t="shared" si="13"/>
        <v>10100</v>
      </c>
      <c r="Y25" s="96">
        <f t="shared" si="6"/>
        <v>22682543.412481409</v>
      </c>
      <c r="Z25" s="96">
        <f t="shared" si="7"/>
        <v>477284.96473723993</v>
      </c>
      <c r="AA25" s="96">
        <f t="shared" si="8"/>
        <v>24846.64805034173</v>
      </c>
      <c r="AB25" s="97">
        <f t="shared" si="9"/>
        <v>15267.253124442699</v>
      </c>
      <c r="AD25" s="98">
        <f t="shared" si="10"/>
        <v>23210042.278393432</v>
      </c>
      <c r="AE25" s="229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1"/>
        <v>2032</v>
      </c>
      <c r="B26" s="83">
        <f>'[4]Szenario 1'!$H26</f>
        <v>12984.84</v>
      </c>
      <c r="C26" s="83">
        <f>'[4]Szenario 1'!$K26</f>
        <v>1344.4503336</v>
      </c>
      <c r="D26" s="84">
        <f>'[4]Szenario 2'!$H26</f>
        <v>13946.68</v>
      </c>
      <c r="E26" s="84">
        <f>'[4]Szenario 2'!$K26</f>
        <v>1444.0392471999999</v>
      </c>
      <c r="F26" s="85">
        <f>'[4]Szenario 3'!$H26</f>
        <v>14908.52</v>
      </c>
      <c r="G26" s="86">
        <f>'[4]Szenario 3'!$K26</f>
        <v>1543.6281607999999</v>
      </c>
      <c r="H26" s="251"/>
      <c r="I26" s="102">
        <f>'[5]Szenario 1'!$F26</f>
        <v>7</v>
      </c>
      <c r="J26" s="103">
        <f>'[5]Szenario 2'!$F26</f>
        <v>16</v>
      </c>
      <c r="K26" s="104">
        <f>'[5]Szenario 3'!$F26</f>
        <v>25</v>
      </c>
      <c r="L26" s="251"/>
      <c r="M26" s="105">
        <f>'[6]E-Auto'!$E24*(1/100)</f>
        <v>0.38102516129032266</v>
      </c>
      <c r="O26" s="148">
        <f t="shared" si="12"/>
        <v>23565.08</v>
      </c>
      <c r="P26" s="92">
        <f t="shared" si="0"/>
        <v>2439.9283832000001</v>
      </c>
      <c r="Q26" s="251"/>
      <c r="R26" s="93">
        <f t="shared" si="1"/>
        <v>1</v>
      </c>
      <c r="S26" s="94">
        <f t="shared" si="2"/>
        <v>1</v>
      </c>
      <c r="T26" s="251"/>
      <c r="U26" s="95">
        <f t="shared" si="3"/>
        <v>8.6152282727341836E-2</v>
      </c>
      <c r="V26" s="94">
        <f t="shared" si="4"/>
        <v>2.6666667620982242E-3</v>
      </c>
      <c r="W26" s="251"/>
      <c r="X26" s="145">
        <f t="shared" si="13"/>
        <v>10100</v>
      </c>
      <c r="Y26" s="96">
        <f t="shared" si="6"/>
        <v>23403662.203701943</v>
      </c>
      <c r="Z26" s="96">
        <f t="shared" si="7"/>
        <v>492357.1215184161</v>
      </c>
      <c r="AA26" s="96">
        <f t="shared" si="8"/>
        <v>24946.824416362786</v>
      </c>
      <c r="AB26" s="97">
        <f t="shared" si="9"/>
        <v>15749.376907319838</v>
      </c>
      <c r="AD26" s="98">
        <f t="shared" si="10"/>
        <v>23946815.526544038</v>
      </c>
      <c r="AE26" s="229"/>
      <c r="AF26" s="119" t="s">
        <v>75</v>
      </c>
      <c r="AG26" s="108">
        <f>(3750*AJ11*AG8)+(850*AJ9)+(4*130000)</f>
        <v>1507750</v>
      </c>
      <c r="AH26" s="109" t="s">
        <v>76</v>
      </c>
      <c r="AI26" s="120"/>
      <c r="AJ26" s="78"/>
    </row>
    <row r="27" spans="1:36" ht="16.2" thickBot="1" x14ac:dyDescent="0.35">
      <c r="A27" s="82">
        <f t="shared" si="11"/>
        <v>2033</v>
      </c>
      <c r="B27" s="83">
        <f>'[4]Szenario 1'!$H27</f>
        <v>13044.955</v>
      </c>
      <c r="C27" s="83">
        <f>'[4]Szenario 1'!$K27</f>
        <v>1350.6746406999998</v>
      </c>
      <c r="D27" s="84">
        <f>'[4]Szenario 2'!$H27</f>
        <v>14066.91</v>
      </c>
      <c r="E27" s="84">
        <f>'[4]Szenario 2'!$K27</f>
        <v>1456.4878613999999</v>
      </c>
      <c r="F27" s="85">
        <f>'[4]Szenario 3'!$H27</f>
        <v>15088.865</v>
      </c>
      <c r="G27" s="86">
        <f>'[4]Szenario 3'!$K27</f>
        <v>1562.3010820999998</v>
      </c>
      <c r="H27" s="251"/>
      <c r="I27" s="102">
        <f>'[5]Szenario 1'!$F27</f>
        <v>7</v>
      </c>
      <c r="J27" s="103">
        <f>'[5]Szenario 2'!$F27</f>
        <v>16</v>
      </c>
      <c r="K27" s="104">
        <f>'[5]Szenario 3'!$F27</f>
        <v>25</v>
      </c>
      <c r="L27" s="251"/>
      <c r="M27" s="105">
        <f>'[6]E-Auto'!$E25*(1/100)</f>
        <v>0.40985709677419369</v>
      </c>
      <c r="O27" s="148">
        <f t="shared" si="12"/>
        <v>24286.46</v>
      </c>
      <c r="P27" s="92">
        <f t="shared" si="0"/>
        <v>2514.6200683999996</v>
      </c>
      <c r="Q27" s="251"/>
      <c r="R27" s="93">
        <f t="shared" si="1"/>
        <v>1</v>
      </c>
      <c r="S27" s="94">
        <f t="shared" si="2"/>
        <v>1</v>
      </c>
      <c r="T27" s="251"/>
      <c r="U27" s="95">
        <f t="shared" si="3"/>
        <v>8.6171803433377034E-2</v>
      </c>
      <c r="V27" s="94">
        <f t="shared" si="4"/>
        <v>2.666666774331335E-3</v>
      </c>
      <c r="W27" s="251"/>
      <c r="X27" s="145">
        <f t="shared" si="13"/>
        <v>10100</v>
      </c>
      <c r="Y27" s="96">
        <f t="shared" si="6"/>
        <v>24125555.140170828</v>
      </c>
      <c r="Z27" s="96">
        <f t="shared" si="7"/>
        <v>507429.27829959197</v>
      </c>
      <c r="AA27" s="96">
        <f t="shared" si="8"/>
        <v>25005.095397177152</v>
      </c>
      <c r="AB27" s="97">
        <f t="shared" si="9"/>
        <v>16231.500690196979</v>
      </c>
      <c r="AD27" s="98">
        <f t="shared" si="10"/>
        <v>24684321.014557794</v>
      </c>
      <c r="AE27" s="229"/>
    </row>
    <row r="28" spans="1:36" ht="16.2" thickBot="1" x14ac:dyDescent="0.35">
      <c r="A28" s="82">
        <f t="shared" si="11"/>
        <v>2034</v>
      </c>
      <c r="B28" s="83">
        <f>'[4]Szenario 1'!$H28</f>
        <v>13105.07</v>
      </c>
      <c r="C28" s="83">
        <f>'[4]Szenario 1'!$K28</f>
        <v>1356.8989477999999</v>
      </c>
      <c r="D28" s="84">
        <f>'[4]Szenario 2'!$H28</f>
        <v>14187.14</v>
      </c>
      <c r="E28" s="84">
        <f>'[4]Szenario 2'!$K28</f>
        <v>1468.9364755999998</v>
      </c>
      <c r="F28" s="85">
        <f>'[4]Szenario 3'!$H28</f>
        <v>15269.21</v>
      </c>
      <c r="G28" s="86">
        <f>'[4]Szenario 3'!$K28</f>
        <v>1580.9740033999999</v>
      </c>
      <c r="H28" s="251"/>
      <c r="I28" s="102">
        <f>'[5]Szenario 1'!$F28</f>
        <v>7</v>
      </c>
      <c r="J28" s="103">
        <f>'[5]Szenario 2'!$F28</f>
        <v>16</v>
      </c>
      <c r="K28" s="104">
        <f>'[5]Szenario 3'!$F28</f>
        <v>25</v>
      </c>
      <c r="L28" s="251"/>
      <c r="M28" s="105">
        <f>'[6]E-Auto'!$E26*(1/100)</f>
        <v>0.43868903225806466</v>
      </c>
      <c r="O28" s="148">
        <f t="shared" si="12"/>
        <v>25007.84</v>
      </c>
      <c r="P28" s="92">
        <f t="shared" si="0"/>
        <v>2589.3117536</v>
      </c>
      <c r="Q28" s="251"/>
      <c r="R28" s="93">
        <f t="shared" si="1"/>
        <v>1</v>
      </c>
      <c r="S28" s="94">
        <f t="shared" si="2"/>
        <v>1</v>
      </c>
      <c r="T28" s="251"/>
      <c r="U28" s="95">
        <f t="shared" si="3"/>
        <v>8.6193143323725518E-2</v>
      </c>
      <c r="V28" s="94">
        <f t="shared" si="4"/>
        <v>2.66666678770448E-3</v>
      </c>
      <c r="W28" s="251"/>
      <c r="X28" s="145">
        <f t="shared" si="13"/>
        <v>10100</v>
      </c>
      <c r="Y28" s="96">
        <f t="shared" si="6"/>
        <v>24848295.492217273</v>
      </c>
      <c r="Z28" s="96">
        <f t="shared" si="7"/>
        <v>522501.43508076802</v>
      </c>
      <c r="AA28" s="96">
        <f t="shared" si="8"/>
        <v>25021.460992784843</v>
      </c>
      <c r="AB28" s="97">
        <f t="shared" si="9"/>
        <v>16713.624473074116</v>
      </c>
      <c r="AD28" s="98">
        <f t="shared" si="10"/>
        <v>25422632.012763895</v>
      </c>
      <c r="AE28" s="229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1"/>
        <v>2035</v>
      </c>
      <c r="B29" s="83">
        <f>'[4]Szenario 1'!$H29</f>
        <v>13165.184999999999</v>
      </c>
      <c r="C29" s="83">
        <f>'[4]Szenario 1'!$K29</f>
        <v>1363.1232548999999</v>
      </c>
      <c r="D29" s="84">
        <f>'[4]Szenario 2'!$H29</f>
        <v>14307.369999999999</v>
      </c>
      <c r="E29" s="84">
        <f>'[4]Szenario 2'!$K29</f>
        <v>1481.3850897999998</v>
      </c>
      <c r="F29" s="85">
        <f>'[4]Szenario 3'!$H29</f>
        <v>15449.555</v>
      </c>
      <c r="G29" s="86">
        <f>'[4]Szenario 3'!$K29</f>
        <v>1599.6469247</v>
      </c>
      <c r="H29" s="251"/>
      <c r="I29" s="102">
        <f>'[5]Szenario 1'!$F29</f>
        <v>7</v>
      </c>
      <c r="J29" s="103">
        <f>'[5]Szenario 2'!$F29</f>
        <v>16</v>
      </c>
      <c r="K29" s="104">
        <f>'[5]Szenario 3'!$F29</f>
        <v>25</v>
      </c>
      <c r="L29" s="251"/>
      <c r="M29" s="105">
        <f>'[6]E-Auto'!$E27*(1/100)</f>
        <v>0.46752096774193563</v>
      </c>
      <c r="O29" s="148">
        <f t="shared" si="12"/>
        <v>25729.22</v>
      </c>
      <c r="P29" s="92">
        <f t="shared" si="0"/>
        <v>2664.0034387999999</v>
      </c>
      <c r="Q29" s="251"/>
      <c r="R29" s="93">
        <f t="shared" si="1"/>
        <v>1</v>
      </c>
      <c r="S29" s="94">
        <f t="shared" si="2"/>
        <v>1</v>
      </c>
      <c r="T29" s="251"/>
      <c r="U29" s="95">
        <f t="shared" si="3"/>
        <v>8.6216412057623065E-2</v>
      </c>
      <c r="V29" s="94">
        <f t="shared" si="4"/>
        <v>2.66666680228638E-3</v>
      </c>
      <c r="W29" s="251"/>
      <c r="X29" s="145">
        <f t="shared" si="13"/>
        <v>10100</v>
      </c>
      <c r="Y29" s="96">
        <f t="shared" si="6"/>
        <v>25571961.014070448</v>
      </c>
      <c r="Z29" s="96">
        <f t="shared" si="7"/>
        <v>537573.59186194406</v>
      </c>
      <c r="AA29" s="96">
        <f t="shared" si="8"/>
        <v>24995.921203185866</v>
      </c>
      <c r="AB29" s="97">
        <f t="shared" si="9"/>
        <v>17195.748255951254</v>
      </c>
      <c r="AD29" s="98">
        <f t="shared" si="10"/>
        <v>26161826.275391527</v>
      </c>
      <c r="AE29" s="229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1"/>
        <v>2036</v>
      </c>
      <c r="B30" s="83">
        <f>'[4]Szenario 1'!$H30</f>
        <v>13225.3</v>
      </c>
      <c r="C30" s="83">
        <f>'[4]Szenario 1'!$K30</f>
        <v>1369.3475619999999</v>
      </c>
      <c r="D30" s="84">
        <f>'[4]Szenario 2'!$H30</f>
        <v>14427.6</v>
      </c>
      <c r="E30" s="84">
        <f>'[4]Szenario 2'!$K30</f>
        <v>1493.8337039999999</v>
      </c>
      <c r="F30" s="85">
        <f>'[4]Szenario 3'!$H30</f>
        <v>15629.9</v>
      </c>
      <c r="G30" s="86">
        <f>'[4]Szenario 3'!$K30</f>
        <v>1618.3198459999999</v>
      </c>
      <c r="H30" s="251"/>
      <c r="I30" s="102">
        <f>'[5]Szenario 1'!$F30</f>
        <v>7</v>
      </c>
      <c r="J30" s="103">
        <f>'[5]Szenario 2'!$F30</f>
        <v>16</v>
      </c>
      <c r="K30" s="104">
        <f>'[5]Szenario 3'!$F30</f>
        <v>25</v>
      </c>
      <c r="L30" s="251"/>
      <c r="M30" s="105">
        <f>'[6]E-Auto'!$E28*(1/100)</f>
        <v>0.49635290322580661</v>
      </c>
      <c r="O30" s="148">
        <f t="shared" si="12"/>
        <v>26450.6</v>
      </c>
      <c r="P30" s="92">
        <f t="shared" si="0"/>
        <v>2738.6951239999999</v>
      </c>
      <c r="Q30" s="251"/>
      <c r="R30" s="93">
        <f t="shared" si="1"/>
        <v>1</v>
      </c>
      <c r="S30" s="94">
        <f t="shared" si="2"/>
        <v>1</v>
      </c>
      <c r="T30" s="251"/>
      <c r="U30" s="95">
        <f t="shared" si="3"/>
        <v>8.6241722503844001E-2</v>
      </c>
      <c r="V30" s="94">
        <f t="shared" si="4"/>
        <v>2.6666668181477672E-3</v>
      </c>
      <c r="W30" s="251"/>
      <c r="X30" s="145">
        <f t="shared" si="13"/>
        <v>10100</v>
      </c>
      <c r="Y30" s="96">
        <f t="shared" si="6"/>
        <v>26296634.077044655</v>
      </c>
      <c r="Z30" s="96">
        <f t="shared" si="7"/>
        <v>552645.74864311994</v>
      </c>
      <c r="AA30" s="96">
        <f t="shared" si="8"/>
        <v>24928.476028380199</v>
      </c>
      <c r="AB30" s="97">
        <f t="shared" si="9"/>
        <v>17677.872038828395</v>
      </c>
      <c r="AD30" s="98">
        <f t="shared" si="10"/>
        <v>26901986.173754983</v>
      </c>
      <c r="AE30" s="229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5.6" x14ac:dyDescent="0.3">
      <c r="A31" s="82">
        <f t="shared" si="11"/>
        <v>2037</v>
      </c>
      <c r="B31" s="83">
        <f>'[4]Szenario 1'!$H31</f>
        <v>13285.415000000001</v>
      </c>
      <c r="C31" s="83">
        <f>'[4]Szenario 1'!$K31</f>
        <v>1375.5718691</v>
      </c>
      <c r="D31" s="84">
        <f>'[4]Szenario 2'!$H31</f>
        <v>14547.83</v>
      </c>
      <c r="E31" s="84">
        <f>'[4]Szenario 2'!$K31</f>
        <v>1506.2823182</v>
      </c>
      <c r="F31" s="85">
        <f>'[4]Szenario 3'!$H31</f>
        <v>15810.244999999999</v>
      </c>
      <c r="G31" s="86">
        <f>'[4]Szenario 3'!$K31</f>
        <v>1636.9927672999997</v>
      </c>
      <c r="H31" s="251"/>
      <c r="I31" s="102">
        <f>'[5]Szenario 1'!$F31</f>
        <v>7</v>
      </c>
      <c r="J31" s="103">
        <f>'[5]Szenario 2'!$F31</f>
        <v>16</v>
      </c>
      <c r="K31" s="104">
        <f>'[5]Szenario 3'!$F31</f>
        <v>25</v>
      </c>
      <c r="L31" s="251"/>
      <c r="M31" s="105">
        <f>'[6]E-Auto'!$E29*(1/100)</f>
        <v>0.52518483870967758</v>
      </c>
      <c r="O31" s="148">
        <f t="shared" si="12"/>
        <v>27171.98</v>
      </c>
      <c r="P31" s="92">
        <f t="shared" si="0"/>
        <v>2813.3868091999998</v>
      </c>
      <c r="Q31" s="251"/>
      <c r="R31" s="93">
        <f t="shared" si="1"/>
        <v>1</v>
      </c>
      <c r="S31" s="94">
        <f t="shared" si="2"/>
        <v>1</v>
      </c>
      <c r="T31" s="251"/>
      <c r="U31" s="95">
        <f t="shared" si="3"/>
        <v>8.6269190740701301E-2</v>
      </c>
      <c r="V31" s="94">
        <f t="shared" si="4"/>
        <v>2.6666668353613845E-3</v>
      </c>
      <c r="W31" s="251"/>
      <c r="X31" s="145">
        <f t="shared" si="13"/>
        <v>10100</v>
      </c>
      <c r="Y31" s="96">
        <f t="shared" si="6"/>
        <v>27022401.802724458</v>
      </c>
      <c r="Z31" s="96">
        <f t="shared" si="7"/>
        <v>567717.90542429604</v>
      </c>
      <c r="AA31" s="96">
        <f t="shared" si="8"/>
        <v>24819.125468367871</v>
      </c>
      <c r="AB31" s="97">
        <f t="shared" si="9"/>
        <v>18159.995821705532</v>
      </c>
      <c r="AD31" s="98">
        <f t="shared" si="10"/>
        <v>27643198.829438832</v>
      </c>
      <c r="AE31" s="229"/>
      <c r="AF31" s="121" t="s">
        <v>80</v>
      </c>
      <c r="AG31" s="54" t="s">
        <v>105</v>
      </c>
      <c r="AH31" s="68"/>
      <c r="AI31" s="69"/>
    </row>
    <row r="32" spans="1:36" ht="15.6" x14ac:dyDescent="0.3">
      <c r="A32" s="82">
        <f t="shared" si="11"/>
        <v>2038</v>
      </c>
      <c r="B32" s="83">
        <f>'[4]Szenario 1'!$H32</f>
        <v>13345.53</v>
      </c>
      <c r="C32" s="83">
        <f>'[4]Szenario 1'!$K32</f>
        <v>1381.7961762</v>
      </c>
      <c r="D32" s="84">
        <f>'[4]Szenario 2'!$H32</f>
        <v>14668.06</v>
      </c>
      <c r="E32" s="84">
        <f>'[4]Szenario 2'!$K32</f>
        <v>1518.7309323999998</v>
      </c>
      <c r="F32" s="85">
        <f>'[4]Szenario 3'!$H32</f>
        <v>15990.59</v>
      </c>
      <c r="G32" s="86">
        <f>'[4]Szenario 3'!$K32</f>
        <v>1655.6656885999998</v>
      </c>
      <c r="H32" s="251"/>
      <c r="I32" s="102">
        <f>'[5]Szenario 1'!$F32</f>
        <v>7</v>
      </c>
      <c r="J32" s="103">
        <f>'[5]Szenario 2'!$F32</f>
        <v>16</v>
      </c>
      <c r="K32" s="104">
        <f>'[5]Szenario 3'!$F32</f>
        <v>25</v>
      </c>
      <c r="L32" s="251"/>
      <c r="M32" s="105">
        <f>'[6]E-Auto'!$E30*(1/100)</f>
        <v>0.55401677419354856</v>
      </c>
      <c r="O32" s="148">
        <f t="shared" si="12"/>
        <v>27893.360000000001</v>
      </c>
      <c r="P32" s="92">
        <f t="shared" si="0"/>
        <v>2888.0784943999997</v>
      </c>
      <c r="Q32" s="251"/>
      <c r="R32" s="93">
        <f t="shared" si="1"/>
        <v>1</v>
      </c>
      <c r="S32" s="94">
        <f t="shared" si="2"/>
        <v>1</v>
      </c>
      <c r="T32" s="251"/>
      <c r="U32" s="95">
        <f t="shared" si="3"/>
        <v>8.6298936056046521E-2</v>
      </c>
      <c r="V32" s="94">
        <f t="shared" si="4"/>
        <v>2.666666854001987E-3</v>
      </c>
      <c r="W32" s="251"/>
      <c r="X32" s="145">
        <f t="shared" si="13"/>
        <v>10100</v>
      </c>
      <c r="Y32" s="96">
        <f t="shared" si="6"/>
        <v>27749356.196149852</v>
      </c>
      <c r="Z32" s="96">
        <f t="shared" si="7"/>
        <v>582790.06220547203</v>
      </c>
      <c r="AA32" s="96">
        <f t="shared" si="8"/>
        <v>24667.86952314886</v>
      </c>
      <c r="AB32" s="97">
        <f t="shared" si="9"/>
        <v>18642.119604582669</v>
      </c>
      <c r="AD32" s="98">
        <f t="shared" si="10"/>
        <v>28385556.247483056</v>
      </c>
      <c r="AE32" s="229"/>
      <c r="AF32" s="118" t="s">
        <v>78</v>
      </c>
      <c r="AG32" s="68"/>
      <c r="AH32" s="54">
        <v>0</v>
      </c>
      <c r="AI32" s="69" t="s">
        <v>81</v>
      </c>
    </row>
    <row r="33" spans="1:35" ht="16.2" thickBot="1" x14ac:dyDescent="0.35">
      <c r="A33" s="82">
        <f t="shared" si="11"/>
        <v>2039</v>
      </c>
      <c r="B33" s="83">
        <f>'[4]Szenario 1'!$H33</f>
        <v>13405.645</v>
      </c>
      <c r="C33" s="83">
        <f>'[4]Szenario 1'!$K33</f>
        <v>1388.0204833</v>
      </c>
      <c r="D33" s="84">
        <f>'[4]Szenario 2'!$H33</f>
        <v>14788.29</v>
      </c>
      <c r="E33" s="84">
        <f>'[4]Szenario 2'!$K33</f>
        <v>1531.1795466000001</v>
      </c>
      <c r="F33" s="85">
        <f>'[4]Szenario 3'!$H33</f>
        <v>16170.934999999999</v>
      </c>
      <c r="G33" s="86">
        <f>'[4]Szenario 3'!$K33</f>
        <v>1674.3386098999999</v>
      </c>
      <c r="H33" s="251"/>
      <c r="I33" s="102">
        <f>'[5]Szenario 1'!$F33</f>
        <v>7</v>
      </c>
      <c r="J33" s="103">
        <f>'[5]Szenario 2'!$F33</f>
        <v>16</v>
      </c>
      <c r="K33" s="104">
        <f>'[5]Szenario 3'!$F33</f>
        <v>25</v>
      </c>
      <c r="L33" s="251"/>
      <c r="M33" s="105">
        <f>'[6]E-Auto'!$E31*(1/100)</f>
        <v>0.58284870967741953</v>
      </c>
      <c r="O33" s="148">
        <f t="shared" si="12"/>
        <v>28614.739999999998</v>
      </c>
      <c r="P33" s="92">
        <f t="shared" si="0"/>
        <v>2962.7701795999997</v>
      </c>
      <c r="Q33" s="251"/>
      <c r="R33" s="93">
        <f t="shared" si="1"/>
        <v>1</v>
      </c>
      <c r="S33" s="94">
        <f t="shared" si="2"/>
        <v>1</v>
      </c>
      <c r="T33" s="251"/>
      <c r="U33" s="95">
        <f t="shared" si="3"/>
        <v>8.6331080947269823E-2</v>
      </c>
      <c r="V33" s="94">
        <f t="shared" si="4"/>
        <v>2.6666668741463402E-3</v>
      </c>
      <c r="W33" s="251"/>
      <c r="X33" s="145">
        <f t="shared" si="13"/>
        <v>10100</v>
      </c>
      <c r="Y33" s="96">
        <f t="shared" si="6"/>
        <v>28477594.279001363</v>
      </c>
      <c r="Z33" s="96">
        <f t="shared" si="7"/>
        <v>597862.21898664802</v>
      </c>
      <c r="AA33" s="96">
        <f t="shared" si="8"/>
        <v>24474.708192723174</v>
      </c>
      <c r="AB33" s="97">
        <f t="shared" si="9"/>
        <v>19124.243387459803</v>
      </c>
      <c r="AD33" s="98">
        <f t="shared" si="10"/>
        <v>29129155.449568197</v>
      </c>
      <c r="AE33" s="229"/>
      <c r="AF33" s="144" t="s">
        <v>79</v>
      </c>
      <c r="AG33" s="109"/>
      <c r="AH33" s="108">
        <f>5/60</f>
        <v>8.3333333333333329E-2</v>
      </c>
      <c r="AI33" s="110" t="s">
        <v>81</v>
      </c>
    </row>
    <row r="34" spans="1:35" ht="16.2" thickBot="1" x14ac:dyDescent="0.35">
      <c r="A34" s="82">
        <f t="shared" si="11"/>
        <v>2040</v>
      </c>
      <c r="B34" s="83">
        <f>'[4]Szenario 1'!$H34</f>
        <v>13465.76</v>
      </c>
      <c r="C34" s="83">
        <f>'[4]Szenario 1'!$K34</f>
        <v>1394.2447903999998</v>
      </c>
      <c r="D34" s="84">
        <f>'[4]Szenario 2'!$H34</f>
        <v>14908.52</v>
      </c>
      <c r="E34" s="84">
        <f>'[4]Szenario 2'!$K34</f>
        <v>1543.6281607999999</v>
      </c>
      <c r="F34" s="85">
        <f>'[4]Szenario 3'!$H34</f>
        <v>16351.279999999999</v>
      </c>
      <c r="G34" s="86">
        <f>'[4]Szenario 3'!$K34</f>
        <v>1693.0115311999998</v>
      </c>
      <c r="H34" s="251"/>
      <c r="I34" s="102">
        <f>'[5]Szenario 1'!$F34</f>
        <v>7</v>
      </c>
      <c r="J34" s="103">
        <f>'[5]Szenario 2'!$F34</f>
        <v>16</v>
      </c>
      <c r="K34" s="104">
        <f>'[5]Szenario 3'!$F34</f>
        <v>25</v>
      </c>
      <c r="L34" s="251"/>
      <c r="M34" s="105">
        <f>'[6]E-Auto'!$E32*(1/100)</f>
        <v>0.6116806451612905</v>
      </c>
      <c r="O34" s="148">
        <f t="shared" si="12"/>
        <v>29336.12</v>
      </c>
      <c r="P34" s="92">
        <f t="shared" si="0"/>
        <v>3037.4618647999996</v>
      </c>
      <c r="Q34" s="251"/>
      <c r="R34" s="93">
        <f t="shared" si="1"/>
        <v>1</v>
      </c>
      <c r="S34" s="94">
        <f t="shared" si="2"/>
        <v>1</v>
      </c>
      <c r="T34" s="251"/>
      <c r="U34" s="95">
        <f t="shared" si="3"/>
        <v>8.6365751121300016E-2</v>
      </c>
      <c r="V34" s="94">
        <f t="shared" si="4"/>
        <v>2.6666668958732218E-3</v>
      </c>
      <c r="W34" s="251"/>
      <c r="X34" s="145">
        <f t="shared" si="13"/>
        <v>10100</v>
      </c>
      <c r="Y34" s="96">
        <f t="shared" si="6"/>
        <v>29207218.22278529</v>
      </c>
      <c r="Z34" s="96">
        <f t="shared" si="7"/>
        <v>612934.37576782401</v>
      </c>
      <c r="AA34" s="96">
        <f t="shared" si="8"/>
        <v>24239.641477090809</v>
      </c>
      <c r="AB34" s="97">
        <f t="shared" si="9"/>
        <v>19606.367170336944</v>
      </c>
      <c r="AD34" s="98">
        <f t="shared" si="10"/>
        <v>29874098.607200541</v>
      </c>
      <c r="AE34" s="229"/>
    </row>
    <row r="35" spans="1:35" ht="16.2" thickBot="1" x14ac:dyDescent="0.35">
      <c r="A35" s="82">
        <f t="shared" si="11"/>
        <v>2041</v>
      </c>
      <c r="B35" s="83">
        <f>'[4]Szenario 1'!$H35</f>
        <v>13525.875</v>
      </c>
      <c r="C35" s="83">
        <f>'[4]Szenario 1'!$K35</f>
        <v>1400.4690974999999</v>
      </c>
      <c r="D35" s="84">
        <f>'[4]Szenario 2'!$H35</f>
        <v>15028.75</v>
      </c>
      <c r="E35" s="84">
        <f>'[4]Szenario 2'!$K35</f>
        <v>1556.076775</v>
      </c>
      <c r="F35" s="85">
        <f>'[4]Szenario 3'!$H35</f>
        <v>16531.625</v>
      </c>
      <c r="G35" s="86">
        <f>'[4]Szenario 3'!$K35</f>
        <v>1711.6844524999999</v>
      </c>
      <c r="H35" s="251"/>
      <c r="I35" s="102">
        <f>'[5]Szenario 1'!$F35</f>
        <v>7</v>
      </c>
      <c r="J35" s="103">
        <f>'[5]Szenario 2'!$F35</f>
        <v>16</v>
      </c>
      <c r="K35" s="104">
        <f>'[5]Szenario 3'!$F35</f>
        <v>25</v>
      </c>
      <c r="L35" s="251"/>
      <c r="M35" s="105">
        <f>'[6]E-Auto'!$E33*(1/100)</f>
        <v>0.64051258064516148</v>
      </c>
      <c r="O35" s="148">
        <f t="shared" si="12"/>
        <v>30057.5</v>
      </c>
      <c r="P35" s="92">
        <f t="shared" si="0"/>
        <v>3112.15355</v>
      </c>
      <c r="Q35" s="251"/>
      <c r="R35" s="93">
        <f t="shared" si="1"/>
        <v>2</v>
      </c>
      <c r="S35" s="94">
        <f t="shared" si="2"/>
        <v>1</v>
      </c>
      <c r="T35" s="251"/>
      <c r="U35" s="95">
        <f t="shared" si="3"/>
        <v>8.6403075494604464E-2</v>
      </c>
      <c r="V35" s="94">
        <f t="shared" si="4"/>
        <v>2.6666669192634196E-3</v>
      </c>
      <c r="W35" s="251"/>
      <c r="X35" s="145">
        <f t="shared" si="13"/>
        <v>12100</v>
      </c>
      <c r="Y35" s="96">
        <f t="shared" si="6"/>
        <v>29938335.482018735</v>
      </c>
      <c r="Z35" s="96">
        <f t="shared" si="7"/>
        <v>628006.53254899988</v>
      </c>
      <c r="AA35" s="96">
        <f t="shared" si="8"/>
        <v>23962.669376251772</v>
      </c>
      <c r="AB35" s="97">
        <f t="shared" si="9"/>
        <v>20088.490953214081</v>
      </c>
      <c r="AD35" s="98">
        <f t="shared" si="10"/>
        <v>30622493.174897201</v>
      </c>
      <c r="AE35" s="229"/>
      <c r="AF35" s="113" t="s">
        <v>82</v>
      </c>
      <c r="AG35" s="59"/>
      <c r="AH35" s="60"/>
    </row>
    <row r="36" spans="1:35" ht="16.2" thickTop="1" x14ac:dyDescent="0.3">
      <c r="A36" s="82">
        <f t="shared" si="11"/>
        <v>2042</v>
      </c>
      <c r="B36" s="83">
        <f>'[4]Szenario 1'!$H36</f>
        <v>13585.99</v>
      </c>
      <c r="C36" s="83">
        <f>'[4]Szenario 1'!$K36</f>
        <v>1406.6934045999999</v>
      </c>
      <c r="D36" s="84">
        <f>'[4]Szenario 2'!$H36</f>
        <v>15148.98</v>
      </c>
      <c r="E36" s="84">
        <f>'[4]Szenario 2'!$K36</f>
        <v>1568.5253891999998</v>
      </c>
      <c r="F36" s="85">
        <f>'[4]Szenario 3'!$H36</f>
        <v>16711.97</v>
      </c>
      <c r="G36" s="86">
        <f>'[4]Szenario 3'!$K36</f>
        <v>1730.3573738</v>
      </c>
      <c r="H36" s="251"/>
      <c r="I36" s="102">
        <f>'[5]Szenario 1'!$F36</f>
        <v>7</v>
      </c>
      <c r="J36" s="103">
        <f>'[5]Szenario 2'!$F36</f>
        <v>16</v>
      </c>
      <c r="K36" s="104">
        <f>'[5]Szenario 3'!$F36</f>
        <v>25</v>
      </c>
      <c r="L36" s="251"/>
      <c r="M36" s="105">
        <f>'[6]E-Auto'!$E34*(1/100)</f>
        <v>0.66934451612903245</v>
      </c>
      <c r="O36" s="148">
        <f t="shared" si="12"/>
        <v>30778.880000000001</v>
      </c>
      <c r="P36" s="92">
        <f t="shared" si="0"/>
        <v>3186.8452351999999</v>
      </c>
      <c r="Q36" s="251"/>
      <c r="R36" s="93">
        <f t="shared" si="1"/>
        <v>2</v>
      </c>
      <c r="S36" s="94">
        <f t="shared" si="2"/>
        <v>1</v>
      </c>
      <c r="T36" s="251"/>
      <c r="U36" s="95">
        <f t="shared" si="3"/>
        <v>8.6443186193189178E-2</v>
      </c>
      <c r="V36" s="94">
        <f t="shared" si="4"/>
        <v>2.6666669443997332E-3</v>
      </c>
      <c r="W36" s="251"/>
      <c r="X36" s="145">
        <f t="shared" si="13"/>
        <v>12100</v>
      </c>
      <c r="Y36" s="96">
        <f t="shared" si="6"/>
        <v>30671058.927414834</v>
      </c>
      <c r="Z36" s="96">
        <f t="shared" si="7"/>
        <v>643078.6893301761</v>
      </c>
      <c r="AA36" s="96">
        <f t="shared" si="8"/>
        <v>23643.791890206059</v>
      </c>
      <c r="AB36" s="97">
        <f t="shared" si="9"/>
        <v>20570.614736091222</v>
      </c>
      <c r="AD36" s="98">
        <f t="shared" si="10"/>
        <v>31370452.023371309</v>
      </c>
      <c r="AE36" s="229"/>
      <c r="AF36" s="116" t="s">
        <v>78</v>
      </c>
      <c r="AG36" s="54">
        <v>0.15</v>
      </c>
      <c r="AH36" s="69" t="s">
        <v>83</v>
      </c>
    </row>
    <row r="37" spans="1:35" ht="16.2" thickBot="1" x14ac:dyDescent="0.35">
      <c r="A37" s="82">
        <f t="shared" si="11"/>
        <v>2043</v>
      </c>
      <c r="B37" s="83">
        <f>'[4]Szenario 1'!$H37</f>
        <v>13646.105</v>
      </c>
      <c r="C37" s="83">
        <f>'[4]Szenario 1'!$K37</f>
        <v>1412.9177116999999</v>
      </c>
      <c r="D37" s="84">
        <f>'[4]Szenario 2'!$H37</f>
        <v>15269.21</v>
      </c>
      <c r="E37" s="84">
        <f>'[4]Szenario 2'!$K37</f>
        <v>1580.9740033999999</v>
      </c>
      <c r="F37" s="85">
        <f>'[4]Szenario 3'!$H37</f>
        <v>16892.314999999999</v>
      </c>
      <c r="G37" s="86">
        <f>'[4]Szenario 3'!$K37</f>
        <v>1749.0302950999996</v>
      </c>
      <c r="H37" s="251"/>
      <c r="I37" s="102">
        <f>'[5]Szenario 1'!$F37</f>
        <v>7</v>
      </c>
      <c r="J37" s="103">
        <f>'[5]Szenario 2'!$F37</f>
        <v>16</v>
      </c>
      <c r="K37" s="104">
        <f>'[5]Szenario 3'!$F37</f>
        <v>25</v>
      </c>
      <c r="L37" s="251"/>
      <c r="M37" s="105">
        <f>'[6]E-Auto'!$E35*(1/100)</f>
        <v>0.69817645161290343</v>
      </c>
      <c r="O37" s="148">
        <f t="shared" si="12"/>
        <v>31500.26</v>
      </c>
      <c r="P37" s="92">
        <f t="shared" si="0"/>
        <v>3261.5369203999994</v>
      </c>
      <c r="Q37" s="251"/>
      <c r="R37" s="93">
        <f t="shared" si="1"/>
        <v>2</v>
      </c>
      <c r="S37" s="94">
        <f t="shared" si="2"/>
        <v>1</v>
      </c>
      <c r="T37" s="251"/>
      <c r="U37" s="95">
        <f t="shared" si="3"/>
        <v>8.6486218552598734E-2</v>
      </c>
      <c r="V37" s="94">
        <f t="shared" si="4"/>
        <v>2.6666669713669754E-3</v>
      </c>
      <c r="W37" s="251"/>
      <c r="X37" s="145">
        <f t="shared" si="13"/>
        <v>12100</v>
      </c>
      <c r="Y37" s="96">
        <f t="shared" si="6"/>
        <v>31405506.979067869</v>
      </c>
      <c r="Z37" s="96">
        <f t="shared" si="7"/>
        <v>658150.84611135197</v>
      </c>
      <c r="AA37" s="96">
        <f t="shared" si="8"/>
        <v>23283.00901895366</v>
      </c>
      <c r="AB37" s="97">
        <f t="shared" si="9"/>
        <v>21052.738518968355</v>
      </c>
      <c r="AD37" s="98">
        <f t="shared" si="10"/>
        <v>32120093.572717145</v>
      </c>
      <c r="AE37" s="229"/>
      <c r="AF37" s="119" t="s">
        <v>79</v>
      </c>
      <c r="AG37" s="108">
        <v>0.7</v>
      </c>
      <c r="AH37" s="110" t="s">
        <v>83</v>
      </c>
    </row>
    <row r="38" spans="1:35" ht="16.2" thickBot="1" x14ac:dyDescent="0.35">
      <c r="A38" s="82">
        <f t="shared" si="11"/>
        <v>2044</v>
      </c>
      <c r="B38" s="83">
        <f>'[4]Szenario 1'!$H38</f>
        <v>13706.220000000001</v>
      </c>
      <c r="C38" s="83">
        <f>'[4]Szenario 1'!$K38</f>
        <v>1419.1420188</v>
      </c>
      <c r="D38" s="84">
        <f>'[4]Szenario 2'!$H38</f>
        <v>15389.44</v>
      </c>
      <c r="E38" s="84">
        <f>'[4]Szenario 2'!$K38</f>
        <v>1593.4226176</v>
      </c>
      <c r="F38" s="85">
        <f>'[4]Szenario 3'!$H38</f>
        <v>17072.66</v>
      </c>
      <c r="G38" s="86">
        <f>'[4]Szenario 3'!$K38</f>
        <v>1767.7032164</v>
      </c>
      <c r="H38" s="251"/>
      <c r="I38" s="102">
        <f>'[5]Szenario 1'!$F38</f>
        <v>7</v>
      </c>
      <c r="J38" s="103">
        <f>'[5]Szenario 2'!$F38</f>
        <v>16</v>
      </c>
      <c r="K38" s="104">
        <f>'[5]Szenario 3'!$F38</f>
        <v>25</v>
      </c>
      <c r="L38" s="251"/>
      <c r="M38" s="105">
        <f>'[6]E-Auto'!$E36*(1/100)</f>
        <v>0.7270083870967744</v>
      </c>
      <c r="O38" s="148">
        <f t="shared" si="12"/>
        <v>32221.64</v>
      </c>
      <c r="P38" s="92">
        <f t="shared" si="0"/>
        <v>3336.2286055999998</v>
      </c>
      <c r="Q38" s="251"/>
      <c r="R38" s="93">
        <f t="shared" si="1"/>
        <v>2</v>
      </c>
      <c r="S38" s="94">
        <f t="shared" si="2"/>
        <v>1</v>
      </c>
      <c r="T38" s="251"/>
      <c r="U38" s="95">
        <f t="shared" si="3"/>
        <v>8.6532311117916372E-2</v>
      </c>
      <c r="V38" s="94">
        <f t="shared" si="4"/>
        <v>2.666667000251967E-3</v>
      </c>
      <c r="W38" s="251"/>
      <c r="X38" s="145">
        <f t="shared" si="13"/>
        <v>12100</v>
      </c>
      <c r="Y38" s="96">
        <f t="shared" si="6"/>
        <v>32141803.73963844</v>
      </c>
      <c r="Z38" s="96">
        <f t="shared" si="7"/>
        <v>673223.00289252796</v>
      </c>
      <c r="AA38" s="96">
        <f t="shared" si="8"/>
        <v>22880.320762494601</v>
      </c>
      <c r="AB38" s="97">
        <f t="shared" si="9"/>
        <v>21534.862301845496</v>
      </c>
      <c r="AD38" s="98">
        <f t="shared" si="10"/>
        <v>32871541.92559531</v>
      </c>
      <c r="AE38" s="229"/>
    </row>
    <row r="39" spans="1:35" ht="16.2" thickBot="1" x14ac:dyDescent="0.35">
      <c r="A39" s="82">
        <f t="shared" si="11"/>
        <v>2045</v>
      </c>
      <c r="B39" s="83">
        <f>'[4]Szenario 1'!$H39</f>
        <v>13766.334999999999</v>
      </c>
      <c r="C39" s="83">
        <f>'[4]Szenario 1'!$K39</f>
        <v>1425.3663258999998</v>
      </c>
      <c r="D39" s="84">
        <f>'[4]Szenario 2'!$H39</f>
        <v>15509.67</v>
      </c>
      <c r="E39" s="84">
        <f>'[4]Szenario 2'!$K39</f>
        <v>1605.8712317999998</v>
      </c>
      <c r="F39" s="85">
        <f>'[4]Szenario 3'!$H39</f>
        <v>17253.005000000001</v>
      </c>
      <c r="G39" s="86">
        <f>'[4]Szenario 3'!$K39</f>
        <v>1786.3761377000001</v>
      </c>
      <c r="H39" s="251"/>
      <c r="I39" s="102">
        <f>'[5]Szenario 1'!$F39</f>
        <v>7</v>
      </c>
      <c r="J39" s="103">
        <f>'[5]Szenario 2'!$F39</f>
        <v>16</v>
      </c>
      <c r="K39" s="104">
        <f>'[5]Szenario 3'!$F39</f>
        <v>25</v>
      </c>
      <c r="L39" s="251"/>
      <c r="M39" s="105">
        <f>'[6]E-Auto'!$E37*(1/100)</f>
        <v>0.75584032258064537</v>
      </c>
      <c r="O39" s="148">
        <f t="shared" si="12"/>
        <v>32943.020000000004</v>
      </c>
      <c r="P39" s="92">
        <f t="shared" si="0"/>
        <v>3410.9202908000002</v>
      </c>
      <c r="Q39" s="251"/>
      <c r="R39" s="93">
        <f t="shared" si="1"/>
        <v>2</v>
      </c>
      <c r="S39" s="94">
        <f t="shared" si="2"/>
        <v>1</v>
      </c>
      <c r="T39" s="251"/>
      <c r="U39" s="95">
        <f t="shared" si="3"/>
        <v>8.6581605643763881E-2</v>
      </c>
      <c r="V39" s="94">
        <f t="shared" si="4"/>
        <v>2.6666670311435423E-3</v>
      </c>
      <c r="W39" s="251"/>
      <c r="X39" s="145">
        <f t="shared" si="13"/>
        <v>12100</v>
      </c>
      <c r="Y39" s="96">
        <f t="shared" si="6"/>
        <v>32880079.127538614</v>
      </c>
      <c r="Z39" s="96">
        <f t="shared" si="7"/>
        <v>688295.15967370407</v>
      </c>
      <c r="AA39" s="96">
        <f t="shared" si="8"/>
        <v>22435.727120828855</v>
      </c>
      <c r="AB39" s="97">
        <f t="shared" si="9"/>
        <v>22016.986084722634</v>
      </c>
      <c r="AD39" s="98">
        <f t="shared" si="10"/>
        <v>33624927.000417873</v>
      </c>
      <c r="AE39" s="229"/>
      <c r="AF39" s="113" t="s">
        <v>63</v>
      </c>
      <c r="AG39" s="59"/>
      <c r="AH39" s="123" t="s">
        <v>84</v>
      </c>
    </row>
    <row r="40" spans="1:35" ht="16.2" thickTop="1" x14ac:dyDescent="0.3">
      <c r="A40" s="82">
        <f t="shared" si="11"/>
        <v>2046</v>
      </c>
      <c r="B40" s="83">
        <f>'[4]Szenario 1'!$H40</f>
        <v>13826.45</v>
      </c>
      <c r="C40" s="83">
        <f>'[4]Szenario 1'!$K40</f>
        <v>1431.590633</v>
      </c>
      <c r="D40" s="84">
        <f>'[4]Szenario 2'!$H40</f>
        <v>15629.9</v>
      </c>
      <c r="E40" s="84">
        <f>'[4]Szenario 2'!$K40</f>
        <v>1618.3198459999999</v>
      </c>
      <c r="F40" s="85">
        <f>'[4]Szenario 3'!$H40</f>
        <v>17433.349999999999</v>
      </c>
      <c r="G40" s="86">
        <f>'[4]Szenario 3'!$K40</f>
        <v>1805.0490589999997</v>
      </c>
      <c r="H40" s="251"/>
      <c r="I40" s="102">
        <f>'[5]Szenario 1'!$F40</f>
        <v>7</v>
      </c>
      <c r="J40" s="103">
        <f>'[5]Szenario 2'!$F40</f>
        <v>16</v>
      </c>
      <c r="K40" s="104">
        <f>'[5]Szenario 3'!$F40</f>
        <v>25</v>
      </c>
      <c r="L40" s="251"/>
      <c r="M40" s="105">
        <f>'[6]E-Auto'!$E38*(1/100)</f>
        <v>0.78467225806451635</v>
      </c>
      <c r="O40" s="148">
        <f t="shared" si="12"/>
        <v>33664.399999999994</v>
      </c>
      <c r="P40" s="92">
        <f t="shared" si="0"/>
        <v>3485.6119759999992</v>
      </c>
      <c r="Q40" s="251"/>
      <c r="R40" s="93">
        <f t="shared" si="1"/>
        <v>2</v>
      </c>
      <c r="S40" s="94">
        <f t="shared" si="2"/>
        <v>1</v>
      </c>
      <c r="T40" s="251"/>
      <c r="U40" s="95">
        <f t="shared" si="3"/>
        <v>8.6634247094301703E-2</v>
      </c>
      <c r="V40" s="94">
        <f t="shared" si="4"/>
        <v>2.666667064132548E-3</v>
      </c>
      <c r="W40" s="251"/>
      <c r="X40" s="145">
        <f t="shared" si="13"/>
        <v>12100</v>
      </c>
      <c r="Y40" s="96">
        <f t="shared" si="6"/>
        <v>33620469.010116987</v>
      </c>
      <c r="Z40" s="96">
        <f t="shared" si="7"/>
        <v>703367.31645487982</v>
      </c>
      <c r="AA40" s="96">
        <f t="shared" si="8"/>
        <v>21949.228093956426</v>
      </c>
      <c r="AB40" s="97">
        <f t="shared" si="9"/>
        <v>22499.109867599764</v>
      </c>
      <c r="AD40" s="98">
        <f t="shared" si="10"/>
        <v>34380384.664533429</v>
      </c>
      <c r="AE40" s="229"/>
      <c r="AF40" s="116" t="s">
        <v>85</v>
      </c>
      <c r="AG40" s="54">
        <v>3.4500000000000003E-2</v>
      </c>
      <c r="AH40" s="69" t="s">
        <v>83</v>
      </c>
    </row>
    <row r="41" spans="1:35" ht="16.2" thickBot="1" x14ac:dyDescent="0.35">
      <c r="A41" s="82">
        <f t="shared" si="11"/>
        <v>2047</v>
      </c>
      <c r="B41" s="83">
        <f>'[4]Szenario 1'!$H41</f>
        <v>13886.565000000001</v>
      </c>
      <c r="C41" s="83">
        <f>'[4]Szenario 1'!$K41</f>
        <v>1437.8149401000001</v>
      </c>
      <c r="D41" s="84">
        <f>'[4]Szenario 2'!$H41</f>
        <v>15750.130000000001</v>
      </c>
      <c r="E41" s="84">
        <f>'[4]Szenario 2'!$K41</f>
        <v>1630.7684601999999</v>
      </c>
      <c r="F41" s="85">
        <f>'[4]Szenario 3'!$H41</f>
        <v>17613.695</v>
      </c>
      <c r="G41" s="86">
        <f>'[4]Szenario 3'!$K41</f>
        <v>1823.7219802999998</v>
      </c>
      <c r="H41" s="251"/>
      <c r="I41" s="102">
        <f>'[5]Szenario 1'!$F41</f>
        <v>7</v>
      </c>
      <c r="J41" s="103">
        <f>'[5]Szenario 2'!$F41</f>
        <v>16</v>
      </c>
      <c r="K41" s="104">
        <f>'[5]Szenario 3'!$F41</f>
        <v>25</v>
      </c>
      <c r="L41" s="251"/>
      <c r="M41" s="105">
        <f>'[6]E-Auto'!$E39*(1/100)</f>
        <v>0.81350419354838732</v>
      </c>
      <c r="O41" s="148">
        <f t="shared" si="12"/>
        <v>34385.78</v>
      </c>
      <c r="P41" s="92">
        <f t="shared" si="0"/>
        <v>3560.3036611999996</v>
      </c>
      <c r="Q41" s="251"/>
      <c r="R41" s="93">
        <f t="shared" si="1"/>
        <v>2</v>
      </c>
      <c r="S41" s="94">
        <f t="shared" si="2"/>
        <v>1</v>
      </c>
      <c r="T41" s="251"/>
      <c r="U41" s="95">
        <f t="shared" si="3"/>
        <v>8.6690383643228869E-2</v>
      </c>
      <c r="V41" s="94">
        <f t="shared" si="4"/>
        <v>2.6666670993118384E-3</v>
      </c>
      <c r="W41" s="251"/>
      <c r="X41" s="145">
        <f t="shared" si="13"/>
        <v>12100</v>
      </c>
      <c r="Y41" s="96">
        <f t="shared" si="6"/>
        <v>34363115.336844005</v>
      </c>
      <c r="Z41" s="96">
        <f t="shared" si="7"/>
        <v>718439.47323605593</v>
      </c>
      <c r="AA41" s="96">
        <f t="shared" si="8"/>
        <v>21420.823681877337</v>
      </c>
      <c r="AB41" s="97">
        <f t="shared" si="9"/>
        <v>22981.233650476908</v>
      </c>
      <c r="AD41" s="98">
        <f t="shared" si="10"/>
        <v>35138056.867412411</v>
      </c>
      <c r="AE41" s="229"/>
      <c r="AF41" s="119" t="s">
        <v>86</v>
      </c>
      <c r="AG41" s="108">
        <v>1.49E-2</v>
      </c>
      <c r="AH41" s="110" t="s">
        <v>83</v>
      </c>
    </row>
    <row r="42" spans="1:35" ht="16.2" thickBot="1" x14ac:dyDescent="0.35">
      <c r="A42" s="82">
        <f t="shared" si="11"/>
        <v>2048</v>
      </c>
      <c r="B42" s="83">
        <f>'[4]Szenario 1'!$H42</f>
        <v>13946.68</v>
      </c>
      <c r="C42" s="83">
        <f>'[4]Szenario 1'!$K42</f>
        <v>1444.0392471999999</v>
      </c>
      <c r="D42" s="84">
        <f>'[4]Szenario 2'!$H42</f>
        <v>15870.36</v>
      </c>
      <c r="E42" s="84">
        <f>'[4]Szenario 2'!$K42</f>
        <v>1643.2170744</v>
      </c>
      <c r="F42" s="85">
        <f>'[4]Szenario 3'!$H42</f>
        <v>17794.04</v>
      </c>
      <c r="G42" s="86">
        <f>'[4]Szenario 3'!$K42</f>
        <v>1842.3949015999999</v>
      </c>
      <c r="H42" s="251"/>
      <c r="I42" s="102">
        <f>'[5]Szenario 1'!$F42</f>
        <v>7</v>
      </c>
      <c r="J42" s="103">
        <f>'[5]Szenario 2'!$F42</f>
        <v>16</v>
      </c>
      <c r="K42" s="104">
        <f>'[5]Szenario 3'!$F42</f>
        <v>25</v>
      </c>
      <c r="L42" s="251"/>
      <c r="M42" s="105">
        <f>'[6]E-Auto'!$E40*(1/100)</f>
        <v>0.8423361290322583</v>
      </c>
      <c r="O42" s="148">
        <f t="shared" si="12"/>
        <v>35107.160000000003</v>
      </c>
      <c r="P42" s="92">
        <f t="shared" si="0"/>
        <v>3634.9953464</v>
      </c>
      <c r="Q42" s="251"/>
      <c r="R42" s="93">
        <f t="shared" si="1"/>
        <v>2</v>
      </c>
      <c r="S42" s="94">
        <f t="shared" si="2"/>
        <v>1</v>
      </c>
      <c r="T42" s="251"/>
      <c r="U42" s="95">
        <f t="shared" si="3"/>
        <v>8.6750166673782991E-2</v>
      </c>
      <c r="V42" s="94">
        <f t="shared" si="4"/>
        <v>2.6666671367762823E-3</v>
      </c>
      <c r="W42" s="251"/>
      <c r="X42" s="145">
        <f t="shared" si="13"/>
        <v>12100</v>
      </c>
      <c r="Y42" s="96">
        <f t="shared" si="6"/>
        <v>35108166.272496924</v>
      </c>
      <c r="Z42" s="96">
        <f t="shared" si="7"/>
        <v>733511.63001723203</v>
      </c>
      <c r="AA42" s="96">
        <f t="shared" si="8"/>
        <v>20850.513884591564</v>
      </c>
      <c r="AB42" s="97">
        <f t="shared" si="9"/>
        <v>23463.357433354049</v>
      </c>
      <c r="AD42" s="98">
        <f t="shared" si="10"/>
        <v>35898091.773832098</v>
      </c>
      <c r="AE42" s="229"/>
    </row>
    <row r="43" spans="1:35" ht="15.6" x14ac:dyDescent="0.3">
      <c r="A43" s="82">
        <f t="shared" si="11"/>
        <v>2049</v>
      </c>
      <c r="B43" s="83">
        <f>'[4]Szenario 1'!$H43</f>
        <v>14006.795</v>
      </c>
      <c r="C43" s="83">
        <f>'[4]Szenario 1'!$K43</f>
        <v>1450.2635542999999</v>
      </c>
      <c r="D43" s="84">
        <f>'[4]Szenario 2'!$H43</f>
        <v>15990.59</v>
      </c>
      <c r="E43" s="84">
        <f>'[4]Szenario 2'!$K43</f>
        <v>1655.6656885999998</v>
      </c>
      <c r="F43" s="85">
        <f>'[4]Szenario 3'!$H43</f>
        <v>17974.385000000002</v>
      </c>
      <c r="G43" s="86">
        <f>'[4]Szenario 3'!$K43</f>
        <v>1861.0678229</v>
      </c>
      <c r="H43" s="251"/>
      <c r="I43" s="102">
        <f>'[5]Szenario 1'!$F43</f>
        <v>7</v>
      </c>
      <c r="J43" s="103">
        <f>'[5]Szenario 2'!$F43</f>
        <v>16</v>
      </c>
      <c r="K43" s="104">
        <f>'[5]Szenario 3'!$F43</f>
        <v>25</v>
      </c>
      <c r="L43" s="251"/>
      <c r="M43" s="105">
        <f>'[6]E-Auto'!$E41*(1/100)</f>
        <v>0.87116806451612927</v>
      </c>
      <c r="O43" s="148">
        <f t="shared" si="12"/>
        <v>35828.54</v>
      </c>
      <c r="P43" s="92">
        <f t="shared" si="0"/>
        <v>3709.6870316</v>
      </c>
      <c r="Q43" s="251"/>
      <c r="R43" s="93">
        <f t="shared" si="1"/>
        <v>2</v>
      </c>
      <c r="S43" s="94">
        <f t="shared" si="2"/>
        <v>1</v>
      </c>
      <c r="T43" s="251"/>
      <c r="U43" s="95">
        <f t="shared" si="3"/>
        <v>8.6813750778740345E-2</v>
      </c>
      <c r="V43" s="94">
        <f t="shared" si="4"/>
        <v>2.6666671766227591E-3</v>
      </c>
      <c r="W43" s="251"/>
      <c r="X43" s="145">
        <f t="shared" si="13"/>
        <v>12100</v>
      </c>
      <c r="Y43" s="96">
        <f t="shared" si="6"/>
        <v>35855776.330345064</v>
      </c>
      <c r="Z43" s="96">
        <f t="shared" si="7"/>
        <v>748583.78679840802</v>
      </c>
      <c r="AA43" s="96">
        <f t="shared" si="8"/>
        <v>20238.29870209912</v>
      </c>
      <c r="AB43" s="97">
        <f t="shared" si="9"/>
        <v>23945.481216231186</v>
      </c>
      <c r="AD43" s="98">
        <f t="shared" si="10"/>
        <v>36660643.897061802</v>
      </c>
      <c r="AE43" s="229"/>
      <c r="AF43" s="124" t="s">
        <v>87</v>
      </c>
      <c r="AG43" s="59"/>
      <c r="AH43" s="123"/>
    </row>
    <row r="44" spans="1:35" ht="15.6" x14ac:dyDescent="0.3">
      <c r="A44" s="82">
        <f t="shared" si="11"/>
        <v>2050</v>
      </c>
      <c r="B44" s="83">
        <f>'[4]Szenario 1'!$H44</f>
        <v>14066.91</v>
      </c>
      <c r="C44" s="83">
        <f>'[4]Szenario 1'!$K44</f>
        <v>1456.4878613999999</v>
      </c>
      <c r="D44" s="84">
        <f>'[4]Szenario 2'!$H44</f>
        <v>16110.82</v>
      </c>
      <c r="E44" s="84">
        <f>'[4]Szenario 2'!$K44</f>
        <v>1668.1143027999999</v>
      </c>
      <c r="F44" s="85">
        <f>'[4]Szenario 3'!$H44</f>
        <v>18154.73</v>
      </c>
      <c r="G44" s="86">
        <f>'[4]Szenario 3'!$K44</f>
        <v>1879.7407441999999</v>
      </c>
      <c r="H44" s="251"/>
      <c r="I44" s="102">
        <f>'[5]Szenario 1'!$F44</f>
        <v>7</v>
      </c>
      <c r="J44" s="103">
        <f>'[5]Szenario 2'!$F44</f>
        <v>16</v>
      </c>
      <c r="K44" s="104">
        <f>'[5]Szenario 3'!$F44</f>
        <v>25</v>
      </c>
      <c r="L44" s="251"/>
      <c r="M44" s="105">
        <f>'[6]E-Auto'!$E42*(1/100)</f>
        <v>0.9</v>
      </c>
      <c r="O44" s="148">
        <f t="shared" si="12"/>
        <v>36549.919999999998</v>
      </c>
      <c r="P44" s="92">
        <f t="shared" si="0"/>
        <v>3784.3787167999994</v>
      </c>
      <c r="Q44" s="251"/>
      <c r="R44" s="93">
        <f t="shared" si="1"/>
        <v>2</v>
      </c>
      <c r="S44" s="94">
        <f t="shared" si="2"/>
        <v>1</v>
      </c>
      <c r="T44" s="251"/>
      <c r="U44" s="95">
        <f t="shared" si="3"/>
        <v>8.6881293760415756E-2</v>
      </c>
      <c r="V44" s="94">
        <f t="shared" si="4"/>
        <v>2.6666672189501603E-3</v>
      </c>
      <c r="W44" s="251"/>
      <c r="X44" s="145">
        <f t="shared" si="13"/>
        <v>12100</v>
      </c>
      <c r="Y44" s="96">
        <f t="shared" si="6"/>
        <v>36606106.505334966</v>
      </c>
      <c r="Z44" s="96">
        <f t="shared" si="7"/>
        <v>763655.94357958389</v>
      </c>
      <c r="AA44" s="96">
        <f t="shared" si="8"/>
        <v>19584.178134399997</v>
      </c>
      <c r="AB44" s="97">
        <f t="shared" si="9"/>
        <v>24427.604999108324</v>
      </c>
      <c r="AD44" s="98">
        <f t="shared" si="10"/>
        <v>37425874.232048057</v>
      </c>
      <c r="AE44" s="229"/>
      <c r="AF44" s="194" t="s">
        <v>88</v>
      </c>
      <c r="AG44" s="195"/>
      <c r="AH44" s="196"/>
    </row>
    <row r="45" spans="1:35" ht="15.6" x14ac:dyDescent="0.3">
      <c r="A45" s="82">
        <f t="shared" si="11"/>
        <v>2051</v>
      </c>
      <c r="B45" s="83">
        <f>'[4]Szenario 1'!$H45</f>
        <v>14127.025</v>
      </c>
      <c r="C45" s="83">
        <f>'[4]Szenario 1'!$K45</f>
        <v>1462.7121685</v>
      </c>
      <c r="D45" s="84">
        <f>'[4]Szenario 2'!$H45</f>
        <v>16231.05</v>
      </c>
      <c r="E45" s="84">
        <f>'[4]Szenario 2'!$K45</f>
        <v>1680.5629169999997</v>
      </c>
      <c r="F45" s="85">
        <f>'[4]Szenario 3'!$H45</f>
        <v>18335.075000000001</v>
      </c>
      <c r="G45" s="86">
        <f>'[4]Szenario 3'!$K45</f>
        <v>1898.4136655</v>
      </c>
      <c r="H45" s="251"/>
      <c r="I45" s="102">
        <f>'[5]Szenario 1'!$F45</f>
        <v>7</v>
      </c>
      <c r="J45" s="103">
        <f>'[5]Szenario 2'!$F45</f>
        <v>16</v>
      </c>
      <c r="K45" s="104">
        <f>'[5]Szenario 3'!$F45</f>
        <v>25</v>
      </c>
      <c r="L45" s="251"/>
      <c r="M45" s="105">
        <f>'[6]E-Auto'!$E43*(1/100)</f>
        <v>0.928831935483871</v>
      </c>
      <c r="O45" s="148">
        <f t="shared" si="12"/>
        <v>37271.300000000003</v>
      </c>
      <c r="P45" s="92">
        <f t="shared" si="0"/>
        <v>3859.0704019999998</v>
      </c>
      <c r="Q45" s="251"/>
      <c r="R45" s="93">
        <f t="shared" si="1"/>
        <v>2</v>
      </c>
      <c r="S45" s="94">
        <f t="shared" si="2"/>
        <v>1</v>
      </c>
      <c r="T45" s="251"/>
      <c r="U45" s="95">
        <f t="shared" si="3"/>
        <v>8.6952956630662701E-2</v>
      </c>
      <c r="V45" s="94">
        <f t="shared" si="4"/>
        <v>2.6666672638593855E-3</v>
      </c>
      <c r="W45" s="251"/>
      <c r="X45" s="145">
        <f t="shared" si="13"/>
        <v>12100</v>
      </c>
      <c r="Y45" s="96">
        <f t="shared" si="6"/>
        <v>37359324.407275505</v>
      </c>
      <c r="Z45" s="96">
        <f t="shared" si="7"/>
        <v>778728.10036076</v>
      </c>
      <c r="AA45" s="96">
        <f t="shared" si="8"/>
        <v>18888.152181494199</v>
      </c>
      <c r="AB45" s="97">
        <f t="shared" si="9"/>
        <v>24909.728781985461</v>
      </c>
      <c r="AD45" s="98">
        <f t="shared" si="10"/>
        <v>38193950.388599738</v>
      </c>
      <c r="AE45" s="229"/>
      <c r="AF45" s="118" t="s">
        <v>89</v>
      </c>
      <c r="AG45" s="54">
        <v>15000</v>
      </c>
      <c r="AH45" s="69" t="s">
        <v>90</v>
      </c>
    </row>
    <row r="46" spans="1:35" ht="15.6" x14ac:dyDescent="0.3">
      <c r="A46" s="82">
        <f t="shared" si="11"/>
        <v>2052</v>
      </c>
      <c r="B46" s="83">
        <f>'[4]Szenario 1'!$H46</f>
        <v>14187.14</v>
      </c>
      <c r="C46" s="83">
        <f>'[4]Szenario 1'!$K46</f>
        <v>1468.9364755999998</v>
      </c>
      <c r="D46" s="84">
        <f>'[4]Szenario 2'!$H46</f>
        <v>16351.279999999999</v>
      </c>
      <c r="E46" s="84">
        <f>'[4]Szenario 2'!$K46</f>
        <v>1693.0115311999998</v>
      </c>
      <c r="F46" s="85">
        <f>'[4]Szenario 3'!$H46</f>
        <v>18515.419999999998</v>
      </c>
      <c r="G46" s="86">
        <f>'[4]Szenario 3'!$K46</f>
        <v>1917.0865867999996</v>
      </c>
      <c r="H46" s="251"/>
      <c r="I46" s="102">
        <f>'[5]Szenario 1'!$F46</f>
        <v>7</v>
      </c>
      <c r="J46" s="103">
        <f>'[5]Szenario 2'!$F46</f>
        <v>16</v>
      </c>
      <c r="K46" s="104">
        <f>'[5]Szenario 3'!$F46</f>
        <v>25</v>
      </c>
      <c r="L46" s="251"/>
      <c r="M46" s="105">
        <f>'[6]E-Auto'!$E44*(1/100)</f>
        <v>0.95766387096774197</v>
      </c>
      <c r="O46" s="148">
        <f t="shared" si="12"/>
        <v>37992.68</v>
      </c>
      <c r="P46" s="92">
        <f t="shared" si="0"/>
        <v>3933.7620871999998</v>
      </c>
      <c r="Q46" s="251"/>
      <c r="R46" s="93">
        <f t="shared" si="1"/>
        <v>2</v>
      </c>
      <c r="S46" s="94">
        <f t="shared" si="2"/>
        <v>1</v>
      </c>
      <c r="T46" s="251"/>
      <c r="U46" s="95">
        <f t="shared" si="3"/>
        <v>8.7028903610873232E-2</v>
      </c>
      <c r="V46" s="94">
        <f t="shared" si="4"/>
        <v>2.6666673114533494E-3</v>
      </c>
      <c r="W46" s="251"/>
      <c r="X46" s="145">
        <f t="shared" si="13"/>
        <v>12100</v>
      </c>
      <c r="Y46" s="96">
        <f t="shared" si="6"/>
        <v>38115604.394022986</v>
      </c>
      <c r="Z46" s="96">
        <f t="shared" si="7"/>
        <v>793800.25714193599</v>
      </c>
      <c r="AA46" s="96">
        <f t="shared" si="8"/>
        <v>18150.220843381721</v>
      </c>
      <c r="AB46" s="97">
        <f t="shared" si="9"/>
        <v>25391.852564862598</v>
      </c>
      <c r="AD46" s="98">
        <f t="shared" si="10"/>
        <v>38965046.724573165</v>
      </c>
      <c r="AE46" s="229"/>
      <c r="AF46" s="125"/>
      <c r="AG46" s="126">
        <f>'[7]Risikoschätzung '!$P$22</f>
        <v>1.1170634920634921E-6</v>
      </c>
      <c r="AH46" s="69" t="s">
        <v>91</v>
      </c>
    </row>
    <row r="47" spans="1:35" ht="15.6" x14ac:dyDescent="0.3">
      <c r="A47" s="82">
        <f t="shared" si="11"/>
        <v>2053</v>
      </c>
      <c r="B47" s="83">
        <f>'[4]Szenario 1'!$H47</f>
        <v>14247.255000000001</v>
      </c>
      <c r="C47" s="83">
        <f>'[4]Szenario 1'!$K47</f>
        <v>1475.1607827</v>
      </c>
      <c r="D47" s="84">
        <f>'[4]Szenario 2'!$H47</f>
        <v>16471.510000000002</v>
      </c>
      <c r="E47" s="84">
        <f>'[4]Szenario 2'!$K47</f>
        <v>1705.4601454000001</v>
      </c>
      <c r="F47" s="85">
        <f>'[4]Szenario 3'!$H47</f>
        <v>18695.764999999999</v>
      </c>
      <c r="G47" s="86">
        <f>'[4]Szenario 3'!$K47</f>
        <v>1935.7595080999997</v>
      </c>
      <c r="H47" s="251"/>
      <c r="I47" s="102">
        <f>'[5]Szenario 1'!$F47</f>
        <v>7</v>
      </c>
      <c r="J47" s="103">
        <f>'[5]Szenario 2'!$F47</f>
        <v>16</v>
      </c>
      <c r="K47" s="104">
        <f>'[5]Szenario 3'!$F47</f>
        <v>25</v>
      </c>
      <c r="L47" s="251"/>
      <c r="M47" s="105">
        <f>'[6]E-Auto'!$E45*(1/100)</f>
        <v>0.98649580645161294</v>
      </c>
      <c r="O47" s="148">
        <f t="shared" si="12"/>
        <v>38714.06</v>
      </c>
      <c r="P47" s="92">
        <f t="shared" si="0"/>
        <v>4008.4537723999997</v>
      </c>
      <c r="Q47" s="251"/>
      <c r="R47" s="93">
        <f t="shared" si="1"/>
        <v>2</v>
      </c>
      <c r="S47" s="94">
        <f t="shared" si="2"/>
        <v>1</v>
      </c>
      <c r="T47" s="251"/>
      <c r="U47" s="95">
        <f t="shared" si="3"/>
        <v>8.7109302131978025E-2</v>
      </c>
      <c r="V47" s="94">
        <f t="shared" si="4"/>
        <v>2.6666673618369768E-3</v>
      </c>
      <c r="W47" s="251"/>
      <c r="X47" s="145">
        <f t="shared" si="13"/>
        <v>12100</v>
      </c>
      <c r="Y47" s="96">
        <f t="shared" si="6"/>
        <v>38875127.704666406</v>
      </c>
      <c r="Z47" s="96">
        <f t="shared" si="7"/>
        <v>808872.41392311209</v>
      </c>
      <c r="AA47" s="96">
        <f t="shared" si="8"/>
        <v>17370.384120062568</v>
      </c>
      <c r="AB47" s="97">
        <f t="shared" si="9"/>
        <v>25873.976347739739</v>
      </c>
      <c r="AD47" s="98">
        <f t="shared" ref="AD47:AD54" si="14">SUM(X47:AB47)</f>
        <v>39739344.479057319</v>
      </c>
      <c r="AE47" s="229"/>
      <c r="AF47" s="125"/>
      <c r="AG47" s="126">
        <f>'[7]Risikoschätzung '!$P$26</f>
        <v>1.2216190034107652E-7</v>
      </c>
      <c r="AH47" s="69" t="s">
        <v>91</v>
      </c>
    </row>
    <row r="48" spans="1:35" ht="15.6" x14ac:dyDescent="0.3">
      <c r="A48" s="82">
        <f t="shared" si="11"/>
        <v>2054</v>
      </c>
      <c r="B48" s="83">
        <f>'[4]Szenario 1'!$H48</f>
        <v>14307.369999999999</v>
      </c>
      <c r="C48" s="83">
        <f>'[4]Szenario 1'!$K48</f>
        <v>1481.3850897999998</v>
      </c>
      <c r="D48" s="84">
        <f>'[4]Szenario 2'!$H48</f>
        <v>16591.739999999998</v>
      </c>
      <c r="E48" s="84">
        <f>'[4]Szenario 2'!$K48</f>
        <v>1717.9087595999997</v>
      </c>
      <c r="F48" s="85">
        <f>'[4]Szenario 3'!$H48</f>
        <v>18876.11</v>
      </c>
      <c r="G48" s="86">
        <f>'[4]Szenario 3'!$K48</f>
        <v>1954.4324293999998</v>
      </c>
      <c r="H48" s="251"/>
      <c r="I48" s="102">
        <f>'[5]Szenario 1'!$F48</f>
        <v>7</v>
      </c>
      <c r="J48" s="103">
        <f>'[5]Szenario 2'!$F48</f>
        <v>16</v>
      </c>
      <c r="K48" s="104">
        <f>'[5]Szenario 3'!$F48</f>
        <v>25</v>
      </c>
      <c r="L48" s="251"/>
      <c r="M48" s="105">
        <f>'[6]E-Auto'!$E46*(1/100)</f>
        <v>1</v>
      </c>
      <c r="O48" s="148">
        <f t="shared" si="12"/>
        <v>39435.440000000002</v>
      </c>
      <c r="P48" s="92">
        <f t="shared" si="0"/>
        <v>4083.1454576000001</v>
      </c>
      <c r="Q48" s="251"/>
      <c r="R48" s="93">
        <f t="shared" si="1"/>
        <v>2</v>
      </c>
      <c r="S48" s="94">
        <f t="shared" si="2"/>
        <v>1</v>
      </c>
      <c r="T48" s="251"/>
      <c r="U48" s="95">
        <f t="shared" si="3"/>
        <v>8.7194322834446378E-2</v>
      </c>
      <c r="V48" s="94">
        <f t="shared" si="4"/>
        <v>2.6666674151172025E-3</v>
      </c>
      <c r="W48" s="251"/>
      <c r="X48" s="145">
        <f t="shared" si="13"/>
        <v>12100</v>
      </c>
      <c r="Y48" s="96">
        <f t="shared" si="6"/>
        <v>39638082.592712551</v>
      </c>
      <c r="Z48" s="96">
        <f t="shared" si="7"/>
        <v>823944.57070428808</v>
      </c>
      <c r="AA48" s="96">
        <f t="shared" si="8"/>
        <v>17157.571235200001</v>
      </c>
      <c r="AB48" s="97">
        <f t="shared" si="9"/>
        <v>26356.100130616876</v>
      </c>
      <c r="AD48" s="98">
        <f t="shared" si="14"/>
        <v>40517640.83478266</v>
      </c>
      <c r="AE48" s="229"/>
      <c r="AF48" s="194" t="s">
        <v>92</v>
      </c>
      <c r="AG48" s="195"/>
      <c r="AH48" s="196"/>
    </row>
    <row r="49" spans="1:34" ht="15.6" x14ac:dyDescent="0.3">
      <c r="A49" s="82">
        <f t="shared" si="11"/>
        <v>2055</v>
      </c>
      <c r="B49" s="83">
        <f>'[4]Szenario 1'!$H49</f>
        <v>14367.485000000001</v>
      </c>
      <c r="C49" s="83">
        <f>'[4]Szenario 1'!$K49</f>
        <v>1487.6093968999999</v>
      </c>
      <c r="D49" s="84">
        <f>'[4]Szenario 2'!$H49</f>
        <v>16711.97</v>
      </c>
      <c r="E49" s="84">
        <f>'[4]Szenario 2'!$K49</f>
        <v>1730.3573738</v>
      </c>
      <c r="F49" s="85">
        <f>'[4]Szenario 3'!$H49</f>
        <v>19056.455000000002</v>
      </c>
      <c r="G49" s="86">
        <f>'[4]Szenario 3'!$K49</f>
        <v>1973.1053507000001</v>
      </c>
      <c r="H49" s="251"/>
      <c r="I49" s="102">
        <f>'[5]Szenario 1'!$F49</f>
        <v>7</v>
      </c>
      <c r="J49" s="103">
        <f>'[5]Szenario 2'!$F49</f>
        <v>16</v>
      </c>
      <c r="K49" s="104">
        <f>'[5]Szenario 3'!$F49</f>
        <v>25</v>
      </c>
      <c r="L49" s="251"/>
      <c r="M49" s="105">
        <f>'[6]E-Auto'!$E47*(1/100)</f>
        <v>1</v>
      </c>
      <c r="O49" s="148">
        <f t="shared" si="12"/>
        <v>40156.82</v>
      </c>
      <c r="P49" s="92">
        <f t="shared" si="0"/>
        <v>4157.8371428</v>
      </c>
      <c r="Q49" s="251"/>
      <c r="R49" s="93">
        <f t="shared" si="1"/>
        <v>2</v>
      </c>
      <c r="S49" s="94">
        <f t="shared" si="2"/>
        <v>1</v>
      </c>
      <c r="T49" s="251"/>
      <c r="U49" s="95">
        <f t="shared" si="3"/>
        <v>8.7284139568286151E-2</v>
      </c>
      <c r="V49" s="94">
        <f t="shared" si="4"/>
        <v>2.6666674714029746E-3</v>
      </c>
      <c r="W49" s="251"/>
      <c r="X49" s="145">
        <f t="shared" si="13"/>
        <v>12100</v>
      </c>
      <c r="Y49" s="96">
        <f t="shared" si="6"/>
        <v>40404664.459271073</v>
      </c>
      <c r="Z49" s="96">
        <f t="shared" si="7"/>
        <v>839016.72748546395</v>
      </c>
      <c r="AA49" s="96">
        <f t="shared" si="8"/>
        <v>17471.4292456</v>
      </c>
      <c r="AB49" s="97">
        <f t="shared" si="9"/>
        <v>26838.223913494017</v>
      </c>
      <c r="AD49" s="98">
        <f t="shared" si="14"/>
        <v>41300090.839915626</v>
      </c>
      <c r="AE49" s="229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1"/>
        <v>2056</v>
      </c>
      <c r="B50" s="83">
        <f>'[4]Szenario 1'!$H50</f>
        <v>14427.6</v>
      </c>
      <c r="C50" s="83">
        <f>'[4]Szenario 1'!$K50</f>
        <v>1493.8337039999999</v>
      </c>
      <c r="D50" s="84">
        <f>'[4]Szenario 2'!$H50</f>
        <v>16832.2</v>
      </c>
      <c r="E50" s="84">
        <f>'[4]Szenario 2'!$K50</f>
        <v>1742.8059880000001</v>
      </c>
      <c r="F50" s="85">
        <f>'[4]Szenario 3'!$H50</f>
        <v>19236.8</v>
      </c>
      <c r="G50" s="86">
        <f>'[4]Szenario 3'!$K50</f>
        <v>1991.7782719999998</v>
      </c>
      <c r="H50" s="251"/>
      <c r="I50" s="102">
        <f>'[5]Szenario 1'!$F50</f>
        <v>7</v>
      </c>
      <c r="J50" s="103">
        <f>'[5]Szenario 2'!$F50</f>
        <v>16</v>
      </c>
      <c r="K50" s="104">
        <f>'[5]Szenario 3'!$F50</f>
        <v>25</v>
      </c>
      <c r="L50" s="251"/>
      <c r="M50" s="105">
        <f>'[6]E-Auto'!$E48*(1/100)</f>
        <v>1</v>
      </c>
      <c r="O50" s="148">
        <f t="shared" si="12"/>
        <v>40878.199999999997</v>
      </c>
      <c r="P50" s="92">
        <f t="shared" si="0"/>
        <v>4232.5288279999995</v>
      </c>
      <c r="Q50" s="251"/>
      <c r="R50" s="93">
        <f t="shared" si="1"/>
        <v>2</v>
      </c>
      <c r="S50" s="94">
        <f t="shared" si="2"/>
        <v>1</v>
      </c>
      <c r="T50" s="251"/>
      <c r="U50" s="95">
        <f t="shared" si="3"/>
        <v>8.7378929393043869E-2</v>
      </c>
      <c r="V50" s="94">
        <f t="shared" si="4"/>
        <v>2.6666675308052506E-3</v>
      </c>
      <c r="W50" s="251"/>
      <c r="X50" s="145">
        <f t="shared" si="13"/>
        <v>12100</v>
      </c>
      <c r="Y50" s="96">
        <f t="shared" si="6"/>
        <v>41175075.986239761</v>
      </c>
      <c r="Z50" s="96">
        <f t="shared" si="7"/>
        <v>854088.88426663983</v>
      </c>
      <c r="AA50" s="96">
        <f t="shared" si="8"/>
        <v>17785.287256</v>
      </c>
      <c r="AB50" s="97">
        <f t="shared" si="9"/>
        <v>27320.347696371147</v>
      </c>
      <c r="AD50" s="98">
        <f t="shared" si="14"/>
        <v>42086370.505458772</v>
      </c>
      <c r="AE50" s="229"/>
      <c r="AF50" s="125"/>
      <c r="AG50" s="126">
        <f>'[7]Risikoschätzung '!$P$21</f>
        <v>3.4841269841269841E-7</v>
      </c>
      <c r="AH50" s="69" t="s">
        <v>94</v>
      </c>
    </row>
    <row r="51" spans="1:34" ht="15.6" x14ac:dyDescent="0.3">
      <c r="A51" s="82">
        <f t="shared" si="11"/>
        <v>2057</v>
      </c>
      <c r="B51" s="83">
        <f>'[4]Szenario 1'!$H51</f>
        <v>14487.715</v>
      </c>
      <c r="C51" s="83">
        <f>'[4]Szenario 1'!$K51</f>
        <v>1500.0580110999999</v>
      </c>
      <c r="D51" s="84">
        <f>'[4]Szenario 2'!$H51</f>
        <v>16952.43</v>
      </c>
      <c r="E51" s="84">
        <f>'[4]Szenario 2'!$K51</f>
        <v>1755.2546021999999</v>
      </c>
      <c r="F51" s="85">
        <f>'[4]Szenario 3'!$H51</f>
        <v>19417.145</v>
      </c>
      <c r="G51" s="86">
        <f>'[4]Szenario 3'!$K51</f>
        <v>2010.4511932999999</v>
      </c>
      <c r="H51" s="251"/>
      <c r="I51" s="102">
        <f>'[5]Szenario 1'!$F51</f>
        <v>7</v>
      </c>
      <c r="J51" s="103">
        <f>'[5]Szenario 2'!$F51</f>
        <v>16</v>
      </c>
      <c r="K51" s="104">
        <f>'[5]Szenario 3'!$F51</f>
        <v>25</v>
      </c>
      <c r="L51" s="251"/>
      <c r="M51" s="105">
        <f>'[6]E-Auto'!$E49*(1/100)</f>
        <v>1</v>
      </c>
      <c r="O51" s="148">
        <f t="shared" si="12"/>
        <v>41599.58</v>
      </c>
      <c r="P51" s="92">
        <f t="shared" si="0"/>
        <v>4307.2205131999999</v>
      </c>
      <c r="Q51" s="251"/>
      <c r="R51" s="93">
        <f t="shared" si="1"/>
        <v>2</v>
      </c>
      <c r="S51" s="94">
        <f t="shared" si="2"/>
        <v>1</v>
      </c>
      <c r="T51" s="251"/>
      <c r="U51" s="95">
        <f t="shared" si="3"/>
        <v>8.7478872577804609E-2</v>
      </c>
      <c r="V51" s="94">
        <f t="shared" si="4"/>
        <v>2.6666675934370015E-3</v>
      </c>
      <c r="W51" s="251"/>
      <c r="X51" s="145">
        <f t="shared" si="13"/>
        <v>12100</v>
      </c>
      <c r="Y51" s="96">
        <f t="shared" si="6"/>
        <v>41949527.269489609</v>
      </c>
      <c r="Z51" s="96">
        <f t="shared" si="7"/>
        <v>869161.04104781605</v>
      </c>
      <c r="AA51" s="96">
        <f t="shared" si="8"/>
        <v>18099.145266400003</v>
      </c>
      <c r="AB51" s="97">
        <f t="shared" si="9"/>
        <v>27802.471479248288</v>
      </c>
      <c r="AD51" s="98">
        <f t="shared" si="14"/>
        <v>42876689.927283078</v>
      </c>
      <c r="AE51" s="229"/>
      <c r="AF51" s="125"/>
      <c r="AG51" s="126">
        <f>'[7]Risikoschätzung '!$P$25</f>
        <v>1.9152757876041898E-8</v>
      </c>
      <c r="AH51" s="69" t="s">
        <v>94</v>
      </c>
    </row>
    <row r="52" spans="1:34" ht="15.6" x14ac:dyDescent="0.3">
      <c r="A52" s="82">
        <f t="shared" si="11"/>
        <v>2058</v>
      </c>
      <c r="B52" s="83">
        <f>'[4]Szenario 1'!$H52</f>
        <v>14547.83</v>
      </c>
      <c r="C52" s="83">
        <f>'[4]Szenario 1'!$K52</f>
        <v>1506.2823182</v>
      </c>
      <c r="D52" s="84">
        <f>'[4]Szenario 2'!$H52</f>
        <v>17072.66</v>
      </c>
      <c r="E52" s="84">
        <f>'[4]Szenario 2'!$K52</f>
        <v>1767.7032164</v>
      </c>
      <c r="F52" s="85">
        <f>'[4]Szenario 3'!$H52</f>
        <v>19597.489999999998</v>
      </c>
      <c r="G52" s="86">
        <f>'[4]Szenario 3'!$K52</f>
        <v>2029.1241145999998</v>
      </c>
      <c r="H52" s="251"/>
      <c r="I52" s="102">
        <f>'[5]Szenario 1'!$F52</f>
        <v>7</v>
      </c>
      <c r="J52" s="103">
        <f>'[5]Szenario 2'!$F52</f>
        <v>16</v>
      </c>
      <c r="K52" s="104">
        <f>'[5]Szenario 3'!$F52</f>
        <v>25</v>
      </c>
      <c r="L52" s="251"/>
      <c r="M52" s="105">
        <f>'[6]E-Auto'!$E50*(1/100)</f>
        <v>1</v>
      </c>
      <c r="O52" s="148">
        <f t="shared" si="12"/>
        <v>42320.959999999999</v>
      </c>
      <c r="P52" s="92">
        <f t="shared" si="0"/>
        <v>4381.9121983999994</v>
      </c>
      <c r="Q52" s="251"/>
      <c r="R52" s="93">
        <f t="shared" si="1"/>
        <v>2</v>
      </c>
      <c r="S52" s="94">
        <f t="shared" si="2"/>
        <v>1</v>
      </c>
      <c r="T52" s="251"/>
      <c r="U52" s="95">
        <f t="shared" si="3"/>
        <v>8.7584152601192081E-2</v>
      </c>
      <c r="V52" s="94">
        <f t="shared" si="4"/>
        <v>2.6666676594132082E-3</v>
      </c>
      <c r="W52" s="251"/>
      <c r="X52" s="145">
        <f t="shared" si="13"/>
        <v>12100</v>
      </c>
      <c r="Y52" s="96">
        <f t="shared" si="6"/>
        <v>42728235.952049963</v>
      </c>
      <c r="Z52" s="96">
        <f t="shared" si="7"/>
        <v>884233.19782899192</v>
      </c>
      <c r="AA52" s="96">
        <f t="shared" si="8"/>
        <v>18413.003276799998</v>
      </c>
      <c r="AB52" s="97">
        <f t="shared" si="9"/>
        <v>28284.595262125429</v>
      </c>
      <c r="AD52" s="98">
        <f t="shared" si="14"/>
        <v>43671266.748417884</v>
      </c>
      <c r="AE52" s="229"/>
      <c r="AF52" s="194" t="s">
        <v>95</v>
      </c>
      <c r="AG52" s="195"/>
      <c r="AH52" s="196"/>
    </row>
    <row r="53" spans="1:34" ht="15.6" x14ac:dyDescent="0.3">
      <c r="A53" s="82">
        <f t="shared" si="11"/>
        <v>2059</v>
      </c>
      <c r="B53" s="83">
        <f>'[4]Szenario 1'!$H53</f>
        <v>14607.945</v>
      </c>
      <c r="C53" s="83">
        <f>'[4]Szenario 1'!$K53</f>
        <v>1512.5066252999998</v>
      </c>
      <c r="D53" s="84">
        <f>'[4]Szenario 2'!$H53</f>
        <v>17192.89</v>
      </c>
      <c r="E53" s="84">
        <f>'[4]Szenario 2'!$K53</f>
        <v>1780.1518305999998</v>
      </c>
      <c r="F53" s="85">
        <f>'[4]Szenario 3'!$H53</f>
        <v>19777.834999999999</v>
      </c>
      <c r="G53" s="86">
        <f>'[4]Szenario 3'!$K53</f>
        <v>2047.7970358999999</v>
      </c>
      <c r="H53" s="251"/>
      <c r="I53" s="102">
        <f>'[5]Szenario 1'!$F53</f>
        <v>7</v>
      </c>
      <c r="J53" s="103">
        <f>'[5]Szenario 2'!$F53</f>
        <v>16</v>
      </c>
      <c r="K53" s="104">
        <f>'[5]Szenario 3'!$F53</f>
        <v>25</v>
      </c>
      <c r="L53" s="251"/>
      <c r="M53" s="105">
        <f>'[6]E-Auto'!$E51*(1/100)</f>
        <v>1</v>
      </c>
      <c r="O53" s="148">
        <f t="shared" si="12"/>
        <v>43042.34</v>
      </c>
      <c r="P53" s="92">
        <f t="shared" si="0"/>
        <v>4456.6038835999998</v>
      </c>
      <c r="Q53" s="251"/>
      <c r="R53" s="93">
        <f t="shared" si="1"/>
        <v>2</v>
      </c>
      <c r="S53" s="94">
        <f t="shared" si="2"/>
        <v>1</v>
      </c>
      <c r="T53" s="251"/>
      <c r="U53" s="95">
        <f t="shared" si="3"/>
        <v>8.7694956151368603E-2</v>
      </c>
      <c r="V53" s="94">
        <f t="shared" si="4"/>
        <v>2.6666677288508626E-3</v>
      </c>
      <c r="W53" s="251"/>
      <c r="X53" s="145">
        <f t="shared" si="13"/>
        <v>12100</v>
      </c>
      <c r="Y53" s="96">
        <f t="shared" si="6"/>
        <v>43511427.357293718</v>
      </c>
      <c r="Z53" s="96">
        <f t="shared" si="7"/>
        <v>899305.35461016779</v>
      </c>
      <c r="AA53" s="96">
        <f t="shared" si="8"/>
        <v>18726.861287199998</v>
      </c>
      <c r="AB53" s="97">
        <f t="shared" si="9"/>
        <v>28766.719045002556</v>
      </c>
      <c r="AD53" s="98">
        <f t="shared" si="14"/>
        <v>44470326.29223609</v>
      </c>
      <c r="AE53" s="229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1"/>
        <v>2060</v>
      </c>
      <c r="B54" s="83">
        <f>'[4]Szenario 1'!$H54</f>
        <v>14668.06</v>
      </c>
      <c r="C54" s="83">
        <f>'[4]Szenario 1'!$K54</f>
        <v>1518.7309323999998</v>
      </c>
      <c r="D54" s="84">
        <f>'[4]Szenario 2'!$H54</f>
        <v>17313.12</v>
      </c>
      <c r="E54" s="84">
        <f>'[4]Szenario 2'!$K54</f>
        <v>1792.6004447999999</v>
      </c>
      <c r="F54" s="85">
        <f>'[4]Szenario 3'!$H54</f>
        <v>19958.18</v>
      </c>
      <c r="G54" s="86">
        <f>'[4]Szenario 3'!$K54</f>
        <v>2066.4699572</v>
      </c>
      <c r="H54" s="251"/>
      <c r="I54" s="102">
        <f>'[5]Szenario 1'!$F54</f>
        <v>7</v>
      </c>
      <c r="J54" s="103">
        <f>'[5]Szenario 2'!$F54</f>
        <v>16</v>
      </c>
      <c r="K54" s="104">
        <f>'[5]Szenario 3'!$F54</f>
        <v>25</v>
      </c>
      <c r="L54" s="251"/>
      <c r="M54" s="105">
        <f>'[6]E-Auto'!$E52*(1/100)</f>
        <v>1</v>
      </c>
      <c r="O54" s="148">
        <f t="shared" si="12"/>
        <v>43763.72</v>
      </c>
      <c r="P54" s="92">
        <f t="shared" si="0"/>
        <v>4531.2955688000002</v>
      </c>
      <c r="Q54" s="252"/>
      <c r="R54" s="93">
        <f t="shared" si="1"/>
        <v>2</v>
      </c>
      <c r="S54" s="94">
        <f t="shared" si="2"/>
        <v>1</v>
      </c>
      <c r="T54" s="252"/>
      <c r="U54" s="95">
        <f t="shared" si="3"/>
        <v>8.7811473126035114E-2</v>
      </c>
      <c r="V54" s="94">
        <f t="shared" si="4"/>
        <v>2.666667801868969E-3</v>
      </c>
      <c r="W54" s="252"/>
      <c r="X54" s="145">
        <f t="shared" si="13"/>
        <v>12100</v>
      </c>
      <c r="Y54" s="96">
        <f t="shared" si="6"/>
        <v>44299334.622122452</v>
      </c>
      <c r="Z54" s="96">
        <f t="shared" si="7"/>
        <v>914377.5113913439</v>
      </c>
      <c r="AA54" s="96">
        <f t="shared" si="8"/>
        <v>19040.719297600001</v>
      </c>
      <c r="AB54" s="97">
        <f t="shared" si="9"/>
        <v>29248.842827879707</v>
      </c>
      <c r="AD54" s="98">
        <f t="shared" si="14"/>
        <v>45274101.695639275</v>
      </c>
      <c r="AE54" s="229"/>
      <c r="AF54" s="125"/>
      <c r="AG54" s="126">
        <f>'[7]Risikoschätzung '!$P$20</f>
        <v>1.0317460317460317E-8</v>
      </c>
      <c r="AH54" s="69" t="s">
        <v>94</v>
      </c>
    </row>
    <row r="55" spans="1:34" ht="15" thickBot="1" x14ac:dyDescent="0.35">
      <c r="AD55" s="98">
        <f>SUM(AD9:AD54)</f>
        <v>1296177877.1457469</v>
      </c>
      <c r="AE55" s="229"/>
      <c r="AF55" s="130"/>
      <c r="AG55" s="131">
        <f>'[7]Risikoschätzung '!$P$24</f>
        <v>1.1705584371026661E-9</v>
      </c>
      <c r="AH55" s="110" t="s">
        <v>94</v>
      </c>
    </row>
    <row r="56" spans="1:34" ht="15" thickBot="1" x14ac:dyDescent="0.35">
      <c r="U56" s="197" t="s">
        <v>97</v>
      </c>
      <c r="V56" s="198"/>
      <c r="X56" s="132">
        <f>SUM(X9:X54)</f>
        <v>1973350</v>
      </c>
      <c r="Y56" s="133">
        <f>SUM(Y9:Y54)</f>
        <v>1265886870.0869479</v>
      </c>
      <c r="Z56" s="134">
        <f>SUM(Z9:Z54)</f>
        <v>26474243.386135641</v>
      </c>
      <c r="AA56" s="134">
        <f>SUM(AA9:AA54)</f>
        <v>996563.24803950242</v>
      </c>
      <c r="AB56" s="135">
        <f>SUM(AB9:AB54)</f>
        <v>846850.42462369299</v>
      </c>
      <c r="AD56" s="136">
        <f>X56+Y56+Z56+AA56+AB56</f>
        <v>1296177877.1457467</v>
      </c>
      <c r="AF56" s="199"/>
      <c r="AG56" s="200"/>
    </row>
    <row r="57" spans="1:34" ht="15" thickBot="1" x14ac:dyDescent="0.35">
      <c r="AF57" s="201"/>
      <c r="AG57" s="202"/>
    </row>
    <row r="58" spans="1:34" x14ac:dyDescent="0.3">
      <c r="AE58" s="68"/>
      <c r="AF58" s="199"/>
      <c r="AG58" s="200"/>
      <c r="AH58" s="137"/>
    </row>
    <row r="59" spans="1:34" ht="15" thickBot="1" x14ac:dyDescent="0.35">
      <c r="AF59" s="201"/>
      <c r="AG59" s="202"/>
    </row>
    <row r="60" spans="1:34" x14ac:dyDescent="0.3">
      <c r="AG60" s="9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J43" sqref="AJ43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25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4.5" style="53" customWidth="1"/>
    <col min="35" max="35" width="13" style="53" customWidth="1"/>
    <col min="36" max="16384" width="11.19921875" style="53"/>
  </cols>
  <sheetData>
    <row r="1" spans="1:36" ht="15" thickBot="1" x14ac:dyDescent="0.35">
      <c r="H1" s="250"/>
      <c r="L1" s="250"/>
      <c r="N1" s="250"/>
      <c r="Q1" s="250"/>
      <c r="R1" s="55"/>
      <c r="S1" s="55"/>
      <c r="T1" s="250"/>
      <c r="U1" s="55"/>
      <c r="V1" s="55"/>
      <c r="W1" s="250"/>
      <c r="AE1" s="229"/>
    </row>
    <row r="2" spans="1:36" ht="14.4" customHeight="1" thickBot="1" x14ac:dyDescent="0.35">
      <c r="B2" s="230" t="s">
        <v>26</v>
      </c>
      <c r="C2" s="231"/>
      <c r="D2" s="232"/>
      <c r="F2" s="229"/>
      <c r="G2" s="229"/>
      <c r="H2" s="251"/>
      <c r="K2" s="56"/>
      <c r="L2" s="251"/>
      <c r="O2" s="197" t="s">
        <v>27</v>
      </c>
      <c r="P2" s="198"/>
      <c r="Q2" s="251"/>
      <c r="R2" s="55"/>
      <c r="S2" s="55"/>
      <c r="T2" s="251"/>
      <c r="U2" s="55"/>
      <c r="V2" s="55"/>
      <c r="W2" s="251"/>
      <c r="Y2" s="236" t="s">
        <v>98</v>
      </c>
      <c r="Z2" s="237"/>
      <c r="AA2" s="238"/>
      <c r="AB2" s="57"/>
      <c r="AC2" s="57"/>
      <c r="AE2" s="229"/>
    </row>
    <row r="3" spans="1:36" ht="14.4" customHeight="1" thickBot="1" x14ac:dyDescent="0.35">
      <c r="B3" s="233"/>
      <c r="C3" s="234"/>
      <c r="D3" s="235"/>
      <c r="F3" s="229"/>
      <c r="G3" s="229"/>
      <c r="H3" s="251"/>
      <c r="K3" s="56"/>
      <c r="L3" s="251"/>
      <c r="O3" s="245" t="s">
        <v>29</v>
      </c>
      <c r="P3" s="246"/>
      <c r="Q3" s="251"/>
      <c r="R3" s="55"/>
      <c r="S3" s="55"/>
      <c r="T3" s="251"/>
      <c r="U3" s="55"/>
      <c r="V3" s="55"/>
      <c r="W3" s="251"/>
      <c r="Y3" s="239"/>
      <c r="Z3" s="240"/>
      <c r="AA3" s="241"/>
      <c r="AB3" s="57"/>
      <c r="AC3" s="57"/>
      <c r="AE3" s="229"/>
      <c r="AF3" s="207" t="s">
        <v>4</v>
      </c>
      <c r="AG3" s="208"/>
      <c r="AH3" s="209"/>
    </row>
    <row r="4" spans="1:36" ht="14.4" customHeight="1" thickBot="1" x14ac:dyDescent="0.35">
      <c r="H4" s="251"/>
      <c r="K4" s="56"/>
      <c r="L4" s="251"/>
      <c r="O4" s="247"/>
      <c r="P4" s="248"/>
      <c r="Q4" s="251"/>
      <c r="R4" s="55"/>
      <c r="S4" s="55"/>
      <c r="T4" s="251"/>
      <c r="U4" s="55"/>
      <c r="V4" s="55"/>
      <c r="W4" s="251"/>
      <c r="Y4" s="242"/>
      <c r="Z4" s="243"/>
      <c r="AA4" s="244"/>
      <c r="AB4" s="57"/>
      <c r="AC4" s="57"/>
      <c r="AE4" s="229"/>
      <c r="AF4" s="210"/>
      <c r="AG4" s="211"/>
      <c r="AH4" s="212"/>
    </row>
    <row r="5" spans="1:36" ht="14.4" customHeight="1" thickBot="1" x14ac:dyDescent="0.35">
      <c r="D5" s="213" t="s">
        <v>30</v>
      </c>
      <c r="E5" s="214"/>
      <c r="H5" s="251"/>
      <c r="I5" s="213" t="s">
        <v>31</v>
      </c>
      <c r="J5" s="217"/>
      <c r="K5" s="214"/>
      <c r="L5" s="251"/>
      <c r="M5" s="217" t="s">
        <v>32</v>
      </c>
      <c r="O5" s="219"/>
      <c r="P5" s="220"/>
      <c r="Q5" s="251"/>
      <c r="R5" s="217" t="s">
        <v>33</v>
      </c>
      <c r="S5" s="214"/>
      <c r="T5" s="251"/>
      <c r="U5" s="213" t="s">
        <v>34</v>
      </c>
      <c r="V5" s="214"/>
      <c r="W5" s="251"/>
      <c r="AE5" s="229"/>
    </row>
    <row r="6" spans="1:36" ht="14.4" customHeight="1" thickBot="1" x14ac:dyDescent="0.35">
      <c r="D6" s="215"/>
      <c r="E6" s="216"/>
      <c r="H6" s="251"/>
      <c r="I6" s="215"/>
      <c r="J6" s="218"/>
      <c r="K6" s="216"/>
      <c r="L6" s="251"/>
      <c r="M6" s="218"/>
      <c r="O6" s="221"/>
      <c r="P6" s="222"/>
      <c r="Q6" s="251"/>
      <c r="R6" s="218"/>
      <c r="S6" s="216"/>
      <c r="T6" s="251"/>
      <c r="U6" s="215"/>
      <c r="V6" s="216"/>
      <c r="W6" s="251"/>
      <c r="AE6" s="229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249" t="s">
        <v>36</v>
      </c>
      <c r="C7" s="249"/>
      <c r="D7" s="225" t="s">
        <v>37</v>
      </c>
      <c r="E7" s="225"/>
      <c r="F7" s="226" t="s">
        <v>38</v>
      </c>
      <c r="G7" s="226"/>
      <c r="H7" s="251"/>
      <c r="I7" s="61" t="s">
        <v>39</v>
      </c>
      <c r="J7" s="62" t="s">
        <v>40</v>
      </c>
      <c r="K7" s="63" t="s">
        <v>41</v>
      </c>
      <c r="L7" s="251"/>
      <c r="M7" s="64" t="s">
        <v>42</v>
      </c>
      <c r="O7" s="223"/>
      <c r="P7" s="224"/>
      <c r="Q7" s="251"/>
      <c r="R7" s="55"/>
      <c r="S7" s="55"/>
      <c r="T7" s="251"/>
      <c r="U7" s="55"/>
      <c r="V7" s="55"/>
      <c r="W7" s="251"/>
      <c r="X7" s="65" t="s">
        <v>43</v>
      </c>
      <c r="Y7" s="66" t="s">
        <v>44</v>
      </c>
      <c r="Z7" s="65" t="s">
        <v>45</v>
      </c>
      <c r="AA7" s="65" t="s">
        <v>46</v>
      </c>
      <c r="AB7" s="65" t="s">
        <v>47</v>
      </c>
      <c r="AD7" s="227" t="s">
        <v>48</v>
      </c>
      <c r="AE7" s="229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251"/>
      <c r="I8" s="73"/>
      <c r="J8" s="71"/>
      <c r="K8" s="72"/>
      <c r="L8" s="251"/>
      <c r="M8" s="74"/>
      <c r="O8" s="75"/>
      <c r="P8" s="76"/>
      <c r="Q8" s="251"/>
      <c r="R8" s="77"/>
      <c r="S8" s="66"/>
      <c r="T8" s="251"/>
      <c r="U8" s="77"/>
      <c r="V8" s="66"/>
      <c r="W8" s="251"/>
      <c r="X8" s="78"/>
      <c r="Y8" s="79"/>
      <c r="Z8" s="80"/>
      <c r="AA8" s="80"/>
      <c r="AB8" s="80"/>
      <c r="AD8" s="228"/>
      <c r="AE8" s="229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11962.885</v>
      </c>
      <c r="C9" s="83">
        <f>'[4]Szenario 1'!$K9</f>
        <v>1238.6371128999999</v>
      </c>
      <c r="D9" s="84">
        <f>'[4]Szenario 2'!$H9</f>
        <v>11902.77</v>
      </c>
      <c r="E9" s="84">
        <f>'[4]Szenario 2'!$K9</f>
        <v>1232.4128057999999</v>
      </c>
      <c r="F9" s="85">
        <f>'[4]Szenario 3'!$H9</f>
        <v>11842.655000000001</v>
      </c>
      <c r="G9" s="86">
        <f>'[4]Szenario 3'!$K9</f>
        <v>1226.1884987000001</v>
      </c>
      <c r="H9" s="251"/>
      <c r="I9" s="87">
        <f>'[5]Szenario 1'!$F9</f>
        <v>7</v>
      </c>
      <c r="J9" s="88">
        <f>'[5]Szenario 2'!$F9</f>
        <v>16</v>
      </c>
      <c r="K9" s="89">
        <f>'[5]Szenario 3'!$F9</f>
        <v>25</v>
      </c>
      <c r="L9" s="251"/>
      <c r="M9" s="90">
        <f>'[6]E-Auto'!$E7*(1/100)</f>
        <v>1.6900000000000001E-3</v>
      </c>
      <c r="O9" s="91">
        <f>D9</f>
        <v>11902.77</v>
      </c>
      <c r="P9" s="92">
        <f>E9+(E9*J9)</f>
        <v>20951.017698599997</v>
      </c>
      <c r="Q9" s="251"/>
      <c r="R9" s="93">
        <f>IF(O9&lt;$AG$18,1,2)</f>
        <v>1</v>
      </c>
      <c r="S9" s="94">
        <f>IF(P9&lt;$AG$10,1,2)</f>
        <v>1</v>
      </c>
      <c r="T9" s="251"/>
      <c r="U9" s="95">
        <f>($AI$15/$AG$20)*(1+0.15*(O9/$AG$18)^4)+$AH$33</f>
        <v>8.5495997799554108E-2</v>
      </c>
      <c r="V9" s="94">
        <f>($AI$7/$AG$12)*(1+0.15*(P9/$AG$10)^4)+$AH$32</f>
        <v>8.8670355476669835E-2</v>
      </c>
      <c r="W9" s="251"/>
      <c r="X9" s="55">
        <f>($AG$7*$AG$8*S9+$AG$15*$AG$16*R9)*$AG$24</f>
        <v>4000</v>
      </c>
      <c r="Y9" s="96">
        <f>(O9*U9*$AG$30+P9*V9*$AG$29)*365</f>
        <v>25065773.113168731</v>
      </c>
      <c r="Z9" s="96">
        <f>(O9*$AI$15*$AG$37+P9*$AI$7*$AG$36)*365</f>
        <v>335058.07631986798</v>
      </c>
      <c r="AA9" s="96">
        <f>O9*$AI$15*($AG$41+$AG$40*(1-M9))*365</f>
        <v>17149.243132258383</v>
      </c>
      <c r="AB9" s="97">
        <f>365*((P9*$AI$7*($AG$53*$AG$54+$AG$49*$AG$50+$AG$45*$AG$46))+(O9*1.6*$AI$15*($AG$53*$AG$55+$AG$49*$AG$51+$AG$45*$AG$47)))</f>
        <v>61650.258961404499</v>
      </c>
      <c r="AD9" s="98">
        <f>SUM(X9:AB9)</f>
        <v>25483630.691582266</v>
      </c>
      <c r="AE9" s="229"/>
      <c r="AF9" s="203" t="s">
        <v>54</v>
      </c>
      <c r="AG9" s="99"/>
      <c r="AH9" s="206"/>
      <c r="AI9" s="68"/>
      <c r="AJ9" s="69"/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251"/>
      <c r="I10" s="102">
        <f>'[5]Szenario 1'!$F10</f>
        <v>7</v>
      </c>
      <c r="J10" s="103">
        <f>'[5]Szenario 2'!$F10</f>
        <v>16</v>
      </c>
      <c r="K10" s="104">
        <f>'[5]Szenario 3'!$F10</f>
        <v>25</v>
      </c>
      <c r="L10" s="251"/>
      <c r="M10" s="105">
        <f>'[6]E-Auto'!$E8*(1/100)</f>
        <v>2.3700000000000001E-3</v>
      </c>
      <c r="O10" s="91">
        <f t="shared" ref="O10:O54" si="0">D10</f>
        <v>12023</v>
      </c>
      <c r="P10" s="92">
        <f t="shared" ref="P10:P54" si="1">E10+(E10*J10)</f>
        <v>21162.64414</v>
      </c>
      <c r="Q10" s="251"/>
      <c r="R10" s="93">
        <f t="shared" ref="R10:R54" si="2">IF(O10&lt;$AG$18,1,2)</f>
        <v>1</v>
      </c>
      <c r="S10" s="94">
        <f t="shared" ref="S10:S54" si="3">IF(P10&lt;$AG$10,1,2)</f>
        <v>1</v>
      </c>
      <c r="T10" s="251"/>
      <c r="U10" s="95">
        <f t="shared" ref="U10:U29" si="4">($AI$15/$AG$20)*(1+0.15*(O10/$AG$18)^4)+$AH$33</f>
        <v>8.5496018404245255E-2</v>
      </c>
      <c r="V10" s="94">
        <f t="shared" ref="V10:V29" si="5">($AI$7/$AG$12)*(1+0.15*(P10/$AG$10)^4)+$AH$32</f>
        <v>8.8670506792968229E-2</v>
      </c>
      <c r="W10" s="251"/>
      <c r="X10" s="55">
        <f t="shared" ref="X10:X54" si="6">($AG$7*$AG$8*S10+$AG$15*$AG$16*R10)*$AG$24</f>
        <v>4000</v>
      </c>
      <c r="Y10" s="96">
        <f t="shared" ref="Y10:Y54" si="7">(O10*U10*$AG$30+P10*V10*$AG$29)*365</f>
        <v>25318988.616460923</v>
      </c>
      <c r="Z10" s="96">
        <f t="shared" ref="Z10:Z54" si="8">(O10*$AI$15*$AG$37+P10*$AI$7*$AG$36)*365</f>
        <v>338442.50133319997</v>
      </c>
      <c r="AA10" s="96">
        <f t="shared" ref="AA10:AA54" si="9">O10*$AI$15*($AG$41+$AG$40*(1-M10))*365</f>
        <v>17314.231670626003</v>
      </c>
      <c r="AB10" s="97">
        <f t="shared" ref="AB10:AB54" si="10">365*((P10*$AI$7*($AG$53*$AG$54+$AG$49*$AG$50+$AG$45*$AG$46))+(O10*1.6*$AI$15*($AG$53*$AG$55+$AG$49*$AG$51+$AG$45*$AG$47)))</f>
        <v>62272.988849903544</v>
      </c>
      <c r="AD10" s="98">
        <f t="shared" ref="AD10:AD46" si="11">SUM(X10:AB10)</f>
        <v>25741018.338314652</v>
      </c>
      <c r="AE10" s="229"/>
      <c r="AF10" s="204"/>
      <c r="AG10" s="106">
        <v>80400</v>
      </c>
      <c r="AH10" s="206"/>
      <c r="AI10" s="68"/>
      <c r="AJ10" s="69"/>
    </row>
    <row r="11" spans="1:36" ht="15.6" x14ac:dyDescent="0.3">
      <c r="A11" s="82">
        <f t="shared" ref="A11:A54" si="12">A10+1</f>
        <v>2017</v>
      </c>
      <c r="B11" s="83">
        <f>'[4]Szenario 1'!$H11</f>
        <v>12083.115</v>
      </c>
      <c r="C11" s="83">
        <f>'[4]Szenario 1'!$K11</f>
        <v>1251.0857271</v>
      </c>
      <c r="D11" s="84">
        <f>'[4]Szenario 2'!$H11</f>
        <v>12143.23</v>
      </c>
      <c r="E11" s="84">
        <f>'[4]Szenario 2'!$K11</f>
        <v>1257.3100341999998</v>
      </c>
      <c r="F11" s="85">
        <f>'[4]Szenario 3'!$H11</f>
        <v>12203.344999999999</v>
      </c>
      <c r="G11" s="86">
        <f>'[4]Szenario 3'!$K11</f>
        <v>1263.5343412999998</v>
      </c>
      <c r="H11" s="251"/>
      <c r="I11" s="102">
        <f>'[5]Szenario 1'!$F11</f>
        <v>7</v>
      </c>
      <c r="J11" s="103">
        <f>'[5]Szenario 2'!$F11</f>
        <v>16</v>
      </c>
      <c r="K11" s="104">
        <f>'[5]Szenario 3'!$F11</f>
        <v>25</v>
      </c>
      <c r="L11" s="251"/>
      <c r="M11" s="105">
        <f>'[6]E-Auto'!$E9*(1/100)</f>
        <v>3.1800000000000001E-3</v>
      </c>
      <c r="O11" s="91">
        <f t="shared" si="0"/>
        <v>12143.23</v>
      </c>
      <c r="P11" s="92">
        <f t="shared" si="1"/>
        <v>21374.270581399996</v>
      </c>
      <c r="Q11" s="251"/>
      <c r="R11" s="93">
        <f t="shared" si="2"/>
        <v>1</v>
      </c>
      <c r="S11" s="94">
        <f t="shared" si="3"/>
        <v>1</v>
      </c>
      <c r="T11" s="251"/>
      <c r="U11" s="95">
        <f t="shared" si="4"/>
        <v>8.5496039636437357E-2</v>
      </c>
      <c r="V11" s="94">
        <f t="shared" si="5"/>
        <v>8.8670662717494977E-2</v>
      </c>
      <c r="W11" s="251"/>
      <c r="X11" s="55">
        <f t="shared" si="6"/>
        <v>4000</v>
      </c>
      <c r="Y11" s="96">
        <f t="shared" si="7"/>
        <v>25572205.433182541</v>
      </c>
      <c r="Z11" s="96">
        <f t="shared" si="8"/>
        <v>341826.92634653195</v>
      </c>
      <c r="AA11" s="96">
        <f t="shared" si="9"/>
        <v>17477.465184511639</v>
      </c>
      <c r="AB11" s="97">
        <f t="shared" si="10"/>
        <v>62895.71873840256</v>
      </c>
      <c r="AD11" s="98">
        <f t="shared" si="11"/>
        <v>25998405.543451991</v>
      </c>
      <c r="AE11" s="229"/>
      <c r="AF11" s="205"/>
      <c r="AG11" s="99"/>
      <c r="AH11" s="206"/>
      <c r="AI11" s="68"/>
      <c r="AJ11" s="69"/>
    </row>
    <row r="12" spans="1:36" ht="16.2" thickBot="1" x14ac:dyDescent="0.35">
      <c r="A12" s="82">
        <f t="shared" si="12"/>
        <v>2018</v>
      </c>
      <c r="B12" s="83">
        <f>'[4]Szenario 1'!$H12</f>
        <v>12143.23</v>
      </c>
      <c r="C12" s="83">
        <f>'[4]Szenario 1'!$K12</f>
        <v>1257.3100341999998</v>
      </c>
      <c r="D12" s="84">
        <f>'[4]Szenario 2'!$H12</f>
        <v>12263.46</v>
      </c>
      <c r="E12" s="84">
        <f>'[4]Szenario 2'!$K12</f>
        <v>1269.7586483999999</v>
      </c>
      <c r="F12" s="85">
        <f>'[4]Szenario 3'!$H12</f>
        <v>12383.69</v>
      </c>
      <c r="G12" s="86">
        <f>'[4]Szenario 3'!$K12</f>
        <v>1282.2072625999999</v>
      </c>
      <c r="H12" s="251"/>
      <c r="I12" s="102">
        <f>'[5]Szenario 1'!$F12</f>
        <v>7</v>
      </c>
      <c r="J12" s="103">
        <f>'[5]Szenario 2'!$F12</f>
        <v>16</v>
      </c>
      <c r="K12" s="104">
        <f>'[5]Szenario 3'!$F12</f>
        <v>25</v>
      </c>
      <c r="L12" s="251"/>
      <c r="M12" s="105">
        <f>'[6]E-Auto'!$E10*(1/100)</f>
        <v>4.1700000000000001E-3</v>
      </c>
      <c r="O12" s="91">
        <f t="shared" si="0"/>
        <v>12263.46</v>
      </c>
      <c r="P12" s="92">
        <f t="shared" si="1"/>
        <v>21585.897022799996</v>
      </c>
      <c r="Q12" s="251"/>
      <c r="R12" s="93">
        <f t="shared" si="2"/>
        <v>1</v>
      </c>
      <c r="S12" s="94">
        <f t="shared" si="3"/>
        <v>1</v>
      </c>
      <c r="T12" s="251"/>
      <c r="U12" s="95">
        <f t="shared" si="4"/>
        <v>8.5496061508742976E-2</v>
      </c>
      <c r="V12" s="94">
        <f t="shared" si="5"/>
        <v>8.8670823342873933E-2</v>
      </c>
      <c r="W12" s="251"/>
      <c r="X12" s="55">
        <f t="shared" si="6"/>
        <v>4000</v>
      </c>
      <c r="Y12" s="96">
        <f t="shared" si="7"/>
        <v>25825423.603130501</v>
      </c>
      <c r="Z12" s="96">
        <f t="shared" si="8"/>
        <v>345211.35135986394</v>
      </c>
      <c r="AA12" s="96">
        <f t="shared" si="9"/>
        <v>17638.278726751319</v>
      </c>
      <c r="AB12" s="97">
        <f t="shared" si="10"/>
        <v>63518.448626901605</v>
      </c>
      <c r="AD12" s="98">
        <f t="shared" si="11"/>
        <v>26255791.681844018</v>
      </c>
      <c r="AE12" s="229"/>
      <c r="AF12" s="107" t="s">
        <v>57</v>
      </c>
      <c r="AG12" s="108">
        <v>15</v>
      </c>
      <c r="AH12" s="109" t="s">
        <v>58</v>
      </c>
      <c r="AI12" s="109"/>
      <c r="AJ12" s="110"/>
    </row>
    <row r="13" spans="1:36" ht="16.2" thickBot="1" x14ac:dyDescent="0.35">
      <c r="A13" s="82">
        <f t="shared" si="12"/>
        <v>2019</v>
      </c>
      <c r="B13" s="83">
        <f>'[4]Szenario 1'!$H13</f>
        <v>12203.344999999999</v>
      </c>
      <c r="C13" s="83">
        <f>'[4]Szenario 1'!$K13</f>
        <v>1263.5343412999998</v>
      </c>
      <c r="D13" s="84">
        <f>'[4]Szenario 2'!$H13</f>
        <v>12383.69</v>
      </c>
      <c r="E13" s="84">
        <f>'[4]Szenario 2'!$K13</f>
        <v>1282.2072625999999</v>
      </c>
      <c r="F13" s="85">
        <f>'[4]Szenario 3'!$H13</f>
        <v>12564.035</v>
      </c>
      <c r="G13" s="86">
        <f>'[4]Szenario 3'!$K13</f>
        <v>1300.8801838999998</v>
      </c>
      <c r="H13" s="251"/>
      <c r="I13" s="102">
        <f>'[5]Szenario 1'!$F13</f>
        <v>7</v>
      </c>
      <c r="J13" s="103">
        <f>'[5]Szenario 2'!$F13</f>
        <v>16</v>
      </c>
      <c r="K13" s="104">
        <f>'[5]Szenario 3'!$F13</f>
        <v>25</v>
      </c>
      <c r="L13" s="251"/>
      <c r="M13" s="105">
        <f>'[6]E-Auto'!$E11*(1/100)</f>
        <v>6.2100000000000002E-3</v>
      </c>
      <c r="O13" s="91">
        <f t="shared" si="0"/>
        <v>12383.69</v>
      </c>
      <c r="P13" s="92">
        <f t="shared" si="1"/>
        <v>21797.5234642</v>
      </c>
      <c r="Q13" s="251"/>
      <c r="R13" s="93">
        <f t="shared" si="2"/>
        <v>1</v>
      </c>
      <c r="S13" s="94">
        <f t="shared" si="3"/>
        <v>1</v>
      </c>
      <c r="T13" s="251"/>
      <c r="U13" s="95">
        <f t="shared" si="4"/>
        <v>8.5496084033900174E-2</v>
      </c>
      <c r="V13" s="94">
        <f t="shared" si="5"/>
        <v>8.8670988762650588E-2</v>
      </c>
      <c r="W13" s="251"/>
      <c r="X13" s="55">
        <f t="shared" si="6"/>
        <v>4000</v>
      </c>
      <c r="Y13" s="96">
        <f t="shared" si="7"/>
        <v>26078643.166897587</v>
      </c>
      <c r="Z13" s="96">
        <f t="shared" si="8"/>
        <v>348595.77637319604</v>
      </c>
      <c r="AA13" s="96">
        <f t="shared" si="9"/>
        <v>17785.753356209741</v>
      </c>
      <c r="AB13" s="97">
        <f t="shared" si="10"/>
        <v>64141.17851540065</v>
      </c>
      <c r="AD13" s="98">
        <f t="shared" si="11"/>
        <v>26513165.875142395</v>
      </c>
      <c r="AE13" s="229"/>
    </row>
    <row r="14" spans="1:36" ht="16.2" thickBot="1" x14ac:dyDescent="0.35">
      <c r="A14" s="111">
        <f t="shared" si="12"/>
        <v>2020</v>
      </c>
      <c r="B14" s="83">
        <f>'[4]Szenario 1'!$H14</f>
        <v>12263.46</v>
      </c>
      <c r="C14" s="83">
        <f>'[4]Szenario 1'!$K14</f>
        <v>1269.7586483999999</v>
      </c>
      <c r="D14" s="84">
        <f>'[4]Szenario 2'!$H14</f>
        <v>12503.92</v>
      </c>
      <c r="E14" s="84">
        <f>'[4]Szenario 2'!$K14</f>
        <v>1294.6558768</v>
      </c>
      <c r="F14" s="85">
        <f>'[4]Szenario 3'!$H14</f>
        <v>12744.38</v>
      </c>
      <c r="G14" s="86">
        <f>'[4]Szenario 3'!$K14</f>
        <v>1319.5531051999999</v>
      </c>
      <c r="H14" s="251"/>
      <c r="I14" s="102">
        <f>'[5]Szenario 1'!$F14</f>
        <v>7</v>
      </c>
      <c r="J14" s="103">
        <f>'[5]Szenario 2'!$F14</f>
        <v>16</v>
      </c>
      <c r="K14" s="104">
        <f>'[5]Szenario 3'!$F14</f>
        <v>25</v>
      </c>
      <c r="L14" s="251"/>
      <c r="M14" s="105">
        <f>'[6]E-Auto'!$E12*(1/100)</f>
        <v>3.5041935483870967E-2</v>
      </c>
      <c r="O14" s="91">
        <f t="shared" si="0"/>
        <v>12503.92</v>
      </c>
      <c r="P14" s="92">
        <f t="shared" si="1"/>
        <v>22009.149905599999</v>
      </c>
      <c r="Q14" s="251"/>
      <c r="R14" s="93">
        <f t="shared" si="2"/>
        <v>1</v>
      </c>
      <c r="S14" s="94">
        <f t="shared" si="3"/>
        <v>1</v>
      </c>
      <c r="T14" s="251"/>
      <c r="U14" s="95">
        <f t="shared" si="4"/>
        <v>8.5496107224772494E-2</v>
      </c>
      <c r="V14" s="94">
        <f t="shared" si="5"/>
        <v>8.8671159071292027E-2</v>
      </c>
      <c r="W14" s="251"/>
      <c r="X14" s="55">
        <f>($AG$7*$AG$8*S14+$AG$15*$AG$16*R14)*$AG$24+(AG26*AG7)</f>
        <v>72000</v>
      </c>
      <c r="Y14" s="96">
        <f t="shared" si="7"/>
        <v>26331864.165880356</v>
      </c>
      <c r="Z14" s="96">
        <f t="shared" si="8"/>
        <v>351980.20138652797</v>
      </c>
      <c r="AA14" s="96">
        <f t="shared" si="9"/>
        <v>17595.250568135794</v>
      </c>
      <c r="AB14" s="97">
        <f t="shared" si="10"/>
        <v>64763.908403899681</v>
      </c>
      <c r="AD14" s="98">
        <f t="shared" si="11"/>
        <v>26838203.526238918</v>
      </c>
      <c r="AE14" s="229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2"/>
        <v>2021</v>
      </c>
      <c r="B15" s="83">
        <f>'[4]Szenario 1'!$H15</f>
        <v>12323.575000000001</v>
      </c>
      <c r="C15" s="83">
        <f>'[4]Szenario 1'!$K15</f>
        <v>1275.9829554999999</v>
      </c>
      <c r="D15" s="84">
        <f>'[4]Szenario 2'!$H15</f>
        <v>12624.15</v>
      </c>
      <c r="E15" s="84">
        <f>'[4]Szenario 2'!$K15</f>
        <v>1307.1044909999998</v>
      </c>
      <c r="F15" s="85">
        <f>'[4]Szenario 3'!$H15</f>
        <v>12924.725</v>
      </c>
      <c r="G15" s="86">
        <f>'[4]Szenario 3'!$K15</f>
        <v>1338.2260265</v>
      </c>
      <c r="H15" s="251"/>
      <c r="I15" s="102">
        <f>'[5]Szenario 1'!$F15</f>
        <v>7</v>
      </c>
      <c r="J15" s="103">
        <f>'[5]Szenario 2'!$F15</f>
        <v>16</v>
      </c>
      <c r="K15" s="104">
        <f>'[5]Szenario 3'!$F15</f>
        <v>25</v>
      </c>
      <c r="L15" s="251"/>
      <c r="M15" s="105">
        <f>'[6]E-Auto'!$E13*(1/100)</f>
        <v>6.3873870967741941E-2</v>
      </c>
      <c r="O15" s="91">
        <f t="shared" si="0"/>
        <v>12624.15</v>
      </c>
      <c r="P15" s="92">
        <f t="shared" si="1"/>
        <v>22220.776346999995</v>
      </c>
      <c r="Q15" s="251"/>
      <c r="R15" s="93">
        <f t="shared" si="2"/>
        <v>1</v>
      </c>
      <c r="S15" s="94">
        <f t="shared" si="3"/>
        <v>1</v>
      </c>
      <c r="T15" s="251"/>
      <c r="U15" s="95">
        <f t="shared" si="4"/>
        <v>8.5496131094349004E-2</v>
      </c>
      <c r="V15" s="94">
        <f t="shared" si="5"/>
        <v>8.8671334364187004E-2</v>
      </c>
      <c r="W15" s="251"/>
      <c r="X15" s="55">
        <f t="shared" si="6"/>
        <v>4000</v>
      </c>
      <c r="Y15" s="96">
        <f t="shared" si="7"/>
        <v>26585086.642287042</v>
      </c>
      <c r="Z15" s="96">
        <f t="shared" si="8"/>
        <v>355364.62639986002</v>
      </c>
      <c r="AA15" s="96">
        <f t="shared" si="9"/>
        <v>17397.763549194067</v>
      </c>
      <c r="AB15" s="97">
        <f t="shared" si="10"/>
        <v>65386.638292398704</v>
      </c>
      <c r="AD15" s="98">
        <f t="shared" si="11"/>
        <v>27027235.670528494</v>
      </c>
      <c r="AE15" s="229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2"/>
        <v>2022</v>
      </c>
      <c r="B16" s="83">
        <f>'[4]Szenario 1'!$H16</f>
        <v>12383.69</v>
      </c>
      <c r="C16" s="83">
        <f>'[4]Szenario 1'!$K16</f>
        <v>1282.2072625999999</v>
      </c>
      <c r="D16" s="84">
        <f>'[4]Szenario 2'!$H16</f>
        <v>12744.38</v>
      </c>
      <c r="E16" s="84">
        <f>'[4]Szenario 2'!$K16</f>
        <v>1319.5531051999999</v>
      </c>
      <c r="F16" s="85">
        <f>'[4]Szenario 3'!$H16</f>
        <v>13105.07</v>
      </c>
      <c r="G16" s="86">
        <f>'[4]Szenario 3'!$K16</f>
        <v>1356.8989477999999</v>
      </c>
      <c r="H16" s="251"/>
      <c r="I16" s="102">
        <f>'[5]Szenario 1'!$F16</f>
        <v>7</v>
      </c>
      <c r="J16" s="103">
        <f>'[5]Szenario 2'!$F16</f>
        <v>16</v>
      </c>
      <c r="K16" s="104">
        <f>'[5]Szenario 3'!$F16</f>
        <v>25</v>
      </c>
      <c r="L16" s="251"/>
      <c r="M16" s="105">
        <f>'[6]E-Auto'!$E14*(1/100)</f>
        <v>9.2705806451612929E-2</v>
      </c>
      <c r="O16" s="91">
        <f t="shared" si="0"/>
        <v>12744.38</v>
      </c>
      <c r="P16" s="92">
        <f t="shared" si="1"/>
        <v>22432.402788399999</v>
      </c>
      <c r="Q16" s="251"/>
      <c r="R16" s="93">
        <f t="shared" si="2"/>
        <v>1</v>
      </c>
      <c r="S16" s="94">
        <f t="shared" si="3"/>
        <v>1</v>
      </c>
      <c r="T16" s="251"/>
      <c r="U16" s="95">
        <f t="shared" si="4"/>
        <v>8.5496155655744241E-2</v>
      </c>
      <c r="V16" s="94">
        <f t="shared" si="5"/>
        <v>8.8671514737645868E-2</v>
      </c>
      <c r="W16" s="251"/>
      <c r="X16" s="55">
        <f t="shared" si="6"/>
        <v>4000</v>
      </c>
      <c r="Y16" s="96">
        <f t="shared" si="7"/>
        <v>26838310.639145423</v>
      </c>
      <c r="Z16" s="96">
        <f t="shared" si="8"/>
        <v>358749.05141319195</v>
      </c>
      <c r="AA16" s="96">
        <f t="shared" si="9"/>
        <v>17193.29229938456</v>
      </c>
      <c r="AB16" s="97">
        <f t="shared" si="10"/>
        <v>66009.368180897756</v>
      </c>
      <c r="AD16" s="98">
        <f t="shared" si="11"/>
        <v>27284262.351038899</v>
      </c>
      <c r="AE16" s="229"/>
      <c r="AF16" s="81" t="s">
        <v>61</v>
      </c>
      <c r="AG16" s="54">
        <v>7</v>
      </c>
      <c r="AH16" s="68" t="s">
        <v>50</v>
      </c>
      <c r="AI16" s="68"/>
      <c r="AJ16" s="69"/>
    </row>
    <row r="17" spans="1:36" ht="15.6" x14ac:dyDescent="0.3">
      <c r="A17" s="82">
        <f t="shared" si="12"/>
        <v>2023</v>
      </c>
      <c r="B17" s="83">
        <f>'[4]Szenario 1'!$H17</f>
        <v>12443.805</v>
      </c>
      <c r="C17" s="83">
        <f>'[4]Szenario 1'!$K17</f>
        <v>1288.4315697</v>
      </c>
      <c r="D17" s="84">
        <f>'[4]Szenario 2'!$H17</f>
        <v>12864.61</v>
      </c>
      <c r="E17" s="84">
        <f>'[4]Szenario 2'!$K17</f>
        <v>1332.0017194</v>
      </c>
      <c r="F17" s="85">
        <f>'[4]Szenario 3'!$H17</f>
        <v>13285.415000000001</v>
      </c>
      <c r="G17" s="86">
        <f>'[4]Szenario 3'!$K17</f>
        <v>1375.5718691</v>
      </c>
      <c r="H17" s="251"/>
      <c r="I17" s="102">
        <f>'[5]Szenario 1'!$F17</f>
        <v>7</v>
      </c>
      <c r="J17" s="103">
        <f>'[5]Szenario 2'!$F17</f>
        <v>16</v>
      </c>
      <c r="K17" s="104">
        <f>'[5]Szenario 3'!$F17</f>
        <v>25</v>
      </c>
      <c r="L17" s="251"/>
      <c r="M17" s="105">
        <f>'[6]E-Auto'!$E15*(1/100)</f>
        <v>0.1215377419354839</v>
      </c>
      <c r="O17" s="91">
        <f t="shared" si="0"/>
        <v>12864.61</v>
      </c>
      <c r="P17" s="92">
        <f t="shared" si="1"/>
        <v>22644.029229799999</v>
      </c>
      <c r="Q17" s="251"/>
      <c r="R17" s="93">
        <f t="shared" si="2"/>
        <v>1</v>
      </c>
      <c r="S17" s="94">
        <f t="shared" si="3"/>
        <v>1</v>
      </c>
      <c r="T17" s="251"/>
      <c r="U17" s="95">
        <f t="shared" si="4"/>
        <v>8.5496180922198267E-2</v>
      </c>
      <c r="V17" s="94">
        <f t="shared" si="5"/>
        <v>8.8671700288900646E-2</v>
      </c>
      <c r="W17" s="251"/>
      <c r="X17" s="55">
        <f t="shared" si="6"/>
        <v>4000</v>
      </c>
      <c r="Y17" s="96">
        <f t="shared" si="7"/>
        <v>27091536.20031067</v>
      </c>
      <c r="Z17" s="96">
        <f t="shared" si="8"/>
        <v>362133.47642652399</v>
      </c>
      <c r="AA17" s="96">
        <f t="shared" si="9"/>
        <v>16981.836818707285</v>
      </c>
      <c r="AB17" s="97">
        <f t="shared" si="10"/>
        <v>66632.098069396787</v>
      </c>
      <c r="AD17" s="98">
        <f t="shared" si="11"/>
        <v>27541283.611625295</v>
      </c>
      <c r="AE17" s="229"/>
      <c r="AF17" s="203" t="s">
        <v>62</v>
      </c>
      <c r="AG17" s="99"/>
      <c r="AH17" s="206"/>
      <c r="AI17" s="68"/>
      <c r="AJ17" s="69"/>
    </row>
    <row r="18" spans="1:36" ht="15.6" x14ac:dyDescent="0.3">
      <c r="A18" s="82">
        <f t="shared" si="12"/>
        <v>2024</v>
      </c>
      <c r="B18" s="83">
        <f>'[4]Szenario 1'!$H18</f>
        <v>12503.92</v>
      </c>
      <c r="C18" s="83">
        <f>'[4]Szenario 1'!$K18</f>
        <v>1294.6558768</v>
      </c>
      <c r="D18" s="84">
        <f>'[4]Szenario 2'!$H18</f>
        <v>12984.84</v>
      </c>
      <c r="E18" s="84">
        <f>'[4]Szenario 2'!$K18</f>
        <v>1344.4503336</v>
      </c>
      <c r="F18" s="85">
        <f>'[4]Szenario 3'!$H18</f>
        <v>13465.76</v>
      </c>
      <c r="G18" s="86">
        <f>'[4]Szenario 3'!$K18</f>
        <v>1394.2447903999998</v>
      </c>
      <c r="H18" s="251"/>
      <c r="I18" s="102">
        <f>'[5]Szenario 1'!$F18</f>
        <v>7</v>
      </c>
      <c r="J18" s="103">
        <f>'[5]Szenario 2'!$F18</f>
        <v>16</v>
      </c>
      <c r="K18" s="104">
        <f>'[5]Szenario 3'!$F18</f>
        <v>25</v>
      </c>
      <c r="L18" s="251"/>
      <c r="M18" s="105">
        <f>'[6]E-Auto'!$E16*(1/100)</f>
        <v>0.15036967741935489</v>
      </c>
      <c r="O18" s="91">
        <f t="shared" si="0"/>
        <v>12984.84</v>
      </c>
      <c r="P18" s="92">
        <f t="shared" si="1"/>
        <v>22855.655671200002</v>
      </c>
      <c r="Q18" s="251"/>
      <c r="R18" s="93">
        <f t="shared" si="2"/>
        <v>1</v>
      </c>
      <c r="S18" s="94">
        <f t="shared" si="3"/>
        <v>1</v>
      </c>
      <c r="T18" s="251"/>
      <c r="U18" s="95">
        <f t="shared" si="4"/>
        <v>8.5496206907076627E-2</v>
      </c>
      <c r="V18" s="94">
        <f t="shared" si="5"/>
        <v>8.8671891116104948E-2</v>
      </c>
      <c r="W18" s="251"/>
      <c r="X18" s="55">
        <f t="shared" si="6"/>
        <v>4000</v>
      </c>
      <c r="Y18" s="96">
        <f t="shared" si="7"/>
        <v>27344763.370473284</v>
      </c>
      <c r="Z18" s="96">
        <f t="shared" si="8"/>
        <v>365517.90143985598</v>
      </c>
      <c r="AA18" s="96">
        <f t="shared" si="9"/>
        <v>16763.397107162211</v>
      </c>
      <c r="AB18" s="97">
        <f t="shared" si="10"/>
        <v>67254.827957895832</v>
      </c>
      <c r="AD18" s="98">
        <f t="shared" si="11"/>
        <v>27798299.496978197</v>
      </c>
      <c r="AE18" s="229"/>
      <c r="AF18" s="204"/>
      <c r="AG18" s="106">
        <v>60000</v>
      </c>
      <c r="AH18" s="206"/>
      <c r="AI18" s="68"/>
      <c r="AJ18" s="69"/>
    </row>
    <row r="19" spans="1:36" ht="15.6" x14ac:dyDescent="0.3">
      <c r="A19" s="82">
        <f t="shared" si="12"/>
        <v>2025</v>
      </c>
      <c r="B19" s="83">
        <f>'[4]Szenario 1'!$H19</f>
        <v>12564.035</v>
      </c>
      <c r="C19" s="83">
        <f>'[4]Szenario 1'!$K19</f>
        <v>1300.8801838999998</v>
      </c>
      <c r="D19" s="84">
        <f>'[4]Szenario 2'!$H19</f>
        <v>13105.07</v>
      </c>
      <c r="E19" s="84">
        <f>'[4]Szenario 2'!$K19</f>
        <v>1356.8989477999999</v>
      </c>
      <c r="F19" s="85">
        <f>'[4]Szenario 3'!$H19</f>
        <v>13646.105</v>
      </c>
      <c r="G19" s="86">
        <f>'[4]Szenario 3'!$K19</f>
        <v>1412.9177116999999</v>
      </c>
      <c r="H19" s="251"/>
      <c r="I19" s="102">
        <f>'[5]Szenario 1'!$F19</f>
        <v>7</v>
      </c>
      <c r="J19" s="103">
        <f>'[5]Szenario 2'!$F19</f>
        <v>16</v>
      </c>
      <c r="K19" s="104">
        <f>'[5]Szenario 3'!$F19</f>
        <v>25</v>
      </c>
      <c r="L19" s="251"/>
      <c r="M19" s="105">
        <f>'[6]E-Auto'!$E17*(1/100)</f>
        <v>0.17920161290322587</v>
      </c>
      <c r="O19" s="91">
        <f t="shared" si="0"/>
        <v>13105.07</v>
      </c>
      <c r="P19" s="92">
        <f t="shared" si="1"/>
        <v>23067.282112599998</v>
      </c>
      <c r="Q19" s="251"/>
      <c r="R19" s="93">
        <f t="shared" si="2"/>
        <v>1</v>
      </c>
      <c r="S19" s="94">
        <f t="shared" si="3"/>
        <v>1</v>
      </c>
      <c r="T19" s="251"/>
      <c r="U19" s="95">
        <f t="shared" si="4"/>
        <v>8.5496233623870363E-2</v>
      </c>
      <c r="V19" s="94">
        <f t="shared" si="5"/>
        <v>8.8672087318334022E-2</v>
      </c>
      <c r="W19" s="251"/>
      <c r="X19" s="55">
        <f t="shared" si="6"/>
        <v>4000</v>
      </c>
      <c r="Y19" s="96">
        <f t="shared" si="7"/>
        <v>27597992.195166916</v>
      </c>
      <c r="Z19" s="96">
        <f t="shared" si="8"/>
        <v>368902.32645318797</v>
      </c>
      <c r="AA19" s="96">
        <f t="shared" si="9"/>
        <v>16537.973164749372</v>
      </c>
      <c r="AB19" s="97">
        <f t="shared" si="10"/>
        <v>67877.557846394848</v>
      </c>
      <c r="AD19" s="98">
        <f t="shared" si="11"/>
        <v>28055310.052631244</v>
      </c>
      <c r="AE19" s="229"/>
      <c r="AF19" s="205"/>
      <c r="AG19" s="99"/>
      <c r="AH19" s="206"/>
      <c r="AI19" s="68"/>
      <c r="AJ19" s="69"/>
    </row>
    <row r="20" spans="1:36" ht="16.2" thickBot="1" x14ac:dyDescent="0.35">
      <c r="A20" s="82">
        <f t="shared" si="12"/>
        <v>2026</v>
      </c>
      <c r="B20" s="83">
        <f>'[4]Szenario 1'!$H20</f>
        <v>12624.15</v>
      </c>
      <c r="C20" s="83">
        <f>'[4]Szenario 1'!$K20</f>
        <v>1307.1044909999998</v>
      </c>
      <c r="D20" s="84">
        <f>'[4]Szenario 2'!$H20</f>
        <v>13225.3</v>
      </c>
      <c r="E20" s="84">
        <f>'[4]Szenario 2'!$K20</f>
        <v>1369.3475619999999</v>
      </c>
      <c r="F20" s="85">
        <f>'[4]Szenario 3'!$H20</f>
        <v>13826.45</v>
      </c>
      <c r="G20" s="86">
        <f>'[4]Szenario 3'!$K20</f>
        <v>1431.590633</v>
      </c>
      <c r="H20" s="251"/>
      <c r="I20" s="102">
        <f>'[5]Szenario 1'!$F20</f>
        <v>7</v>
      </c>
      <c r="J20" s="103">
        <f>'[5]Szenario 2'!$F20</f>
        <v>16</v>
      </c>
      <c r="K20" s="104">
        <f>'[5]Szenario 3'!$F20</f>
        <v>25</v>
      </c>
      <c r="L20" s="251"/>
      <c r="M20" s="105">
        <f>'[6]E-Auto'!$E18*(1/100)</f>
        <v>0.20803354838709684</v>
      </c>
      <c r="O20" s="91">
        <f t="shared" si="0"/>
        <v>13225.3</v>
      </c>
      <c r="P20" s="92">
        <f t="shared" si="1"/>
        <v>23278.908553999998</v>
      </c>
      <c r="Q20" s="251"/>
      <c r="R20" s="93">
        <f t="shared" si="2"/>
        <v>1</v>
      </c>
      <c r="S20" s="94">
        <f t="shared" si="3"/>
        <v>1</v>
      </c>
      <c r="T20" s="251"/>
      <c r="U20" s="95">
        <f t="shared" si="4"/>
        <v>8.5496261086196013E-2</v>
      </c>
      <c r="V20" s="94">
        <f t="shared" si="5"/>
        <v>8.8672288995584783E-2</v>
      </c>
      <c r="W20" s="251"/>
      <c r="X20" s="55">
        <f t="shared" si="6"/>
        <v>4000</v>
      </c>
      <c r="Y20" s="96">
        <f t="shared" si="7"/>
        <v>27851222.720776297</v>
      </c>
      <c r="Z20" s="96">
        <f t="shared" si="8"/>
        <v>372286.75146651996</v>
      </c>
      <c r="AA20" s="96">
        <f t="shared" si="9"/>
        <v>16305.564991468746</v>
      </c>
      <c r="AB20" s="97">
        <f t="shared" si="10"/>
        <v>68500.287734893893</v>
      </c>
      <c r="AD20" s="98">
        <f t="shared" si="11"/>
        <v>28312315.32496918</v>
      </c>
      <c r="AE20" s="229"/>
      <c r="AF20" s="107" t="s">
        <v>57</v>
      </c>
      <c r="AG20" s="108">
        <v>37</v>
      </c>
      <c r="AH20" s="109" t="s">
        <v>58</v>
      </c>
      <c r="AI20" s="109"/>
      <c r="AJ20" s="110"/>
    </row>
    <row r="21" spans="1:36" ht="16.2" thickBot="1" x14ac:dyDescent="0.35">
      <c r="A21" s="82">
        <f t="shared" si="12"/>
        <v>2027</v>
      </c>
      <c r="B21" s="83">
        <f>'[4]Szenario 1'!$H21</f>
        <v>12684.264999999999</v>
      </c>
      <c r="C21" s="83">
        <f>'[4]Szenario 1'!$K21</f>
        <v>1313.3287980999999</v>
      </c>
      <c r="D21" s="84">
        <f>'[4]Szenario 2'!$H21</f>
        <v>13345.53</v>
      </c>
      <c r="E21" s="84">
        <f>'[4]Szenario 2'!$K21</f>
        <v>1381.7961762</v>
      </c>
      <c r="F21" s="85">
        <f>'[4]Szenario 3'!$H21</f>
        <v>14006.795</v>
      </c>
      <c r="G21" s="86">
        <f>'[4]Szenario 3'!$K21</f>
        <v>1450.2635542999999</v>
      </c>
      <c r="H21" s="251"/>
      <c r="I21" s="102">
        <f>'[5]Szenario 1'!$F21</f>
        <v>7</v>
      </c>
      <c r="J21" s="103">
        <f>'[5]Szenario 2'!$F21</f>
        <v>16</v>
      </c>
      <c r="K21" s="104">
        <f>'[5]Szenario 3'!$F21</f>
        <v>25</v>
      </c>
      <c r="L21" s="251"/>
      <c r="M21" s="105">
        <f>'[6]E-Auto'!$E19*(1/100)</f>
        <v>0.23686548387096781</v>
      </c>
      <c r="O21" s="91">
        <f t="shared" si="0"/>
        <v>13345.53</v>
      </c>
      <c r="P21" s="92">
        <f t="shared" si="1"/>
        <v>23490.534995400001</v>
      </c>
      <c r="Q21" s="251"/>
      <c r="R21" s="93">
        <f t="shared" si="2"/>
        <v>1</v>
      </c>
      <c r="S21" s="94">
        <f t="shared" si="3"/>
        <v>1</v>
      </c>
      <c r="T21" s="251"/>
      <c r="U21" s="95">
        <f t="shared" si="4"/>
        <v>8.5496289307795625E-2</v>
      </c>
      <c r="V21" s="94">
        <f t="shared" si="5"/>
        <v>8.8672496248775726E-2</v>
      </c>
      <c r="W21" s="251"/>
      <c r="X21" s="55">
        <f t="shared" si="6"/>
        <v>4000</v>
      </c>
      <c r="Y21" s="96">
        <f t="shared" si="7"/>
        <v>28104454.994545091</v>
      </c>
      <c r="Z21" s="96">
        <f t="shared" si="8"/>
        <v>375671.17647985206</v>
      </c>
      <c r="AA21" s="96">
        <f t="shared" si="9"/>
        <v>16066.172587320349</v>
      </c>
      <c r="AB21" s="97">
        <f t="shared" si="10"/>
        <v>69123.017623392923</v>
      </c>
      <c r="AD21" s="98">
        <f t="shared" si="11"/>
        <v>28569315.36123566</v>
      </c>
      <c r="AE21" s="229"/>
    </row>
    <row r="22" spans="1:36" ht="16.2" thickBot="1" x14ac:dyDescent="0.35">
      <c r="A22" s="82">
        <f t="shared" si="12"/>
        <v>2028</v>
      </c>
      <c r="B22" s="83">
        <f>'[4]Szenario 1'!$H22</f>
        <v>12744.38</v>
      </c>
      <c r="C22" s="83">
        <f>'[4]Szenario 1'!$K22</f>
        <v>1319.5531051999999</v>
      </c>
      <c r="D22" s="84">
        <f>'[4]Szenario 2'!$H22</f>
        <v>13465.76</v>
      </c>
      <c r="E22" s="84">
        <f>'[4]Szenario 2'!$K22</f>
        <v>1394.2447903999998</v>
      </c>
      <c r="F22" s="85">
        <f>'[4]Szenario 3'!$H22</f>
        <v>14187.14</v>
      </c>
      <c r="G22" s="86">
        <f>'[4]Szenario 3'!$K22</f>
        <v>1468.9364755999998</v>
      </c>
      <c r="H22" s="251"/>
      <c r="I22" s="102">
        <f>'[5]Szenario 1'!$F22</f>
        <v>7</v>
      </c>
      <c r="J22" s="103">
        <f>'[5]Szenario 2'!$F22</f>
        <v>16</v>
      </c>
      <c r="K22" s="104">
        <f>'[5]Szenario 3'!$F22</f>
        <v>25</v>
      </c>
      <c r="L22" s="251"/>
      <c r="M22" s="105">
        <f>'[6]E-Auto'!$E20*(1/100)</f>
        <v>0.26569741935483882</v>
      </c>
      <c r="O22" s="91">
        <f t="shared" si="0"/>
        <v>13465.76</v>
      </c>
      <c r="P22" s="92">
        <f t="shared" si="1"/>
        <v>23702.161436799997</v>
      </c>
      <c r="Q22" s="251"/>
      <c r="R22" s="93">
        <f t="shared" si="2"/>
        <v>1</v>
      </c>
      <c r="S22" s="94">
        <f t="shared" si="3"/>
        <v>1</v>
      </c>
      <c r="T22" s="251"/>
      <c r="U22" s="95">
        <f t="shared" si="4"/>
        <v>8.5496318302536747E-2</v>
      </c>
      <c r="V22" s="94">
        <f t="shared" si="5"/>
        <v>8.8672709179747011E-2</v>
      </c>
      <c r="W22" s="251"/>
      <c r="X22" s="55">
        <f t="shared" si="6"/>
        <v>4000</v>
      </c>
      <c r="Y22" s="96">
        <f t="shared" si="7"/>
        <v>28357689.064583782</v>
      </c>
      <c r="Z22" s="96">
        <f t="shared" si="8"/>
        <v>379055.60149318393</v>
      </c>
      <c r="AA22" s="96">
        <f t="shared" si="9"/>
        <v>15819.795952304166</v>
      </c>
      <c r="AB22" s="97">
        <f t="shared" si="10"/>
        <v>69745.747511891954</v>
      </c>
      <c r="AD22" s="98">
        <f t="shared" si="11"/>
        <v>28826310.209541164</v>
      </c>
      <c r="AE22" s="229"/>
      <c r="AF22" s="113" t="s">
        <v>63</v>
      </c>
      <c r="AG22" s="59"/>
      <c r="AH22" s="60"/>
    </row>
    <row r="23" spans="1:36" ht="16.2" thickTop="1" x14ac:dyDescent="0.3">
      <c r="A23" s="82">
        <f t="shared" si="12"/>
        <v>2029</v>
      </c>
      <c r="B23" s="83">
        <f>'[4]Szenario 1'!$H23</f>
        <v>12804.495000000001</v>
      </c>
      <c r="C23" s="83">
        <f>'[4]Szenario 1'!$K23</f>
        <v>1325.7774122999999</v>
      </c>
      <c r="D23" s="84">
        <f>'[4]Szenario 2'!$H23</f>
        <v>13585.99</v>
      </c>
      <c r="E23" s="84">
        <f>'[4]Szenario 2'!$K23</f>
        <v>1406.6934045999999</v>
      </c>
      <c r="F23" s="85">
        <f>'[4]Szenario 3'!$H23</f>
        <v>14367.485000000001</v>
      </c>
      <c r="G23" s="86">
        <f>'[4]Szenario 3'!$K23</f>
        <v>1487.6093968999999</v>
      </c>
      <c r="H23" s="251"/>
      <c r="I23" s="102">
        <f>'[5]Szenario 1'!$F23</f>
        <v>7</v>
      </c>
      <c r="J23" s="103">
        <f>'[5]Szenario 2'!$F23</f>
        <v>16</v>
      </c>
      <c r="K23" s="104">
        <f>'[5]Szenario 3'!$F23</f>
        <v>25</v>
      </c>
      <c r="L23" s="251"/>
      <c r="M23" s="105">
        <f>'[6]E-Auto'!$E21*(1/100)</f>
        <v>0.29452935483870979</v>
      </c>
      <c r="O23" s="91">
        <f t="shared" si="0"/>
        <v>13585.99</v>
      </c>
      <c r="P23" s="92">
        <f t="shared" si="1"/>
        <v>23913.787878199997</v>
      </c>
      <c r="Q23" s="251"/>
      <c r="R23" s="93">
        <f t="shared" si="2"/>
        <v>1</v>
      </c>
      <c r="S23" s="94">
        <f t="shared" si="3"/>
        <v>1</v>
      </c>
      <c r="T23" s="251"/>
      <c r="U23" s="95">
        <f t="shared" si="4"/>
        <v>8.5496348084412407E-2</v>
      </c>
      <c r="V23" s="94">
        <f t="shared" si="5"/>
        <v>8.8672927891260425E-2</v>
      </c>
      <c r="W23" s="251"/>
      <c r="X23" s="55">
        <f t="shared" si="6"/>
        <v>4000</v>
      </c>
      <c r="Y23" s="96">
        <f t="shared" si="7"/>
        <v>28610924.979877558</v>
      </c>
      <c r="Z23" s="96">
        <f t="shared" si="8"/>
        <v>382440.02650651598</v>
      </c>
      <c r="AA23" s="96">
        <f t="shared" si="9"/>
        <v>15566.435086420204</v>
      </c>
      <c r="AB23" s="97">
        <f t="shared" si="10"/>
        <v>70368.477400390999</v>
      </c>
      <c r="AD23" s="98">
        <f t="shared" si="11"/>
        <v>29083299.918870889</v>
      </c>
      <c r="AE23" s="229"/>
      <c r="AF23" s="116" t="s">
        <v>65</v>
      </c>
      <c r="AG23" s="68"/>
      <c r="AH23" s="69"/>
    </row>
    <row r="24" spans="1:36" ht="15.6" x14ac:dyDescent="0.3">
      <c r="A24" s="82">
        <f t="shared" si="12"/>
        <v>2030</v>
      </c>
      <c r="B24" s="83">
        <f>'[4]Szenario 1'!$H24</f>
        <v>12864.61</v>
      </c>
      <c r="C24" s="83">
        <f>'[4]Szenario 1'!$K24</f>
        <v>1332.0017194</v>
      </c>
      <c r="D24" s="84">
        <f>'[4]Szenario 2'!$H24</f>
        <v>13706.220000000001</v>
      </c>
      <c r="E24" s="84">
        <f>'[4]Szenario 2'!$K24</f>
        <v>1419.1420188</v>
      </c>
      <c r="F24" s="85">
        <f>'[4]Szenario 3'!$H24</f>
        <v>14547.83</v>
      </c>
      <c r="G24" s="86">
        <f>'[4]Szenario 3'!$K24</f>
        <v>1506.2823182</v>
      </c>
      <c r="H24" s="251"/>
      <c r="I24" s="102">
        <f>'[5]Szenario 1'!$F24</f>
        <v>7</v>
      </c>
      <c r="J24" s="103">
        <f>'[5]Szenario 2'!$F24</f>
        <v>16</v>
      </c>
      <c r="K24" s="104">
        <f>'[5]Szenario 3'!$F24</f>
        <v>25</v>
      </c>
      <c r="L24" s="251"/>
      <c r="M24" s="105">
        <f>'[6]E-Auto'!$E22*(1/100)</f>
        <v>0.32336129032258071</v>
      </c>
      <c r="O24" s="91">
        <f t="shared" si="0"/>
        <v>13706.220000000001</v>
      </c>
      <c r="P24" s="92">
        <f t="shared" si="1"/>
        <v>24125.4143196</v>
      </c>
      <c r="Q24" s="251"/>
      <c r="R24" s="93">
        <f t="shared" si="2"/>
        <v>1</v>
      </c>
      <c r="S24" s="94">
        <f t="shared" si="3"/>
        <v>1</v>
      </c>
      <c r="T24" s="251"/>
      <c r="U24" s="95">
        <f t="shared" si="4"/>
        <v>8.5496378667541145E-2</v>
      </c>
      <c r="V24" s="94">
        <f t="shared" si="5"/>
        <v>8.8673152486999363E-2</v>
      </c>
      <c r="W24" s="251"/>
      <c r="X24" s="55">
        <f t="shared" si="6"/>
        <v>4000</v>
      </c>
      <c r="Y24" s="96">
        <f t="shared" si="7"/>
        <v>28864162.790294193</v>
      </c>
      <c r="Z24" s="96">
        <f t="shared" si="8"/>
        <v>385824.45151984802</v>
      </c>
      <c r="AA24" s="96">
        <f t="shared" si="9"/>
        <v>15306.089989668466</v>
      </c>
      <c r="AB24" s="97">
        <f t="shared" si="10"/>
        <v>70991.207288890044</v>
      </c>
      <c r="AD24" s="98">
        <f t="shared" si="11"/>
        <v>29340284.5390926</v>
      </c>
      <c r="AE24" s="229"/>
      <c r="AF24" s="118" t="s">
        <v>68</v>
      </c>
      <c r="AG24" s="54">
        <v>5</v>
      </c>
      <c r="AH24" s="69" t="s">
        <v>69</v>
      </c>
    </row>
    <row r="25" spans="1:36" ht="15.6" x14ac:dyDescent="0.3">
      <c r="A25" s="82">
        <f t="shared" si="12"/>
        <v>2031</v>
      </c>
      <c r="B25" s="83">
        <f>'[4]Szenario 1'!$H25</f>
        <v>12924.725</v>
      </c>
      <c r="C25" s="83">
        <f>'[4]Szenario 1'!$K25</f>
        <v>1338.2260265</v>
      </c>
      <c r="D25" s="84">
        <f>'[4]Szenario 2'!$H25</f>
        <v>13826.45</v>
      </c>
      <c r="E25" s="84">
        <f>'[4]Szenario 2'!$K25</f>
        <v>1431.590633</v>
      </c>
      <c r="F25" s="85">
        <f>'[4]Szenario 3'!$H25</f>
        <v>14728.174999999999</v>
      </c>
      <c r="G25" s="86">
        <f>'[4]Szenario 3'!$K25</f>
        <v>1524.9552394999998</v>
      </c>
      <c r="H25" s="251"/>
      <c r="I25" s="102">
        <f>'[5]Szenario 1'!$F25</f>
        <v>7</v>
      </c>
      <c r="J25" s="103">
        <f>'[5]Szenario 2'!$F25</f>
        <v>16</v>
      </c>
      <c r="K25" s="104">
        <f>'[5]Szenario 3'!$F25</f>
        <v>25</v>
      </c>
      <c r="L25" s="251"/>
      <c r="M25" s="105">
        <f>'[6]E-Auto'!$E23*(1/100)</f>
        <v>0.35219322580645168</v>
      </c>
      <c r="O25" s="91">
        <f t="shared" si="0"/>
        <v>13826.45</v>
      </c>
      <c r="P25" s="92">
        <f t="shared" si="1"/>
        <v>24337.040761</v>
      </c>
      <c r="Q25" s="251"/>
      <c r="R25" s="93">
        <f t="shared" si="2"/>
        <v>1</v>
      </c>
      <c r="S25" s="94">
        <f t="shared" si="3"/>
        <v>1</v>
      </c>
      <c r="T25" s="251"/>
      <c r="U25" s="95">
        <f t="shared" si="4"/>
        <v>8.5496410066166997E-2</v>
      </c>
      <c r="V25" s="94">
        <f t="shared" si="5"/>
        <v>8.8673383071568884E-2</v>
      </c>
      <c r="W25" s="251"/>
      <c r="X25" s="55">
        <f t="shared" si="6"/>
        <v>4000</v>
      </c>
      <c r="Y25" s="96">
        <f t="shared" si="7"/>
        <v>29117402.546591897</v>
      </c>
      <c r="Z25" s="96">
        <f t="shared" si="8"/>
        <v>389208.87653317989</v>
      </c>
      <c r="AA25" s="96">
        <f t="shared" si="9"/>
        <v>15038.760662048942</v>
      </c>
      <c r="AB25" s="97">
        <f t="shared" si="10"/>
        <v>71613.937177389074</v>
      </c>
      <c r="AD25" s="98">
        <f t="shared" si="11"/>
        <v>29597264.120964516</v>
      </c>
      <c r="AE25" s="229"/>
      <c r="AF25" s="118" t="s">
        <v>72</v>
      </c>
      <c r="AG25" s="54" t="s">
        <v>99</v>
      </c>
      <c r="AH25" s="69" t="s">
        <v>69</v>
      </c>
    </row>
    <row r="26" spans="1:36" ht="16.2" thickBot="1" x14ac:dyDescent="0.35">
      <c r="A26" s="82">
        <f t="shared" si="12"/>
        <v>2032</v>
      </c>
      <c r="B26" s="83">
        <f>'[4]Szenario 1'!$H26</f>
        <v>12984.84</v>
      </c>
      <c r="C26" s="83">
        <f>'[4]Szenario 1'!$K26</f>
        <v>1344.4503336</v>
      </c>
      <c r="D26" s="84">
        <f>'[4]Szenario 2'!$H26</f>
        <v>13946.68</v>
      </c>
      <c r="E26" s="84">
        <f>'[4]Szenario 2'!$K26</f>
        <v>1444.0392471999999</v>
      </c>
      <c r="F26" s="85">
        <f>'[4]Szenario 3'!$H26</f>
        <v>14908.52</v>
      </c>
      <c r="G26" s="86">
        <f>'[4]Szenario 3'!$K26</f>
        <v>1543.6281607999999</v>
      </c>
      <c r="H26" s="251"/>
      <c r="I26" s="102">
        <f>'[5]Szenario 1'!$F26</f>
        <v>7</v>
      </c>
      <c r="J26" s="103">
        <f>'[5]Szenario 2'!$F26</f>
        <v>16</v>
      </c>
      <c r="K26" s="104">
        <f>'[5]Szenario 3'!$F26</f>
        <v>25</v>
      </c>
      <c r="L26" s="251"/>
      <c r="M26" s="105">
        <f>'[6]E-Auto'!$E24*(1/100)</f>
        <v>0.38102516129032266</v>
      </c>
      <c r="O26" s="91">
        <f t="shared" si="0"/>
        <v>13946.68</v>
      </c>
      <c r="P26" s="92">
        <f t="shared" si="1"/>
        <v>24548.667202399996</v>
      </c>
      <c r="Q26" s="251"/>
      <c r="R26" s="93">
        <f t="shared" si="2"/>
        <v>1</v>
      </c>
      <c r="S26" s="94">
        <f t="shared" si="3"/>
        <v>1</v>
      </c>
      <c r="T26" s="251"/>
      <c r="U26" s="95">
        <f t="shared" si="4"/>
        <v>8.5496442294659483E-2</v>
      </c>
      <c r="V26" s="94">
        <f t="shared" si="5"/>
        <v>8.8673619750495647E-2</v>
      </c>
      <c r="W26" s="251"/>
      <c r="X26" s="55">
        <f t="shared" si="6"/>
        <v>4000</v>
      </c>
      <c r="Y26" s="96">
        <f t="shared" si="7"/>
        <v>29370644.300427239</v>
      </c>
      <c r="Z26" s="96">
        <f t="shared" si="8"/>
        <v>392593.30154651194</v>
      </c>
      <c r="AA26" s="96">
        <f t="shared" si="9"/>
        <v>14764.447103561646</v>
      </c>
      <c r="AB26" s="97">
        <f t="shared" si="10"/>
        <v>72236.667065888105</v>
      </c>
      <c r="AD26" s="98">
        <f t="shared" si="11"/>
        <v>29854238.716143198</v>
      </c>
      <c r="AE26" s="229"/>
      <c r="AF26" s="119" t="s">
        <v>75</v>
      </c>
      <c r="AG26" s="108">
        <v>850</v>
      </c>
      <c r="AH26" s="110" t="s">
        <v>100</v>
      </c>
    </row>
    <row r="27" spans="1:36" ht="16.2" thickBot="1" x14ac:dyDescent="0.35">
      <c r="A27" s="82">
        <f t="shared" si="12"/>
        <v>2033</v>
      </c>
      <c r="B27" s="83">
        <f>'[4]Szenario 1'!$H27</f>
        <v>13044.955</v>
      </c>
      <c r="C27" s="83">
        <f>'[4]Szenario 1'!$K27</f>
        <v>1350.6746406999998</v>
      </c>
      <c r="D27" s="84">
        <f>'[4]Szenario 2'!$H27</f>
        <v>14066.91</v>
      </c>
      <c r="E27" s="84">
        <f>'[4]Szenario 2'!$K27</f>
        <v>1456.4878613999999</v>
      </c>
      <c r="F27" s="85">
        <f>'[4]Szenario 3'!$H27</f>
        <v>15088.865</v>
      </c>
      <c r="G27" s="86">
        <f>'[4]Szenario 3'!$K27</f>
        <v>1562.3010820999998</v>
      </c>
      <c r="H27" s="251"/>
      <c r="I27" s="102">
        <f>'[5]Szenario 1'!$F27</f>
        <v>7</v>
      </c>
      <c r="J27" s="103">
        <f>'[5]Szenario 2'!$F27</f>
        <v>16</v>
      </c>
      <c r="K27" s="104">
        <f>'[5]Szenario 3'!$F27</f>
        <v>25</v>
      </c>
      <c r="L27" s="251"/>
      <c r="M27" s="105">
        <f>'[6]E-Auto'!$E25*(1/100)</f>
        <v>0.40985709677419369</v>
      </c>
      <c r="O27" s="91">
        <f t="shared" si="0"/>
        <v>14066.91</v>
      </c>
      <c r="P27" s="92">
        <f t="shared" si="1"/>
        <v>24760.2936438</v>
      </c>
      <c r="Q27" s="251"/>
      <c r="R27" s="93">
        <f t="shared" si="2"/>
        <v>1</v>
      </c>
      <c r="S27" s="94">
        <f t="shared" si="3"/>
        <v>1</v>
      </c>
      <c r="T27" s="251"/>
      <c r="U27" s="95">
        <f t="shared" si="4"/>
        <v>8.5496475367513661E-2</v>
      </c>
      <c r="V27" s="94">
        <f t="shared" si="5"/>
        <v>8.8673862630227945E-2</v>
      </c>
      <c r="W27" s="251"/>
      <c r="X27" s="55">
        <f t="shared" si="6"/>
        <v>4000</v>
      </c>
      <c r="Y27" s="96">
        <f t="shared" si="7"/>
        <v>29623888.104363021</v>
      </c>
      <c r="Z27" s="96">
        <f t="shared" si="8"/>
        <v>395977.72655984398</v>
      </c>
      <c r="AA27" s="96">
        <f t="shared" si="9"/>
        <v>14483.14931420657</v>
      </c>
      <c r="AB27" s="97">
        <f t="shared" si="10"/>
        <v>72859.396954387135</v>
      </c>
      <c r="AD27" s="98">
        <f t="shared" si="11"/>
        <v>30111208.377191458</v>
      </c>
      <c r="AE27" s="229"/>
    </row>
    <row r="28" spans="1:36" ht="16.2" thickBot="1" x14ac:dyDescent="0.35">
      <c r="A28" s="82">
        <f t="shared" si="12"/>
        <v>2034</v>
      </c>
      <c r="B28" s="83">
        <f>'[4]Szenario 1'!$H28</f>
        <v>13105.07</v>
      </c>
      <c r="C28" s="83">
        <f>'[4]Szenario 1'!$K28</f>
        <v>1356.8989477999999</v>
      </c>
      <c r="D28" s="84">
        <f>'[4]Szenario 2'!$H28</f>
        <v>14187.14</v>
      </c>
      <c r="E28" s="84">
        <f>'[4]Szenario 2'!$K28</f>
        <v>1468.9364755999998</v>
      </c>
      <c r="F28" s="85">
        <f>'[4]Szenario 3'!$H28</f>
        <v>15269.21</v>
      </c>
      <c r="G28" s="86">
        <f>'[4]Szenario 3'!$K28</f>
        <v>1580.9740033999999</v>
      </c>
      <c r="H28" s="251"/>
      <c r="I28" s="102">
        <f>'[5]Szenario 1'!$F28</f>
        <v>7</v>
      </c>
      <c r="J28" s="103">
        <f>'[5]Szenario 2'!$F28</f>
        <v>16</v>
      </c>
      <c r="K28" s="104">
        <f>'[5]Szenario 3'!$F28</f>
        <v>25</v>
      </c>
      <c r="L28" s="251"/>
      <c r="M28" s="105">
        <f>'[6]E-Auto'!$E26*(1/100)</f>
        <v>0.43868903225806466</v>
      </c>
      <c r="O28" s="91">
        <f t="shared" si="0"/>
        <v>14187.14</v>
      </c>
      <c r="P28" s="92">
        <f t="shared" si="1"/>
        <v>24971.920085199996</v>
      </c>
      <c r="Q28" s="251"/>
      <c r="R28" s="93">
        <f t="shared" si="2"/>
        <v>1</v>
      </c>
      <c r="S28" s="94">
        <f t="shared" si="3"/>
        <v>1</v>
      </c>
      <c r="T28" s="251"/>
      <c r="U28" s="95">
        <f t="shared" si="4"/>
        <v>8.5496509299350029E-2</v>
      </c>
      <c r="V28" s="94">
        <f t="shared" si="5"/>
        <v>8.8674111818135726E-2</v>
      </c>
      <c r="W28" s="251"/>
      <c r="X28" s="55">
        <f t="shared" si="6"/>
        <v>4000</v>
      </c>
      <c r="Y28" s="96">
        <f t="shared" si="7"/>
        <v>29877134.011876117</v>
      </c>
      <c r="Z28" s="96">
        <f t="shared" si="8"/>
        <v>399362.15157317597</v>
      </c>
      <c r="AA28" s="96">
        <f t="shared" si="9"/>
        <v>14194.867293983709</v>
      </c>
      <c r="AB28" s="97">
        <f t="shared" si="10"/>
        <v>73482.126842886166</v>
      </c>
      <c r="AD28" s="98">
        <f t="shared" si="11"/>
        <v>30368173.157586165</v>
      </c>
      <c r="AE28" s="229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2"/>
        <v>2035</v>
      </c>
      <c r="B29" s="83">
        <f>'[4]Szenario 1'!$H29</f>
        <v>13165.184999999999</v>
      </c>
      <c r="C29" s="83">
        <f>'[4]Szenario 1'!$K29</f>
        <v>1363.1232548999999</v>
      </c>
      <c r="D29" s="84">
        <f>'[4]Szenario 2'!$H29</f>
        <v>14307.369999999999</v>
      </c>
      <c r="E29" s="84">
        <f>'[4]Szenario 2'!$K29</f>
        <v>1481.3850897999998</v>
      </c>
      <c r="F29" s="85">
        <f>'[4]Szenario 3'!$H29</f>
        <v>15449.555</v>
      </c>
      <c r="G29" s="86">
        <f>'[4]Szenario 3'!$K29</f>
        <v>1599.6469247</v>
      </c>
      <c r="H29" s="251"/>
      <c r="I29" s="102">
        <f>'[5]Szenario 1'!$F29</f>
        <v>7</v>
      </c>
      <c r="J29" s="103">
        <f>'[5]Szenario 2'!$F29</f>
        <v>16</v>
      </c>
      <c r="K29" s="104">
        <f>'[5]Szenario 3'!$F29</f>
        <v>25</v>
      </c>
      <c r="L29" s="251"/>
      <c r="M29" s="105">
        <f>'[6]E-Auto'!$E27*(1/100)</f>
        <v>0.46752096774193563</v>
      </c>
      <c r="O29" s="91">
        <f t="shared" si="0"/>
        <v>14307.369999999999</v>
      </c>
      <c r="P29" s="92">
        <f t="shared" si="1"/>
        <v>25183.546526599996</v>
      </c>
      <c r="Q29" s="251"/>
      <c r="R29" s="93">
        <f t="shared" si="2"/>
        <v>1</v>
      </c>
      <c r="S29" s="94">
        <f t="shared" si="3"/>
        <v>1</v>
      </c>
      <c r="T29" s="251"/>
      <c r="U29" s="95">
        <f t="shared" si="4"/>
        <v>8.5496544104914626E-2</v>
      </c>
      <c r="V29" s="94">
        <f t="shared" si="5"/>
        <v>8.8674367422510531E-2</v>
      </c>
      <c r="W29" s="251"/>
      <c r="X29" s="55">
        <f t="shared" si="6"/>
        <v>4000</v>
      </c>
      <c r="Y29" s="96">
        <f t="shared" si="7"/>
        <v>30130382.077365402</v>
      </c>
      <c r="Z29" s="96">
        <f t="shared" si="8"/>
        <v>402746.57658650796</v>
      </c>
      <c r="AA29" s="96">
        <f t="shared" si="9"/>
        <v>13899.601042893073</v>
      </c>
      <c r="AB29" s="97">
        <f t="shared" si="10"/>
        <v>74104.856731385196</v>
      </c>
      <c r="AD29" s="98">
        <f t="shared" si="11"/>
        <v>30625133.111726187</v>
      </c>
      <c r="AE29" s="229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2"/>
        <v>2036</v>
      </c>
      <c r="B30" s="83">
        <f>'[4]Szenario 1'!$H30</f>
        <v>13225.3</v>
      </c>
      <c r="C30" s="83">
        <f>'[4]Szenario 1'!$K30</f>
        <v>1369.3475619999999</v>
      </c>
      <c r="D30" s="84">
        <f>'[4]Szenario 2'!$H30</f>
        <v>14427.6</v>
      </c>
      <c r="E30" s="84">
        <f>'[4]Szenario 2'!$K30</f>
        <v>1493.8337039999999</v>
      </c>
      <c r="F30" s="85">
        <f>'[4]Szenario 3'!$H30</f>
        <v>15629.9</v>
      </c>
      <c r="G30" s="86">
        <f>'[4]Szenario 3'!$K30</f>
        <v>1618.3198459999999</v>
      </c>
      <c r="H30" s="251"/>
      <c r="I30" s="102">
        <f>'[5]Szenario 1'!$F30</f>
        <v>7</v>
      </c>
      <c r="J30" s="103">
        <f>'[5]Szenario 2'!$F30</f>
        <v>16</v>
      </c>
      <c r="K30" s="104">
        <f>'[5]Szenario 3'!$F30</f>
        <v>25</v>
      </c>
      <c r="L30" s="251"/>
      <c r="M30" s="105">
        <f>'[6]E-Auto'!$E28*(1/100)</f>
        <v>0.49635290322580661</v>
      </c>
      <c r="O30" s="91">
        <f t="shared" si="0"/>
        <v>14427.6</v>
      </c>
      <c r="P30" s="92">
        <f t="shared" si="1"/>
        <v>25395.172967999999</v>
      </c>
      <c r="Q30" s="251"/>
      <c r="R30" s="93">
        <f t="shared" si="2"/>
        <v>1</v>
      </c>
      <c r="S30" s="94">
        <f t="shared" si="3"/>
        <v>1</v>
      </c>
      <c r="T30" s="251"/>
      <c r="U30" s="95">
        <f>($AI$15/$AG$20)*(1+0.15*(O30/$AG$18)^4)+$AI$33</f>
        <v>0.11882991313241233</v>
      </c>
      <c r="V30" s="94">
        <f>($AI$7/$AG$12)*(1+0.15*(P30/$AG$10)^4)+$AI$32</f>
        <v>0.12200796288589892</v>
      </c>
      <c r="W30" s="251"/>
      <c r="X30" s="55">
        <f t="shared" si="6"/>
        <v>4000</v>
      </c>
      <c r="Y30" s="96">
        <f t="shared" si="7"/>
        <v>42003320.479706421</v>
      </c>
      <c r="Z30" s="96">
        <f t="shared" si="8"/>
        <v>406131.00159984</v>
      </c>
      <c r="AA30" s="96">
        <f t="shared" si="9"/>
        <v>13597.350560934658</v>
      </c>
      <c r="AB30" s="97">
        <f t="shared" si="10"/>
        <v>74727.586619884241</v>
      </c>
      <c r="AD30" s="98">
        <f t="shared" si="11"/>
        <v>42501776.418487079</v>
      </c>
      <c r="AE30" s="229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2"/>
        <v>2037</v>
      </c>
      <c r="B31" s="83">
        <f>'[4]Szenario 1'!$H31</f>
        <v>13285.415000000001</v>
      </c>
      <c r="C31" s="83">
        <f>'[4]Szenario 1'!$K31</f>
        <v>1375.5718691</v>
      </c>
      <c r="D31" s="84">
        <f>'[4]Szenario 2'!$H31</f>
        <v>14547.83</v>
      </c>
      <c r="E31" s="84">
        <f>'[4]Szenario 2'!$K31</f>
        <v>1506.2823182</v>
      </c>
      <c r="F31" s="85">
        <f>'[4]Szenario 3'!$H31</f>
        <v>15810.244999999999</v>
      </c>
      <c r="G31" s="86">
        <f>'[4]Szenario 3'!$K31</f>
        <v>1636.9927672999997</v>
      </c>
      <c r="H31" s="251"/>
      <c r="I31" s="102">
        <f>'[5]Szenario 1'!$F31</f>
        <v>7</v>
      </c>
      <c r="J31" s="103">
        <f>'[5]Szenario 2'!$F31</f>
        <v>16</v>
      </c>
      <c r="K31" s="104">
        <f>'[5]Szenario 3'!$F31</f>
        <v>25</v>
      </c>
      <c r="L31" s="251"/>
      <c r="M31" s="105">
        <f>'[6]E-Auto'!$E29*(1/100)</f>
        <v>0.52518483870967758</v>
      </c>
      <c r="O31" s="91">
        <f t="shared" si="0"/>
        <v>14547.83</v>
      </c>
      <c r="P31" s="92">
        <f t="shared" si="1"/>
        <v>25606.799409399999</v>
      </c>
      <c r="Q31" s="251"/>
      <c r="R31" s="93">
        <f t="shared" si="2"/>
        <v>1</v>
      </c>
      <c r="S31" s="94">
        <f t="shared" si="3"/>
        <v>1</v>
      </c>
      <c r="T31" s="251"/>
      <c r="U31" s="95">
        <f t="shared" ref="U31:U54" si="13">($AI$15/$AG$20)*(1+0.15*(O31/$AG$18)^4)+$AI$33</f>
        <v>0.11882994973017347</v>
      </c>
      <c r="V31" s="94">
        <f t="shared" ref="V31:V54" si="14">($AI$7/$AG$12)*(1+0.15*(P31/$AG$10)^4)+$AI$32</f>
        <v>0.12200823165176902</v>
      </c>
      <c r="W31" s="251"/>
      <c r="X31" s="55">
        <f t="shared" si="6"/>
        <v>4000</v>
      </c>
      <c r="Y31" s="96">
        <f t="shared" si="7"/>
        <v>42353403.762434922</v>
      </c>
      <c r="Z31" s="96">
        <f t="shared" si="8"/>
        <v>409515.42661317193</v>
      </c>
      <c r="AA31" s="96">
        <f t="shared" si="9"/>
        <v>13288.11584810846</v>
      </c>
      <c r="AB31" s="97">
        <f t="shared" si="10"/>
        <v>75350.316508383272</v>
      </c>
      <c r="AD31" s="98">
        <f t="shared" si="11"/>
        <v>42855557.621404588</v>
      </c>
      <c r="AE31" s="229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2"/>
        <v>2038</v>
      </c>
      <c r="B32" s="83">
        <f>'[4]Szenario 1'!$H32</f>
        <v>13345.53</v>
      </c>
      <c r="C32" s="83">
        <f>'[4]Szenario 1'!$K32</f>
        <v>1381.7961762</v>
      </c>
      <c r="D32" s="84">
        <f>'[4]Szenario 2'!$H32</f>
        <v>14668.06</v>
      </c>
      <c r="E32" s="84">
        <f>'[4]Szenario 2'!$K32</f>
        <v>1518.7309323999998</v>
      </c>
      <c r="F32" s="85">
        <f>'[4]Szenario 3'!$H32</f>
        <v>15990.59</v>
      </c>
      <c r="G32" s="86">
        <f>'[4]Szenario 3'!$K32</f>
        <v>1655.6656885999998</v>
      </c>
      <c r="H32" s="251"/>
      <c r="I32" s="102">
        <f>'[5]Szenario 1'!$F32</f>
        <v>7</v>
      </c>
      <c r="J32" s="103">
        <f>'[5]Szenario 2'!$F32</f>
        <v>16</v>
      </c>
      <c r="K32" s="104">
        <f>'[5]Szenario 3'!$F32</f>
        <v>25</v>
      </c>
      <c r="L32" s="251"/>
      <c r="M32" s="105">
        <f>'[6]E-Auto'!$E30*(1/100)</f>
        <v>0.55401677419354856</v>
      </c>
      <c r="O32" s="91">
        <f t="shared" si="0"/>
        <v>14668.06</v>
      </c>
      <c r="P32" s="92">
        <f t="shared" si="1"/>
        <v>25818.425850799998</v>
      </c>
      <c r="Q32" s="251"/>
      <c r="R32" s="93">
        <f t="shared" si="2"/>
        <v>1</v>
      </c>
      <c r="S32" s="94">
        <f t="shared" si="3"/>
        <v>1</v>
      </c>
      <c r="T32" s="251"/>
      <c r="U32" s="95">
        <f t="shared" si="13"/>
        <v>0.11882998724665389</v>
      </c>
      <c r="V32" s="94">
        <f t="shared" si="14"/>
        <v>0.12200850716451062</v>
      </c>
      <c r="W32" s="251"/>
      <c r="X32" s="55">
        <f t="shared" si="6"/>
        <v>4000</v>
      </c>
      <c r="Y32" s="96">
        <f t="shared" si="7"/>
        <v>42703489.371946909</v>
      </c>
      <c r="Z32" s="96">
        <f t="shared" si="8"/>
        <v>412899.85162650392</v>
      </c>
      <c r="AA32" s="96">
        <f t="shared" si="9"/>
        <v>12971.896904414485</v>
      </c>
      <c r="AB32" s="97">
        <f t="shared" si="10"/>
        <v>75973.046396882317</v>
      </c>
      <c r="AD32" s="98">
        <f t="shared" si="11"/>
        <v>43209334.166874707</v>
      </c>
      <c r="AE32" s="229"/>
      <c r="AF32" s="118" t="s">
        <v>78</v>
      </c>
      <c r="AG32" s="68"/>
      <c r="AH32" s="54">
        <f>5/60</f>
        <v>8.3333333333333329E-2</v>
      </c>
      <c r="AI32" s="68">
        <f>7/60</f>
        <v>0.11666666666666667</v>
      </c>
      <c r="AJ32" s="60" t="s">
        <v>81</v>
      </c>
    </row>
    <row r="33" spans="1:36" ht="16.2" thickBot="1" x14ac:dyDescent="0.35">
      <c r="A33" s="82">
        <f t="shared" si="12"/>
        <v>2039</v>
      </c>
      <c r="B33" s="83">
        <f>'[4]Szenario 1'!$H33</f>
        <v>13405.645</v>
      </c>
      <c r="C33" s="83">
        <f>'[4]Szenario 1'!$K33</f>
        <v>1388.0204833</v>
      </c>
      <c r="D33" s="84">
        <f>'[4]Szenario 2'!$H33</f>
        <v>14788.29</v>
      </c>
      <c r="E33" s="84">
        <f>'[4]Szenario 2'!$K33</f>
        <v>1531.1795466000001</v>
      </c>
      <c r="F33" s="85">
        <f>'[4]Szenario 3'!$H33</f>
        <v>16170.934999999999</v>
      </c>
      <c r="G33" s="86">
        <f>'[4]Szenario 3'!$K33</f>
        <v>1674.3386098999999</v>
      </c>
      <c r="H33" s="251"/>
      <c r="I33" s="102">
        <f>'[5]Szenario 1'!$F33</f>
        <v>7</v>
      </c>
      <c r="J33" s="103">
        <f>'[5]Szenario 2'!$F33</f>
        <v>16</v>
      </c>
      <c r="K33" s="104">
        <f>'[5]Szenario 3'!$F33</f>
        <v>25</v>
      </c>
      <c r="L33" s="251"/>
      <c r="M33" s="105">
        <f>'[6]E-Auto'!$E31*(1/100)</f>
        <v>0.58284870967741953</v>
      </c>
      <c r="O33" s="91">
        <f t="shared" si="0"/>
        <v>14788.29</v>
      </c>
      <c r="P33" s="92">
        <f t="shared" si="1"/>
        <v>26030.052292200002</v>
      </c>
      <c r="Q33" s="251"/>
      <c r="R33" s="93">
        <f t="shared" si="2"/>
        <v>1</v>
      </c>
      <c r="S33" s="94">
        <f t="shared" si="3"/>
        <v>1</v>
      </c>
      <c r="T33" s="251"/>
      <c r="U33" s="95">
        <f t="shared" si="13"/>
        <v>0.11883002569710165</v>
      </c>
      <c r="V33" s="94">
        <f t="shared" si="14"/>
        <v>0.12200878953610181</v>
      </c>
      <c r="W33" s="251"/>
      <c r="X33" s="55">
        <f t="shared" si="6"/>
        <v>4000</v>
      </c>
      <c r="Y33" s="96">
        <f t="shared" si="7"/>
        <v>43053577.366408005</v>
      </c>
      <c r="Z33" s="96">
        <f t="shared" si="8"/>
        <v>416284.27663983597</v>
      </c>
      <c r="AA33" s="96">
        <f t="shared" si="9"/>
        <v>12648.693729852734</v>
      </c>
      <c r="AB33" s="97">
        <f t="shared" si="10"/>
        <v>76595.776285381362</v>
      </c>
      <c r="AD33" s="98">
        <f t="shared" si="11"/>
        <v>43563106.113063075</v>
      </c>
      <c r="AE33" s="229"/>
      <c r="AF33" s="122" t="s">
        <v>79</v>
      </c>
      <c r="AG33" s="109"/>
      <c r="AH33" s="108">
        <f>5/60</f>
        <v>8.3333333333333329E-2</v>
      </c>
      <c r="AI33" s="109">
        <f>7/60</f>
        <v>0.11666666666666667</v>
      </c>
      <c r="AJ33" s="110" t="s">
        <v>81</v>
      </c>
    </row>
    <row r="34" spans="1:36" ht="16.2" thickBot="1" x14ac:dyDescent="0.35">
      <c r="A34" s="82">
        <f t="shared" si="12"/>
        <v>2040</v>
      </c>
      <c r="B34" s="83">
        <f>'[4]Szenario 1'!$H34</f>
        <v>13465.76</v>
      </c>
      <c r="C34" s="83">
        <f>'[4]Szenario 1'!$K34</f>
        <v>1394.2447903999998</v>
      </c>
      <c r="D34" s="84">
        <f>'[4]Szenario 2'!$H34</f>
        <v>14908.52</v>
      </c>
      <c r="E34" s="84">
        <f>'[4]Szenario 2'!$K34</f>
        <v>1543.6281607999999</v>
      </c>
      <c r="F34" s="85">
        <f>'[4]Szenario 3'!$H34</f>
        <v>16351.279999999999</v>
      </c>
      <c r="G34" s="86">
        <f>'[4]Szenario 3'!$K34</f>
        <v>1693.0115311999998</v>
      </c>
      <c r="H34" s="251"/>
      <c r="I34" s="102">
        <f>'[5]Szenario 1'!$F34</f>
        <v>7</v>
      </c>
      <c r="J34" s="103">
        <f>'[5]Szenario 2'!$F34</f>
        <v>16</v>
      </c>
      <c r="K34" s="104">
        <f>'[5]Szenario 3'!$F34</f>
        <v>25</v>
      </c>
      <c r="L34" s="251"/>
      <c r="M34" s="105">
        <f>'[6]E-Auto'!$E32*(1/100)</f>
        <v>0.6116806451612905</v>
      </c>
      <c r="O34" s="91">
        <f t="shared" si="0"/>
        <v>14908.52</v>
      </c>
      <c r="P34" s="92">
        <f t="shared" si="1"/>
        <v>26241.678733599998</v>
      </c>
      <c r="Q34" s="251"/>
      <c r="R34" s="93">
        <f t="shared" si="2"/>
        <v>1</v>
      </c>
      <c r="S34" s="94">
        <f t="shared" si="3"/>
        <v>1</v>
      </c>
      <c r="T34" s="251"/>
      <c r="U34" s="95">
        <f t="shared" si="13"/>
        <v>0.11883006509689023</v>
      </c>
      <c r="V34" s="94">
        <f t="shared" si="14"/>
        <v>0.12200907887944229</v>
      </c>
      <c r="W34" s="251"/>
      <c r="X34" s="55">
        <f t="shared" si="6"/>
        <v>4000</v>
      </c>
      <c r="Y34" s="96">
        <f t="shared" si="7"/>
        <v>43403667.804945156</v>
      </c>
      <c r="Z34" s="96">
        <f t="shared" si="8"/>
        <v>419668.70165316801</v>
      </c>
      <c r="AA34" s="96">
        <f t="shared" si="9"/>
        <v>12318.506324423201</v>
      </c>
      <c r="AB34" s="97">
        <f t="shared" si="10"/>
        <v>77218.506173880392</v>
      </c>
      <c r="AD34" s="98">
        <f t="shared" si="11"/>
        <v>43916873.519096628</v>
      </c>
      <c r="AE34" s="229"/>
    </row>
    <row r="35" spans="1:36" ht="16.2" thickBot="1" x14ac:dyDescent="0.35">
      <c r="A35" s="82">
        <f t="shared" si="12"/>
        <v>2041</v>
      </c>
      <c r="B35" s="83">
        <f>'[4]Szenario 1'!$H35</f>
        <v>13525.875</v>
      </c>
      <c r="C35" s="83">
        <f>'[4]Szenario 1'!$K35</f>
        <v>1400.4690974999999</v>
      </c>
      <c r="D35" s="84">
        <f>'[4]Szenario 2'!$H35</f>
        <v>15028.75</v>
      </c>
      <c r="E35" s="84">
        <f>'[4]Szenario 2'!$K35</f>
        <v>1556.076775</v>
      </c>
      <c r="F35" s="85">
        <f>'[4]Szenario 3'!$H35</f>
        <v>16531.625</v>
      </c>
      <c r="G35" s="86">
        <f>'[4]Szenario 3'!$K35</f>
        <v>1711.6844524999999</v>
      </c>
      <c r="H35" s="251"/>
      <c r="I35" s="102">
        <f>'[5]Szenario 1'!$F35</f>
        <v>7</v>
      </c>
      <c r="J35" s="103">
        <f>'[5]Szenario 2'!$F35</f>
        <v>16</v>
      </c>
      <c r="K35" s="104">
        <f>'[5]Szenario 3'!$F35</f>
        <v>25</v>
      </c>
      <c r="L35" s="251"/>
      <c r="M35" s="105">
        <f>'[6]E-Auto'!$E33*(1/100)</f>
        <v>0.64051258064516148</v>
      </c>
      <c r="O35" s="91">
        <f t="shared" si="0"/>
        <v>15028.75</v>
      </c>
      <c r="P35" s="92">
        <f t="shared" si="1"/>
        <v>26453.305175000001</v>
      </c>
      <c r="Q35" s="251"/>
      <c r="R35" s="93">
        <f t="shared" si="2"/>
        <v>1</v>
      </c>
      <c r="S35" s="94">
        <f t="shared" si="3"/>
        <v>1</v>
      </c>
      <c r="T35" s="251"/>
      <c r="U35" s="95">
        <f t="shared" si="13"/>
        <v>0.11883010546151866</v>
      </c>
      <c r="V35" s="94">
        <f t="shared" si="14"/>
        <v>0.12200937530835343</v>
      </c>
      <c r="W35" s="251"/>
      <c r="X35" s="55">
        <f t="shared" si="6"/>
        <v>4000</v>
      </c>
      <c r="Y35" s="96">
        <f t="shared" si="7"/>
        <v>43753760.747654639</v>
      </c>
      <c r="Z35" s="96">
        <f t="shared" si="8"/>
        <v>423053.1266665</v>
      </c>
      <c r="AA35" s="96">
        <f t="shared" si="9"/>
        <v>11981.334688125886</v>
      </c>
      <c r="AB35" s="97">
        <f t="shared" si="10"/>
        <v>77841.236062379423</v>
      </c>
      <c r="AD35" s="98">
        <f t="shared" si="11"/>
        <v>44270636.445071645</v>
      </c>
      <c r="AE35" s="229"/>
      <c r="AF35" s="113" t="s">
        <v>82</v>
      </c>
      <c r="AG35" s="59"/>
      <c r="AH35" s="60"/>
    </row>
    <row r="36" spans="1:36" ht="16.2" thickTop="1" x14ac:dyDescent="0.3">
      <c r="A36" s="82">
        <f t="shared" si="12"/>
        <v>2042</v>
      </c>
      <c r="B36" s="83">
        <f>'[4]Szenario 1'!$H36</f>
        <v>13585.99</v>
      </c>
      <c r="C36" s="83">
        <f>'[4]Szenario 1'!$K36</f>
        <v>1406.6934045999999</v>
      </c>
      <c r="D36" s="84">
        <f>'[4]Szenario 2'!$H36</f>
        <v>15148.98</v>
      </c>
      <c r="E36" s="84">
        <f>'[4]Szenario 2'!$K36</f>
        <v>1568.5253891999998</v>
      </c>
      <c r="F36" s="85">
        <f>'[4]Szenario 3'!$H36</f>
        <v>16711.97</v>
      </c>
      <c r="G36" s="86">
        <f>'[4]Szenario 3'!$K36</f>
        <v>1730.3573738</v>
      </c>
      <c r="H36" s="251"/>
      <c r="I36" s="102">
        <f>'[5]Szenario 1'!$F36</f>
        <v>7</v>
      </c>
      <c r="J36" s="103">
        <f>'[5]Szenario 2'!$F36</f>
        <v>16</v>
      </c>
      <c r="K36" s="104">
        <f>'[5]Szenario 3'!$F36</f>
        <v>25</v>
      </c>
      <c r="L36" s="251"/>
      <c r="M36" s="105">
        <f>'[6]E-Auto'!$E34*(1/100)</f>
        <v>0.66934451612903245</v>
      </c>
      <c r="O36" s="91">
        <f t="shared" si="0"/>
        <v>15148.98</v>
      </c>
      <c r="P36" s="92">
        <f t="shared" si="1"/>
        <v>26664.931616399997</v>
      </c>
      <c r="Q36" s="251"/>
      <c r="R36" s="93">
        <f t="shared" si="2"/>
        <v>1</v>
      </c>
      <c r="S36" s="94">
        <f t="shared" si="3"/>
        <v>1</v>
      </c>
      <c r="T36" s="251"/>
      <c r="U36" s="95">
        <f t="shared" si="13"/>
        <v>0.11883014680661147</v>
      </c>
      <c r="V36" s="94">
        <f t="shared" si="14"/>
        <v>0.12200967893757818</v>
      </c>
      <c r="W36" s="251"/>
      <c r="X36" s="55">
        <f t="shared" si="6"/>
        <v>4000</v>
      </c>
      <c r="Y36" s="96">
        <f t="shared" si="7"/>
        <v>44103856.25560981</v>
      </c>
      <c r="Z36" s="96">
        <f t="shared" si="8"/>
        <v>426437.55167983193</v>
      </c>
      <c r="AA36" s="96">
        <f t="shared" si="9"/>
        <v>11637.178820960793</v>
      </c>
      <c r="AB36" s="97">
        <f t="shared" si="10"/>
        <v>78463.965950878453</v>
      </c>
      <c r="AD36" s="98">
        <f t="shared" si="11"/>
        <v>44624394.952061482</v>
      </c>
      <c r="AE36" s="229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2"/>
        <v>2043</v>
      </c>
      <c r="B37" s="83">
        <f>'[4]Szenario 1'!$H37</f>
        <v>13646.105</v>
      </c>
      <c r="C37" s="83">
        <f>'[4]Szenario 1'!$K37</f>
        <v>1412.9177116999999</v>
      </c>
      <c r="D37" s="84">
        <f>'[4]Szenario 2'!$H37</f>
        <v>15269.21</v>
      </c>
      <c r="E37" s="84">
        <f>'[4]Szenario 2'!$K37</f>
        <v>1580.9740033999999</v>
      </c>
      <c r="F37" s="85">
        <f>'[4]Szenario 3'!$H37</f>
        <v>16892.314999999999</v>
      </c>
      <c r="G37" s="86">
        <f>'[4]Szenario 3'!$K37</f>
        <v>1749.0302950999996</v>
      </c>
      <c r="H37" s="251"/>
      <c r="I37" s="102">
        <f>'[5]Szenario 1'!$F37</f>
        <v>7</v>
      </c>
      <c r="J37" s="103">
        <f>'[5]Szenario 2'!$F37</f>
        <v>16</v>
      </c>
      <c r="K37" s="104">
        <f>'[5]Szenario 3'!$F37</f>
        <v>25</v>
      </c>
      <c r="L37" s="251"/>
      <c r="M37" s="105">
        <f>'[6]E-Auto'!$E35*(1/100)</f>
        <v>0.69817645161290343</v>
      </c>
      <c r="O37" s="91">
        <f t="shared" si="0"/>
        <v>15269.21</v>
      </c>
      <c r="P37" s="92">
        <f t="shared" si="1"/>
        <v>26876.558057799997</v>
      </c>
      <c r="Q37" s="251"/>
      <c r="R37" s="93">
        <f t="shared" si="2"/>
        <v>1</v>
      </c>
      <c r="S37" s="94">
        <f t="shared" si="3"/>
        <v>1</v>
      </c>
      <c r="T37" s="251"/>
      <c r="U37" s="95">
        <f t="shared" si="13"/>
        <v>0.11883018914791864</v>
      </c>
      <c r="V37" s="94">
        <f t="shared" si="14"/>
        <v>0.12200998988278115</v>
      </c>
      <c r="W37" s="251"/>
      <c r="X37" s="55">
        <f t="shared" si="6"/>
        <v>4000</v>
      </c>
      <c r="Y37" s="96">
        <f t="shared" si="7"/>
        <v>44453954.390869081</v>
      </c>
      <c r="Z37" s="96">
        <f t="shared" si="8"/>
        <v>429821.97669316392</v>
      </c>
      <c r="AA37" s="96">
        <f t="shared" si="9"/>
        <v>11286.038722927919</v>
      </c>
      <c r="AB37" s="97">
        <f t="shared" si="10"/>
        <v>79086.695839377484</v>
      </c>
      <c r="AD37" s="98">
        <f t="shared" si="11"/>
        <v>44978149.102124542</v>
      </c>
      <c r="AE37" s="229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2"/>
        <v>2044</v>
      </c>
      <c r="B38" s="83">
        <f>'[4]Szenario 1'!$H38</f>
        <v>13706.220000000001</v>
      </c>
      <c r="C38" s="83">
        <f>'[4]Szenario 1'!$K38</f>
        <v>1419.1420188</v>
      </c>
      <c r="D38" s="84">
        <f>'[4]Szenario 2'!$H38</f>
        <v>15389.44</v>
      </c>
      <c r="E38" s="84">
        <f>'[4]Szenario 2'!$K38</f>
        <v>1593.4226176</v>
      </c>
      <c r="F38" s="85">
        <f>'[4]Szenario 3'!$H38</f>
        <v>17072.66</v>
      </c>
      <c r="G38" s="86">
        <f>'[4]Szenario 3'!$K38</f>
        <v>1767.7032164</v>
      </c>
      <c r="H38" s="251"/>
      <c r="I38" s="102">
        <f>'[5]Szenario 1'!$F38</f>
        <v>7</v>
      </c>
      <c r="J38" s="103">
        <f>'[5]Szenario 2'!$F38</f>
        <v>16</v>
      </c>
      <c r="K38" s="104">
        <f>'[5]Szenario 3'!$F38</f>
        <v>25</v>
      </c>
      <c r="L38" s="251"/>
      <c r="M38" s="105">
        <f>'[6]E-Auto'!$E36*(1/100)</f>
        <v>0.7270083870967744</v>
      </c>
      <c r="O38" s="91">
        <f t="shared" si="0"/>
        <v>15389.44</v>
      </c>
      <c r="P38" s="92">
        <f t="shared" si="1"/>
        <v>27088.184499200001</v>
      </c>
      <c r="Q38" s="251"/>
      <c r="R38" s="93">
        <f t="shared" si="2"/>
        <v>1</v>
      </c>
      <c r="S38" s="94">
        <f t="shared" si="3"/>
        <v>1</v>
      </c>
      <c r="T38" s="251"/>
      <c r="U38" s="95">
        <f t="shared" si="13"/>
        <v>0.11883023250131571</v>
      </c>
      <c r="V38" s="94">
        <f t="shared" si="14"/>
        <v>0.12201030826054858</v>
      </c>
      <c r="W38" s="251"/>
      <c r="X38" s="55">
        <f t="shared" si="6"/>
        <v>4000</v>
      </c>
      <c r="Y38" s="96">
        <f t="shared" si="7"/>
        <v>44804055.216483787</v>
      </c>
      <c r="Z38" s="96">
        <f t="shared" si="8"/>
        <v>433206.40170649608</v>
      </c>
      <c r="AA38" s="96">
        <f t="shared" si="9"/>
        <v>10927.914394027272</v>
      </c>
      <c r="AB38" s="97">
        <f t="shared" si="10"/>
        <v>79709.425727876529</v>
      </c>
      <c r="AD38" s="98">
        <f t="shared" si="11"/>
        <v>45331898.958312184</v>
      </c>
      <c r="AE38" s="229"/>
    </row>
    <row r="39" spans="1:36" ht="16.2" thickBot="1" x14ac:dyDescent="0.35">
      <c r="A39" s="82">
        <f t="shared" si="12"/>
        <v>2045</v>
      </c>
      <c r="B39" s="83">
        <f>'[4]Szenario 1'!$H39</f>
        <v>13766.334999999999</v>
      </c>
      <c r="C39" s="83">
        <f>'[4]Szenario 1'!$K39</f>
        <v>1425.3663258999998</v>
      </c>
      <c r="D39" s="84">
        <f>'[4]Szenario 2'!$H39</f>
        <v>15509.67</v>
      </c>
      <c r="E39" s="84">
        <f>'[4]Szenario 2'!$K39</f>
        <v>1605.8712317999998</v>
      </c>
      <c r="F39" s="85">
        <f>'[4]Szenario 3'!$H39</f>
        <v>17253.005000000001</v>
      </c>
      <c r="G39" s="86">
        <f>'[4]Szenario 3'!$K39</f>
        <v>1786.3761377000001</v>
      </c>
      <c r="H39" s="251"/>
      <c r="I39" s="102">
        <f>'[5]Szenario 1'!$F39</f>
        <v>7</v>
      </c>
      <c r="J39" s="103">
        <f>'[5]Szenario 2'!$F39</f>
        <v>16</v>
      </c>
      <c r="K39" s="104">
        <f>'[5]Szenario 3'!$F39</f>
        <v>25</v>
      </c>
      <c r="L39" s="251"/>
      <c r="M39" s="105">
        <f>'[6]E-Auto'!$E37*(1/100)</f>
        <v>0.75584032258064537</v>
      </c>
      <c r="O39" s="91">
        <f t="shared" si="0"/>
        <v>15509.67</v>
      </c>
      <c r="P39" s="92">
        <f t="shared" si="1"/>
        <v>27299.810940599997</v>
      </c>
      <c r="Q39" s="251"/>
      <c r="R39" s="93">
        <f t="shared" si="2"/>
        <v>1</v>
      </c>
      <c r="S39" s="94">
        <f t="shared" si="3"/>
        <v>1</v>
      </c>
      <c r="T39" s="251"/>
      <c r="U39" s="95">
        <f t="shared" si="13"/>
        <v>0.11883027688280366</v>
      </c>
      <c r="V39" s="94">
        <f t="shared" si="14"/>
        <v>0.12201063418838833</v>
      </c>
      <c r="W39" s="251"/>
      <c r="X39" s="55">
        <f t="shared" si="6"/>
        <v>4000</v>
      </c>
      <c r="Y39" s="96">
        <f t="shared" si="7"/>
        <v>45154158.796505995</v>
      </c>
      <c r="Z39" s="96">
        <f t="shared" si="8"/>
        <v>436590.82671982795</v>
      </c>
      <c r="AA39" s="96">
        <f t="shared" si="9"/>
        <v>10562.805834258839</v>
      </c>
      <c r="AB39" s="97">
        <f t="shared" si="10"/>
        <v>80332.155616375545</v>
      </c>
      <c r="AD39" s="98">
        <f t="shared" si="11"/>
        <v>45685644.584676452</v>
      </c>
      <c r="AE39" s="229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2"/>
        <v>2046</v>
      </c>
      <c r="B40" s="83">
        <f>'[4]Szenario 1'!$H40</f>
        <v>13826.45</v>
      </c>
      <c r="C40" s="83">
        <f>'[4]Szenario 1'!$K40</f>
        <v>1431.590633</v>
      </c>
      <c r="D40" s="84">
        <f>'[4]Szenario 2'!$H40</f>
        <v>15629.9</v>
      </c>
      <c r="E40" s="84">
        <f>'[4]Szenario 2'!$K40</f>
        <v>1618.3198459999999</v>
      </c>
      <c r="F40" s="85">
        <f>'[4]Szenario 3'!$H40</f>
        <v>17433.349999999999</v>
      </c>
      <c r="G40" s="86">
        <f>'[4]Szenario 3'!$K40</f>
        <v>1805.0490589999997</v>
      </c>
      <c r="H40" s="251"/>
      <c r="I40" s="102">
        <f>'[5]Szenario 1'!$F40</f>
        <v>7</v>
      </c>
      <c r="J40" s="103">
        <f>'[5]Szenario 2'!$F40</f>
        <v>16</v>
      </c>
      <c r="K40" s="104">
        <f>'[5]Szenario 3'!$F40</f>
        <v>25</v>
      </c>
      <c r="L40" s="251"/>
      <c r="M40" s="105">
        <f>'[6]E-Auto'!$E38*(1/100)</f>
        <v>0.78467225806451635</v>
      </c>
      <c r="O40" s="91">
        <f t="shared" si="0"/>
        <v>15629.9</v>
      </c>
      <c r="P40" s="92">
        <f t="shared" si="1"/>
        <v>27511.437381999996</v>
      </c>
      <c r="Q40" s="251"/>
      <c r="R40" s="93">
        <f t="shared" si="2"/>
        <v>1</v>
      </c>
      <c r="S40" s="94">
        <f t="shared" si="3"/>
        <v>1</v>
      </c>
      <c r="T40" s="251"/>
      <c r="U40" s="95">
        <f t="shared" si="13"/>
        <v>0.11883032230850901</v>
      </c>
      <c r="V40" s="94">
        <f t="shared" si="14"/>
        <v>0.12201096778472989</v>
      </c>
      <c r="W40" s="251"/>
      <c r="X40" s="55">
        <f t="shared" si="6"/>
        <v>4000</v>
      </c>
      <c r="Y40" s="96">
        <f t="shared" si="7"/>
        <v>45504265.195996486</v>
      </c>
      <c r="Z40" s="96">
        <f t="shared" si="8"/>
        <v>439975.25173316</v>
      </c>
      <c r="AA40" s="96">
        <f t="shared" si="9"/>
        <v>10190.713043622629</v>
      </c>
      <c r="AB40" s="97">
        <f t="shared" si="10"/>
        <v>80954.885504874605</v>
      </c>
      <c r="AD40" s="98">
        <f t="shared" si="11"/>
        <v>46039386.046278141</v>
      </c>
      <c r="AE40" s="229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2"/>
        <v>2047</v>
      </c>
      <c r="B41" s="83">
        <f>'[4]Szenario 1'!$H41</f>
        <v>13886.565000000001</v>
      </c>
      <c r="C41" s="83">
        <f>'[4]Szenario 1'!$K41</f>
        <v>1437.8149401000001</v>
      </c>
      <c r="D41" s="84">
        <f>'[4]Szenario 2'!$H41</f>
        <v>15750.130000000001</v>
      </c>
      <c r="E41" s="84">
        <f>'[4]Szenario 2'!$K41</f>
        <v>1630.7684601999999</v>
      </c>
      <c r="F41" s="85">
        <f>'[4]Szenario 3'!$H41</f>
        <v>17613.695</v>
      </c>
      <c r="G41" s="86">
        <f>'[4]Szenario 3'!$K41</f>
        <v>1823.7219802999998</v>
      </c>
      <c r="H41" s="251"/>
      <c r="I41" s="102">
        <f>'[5]Szenario 1'!$F41</f>
        <v>7</v>
      </c>
      <c r="J41" s="103">
        <f>'[5]Szenario 2'!$F41</f>
        <v>16</v>
      </c>
      <c r="K41" s="104">
        <f>'[5]Szenario 3'!$F41</f>
        <v>25</v>
      </c>
      <c r="L41" s="251"/>
      <c r="M41" s="105">
        <f>'[6]E-Auto'!$E39*(1/100)</f>
        <v>0.81350419354838732</v>
      </c>
      <c r="O41" s="91">
        <f t="shared" si="0"/>
        <v>15750.130000000001</v>
      </c>
      <c r="P41" s="92">
        <f t="shared" si="1"/>
        <v>27723.0638234</v>
      </c>
      <c r="Q41" s="251"/>
      <c r="R41" s="93">
        <f t="shared" si="2"/>
        <v>1</v>
      </c>
      <c r="S41" s="94">
        <f t="shared" si="3"/>
        <v>1</v>
      </c>
      <c r="T41" s="251"/>
      <c r="U41" s="95">
        <f t="shared" si="13"/>
        <v>0.11883036879468377</v>
      </c>
      <c r="V41" s="94">
        <f t="shared" si="14"/>
        <v>0.1220113091689244</v>
      </c>
      <c r="W41" s="251"/>
      <c r="X41" s="55">
        <f t="shared" si="6"/>
        <v>4000</v>
      </c>
      <c r="Y41" s="96">
        <f t="shared" si="7"/>
        <v>45854374.481032543</v>
      </c>
      <c r="Z41" s="96">
        <f t="shared" si="8"/>
        <v>443359.67674649204</v>
      </c>
      <c r="AA41" s="96">
        <f t="shared" si="9"/>
        <v>9811.6360221186405</v>
      </c>
      <c r="AB41" s="97">
        <f t="shared" si="10"/>
        <v>81577.61539337365</v>
      </c>
      <c r="AD41" s="98">
        <f t="shared" si="11"/>
        <v>46393123.409194529</v>
      </c>
      <c r="AE41" s="229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2"/>
        <v>2048</v>
      </c>
      <c r="B42" s="83">
        <f>'[4]Szenario 1'!$H42</f>
        <v>13946.68</v>
      </c>
      <c r="C42" s="83">
        <f>'[4]Szenario 1'!$K42</f>
        <v>1444.0392471999999</v>
      </c>
      <c r="D42" s="84">
        <f>'[4]Szenario 2'!$H42</f>
        <v>15870.36</v>
      </c>
      <c r="E42" s="84">
        <f>'[4]Szenario 2'!$K42</f>
        <v>1643.2170744</v>
      </c>
      <c r="F42" s="85">
        <f>'[4]Szenario 3'!$H42</f>
        <v>17794.04</v>
      </c>
      <c r="G42" s="86">
        <f>'[4]Szenario 3'!$K42</f>
        <v>1842.3949015999999</v>
      </c>
      <c r="H42" s="251"/>
      <c r="I42" s="102">
        <f>'[5]Szenario 1'!$F42</f>
        <v>7</v>
      </c>
      <c r="J42" s="103">
        <f>'[5]Szenario 2'!$F42</f>
        <v>16</v>
      </c>
      <c r="K42" s="104">
        <f>'[5]Szenario 3'!$F42</f>
        <v>25</v>
      </c>
      <c r="L42" s="251"/>
      <c r="M42" s="105">
        <f>'[6]E-Auto'!$E40*(1/100)</f>
        <v>0.8423361290322583</v>
      </c>
      <c r="O42" s="91">
        <f t="shared" si="0"/>
        <v>15870.36</v>
      </c>
      <c r="P42" s="92">
        <f t="shared" si="1"/>
        <v>27934.6902648</v>
      </c>
      <c r="Q42" s="251"/>
      <c r="R42" s="93">
        <f t="shared" si="2"/>
        <v>1</v>
      </c>
      <c r="S42" s="94">
        <f t="shared" si="3"/>
        <v>1</v>
      </c>
      <c r="T42" s="251"/>
      <c r="U42" s="95">
        <f t="shared" si="13"/>
        <v>0.11883041635770543</v>
      </c>
      <c r="V42" s="94">
        <f t="shared" si="14"/>
        <v>0.12201165846124461</v>
      </c>
      <c r="W42" s="251"/>
      <c r="X42" s="55">
        <f t="shared" si="6"/>
        <v>4000</v>
      </c>
      <c r="Y42" s="96">
        <f t="shared" si="7"/>
        <v>46204486.718715899</v>
      </c>
      <c r="Z42" s="96">
        <f t="shared" si="8"/>
        <v>446744.10175982403</v>
      </c>
      <c r="AA42" s="96">
        <f t="shared" si="9"/>
        <v>9425.5747697468723</v>
      </c>
      <c r="AB42" s="97">
        <f t="shared" si="10"/>
        <v>82200.34528187268</v>
      </c>
      <c r="AD42" s="98">
        <f t="shared" si="11"/>
        <v>46746856.740527339</v>
      </c>
      <c r="AE42" s="229"/>
    </row>
    <row r="43" spans="1:36" ht="15.6" x14ac:dyDescent="0.3">
      <c r="A43" s="82">
        <f t="shared" si="12"/>
        <v>2049</v>
      </c>
      <c r="B43" s="83">
        <f>'[4]Szenario 1'!$H43</f>
        <v>14006.795</v>
      </c>
      <c r="C43" s="83">
        <f>'[4]Szenario 1'!$K43</f>
        <v>1450.2635542999999</v>
      </c>
      <c r="D43" s="84">
        <f>'[4]Szenario 2'!$H43</f>
        <v>15990.59</v>
      </c>
      <c r="E43" s="84">
        <f>'[4]Szenario 2'!$K43</f>
        <v>1655.6656885999998</v>
      </c>
      <c r="F43" s="85">
        <f>'[4]Szenario 3'!$H43</f>
        <v>17974.385000000002</v>
      </c>
      <c r="G43" s="86">
        <f>'[4]Szenario 3'!$K43</f>
        <v>1861.0678229</v>
      </c>
      <c r="H43" s="251"/>
      <c r="I43" s="102">
        <f>'[5]Szenario 1'!$F43</f>
        <v>7</v>
      </c>
      <c r="J43" s="103">
        <f>'[5]Szenario 2'!$F43</f>
        <v>16</v>
      </c>
      <c r="K43" s="104">
        <f>'[5]Szenario 3'!$F43</f>
        <v>25</v>
      </c>
      <c r="L43" s="251"/>
      <c r="M43" s="105">
        <f>'[6]E-Auto'!$E41*(1/100)</f>
        <v>0.87116806451612927</v>
      </c>
      <c r="O43" s="91">
        <f t="shared" si="0"/>
        <v>15990.59</v>
      </c>
      <c r="P43" s="92">
        <f t="shared" si="1"/>
        <v>28146.316706199996</v>
      </c>
      <c r="Q43" s="251"/>
      <c r="R43" s="93">
        <f t="shared" si="2"/>
        <v>1</v>
      </c>
      <c r="S43" s="94">
        <f t="shared" si="3"/>
        <v>1</v>
      </c>
      <c r="T43" s="251"/>
      <c r="U43" s="95">
        <f t="shared" si="13"/>
        <v>0.118830465014077</v>
      </c>
      <c r="V43" s="94">
        <f t="shared" si="14"/>
        <v>0.1220120157828849</v>
      </c>
      <c r="W43" s="251"/>
      <c r="X43" s="55">
        <f t="shared" si="6"/>
        <v>4000</v>
      </c>
      <c r="Y43" s="96">
        <f t="shared" si="7"/>
        <v>46554601.977180578</v>
      </c>
      <c r="Z43" s="96">
        <f t="shared" si="8"/>
        <v>450128.52677315596</v>
      </c>
      <c r="AA43" s="96">
        <f t="shared" si="9"/>
        <v>9032.5292865073243</v>
      </c>
      <c r="AB43" s="97">
        <f t="shared" si="10"/>
        <v>82823.075170371696</v>
      </c>
      <c r="AD43" s="98">
        <f t="shared" si="11"/>
        <v>47100586.108410612</v>
      </c>
      <c r="AE43" s="229"/>
      <c r="AF43" s="124" t="s">
        <v>87</v>
      </c>
      <c r="AG43" s="59"/>
      <c r="AH43" s="123"/>
    </row>
    <row r="44" spans="1:36" ht="15.6" x14ac:dyDescent="0.3">
      <c r="A44" s="82">
        <f t="shared" si="12"/>
        <v>2050</v>
      </c>
      <c r="B44" s="83">
        <f>'[4]Szenario 1'!$H44</f>
        <v>14066.91</v>
      </c>
      <c r="C44" s="83">
        <f>'[4]Szenario 1'!$K44</f>
        <v>1456.4878613999999</v>
      </c>
      <c r="D44" s="84">
        <f>'[4]Szenario 2'!$H44</f>
        <v>16110.82</v>
      </c>
      <c r="E44" s="84">
        <f>'[4]Szenario 2'!$K44</f>
        <v>1668.1143027999999</v>
      </c>
      <c r="F44" s="85">
        <f>'[4]Szenario 3'!$H44</f>
        <v>18154.73</v>
      </c>
      <c r="G44" s="86">
        <f>'[4]Szenario 3'!$K44</f>
        <v>1879.7407441999999</v>
      </c>
      <c r="H44" s="251"/>
      <c r="I44" s="102">
        <f>'[5]Szenario 1'!$F44</f>
        <v>7</v>
      </c>
      <c r="J44" s="103">
        <f>'[5]Szenario 2'!$F44</f>
        <v>16</v>
      </c>
      <c r="K44" s="104">
        <f>'[5]Szenario 3'!$F44</f>
        <v>25</v>
      </c>
      <c r="L44" s="251"/>
      <c r="M44" s="105">
        <f>'[6]E-Auto'!$E42*(1/100)</f>
        <v>0.9</v>
      </c>
      <c r="O44" s="91">
        <f t="shared" si="0"/>
        <v>16110.82</v>
      </c>
      <c r="P44" s="92">
        <f t="shared" si="1"/>
        <v>28357.943147599999</v>
      </c>
      <c r="Q44" s="251"/>
      <c r="R44" s="93">
        <f t="shared" si="2"/>
        <v>1</v>
      </c>
      <c r="S44" s="94">
        <f t="shared" si="3"/>
        <v>1</v>
      </c>
      <c r="T44" s="251"/>
      <c r="U44" s="95">
        <f t="shared" si="13"/>
        <v>0.11883051478042696</v>
      </c>
      <c r="V44" s="94">
        <f t="shared" si="14"/>
        <v>0.1220123812559613</v>
      </c>
      <c r="W44" s="251"/>
      <c r="X44" s="55">
        <f t="shared" si="6"/>
        <v>4000</v>
      </c>
      <c r="Y44" s="96">
        <f t="shared" si="7"/>
        <v>46904720.325600803</v>
      </c>
      <c r="Z44" s="96">
        <f t="shared" si="8"/>
        <v>453512.951786488</v>
      </c>
      <c r="AA44" s="96">
        <f t="shared" si="9"/>
        <v>8632.4995724</v>
      </c>
      <c r="AB44" s="97">
        <f t="shared" si="10"/>
        <v>83445.805058870756</v>
      </c>
      <c r="AD44" s="98">
        <f t="shared" si="11"/>
        <v>47454311.582018562</v>
      </c>
      <c r="AE44" s="229"/>
      <c r="AF44" s="194" t="s">
        <v>88</v>
      </c>
      <c r="AG44" s="195"/>
      <c r="AH44" s="196"/>
    </row>
    <row r="45" spans="1:36" ht="15.6" x14ac:dyDescent="0.3">
      <c r="A45" s="82">
        <f t="shared" si="12"/>
        <v>2051</v>
      </c>
      <c r="B45" s="83">
        <f>'[4]Szenario 1'!$H45</f>
        <v>14127.025</v>
      </c>
      <c r="C45" s="83">
        <f>'[4]Szenario 1'!$K45</f>
        <v>1462.7121685</v>
      </c>
      <c r="D45" s="84">
        <f>'[4]Szenario 2'!$H45</f>
        <v>16231.05</v>
      </c>
      <c r="E45" s="84">
        <f>'[4]Szenario 2'!$K45</f>
        <v>1680.5629169999997</v>
      </c>
      <c r="F45" s="85">
        <f>'[4]Szenario 3'!$H45</f>
        <v>18335.075000000001</v>
      </c>
      <c r="G45" s="86">
        <f>'[4]Szenario 3'!$K45</f>
        <v>1898.4136655</v>
      </c>
      <c r="H45" s="251"/>
      <c r="I45" s="102">
        <f>'[5]Szenario 1'!$F45</f>
        <v>7</v>
      </c>
      <c r="J45" s="103">
        <f>'[5]Szenario 2'!$F45</f>
        <v>16</v>
      </c>
      <c r="K45" s="104">
        <f>'[5]Szenario 3'!$F45</f>
        <v>25</v>
      </c>
      <c r="L45" s="251"/>
      <c r="M45" s="105">
        <f>'[6]E-Auto'!$E43*(1/100)</f>
        <v>0.928831935483871</v>
      </c>
      <c r="O45" s="91">
        <f t="shared" si="0"/>
        <v>16231.05</v>
      </c>
      <c r="P45" s="92">
        <f t="shared" si="1"/>
        <v>28569.569588999995</v>
      </c>
      <c r="Q45" s="251"/>
      <c r="R45" s="93">
        <f t="shared" si="2"/>
        <v>1</v>
      </c>
      <c r="S45" s="94">
        <f t="shared" si="3"/>
        <v>1</v>
      </c>
      <c r="T45" s="251"/>
      <c r="U45" s="95">
        <f t="shared" si="13"/>
        <v>0.11883056567350933</v>
      </c>
      <c r="V45" s="94">
        <f t="shared" si="14"/>
        <v>0.12201275500351143</v>
      </c>
      <c r="W45" s="251"/>
      <c r="X45" s="55">
        <f t="shared" si="6"/>
        <v>4000</v>
      </c>
      <c r="Y45" s="96">
        <f t="shared" si="7"/>
        <v>47254841.834198833</v>
      </c>
      <c r="Z45" s="96">
        <f t="shared" si="8"/>
        <v>456897.37679981993</v>
      </c>
      <c r="AA45" s="96">
        <f t="shared" si="9"/>
        <v>8225.4856274248923</v>
      </c>
      <c r="AB45" s="97">
        <f t="shared" si="10"/>
        <v>84068.534947369772</v>
      </c>
      <c r="AD45" s="98">
        <f t="shared" si="11"/>
        <v>47808033.231573455</v>
      </c>
      <c r="AE45" s="229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2"/>
        <v>2052</v>
      </c>
      <c r="B46" s="83">
        <f>'[4]Szenario 1'!$H46</f>
        <v>14187.14</v>
      </c>
      <c r="C46" s="83">
        <f>'[4]Szenario 1'!$K46</f>
        <v>1468.9364755999998</v>
      </c>
      <c r="D46" s="84">
        <f>'[4]Szenario 2'!$H46</f>
        <v>16351.279999999999</v>
      </c>
      <c r="E46" s="84">
        <f>'[4]Szenario 2'!$K46</f>
        <v>1693.0115311999998</v>
      </c>
      <c r="F46" s="85">
        <f>'[4]Szenario 3'!$H46</f>
        <v>18515.419999999998</v>
      </c>
      <c r="G46" s="86">
        <f>'[4]Szenario 3'!$K46</f>
        <v>1917.0865867999996</v>
      </c>
      <c r="H46" s="251"/>
      <c r="I46" s="102">
        <f>'[5]Szenario 1'!$F46</f>
        <v>7</v>
      </c>
      <c r="J46" s="103">
        <f>'[5]Szenario 2'!$F46</f>
        <v>16</v>
      </c>
      <c r="K46" s="104">
        <f>'[5]Szenario 3'!$F46</f>
        <v>25</v>
      </c>
      <c r="L46" s="251"/>
      <c r="M46" s="105">
        <f>'[6]E-Auto'!$E44*(1/100)</f>
        <v>0.95766387096774197</v>
      </c>
      <c r="O46" s="91">
        <f t="shared" si="0"/>
        <v>16351.279999999999</v>
      </c>
      <c r="P46" s="92">
        <f t="shared" si="1"/>
        <v>28781.196030399995</v>
      </c>
      <c r="Q46" s="251"/>
      <c r="R46" s="93">
        <f t="shared" si="2"/>
        <v>1</v>
      </c>
      <c r="S46" s="94">
        <f t="shared" si="3"/>
        <v>1</v>
      </c>
      <c r="T46" s="251"/>
      <c r="U46" s="95">
        <f t="shared" si="13"/>
        <v>0.11883061771020359</v>
      </c>
      <c r="V46" s="94">
        <f t="shared" si="14"/>
        <v>0.12201313714949459</v>
      </c>
      <c r="W46" s="251"/>
      <c r="X46" s="55">
        <f t="shared" si="6"/>
        <v>4000</v>
      </c>
      <c r="Y46" s="96">
        <f t="shared" si="7"/>
        <v>47604966.574252918</v>
      </c>
      <c r="Z46" s="96">
        <f t="shared" si="8"/>
        <v>460281.80181315198</v>
      </c>
      <c r="AA46" s="96">
        <f t="shared" si="9"/>
        <v>7811.4874515820065</v>
      </c>
      <c r="AB46" s="97">
        <f t="shared" si="10"/>
        <v>84691.264835868802</v>
      </c>
      <c r="AD46" s="98">
        <f t="shared" si="11"/>
        <v>48161751.128353529</v>
      </c>
      <c r="AE46" s="229"/>
      <c r="AF46" s="125"/>
      <c r="AG46" s="126">
        <f>'[7]Risikoschätzung '!$P$22</f>
        <v>1.1170634920634921E-6</v>
      </c>
      <c r="AH46" s="69" t="s">
        <v>91</v>
      </c>
    </row>
    <row r="47" spans="1:36" ht="15.6" x14ac:dyDescent="0.3">
      <c r="A47" s="82">
        <f t="shared" si="12"/>
        <v>2053</v>
      </c>
      <c r="B47" s="83">
        <f>'[4]Szenario 1'!$H47</f>
        <v>14247.255000000001</v>
      </c>
      <c r="C47" s="83">
        <f>'[4]Szenario 1'!$K47</f>
        <v>1475.1607827</v>
      </c>
      <c r="D47" s="84">
        <f>'[4]Szenario 2'!$H47</f>
        <v>16471.510000000002</v>
      </c>
      <c r="E47" s="84">
        <f>'[4]Szenario 2'!$K47</f>
        <v>1705.4601454000001</v>
      </c>
      <c r="F47" s="85">
        <f>'[4]Szenario 3'!$H47</f>
        <v>18695.764999999999</v>
      </c>
      <c r="G47" s="86">
        <f>'[4]Szenario 3'!$K47</f>
        <v>1935.7595080999997</v>
      </c>
      <c r="H47" s="251"/>
      <c r="I47" s="102">
        <f>'[5]Szenario 1'!$F47</f>
        <v>7</v>
      </c>
      <c r="J47" s="103">
        <f>'[5]Szenario 2'!$F47</f>
        <v>16</v>
      </c>
      <c r="K47" s="104">
        <f>'[5]Szenario 3'!$F47</f>
        <v>25</v>
      </c>
      <c r="L47" s="251"/>
      <c r="M47" s="105">
        <f>'[6]E-Auto'!$E45*(1/100)</f>
        <v>0.98649580645161294</v>
      </c>
      <c r="O47" s="91">
        <f t="shared" si="0"/>
        <v>16471.510000000002</v>
      </c>
      <c r="P47" s="92">
        <f t="shared" si="1"/>
        <v>28992.822471800002</v>
      </c>
      <c r="Q47" s="251"/>
      <c r="R47" s="93">
        <f t="shared" si="2"/>
        <v>1</v>
      </c>
      <c r="S47" s="94">
        <f t="shared" si="3"/>
        <v>1</v>
      </c>
      <c r="T47" s="251"/>
      <c r="U47" s="95">
        <f t="shared" si="13"/>
        <v>0.11883067090751474</v>
      </c>
      <c r="V47" s="94">
        <f t="shared" si="14"/>
        <v>0.12201352781879168</v>
      </c>
      <c r="W47" s="251"/>
      <c r="X47" s="55">
        <f t="shared" si="6"/>
        <v>4000</v>
      </c>
      <c r="Y47" s="96">
        <f t="shared" si="7"/>
        <v>47955094.618105084</v>
      </c>
      <c r="Z47" s="96">
        <f t="shared" si="8"/>
        <v>463666.22682648408</v>
      </c>
      <c r="AA47" s="96">
        <f t="shared" si="9"/>
        <v>7390.5050448713428</v>
      </c>
      <c r="AB47" s="97">
        <f t="shared" si="10"/>
        <v>85313.994724367862</v>
      </c>
      <c r="AD47" s="98">
        <f t="shared" ref="AD47:AD54" si="15">SUM(X47:AB47)</f>
        <v>48515465.344700806</v>
      </c>
      <c r="AE47" s="229"/>
      <c r="AF47" s="125"/>
      <c r="AG47" s="126">
        <f>'[7]Risikoschätzung '!$P$26</f>
        <v>1.2216190034107652E-7</v>
      </c>
      <c r="AH47" s="69" t="s">
        <v>91</v>
      </c>
    </row>
    <row r="48" spans="1:36" ht="15.6" x14ac:dyDescent="0.3">
      <c r="A48" s="82">
        <f t="shared" si="12"/>
        <v>2054</v>
      </c>
      <c r="B48" s="83">
        <f>'[4]Szenario 1'!$H48</f>
        <v>14307.369999999999</v>
      </c>
      <c r="C48" s="83">
        <f>'[4]Szenario 1'!$K48</f>
        <v>1481.3850897999998</v>
      </c>
      <c r="D48" s="84">
        <f>'[4]Szenario 2'!$H48</f>
        <v>16591.739999999998</v>
      </c>
      <c r="E48" s="84">
        <f>'[4]Szenario 2'!$K48</f>
        <v>1717.9087595999997</v>
      </c>
      <c r="F48" s="85">
        <f>'[4]Szenario 3'!$H48</f>
        <v>18876.11</v>
      </c>
      <c r="G48" s="86">
        <f>'[4]Szenario 3'!$K48</f>
        <v>1954.4324293999998</v>
      </c>
      <c r="H48" s="251"/>
      <c r="I48" s="102">
        <f>'[5]Szenario 1'!$F48</f>
        <v>7</v>
      </c>
      <c r="J48" s="103">
        <f>'[5]Szenario 2'!$F48</f>
        <v>16</v>
      </c>
      <c r="K48" s="104">
        <f>'[5]Szenario 3'!$F48</f>
        <v>25</v>
      </c>
      <c r="L48" s="251"/>
      <c r="M48" s="105">
        <f>'[6]E-Auto'!$E46*(1/100)</f>
        <v>1</v>
      </c>
      <c r="O48" s="91">
        <f t="shared" si="0"/>
        <v>16591.739999999998</v>
      </c>
      <c r="P48" s="92">
        <f t="shared" si="1"/>
        <v>29204.448913199994</v>
      </c>
      <c r="Q48" s="251"/>
      <c r="R48" s="93">
        <f t="shared" si="2"/>
        <v>1</v>
      </c>
      <c r="S48" s="94">
        <f t="shared" si="3"/>
        <v>1</v>
      </c>
      <c r="T48" s="251"/>
      <c r="U48" s="95">
        <f t="shared" si="13"/>
        <v>0.11883072528257327</v>
      </c>
      <c r="V48" s="94">
        <f t="shared" si="14"/>
        <v>0.12201392713720526</v>
      </c>
      <c r="W48" s="251"/>
      <c r="X48" s="55">
        <f t="shared" si="6"/>
        <v>4000</v>
      </c>
      <c r="Y48" s="96">
        <f t="shared" si="7"/>
        <v>48305226.039169081</v>
      </c>
      <c r="Z48" s="96">
        <f t="shared" si="8"/>
        <v>467050.6518398159</v>
      </c>
      <c r="AA48" s="96">
        <f t="shared" si="9"/>
        <v>7218.7342391999991</v>
      </c>
      <c r="AB48" s="97">
        <f t="shared" si="10"/>
        <v>85936.724612866892</v>
      </c>
      <c r="AD48" s="98">
        <f t="shared" si="15"/>
        <v>48869432.149860963</v>
      </c>
      <c r="AE48" s="229"/>
      <c r="AF48" s="194" t="s">
        <v>92</v>
      </c>
      <c r="AG48" s="195"/>
      <c r="AH48" s="196"/>
    </row>
    <row r="49" spans="1:34" ht="15.6" x14ac:dyDescent="0.3">
      <c r="A49" s="82">
        <f t="shared" si="12"/>
        <v>2055</v>
      </c>
      <c r="B49" s="83">
        <f>'[4]Szenario 1'!$H49</f>
        <v>14367.485000000001</v>
      </c>
      <c r="C49" s="83">
        <f>'[4]Szenario 1'!$K49</f>
        <v>1487.6093968999999</v>
      </c>
      <c r="D49" s="84">
        <f>'[4]Szenario 2'!$H49</f>
        <v>16711.97</v>
      </c>
      <c r="E49" s="84">
        <f>'[4]Szenario 2'!$K49</f>
        <v>1730.3573738</v>
      </c>
      <c r="F49" s="85">
        <f>'[4]Szenario 3'!$H49</f>
        <v>19056.455000000002</v>
      </c>
      <c r="G49" s="86">
        <f>'[4]Szenario 3'!$K49</f>
        <v>1973.1053507000001</v>
      </c>
      <c r="H49" s="251"/>
      <c r="I49" s="102">
        <f>'[5]Szenario 1'!$F49</f>
        <v>7</v>
      </c>
      <c r="J49" s="103">
        <f>'[5]Szenario 2'!$F49</f>
        <v>16</v>
      </c>
      <c r="K49" s="104">
        <f>'[5]Szenario 3'!$F49</f>
        <v>25</v>
      </c>
      <c r="L49" s="251"/>
      <c r="M49" s="105">
        <f>'[6]E-Auto'!$E47*(1/100)</f>
        <v>1</v>
      </c>
      <c r="O49" s="91">
        <f t="shared" si="0"/>
        <v>16711.97</v>
      </c>
      <c r="P49" s="92">
        <f t="shared" si="1"/>
        <v>29416.075354600001</v>
      </c>
      <c r="Q49" s="251"/>
      <c r="R49" s="93">
        <f t="shared" si="2"/>
        <v>1</v>
      </c>
      <c r="S49" s="94">
        <f t="shared" si="3"/>
        <v>1</v>
      </c>
      <c r="T49" s="251"/>
      <c r="U49" s="95">
        <f t="shared" si="13"/>
        <v>0.11883078085263515</v>
      </c>
      <c r="V49" s="94">
        <f t="shared" si="14"/>
        <v>0.12201433523145945</v>
      </c>
      <c r="W49" s="251"/>
      <c r="X49" s="55">
        <f t="shared" si="6"/>
        <v>4000</v>
      </c>
      <c r="Y49" s="96">
        <f t="shared" si="7"/>
        <v>48655360.911938258</v>
      </c>
      <c r="Z49" s="96">
        <f t="shared" si="8"/>
        <v>470435.076853148</v>
      </c>
      <c r="AA49" s="96">
        <f t="shared" si="9"/>
        <v>7271.0439076000002</v>
      </c>
      <c r="AB49" s="97">
        <f t="shared" si="10"/>
        <v>86559.454501365923</v>
      </c>
      <c r="AD49" s="98">
        <f t="shared" si="15"/>
        <v>49223626.487200372</v>
      </c>
      <c r="AE49" s="229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2"/>
        <v>2056</v>
      </c>
      <c r="B50" s="83">
        <f>'[4]Szenario 1'!$H50</f>
        <v>14427.6</v>
      </c>
      <c r="C50" s="83">
        <f>'[4]Szenario 1'!$K50</f>
        <v>1493.8337039999999</v>
      </c>
      <c r="D50" s="84">
        <f>'[4]Szenario 2'!$H50</f>
        <v>16832.2</v>
      </c>
      <c r="E50" s="84">
        <f>'[4]Szenario 2'!$K50</f>
        <v>1742.8059880000001</v>
      </c>
      <c r="F50" s="85">
        <f>'[4]Szenario 3'!$H50</f>
        <v>19236.8</v>
      </c>
      <c r="G50" s="86">
        <f>'[4]Szenario 3'!$K50</f>
        <v>1991.7782719999998</v>
      </c>
      <c r="H50" s="251"/>
      <c r="I50" s="102">
        <f>'[5]Szenario 1'!$F50</f>
        <v>7</v>
      </c>
      <c r="J50" s="103">
        <f>'[5]Szenario 2'!$F50</f>
        <v>16</v>
      </c>
      <c r="K50" s="104">
        <f>'[5]Szenario 3'!$F50</f>
        <v>25</v>
      </c>
      <c r="L50" s="251"/>
      <c r="M50" s="105">
        <f>'[6]E-Auto'!$E48*(1/100)</f>
        <v>1</v>
      </c>
      <c r="O50" s="91">
        <f t="shared" si="0"/>
        <v>16832.2</v>
      </c>
      <c r="P50" s="92">
        <f t="shared" si="1"/>
        <v>29627.701796000001</v>
      </c>
      <c r="Q50" s="251"/>
      <c r="R50" s="93">
        <f t="shared" si="2"/>
        <v>1</v>
      </c>
      <c r="S50" s="94">
        <f t="shared" si="3"/>
        <v>1</v>
      </c>
      <c r="T50" s="251"/>
      <c r="U50" s="95">
        <f t="shared" si="13"/>
        <v>0.1188308376350819</v>
      </c>
      <c r="V50" s="94">
        <f t="shared" si="14"/>
        <v>0.12201475222920008</v>
      </c>
      <c r="W50" s="251"/>
      <c r="X50" s="55">
        <f t="shared" si="6"/>
        <v>4000</v>
      </c>
      <c r="Y50" s="96">
        <f t="shared" si="7"/>
        <v>49005499.311993413</v>
      </c>
      <c r="Z50" s="96">
        <f t="shared" si="8"/>
        <v>473819.50186647999</v>
      </c>
      <c r="AA50" s="96">
        <f t="shared" si="9"/>
        <v>7323.3535760000004</v>
      </c>
      <c r="AB50" s="97">
        <f t="shared" si="10"/>
        <v>87182.184389864968</v>
      </c>
      <c r="AD50" s="98">
        <f t="shared" si="15"/>
        <v>49577824.351825759</v>
      </c>
      <c r="AE50" s="229"/>
      <c r="AF50" s="125"/>
      <c r="AG50" s="126">
        <f>'[7]Risikoschätzung '!$P$21</f>
        <v>3.4841269841269841E-7</v>
      </c>
      <c r="AH50" s="69" t="s">
        <v>94</v>
      </c>
    </row>
    <row r="51" spans="1:34" ht="15.6" x14ac:dyDescent="0.3">
      <c r="A51" s="82">
        <f t="shared" si="12"/>
        <v>2057</v>
      </c>
      <c r="B51" s="83">
        <f>'[4]Szenario 1'!$H51</f>
        <v>14487.715</v>
      </c>
      <c r="C51" s="83">
        <f>'[4]Szenario 1'!$K51</f>
        <v>1500.0580110999999</v>
      </c>
      <c r="D51" s="84">
        <f>'[4]Szenario 2'!$H51</f>
        <v>16952.43</v>
      </c>
      <c r="E51" s="84">
        <f>'[4]Szenario 2'!$K51</f>
        <v>1755.2546021999999</v>
      </c>
      <c r="F51" s="85">
        <f>'[4]Szenario 3'!$H51</f>
        <v>19417.145</v>
      </c>
      <c r="G51" s="86">
        <f>'[4]Szenario 3'!$K51</f>
        <v>2010.4511932999999</v>
      </c>
      <c r="H51" s="251"/>
      <c r="I51" s="102">
        <f>'[5]Szenario 1'!$F51</f>
        <v>7</v>
      </c>
      <c r="J51" s="103">
        <f>'[5]Szenario 2'!$F51</f>
        <v>16</v>
      </c>
      <c r="K51" s="104">
        <f>'[5]Szenario 3'!$F51</f>
        <v>25</v>
      </c>
      <c r="L51" s="251"/>
      <c r="M51" s="105">
        <f>'[6]E-Auto'!$E49*(1/100)</f>
        <v>1</v>
      </c>
      <c r="O51" s="91">
        <f t="shared" si="0"/>
        <v>16952.43</v>
      </c>
      <c r="P51" s="92">
        <f t="shared" si="1"/>
        <v>29839.328237399997</v>
      </c>
      <c r="Q51" s="251"/>
      <c r="R51" s="93">
        <f t="shared" si="2"/>
        <v>1</v>
      </c>
      <c r="S51" s="94">
        <f t="shared" si="3"/>
        <v>1</v>
      </c>
      <c r="T51" s="251"/>
      <c r="U51" s="95">
        <f t="shared" si="13"/>
        <v>0.11883089564742048</v>
      </c>
      <c r="V51" s="94">
        <f t="shared" si="14"/>
        <v>0.12201517825899458</v>
      </c>
      <c r="W51" s="251"/>
      <c r="X51" s="55">
        <f t="shared" si="6"/>
        <v>4000</v>
      </c>
      <c r="Y51" s="96">
        <f t="shared" si="7"/>
        <v>49355641.316010684</v>
      </c>
      <c r="Z51" s="96">
        <f t="shared" si="8"/>
        <v>477203.92687981203</v>
      </c>
      <c r="AA51" s="96">
        <f t="shared" si="9"/>
        <v>7375.6632443999997</v>
      </c>
      <c r="AB51" s="97">
        <f t="shared" si="10"/>
        <v>87804.914278363984</v>
      </c>
      <c r="AD51" s="98">
        <f t="shared" si="15"/>
        <v>49932025.820413254</v>
      </c>
      <c r="AE51" s="229"/>
      <c r="AF51" s="125"/>
      <c r="AG51" s="126">
        <f>'[7]Risikoschätzung '!$P$25</f>
        <v>1.9152757876041898E-8</v>
      </c>
      <c r="AH51" s="69" t="s">
        <v>94</v>
      </c>
    </row>
    <row r="52" spans="1:34" ht="15.6" x14ac:dyDescent="0.3">
      <c r="A52" s="82">
        <f t="shared" si="12"/>
        <v>2058</v>
      </c>
      <c r="B52" s="83">
        <f>'[4]Szenario 1'!$H52</f>
        <v>14547.83</v>
      </c>
      <c r="C52" s="83">
        <f>'[4]Szenario 1'!$K52</f>
        <v>1506.2823182</v>
      </c>
      <c r="D52" s="84">
        <f>'[4]Szenario 2'!$H52</f>
        <v>17072.66</v>
      </c>
      <c r="E52" s="84">
        <f>'[4]Szenario 2'!$K52</f>
        <v>1767.7032164</v>
      </c>
      <c r="F52" s="85">
        <f>'[4]Szenario 3'!$H52</f>
        <v>19597.489999999998</v>
      </c>
      <c r="G52" s="86">
        <f>'[4]Szenario 3'!$K52</f>
        <v>2029.1241145999998</v>
      </c>
      <c r="H52" s="251"/>
      <c r="I52" s="102">
        <f>'[5]Szenario 1'!$F52</f>
        <v>7</v>
      </c>
      <c r="J52" s="103">
        <f>'[5]Szenario 2'!$F52</f>
        <v>16</v>
      </c>
      <c r="K52" s="104">
        <f>'[5]Szenario 3'!$F52</f>
        <v>25</v>
      </c>
      <c r="L52" s="251"/>
      <c r="M52" s="105">
        <f>'[6]E-Auto'!$E50*(1/100)</f>
        <v>1</v>
      </c>
      <c r="O52" s="91">
        <f t="shared" si="0"/>
        <v>17072.66</v>
      </c>
      <c r="P52" s="92">
        <f t="shared" si="1"/>
        <v>30050.954678800001</v>
      </c>
      <c r="Q52" s="251"/>
      <c r="R52" s="93">
        <f t="shared" si="2"/>
        <v>1</v>
      </c>
      <c r="S52" s="94">
        <f t="shared" si="3"/>
        <v>1</v>
      </c>
      <c r="T52" s="251"/>
      <c r="U52" s="95">
        <f t="shared" si="13"/>
        <v>0.11883095490728338</v>
      </c>
      <c r="V52" s="94">
        <f t="shared" si="14"/>
        <v>0.122015613450332</v>
      </c>
      <c r="W52" s="251"/>
      <c r="X52" s="55">
        <f t="shared" si="6"/>
        <v>4000</v>
      </c>
      <c r="Y52" s="96">
        <f t="shared" si="7"/>
        <v>49705787.001769453</v>
      </c>
      <c r="Z52" s="96">
        <f t="shared" si="8"/>
        <v>480588.3518931439</v>
      </c>
      <c r="AA52" s="96">
        <f t="shared" si="9"/>
        <v>7427.9729127999999</v>
      </c>
      <c r="AB52" s="97">
        <f t="shared" si="10"/>
        <v>88427.644166863043</v>
      </c>
      <c r="AD52" s="98">
        <f t="shared" si="15"/>
        <v>50286230.970742263</v>
      </c>
      <c r="AE52" s="229"/>
      <c r="AF52" s="194" t="s">
        <v>95</v>
      </c>
      <c r="AG52" s="195"/>
      <c r="AH52" s="196"/>
    </row>
    <row r="53" spans="1:34" ht="15.6" x14ac:dyDescent="0.3">
      <c r="A53" s="82">
        <f t="shared" si="12"/>
        <v>2059</v>
      </c>
      <c r="B53" s="83">
        <f>'[4]Szenario 1'!$H53</f>
        <v>14607.945</v>
      </c>
      <c r="C53" s="83">
        <f>'[4]Szenario 1'!$K53</f>
        <v>1512.5066252999998</v>
      </c>
      <c r="D53" s="84">
        <f>'[4]Szenario 2'!$H53</f>
        <v>17192.89</v>
      </c>
      <c r="E53" s="84">
        <f>'[4]Szenario 2'!$K53</f>
        <v>1780.1518305999998</v>
      </c>
      <c r="F53" s="85">
        <f>'[4]Szenario 3'!$H53</f>
        <v>19777.834999999999</v>
      </c>
      <c r="G53" s="86">
        <f>'[4]Szenario 3'!$K53</f>
        <v>2047.7970358999999</v>
      </c>
      <c r="H53" s="251"/>
      <c r="I53" s="102">
        <f>'[5]Szenario 1'!$F53</f>
        <v>7</v>
      </c>
      <c r="J53" s="103">
        <f>'[5]Szenario 2'!$F53</f>
        <v>16</v>
      </c>
      <c r="K53" s="104">
        <f>'[5]Szenario 3'!$F53</f>
        <v>25</v>
      </c>
      <c r="L53" s="251"/>
      <c r="M53" s="105">
        <f>'[6]E-Auto'!$E51*(1/100)</f>
        <v>1</v>
      </c>
      <c r="O53" s="91">
        <f t="shared" si="0"/>
        <v>17192.89</v>
      </c>
      <c r="P53" s="92">
        <f t="shared" si="1"/>
        <v>30262.581120199997</v>
      </c>
      <c r="Q53" s="251"/>
      <c r="R53" s="93">
        <f t="shared" si="2"/>
        <v>1</v>
      </c>
      <c r="S53" s="94">
        <f t="shared" si="3"/>
        <v>1</v>
      </c>
      <c r="T53" s="251"/>
      <c r="U53" s="95">
        <f t="shared" si="13"/>
        <v>0.11883101543242858</v>
      </c>
      <c r="V53" s="94">
        <f t="shared" si="14"/>
        <v>0.12201605793362304</v>
      </c>
      <c r="W53" s="251"/>
      <c r="X53" s="55">
        <f t="shared" si="6"/>
        <v>4000</v>
      </c>
      <c r="Y53" s="96">
        <f t="shared" si="7"/>
        <v>50055936.448160186</v>
      </c>
      <c r="Z53" s="96">
        <f t="shared" si="8"/>
        <v>483972.77690647595</v>
      </c>
      <c r="AA53" s="96">
        <f t="shared" si="9"/>
        <v>7480.282581200001</v>
      </c>
      <c r="AB53" s="97">
        <f t="shared" si="10"/>
        <v>89050.374055362045</v>
      </c>
      <c r="AD53" s="98">
        <f t="shared" si="15"/>
        <v>50640439.881703228</v>
      </c>
      <c r="AE53" s="229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2"/>
        <v>2060</v>
      </c>
      <c r="B54" s="83">
        <f>'[4]Szenario 1'!$H54</f>
        <v>14668.06</v>
      </c>
      <c r="C54" s="83">
        <f>'[4]Szenario 1'!$K54</f>
        <v>1518.7309323999998</v>
      </c>
      <c r="D54" s="84">
        <f>'[4]Szenario 2'!$H54</f>
        <v>17313.12</v>
      </c>
      <c r="E54" s="84">
        <f>'[4]Szenario 2'!$K54</f>
        <v>1792.6004447999999</v>
      </c>
      <c r="F54" s="85">
        <f>'[4]Szenario 3'!$H54</f>
        <v>19958.18</v>
      </c>
      <c r="G54" s="86">
        <f>'[4]Szenario 3'!$K54</f>
        <v>2066.4699572</v>
      </c>
      <c r="H54" s="251"/>
      <c r="I54" s="102">
        <f>'[5]Szenario 1'!$F54</f>
        <v>7</v>
      </c>
      <c r="J54" s="103">
        <f>'[5]Szenario 2'!$F54</f>
        <v>16</v>
      </c>
      <c r="K54" s="104">
        <f>'[5]Szenario 3'!$F54</f>
        <v>25</v>
      </c>
      <c r="L54" s="251"/>
      <c r="M54" s="105">
        <f>'[6]E-Auto'!$E52*(1/100)</f>
        <v>1</v>
      </c>
      <c r="O54" s="91">
        <f t="shared" si="0"/>
        <v>17313.12</v>
      </c>
      <c r="P54" s="92">
        <f t="shared" si="1"/>
        <v>30474.207561599997</v>
      </c>
      <c r="Q54" s="252"/>
      <c r="R54" s="93">
        <f t="shared" si="2"/>
        <v>1</v>
      </c>
      <c r="S54" s="94">
        <f t="shared" si="3"/>
        <v>1</v>
      </c>
      <c r="T54" s="252"/>
      <c r="U54" s="95">
        <f t="shared" si="13"/>
        <v>0.11883107724073957</v>
      </c>
      <c r="V54" s="94">
        <f t="shared" si="14"/>
        <v>0.1220165118402</v>
      </c>
      <c r="W54" s="252"/>
      <c r="X54" s="55">
        <f t="shared" si="6"/>
        <v>4000</v>
      </c>
      <c r="Y54" s="96">
        <f t="shared" si="7"/>
        <v>50406089.735192373</v>
      </c>
      <c r="Z54" s="96">
        <f t="shared" si="8"/>
        <v>487357.20191980805</v>
      </c>
      <c r="AA54" s="96">
        <f t="shared" si="9"/>
        <v>7532.5922496000003</v>
      </c>
      <c r="AB54" s="97">
        <f t="shared" si="10"/>
        <v>89673.10394386109</v>
      </c>
      <c r="AD54" s="98">
        <f t="shared" si="15"/>
        <v>50994652.633305646</v>
      </c>
      <c r="AE54" s="229"/>
      <c r="AF54" s="125"/>
      <c r="AG54" s="126">
        <f>'[7]Risikoschätzung '!$P$20</f>
        <v>1.0317460317460317E-8</v>
      </c>
      <c r="AH54" s="69" t="s">
        <v>94</v>
      </c>
    </row>
    <row r="55" spans="1:34" ht="15" thickBot="1" x14ac:dyDescent="0.35">
      <c r="AD55" s="98">
        <f>SUM(AD9:AD54)</f>
        <v>1757905267.4439778</v>
      </c>
      <c r="AE55" s="229"/>
      <c r="AF55" s="130"/>
      <c r="AG55" s="131">
        <f>'[7]Risikoschätzung '!$P$24</f>
        <v>1.1705584371026661E-9</v>
      </c>
      <c r="AH55" s="110" t="s">
        <v>94</v>
      </c>
    </row>
    <row r="56" spans="1:34" ht="15" thickBot="1" x14ac:dyDescent="0.35">
      <c r="U56" s="197" t="s">
        <v>97</v>
      </c>
      <c r="V56" s="198"/>
      <c r="X56" s="132">
        <f>SUM(X9:X54)</f>
        <v>252000</v>
      </c>
      <c r="Y56" s="133">
        <f>SUM(Y9:Y54)</f>
        <v>1734672629.4186862</v>
      </c>
      <c r="Z56" s="134">
        <f>SUM(Z9:Z54)</f>
        <v>18915551.399512548</v>
      </c>
      <c r="AA56" s="134">
        <f>SUM(AA9:AA54)</f>
        <v>584649.27895867429</v>
      </c>
      <c r="AB56" s="135">
        <f>SUM(AB9:AB54)</f>
        <v>3480437.3468211088</v>
      </c>
      <c r="AD56" s="136">
        <f>X56+Y56+Z56+AA56+AB56</f>
        <v>1757905267.4439783</v>
      </c>
      <c r="AF56" s="199"/>
      <c r="AG56" s="200"/>
    </row>
    <row r="57" spans="1:34" ht="15" thickBot="1" x14ac:dyDescent="0.35">
      <c r="AF57" s="201"/>
      <c r="AG57" s="202"/>
    </row>
    <row r="58" spans="1:34" x14ac:dyDescent="0.3">
      <c r="AE58" s="68"/>
      <c r="AF58" s="199"/>
      <c r="AG58" s="200"/>
      <c r="AH58" s="137"/>
    </row>
    <row r="59" spans="1:34" ht="15" thickBot="1" x14ac:dyDescent="0.35">
      <c r="AF59" s="201"/>
      <c r="AG59" s="202"/>
    </row>
    <row r="60" spans="1:34" x14ac:dyDescent="0.3">
      <c r="AG60" s="9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N34" workbookViewId="0">
      <selection activeCell="AJ39" sqref="AJ39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25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250"/>
      <c r="L1" s="250"/>
      <c r="N1" s="250"/>
      <c r="Q1" s="250"/>
      <c r="R1" s="55"/>
      <c r="S1" s="55"/>
      <c r="T1" s="250"/>
      <c r="U1" s="55"/>
      <c r="V1" s="55"/>
      <c r="W1" s="250"/>
      <c r="AE1" s="229"/>
    </row>
    <row r="2" spans="1:36" ht="14.4" customHeight="1" thickBot="1" x14ac:dyDescent="0.35">
      <c r="B2" s="230" t="s">
        <v>26</v>
      </c>
      <c r="C2" s="231"/>
      <c r="D2" s="232"/>
      <c r="F2" s="229"/>
      <c r="G2" s="229"/>
      <c r="H2" s="251"/>
      <c r="K2" s="56"/>
      <c r="L2" s="251"/>
      <c r="O2" s="197" t="s">
        <v>27</v>
      </c>
      <c r="P2" s="198"/>
      <c r="Q2" s="251"/>
      <c r="R2" s="55"/>
      <c r="S2" s="55"/>
      <c r="T2" s="251"/>
      <c r="U2" s="55"/>
      <c r="V2" s="55"/>
      <c r="W2" s="251"/>
      <c r="Y2" s="236" t="s">
        <v>28</v>
      </c>
      <c r="Z2" s="237"/>
      <c r="AA2" s="238"/>
      <c r="AB2" s="57"/>
      <c r="AC2" s="57"/>
      <c r="AE2" s="229"/>
    </row>
    <row r="3" spans="1:36" ht="14.4" customHeight="1" thickBot="1" x14ac:dyDescent="0.35">
      <c r="B3" s="233"/>
      <c r="C3" s="234"/>
      <c r="D3" s="235"/>
      <c r="F3" s="229"/>
      <c r="G3" s="229"/>
      <c r="H3" s="251"/>
      <c r="K3" s="56"/>
      <c r="L3" s="251"/>
      <c r="O3" s="245" t="s">
        <v>29</v>
      </c>
      <c r="P3" s="246"/>
      <c r="Q3" s="251"/>
      <c r="R3" s="55"/>
      <c r="S3" s="55"/>
      <c r="T3" s="251"/>
      <c r="U3" s="55"/>
      <c r="V3" s="55"/>
      <c r="W3" s="251"/>
      <c r="Y3" s="239"/>
      <c r="Z3" s="240"/>
      <c r="AA3" s="241"/>
      <c r="AB3" s="57"/>
      <c r="AC3" s="57"/>
      <c r="AE3" s="229"/>
      <c r="AF3" s="207" t="s">
        <v>23</v>
      </c>
      <c r="AG3" s="208"/>
      <c r="AH3" s="209"/>
    </row>
    <row r="4" spans="1:36" ht="14.4" customHeight="1" thickBot="1" x14ac:dyDescent="0.35">
      <c r="H4" s="251"/>
      <c r="K4" s="56"/>
      <c r="L4" s="251"/>
      <c r="O4" s="247"/>
      <c r="P4" s="248"/>
      <c r="Q4" s="251"/>
      <c r="R4" s="55"/>
      <c r="S4" s="55"/>
      <c r="T4" s="251"/>
      <c r="U4" s="55"/>
      <c r="V4" s="55"/>
      <c r="W4" s="251"/>
      <c r="Y4" s="242"/>
      <c r="Z4" s="243"/>
      <c r="AA4" s="244"/>
      <c r="AB4" s="57"/>
      <c r="AC4" s="57"/>
      <c r="AE4" s="229"/>
      <c r="AF4" s="210"/>
      <c r="AG4" s="211"/>
      <c r="AH4" s="212"/>
    </row>
    <row r="5" spans="1:36" ht="14.4" customHeight="1" thickBot="1" x14ac:dyDescent="0.35">
      <c r="D5" s="213" t="s">
        <v>30</v>
      </c>
      <c r="E5" s="214"/>
      <c r="H5" s="251"/>
      <c r="I5" s="213" t="s">
        <v>31</v>
      </c>
      <c r="J5" s="217"/>
      <c r="K5" s="214"/>
      <c r="L5" s="251"/>
      <c r="M5" s="217" t="s">
        <v>32</v>
      </c>
      <c r="O5" s="219"/>
      <c r="P5" s="220"/>
      <c r="Q5" s="251"/>
      <c r="R5" s="217" t="s">
        <v>33</v>
      </c>
      <c r="S5" s="214"/>
      <c r="T5" s="251"/>
      <c r="U5" s="213" t="s">
        <v>34</v>
      </c>
      <c r="V5" s="214"/>
      <c r="W5" s="251"/>
      <c r="AE5" s="229"/>
    </row>
    <row r="6" spans="1:36" ht="14.4" customHeight="1" thickBot="1" x14ac:dyDescent="0.35">
      <c r="D6" s="215"/>
      <c r="E6" s="216"/>
      <c r="H6" s="251"/>
      <c r="I6" s="215"/>
      <c r="J6" s="218"/>
      <c r="K6" s="216"/>
      <c r="L6" s="251"/>
      <c r="M6" s="218"/>
      <c r="O6" s="221"/>
      <c r="P6" s="222"/>
      <c r="Q6" s="251"/>
      <c r="R6" s="218"/>
      <c r="S6" s="216"/>
      <c r="T6" s="251"/>
      <c r="U6" s="215"/>
      <c r="V6" s="216"/>
      <c r="W6" s="251"/>
      <c r="AE6" s="229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249" t="s">
        <v>36</v>
      </c>
      <c r="C7" s="249"/>
      <c r="D7" s="225" t="s">
        <v>37</v>
      </c>
      <c r="E7" s="225"/>
      <c r="F7" s="226" t="s">
        <v>38</v>
      </c>
      <c r="G7" s="226"/>
      <c r="H7" s="251"/>
      <c r="I7" s="61" t="s">
        <v>39</v>
      </c>
      <c r="J7" s="62" t="s">
        <v>40</v>
      </c>
      <c r="K7" s="63" t="s">
        <v>41</v>
      </c>
      <c r="L7" s="251"/>
      <c r="M7" s="64" t="s">
        <v>42</v>
      </c>
      <c r="O7" s="223"/>
      <c r="P7" s="224"/>
      <c r="Q7" s="251"/>
      <c r="R7" s="55"/>
      <c r="S7" s="55"/>
      <c r="T7" s="251"/>
      <c r="U7" s="55"/>
      <c r="V7" s="55"/>
      <c r="W7" s="251"/>
      <c r="X7" s="65" t="s">
        <v>43</v>
      </c>
      <c r="Y7" s="66" t="s">
        <v>44</v>
      </c>
      <c r="Z7" s="65" t="s">
        <v>45</v>
      </c>
      <c r="AA7" s="65" t="s">
        <v>46</v>
      </c>
      <c r="AB7" s="65" t="s">
        <v>47</v>
      </c>
      <c r="AD7" s="227" t="s">
        <v>48</v>
      </c>
      <c r="AE7" s="229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251"/>
      <c r="I8" s="73"/>
      <c r="J8" s="71"/>
      <c r="K8" s="72"/>
      <c r="L8" s="251"/>
      <c r="M8" s="74"/>
      <c r="O8" s="75"/>
      <c r="P8" s="76"/>
      <c r="Q8" s="251"/>
      <c r="R8" s="77"/>
      <c r="S8" s="66"/>
      <c r="T8" s="251"/>
      <c r="U8" s="77"/>
      <c r="V8" s="66"/>
      <c r="W8" s="251"/>
      <c r="X8" s="78"/>
      <c r="Y8" s="79"/>
      <c r="Z8" s="80"/>
      <c r="AA8" s="80"/>
      <c r="AB8" s="80"/>
      <c r="AD8" s="228"/>
      <c r="AE8" s="229"/>
      <c r="AF8" s="81" t="s">
        <v>53</v>
      </c>
      <c r="AG8" s="54">
        <v>3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11962.885</v>
      </c>
      <c r="C9" s="83">
        <f>'[4]Szenario 1'!$K9</f>
        <v>1238.6371128999999</v>
      </c>
      <c r="D9" s="84">
        <f>'[4]Szenario 2'!$H9</f>
        <v>11902.77</v>
      </c>
      <c r="E9" s="84">
        <f>'[4]Szenario 2'!$K9</f>
        <v>1232.4128057999999</v>
      </c>
      <c r="F9" s="85">
        <f>'[4]Szenario 3'!$H9</f>
        <v>11842.655000000001</v>
      </c>
      <c r="G9" s="86">
        <f>'[4]Szenario 3'!$K9</f>
        <v>1226.1884987000001</v>
      </c>
      <c r="H9" s="251"/>
      <c r="I9" s="87">
        <f>'[5]Szenario 1'!$F9</f>
        <v>7</v>
      </c>
      <c r="J9" s="88">
        <f>'[5]Szenario 2'!$F9</f>
        <v>16</v>
      </c>
      <c r="K9" s="89">
        <f>'[5]Szenario 3'!$F9</f>
        <v>25</v>
      </c>
      <c r="L9" s="251"/>
      <c r="M9" s="90">
        <f>'[6]E-Auto'!$E7*(1/100)</f>
        <v>1.6900000000000001E-3</v>
      </c>
      <c r="O9" s="91">
        <f>D9</f>
        <v>11902.77</v>
      </c>
      <c r="P9" s="92">
        <f>E9+(E9*J9)</f>
        <v>20951.017698599997</v>
      </c>
      <c r="Q9" s="251"/>
      <c r="R9" s="93">
        <f>IF(O9&lt;$AG$18,1,2)</f>
        <v>1</v>
      </c>
      <c r="S9" s="94">
        <f>IF(P9&lt;$AG$10,1,2)</f>
        <v>1</v>
      </c>
      <c r="T9" s="251"/>
      <c r="U9" s="95">
        <f>($AI$15/$AG$20)*(1+0.15*(O9/$AG$18)^4)+$AH$33</f>
        <v>8.6000619508338955E-2</v>
      </c>
      <c r="V9" s="94">
        <f>($AI$7/$AG$12)*(1+0.15*(P9/$AG$10)^4)+$AH$32</f>
        <v>4.0017303911993405E-3</v>
      </c>
      <c r="W9" s="251"/>
      <c r="X9" s="55">
        <f t="shared" ref="X9:X12" si="0">($AG$7*$AG$8*S9*$AG$24+$AG$15*$AG$16*R9*$AG$24)</f>
        <v>3600</v>
      </c>
      <c r="Y9" s="96">
        <f>(O9*U9*$AG$30+P9*V9*$AG$29)*365</f>
        <v>12379691.679828303</v>
      </c>
      <c r="Z9" s="96">
        <f>(O9*$AI$15*$AG$37+P9*$AI$7*$AG$36)*365</f>
        <v>335058.07631986798</v>
      </c>
      <c r="AA9" s="96">
        <f>O9*$AI$15*($AG$41+$AG$40*(1-M9))*365</f>
        <v>17149.243132258383</v>
      </c>
      <c r="AB9" s="97">
        <f>365*((P9*$AI$7*($AG$53*$AG$54+$AG$49*$AG$50+$AG$45*$AG$46))+(O9*1.6*$AI$15*($AG$53*$AG$55+$AG$49*$AG$51+$AG$45*$AG$47)))</f>
        <v>61650.258961404499</v>
      </c>
      <c r="AD9" s="98">
        <f>SUM(X9:AB9)</f>
        <v>12797149.258241832</v>
      </c>
      <c r="AE9" s="229"/>
      <c r="AF9" s="203" t="s">
        <v>54</v>
      </c>
      <c r="AG9" s="99"/>
      <c r="AH9" s="206"/>
      <c r="AI9" s="100" t="s">
        <v>55</v>
      </c>
      <c r="AJ9" s="101">
        <v>25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251"/>
      <c r="I10" s="102">
        <f>'[5]Szenario 1'!$F10</f>
        <v>7</v>
      </c>
      <c r="J10" s="103">
        <f>'[5]Szenario 2'!$F10</f>
        <v>16</v>
      </c>
      <c r="K10" s="104">
        <f>'[5]Szenario 3'!$F10</f>
        <v>25</v>
      </c>
      <c r="L10" s="251"/>
      <c r="M10" s="105">
        <f>'[6]E-Auto'!$E8*(1/100)</f>
        <v>2.3700000000000001E-3</v>
      </c>
      <c r="O10" s="91">
        <f t="shared" ref="O10:O54" si="1">D10</f>
        <v>12023</v>
      </c>
      <c r="P10" s="92">
        <f>E10+(E10*J10)</f>
        <v>21162.64414</v>
      </c>
      <c r="Q10" s="251"/>
      <c r="R10" s="93">
        <f t="shared" ref="R10:R54" si="2">IF(O10&lt;$AG$18,1,2)</f>
        <v>1</v>
      </c>
      <c r="S10" s="94">
        <f t="shared" ref="S10:S54" si="3">IF(P10&lt;$AG$10,1,2)</f>
        <v>1</v>
      </c>
      <c r="T10" s="251"/>
      <c r="U10" s="95">
        <f t="shared" ref="U10:U29" si="4">($AI$15/$AG$20)*(1+0.15*(O10/$AG$18)^4)+$AH$33</f>
        <v>8.6000644920791361E-2</v>
      </c>
      <c r="V10" s="94">
        <f t="shared" ref="V10:V54" si="5">($AI$7/$AG$12)*(1+0.15*(P10/$AG$10)^4)+$AH$32</f>
        <v>4.0018013724618124E-3</v>
      </c>
      <c r="W10" s="251"/>
      <c r="X10" s="55">
        <f t="shared" si="0"/>
        <v>3600</v>
      </c>
      <c r="Y10" s="96">
        <f t="shared" ref="Y10:Y54" si="6">(O10*U10*$AG$30+P10*V10*$AG$29)*365</f>
        <v>12504753.386858417</v>
      </c>
      <c r="Z10" s="96">
        <f t="shared" ref="Z10:Z54" si="7">(O10*$AI$15*$AG$37+P10*$AI$7*$AG$36)*365</f>
        <v>338442.50133319997</v>
      </c>
      <c r="AA10" s="96">
        <f t="shared" ref="AA10:AA54" si="8">O10*$AI$15*($AG$41+$AG$40*(1-M10))*365</f>
        <v>17314.231670626003</v>
      </c>
      <c r="AB10" s="97">
        <f t="shared" ref="AB10:AB54" si="9">365*((P10*$AI$7*($AG$53*$AG$54+$AG$49*$AG$50+$AG$45*$AG$46))+(O10*1.6*$AI$15*($AG$53*$AG$55+$AG$49*$AG$51+$AG$45*$AG$47)))</f>
        <v>62272.988849903544</v>
      </c>
      <c r="AD10" s="98">
        <f t="shared" ref="AD10:AD46" si="10">SUM(X10:AB10)</f>
        <v>12926383.108712146</v>
      </c>
      <c r="AE10" s="229"/>
      <c r="AF10" s="204"/>
      <c r="AG10" s="106">
        <v>90408</v>
      </c>
      <c r="AH10" s="206"/>
      <c r="AI10" s="100"/>
      <c r="AJ10" s="69"/>
    </row>
    <row r="11" spans="1:36" ht="15.6" x14ac:dyDescent="0.3">
      <c r="A11" s="82">
        <f t="shared" ref="A11:A54" si="11">A10+1</f>
        <v>2017</v>
      </c>
      <c r="B11" s="83">
        <f>'[4]Szenario 1'!$H11</f>
        <v>12083.115</v>
      </c>
      <c r="C11" s="83">
        <f>'[4]Szenario 1'!$K11</f>
        <v>1251.0857271</v>
      </c>
      <c r="D11" s="84">
        <f>'[4]Szenario 2'!$H11</f>
        <v>12143.23</v>
      </c>
      <c r="E11" s="84">
        <f>'[4]Szenario 2'!$K11</f>
        <v>1257.3100341999998</v>
      </c>
      <c r="F11" s="85">
        <f>'[4]Szenario 3'!$H11</f>
        <v>12203.344999999999</v>
      </c>
      <c r="G11" s="86">
        <f>'[4]Szenario 3'!$K11</f>
        <v>1263.5343412999998</v>
      </c>
      <c r="H11" s="251"/>
      <c r="I11" s="102">
        <f>'[5]Szenario 1'!$F11</f>
        <v>7</v>
      </c>
      <c r="J11" s="103">
        <f>'[5]Szenario 2'!$F11</f>
        <v>16</v>
      </c>
      <c r="K11" s="104">
        <f>'[5]Szenario 3'!$F11</f>
        <v>25</v>
      </c>
      <c r="L11" s="251"/>
      <c r="M11" s="105">
        <f>'[6]E-Auto'!$E9*(1/100)</f>
        <v>3.1800000000000001E-3</v>
      </c>
      <c r="O11" s="91">
        <f>D11</f>
        <v>12143.23</v>
      </c>
      <c r="P11" s="92">
        <f t="shared" ref="P11:P54" si="12">E11+(E11*J11)</f>
        <v>21374.270581399996</v>
      </c>
      <c r="Q11" s="251"/>
      <c r="R11" s="93">
        <f t="shared" si="2"/>
        <v>1</v>
      </c>
      <c r="S11" s="94">
        <f t="shared" si="3"/>
        <v>1</v>
      </c>
      <c r="T11" s="251"/>
      <c r="U11" s="95">
        <f t="shared" si="4"/>
        <v>8.6000671107161628E-2</v>
      </c>
      <c r="V11" s="94">
        <f t="shared" si="5"/>
        <v>4.0018745154072654E-3</v>
      </c>
      <c r="W11" s="251"/>
      <c r="X11" s="55">
        <f t="shared" si="0"/>
        <v>3600</v>
      </c>
      <c r="Y11" s="96">
        <f t="shared" si="6"/>
        <v>12629815.820568277</v>
      </c>
      <c r="Z11" s="96">
        <f t="shared" si="7"/>
        <v>341826.92634653195</v>
      </c>
      <c r="AA11" s="96">
        <f t="shared" si="8"/>
        <v>17477.465184511639</v>
      </c>
      <c r="AB11" s="97">
        <f t="shared" si="9"/>
        <v>62895.71873840256</v>
      </c>
      <c r="AD11" s="98">
        <f t="shared" si="10"/>
        <v>13055615.930837722</v>
      </c>
      <c r="AE11" s="229"/>
      <c r="AF11" s="205"/>
      <c r="AG11" s="99"/>
      <c r="AH11" s="206"/>
      <c r="AI11" s="100" t="s">
        <v>56</v>
      </c>
      <c r="AJ11" s="101">
        <v>55</v>
      </c>
    </row>
    <row r="12" spans="1:36" ht="16.2" thickBot="1" x14ac:dyDescent="0.35">
      <c r="A12" s="82">
        <f t="shared" si="11"/>
        <v>2018</v>
      </c>
      <c r="B12" s="83">
        <f>'[4]Szenario 1'!$H12</f>
        <v>12143.23</v>
      </c>
      <c r="C12" s="83">
        <f>'[4]Szenario 1'!$K12</f>
        <v>1257.3100341999998</v>
      </c>
      <c r="D12" s="84">
        <f>'[4]Szenario 2'!$H12</f>
        <v>12263.46</v>
      </c>
      <c r="E12" s="84">
        <f>'[4]Szenario 2'!$K12</f>
        <v>1269.7586483999999</v>
      </c>
      <c r="F12" s="85">
        <f>'[4]Szenario 3'!$H12</f>
        <v>12383.69</v>
      </c>
      <c r="G12" s="86">
        <f>'[4]Szenario 3'!$K12</f>
        <v>1282.2072625999999</v>
      </c>
      <c r="H12" s="251"/>
      <c r="I12" s="102">
        <f>'[5]Szenario 1'!$F12</f>
        <v>7</v>
      </c>
      <c r="J12" s="103">
        <f>'[5]Szenario 2'!$F12</f>
        <v>16</v>
      </c>
      <c r="K12" s="104">
        <f>'[5]Szenario 3'!$F12</f>
        <v>25</v>
      </c>
      <c r="L12" s="251"/>
      <c r="M12" s="105">
        <f>'[6]E-Auto'!$E10*(1/100)</f>
        <v>4.1700000000000001E-3</v>
      </c>
      <c r="O12" s="91">
        <f t="shared" si="1"/>
        <v>12263.46</v>
      </c>
      <c r="P12" s="92">
        <f t="shared" si="12"/>
        <v>21585.897022799996</v>
      </c>
      <c r="Q12" s="251"/>
      <c r="R12" s="93">
        <f t="shared" si="2"/>
        <v>1</v>
      </c>
      <c r="S12" s="94">
        <f t="shared" si="3"/>
        <v>1</v>
      </c>
      <c r="T12" s="251"/>
      <c r="U12" s="95">
        <f t="shared" si="4"/>
        <v>8.6000698083005228E-2</v>
      </c>
      <c r="V12" s="94">
        <f t="shared" si="5"/>
        <v>4.0019498634848039E-3</v>
      </c>
      <c r="W12" s="251"/>
      <c r="X12" s="55">
        <f t="shared" si="0"/>
        <v>3600</v>
      </c>
      <c r="Y12" s="96">
        <f t="shared" si="6"/>
        <v>12754879.002976255</v>
      </c>
      <c r="Z12" s="96">
        <f t="shared" si="7"/>
        <v>345211.35135986394</v>
      </c>
      <c r="AA12" s="96">
        <f t="shared" si="8"/>
        <v>17638.278726751319</v>
      </c>
      <c r="AB12" s="97">
        <f t="shared" si="9"/>
        <v>63518.448626901605</v>
      </c>
      <c r="AD12" s="98">
        <f t="shared" si="10"/>
        <v>13184847.081689773</v>
      </c>
      <c r="AE12" s="229"/>
      <c r="AF12" s="107" t="s">
        <v>57</v>
      </c>
      <c r="AG12" s="108">
        <v>20</v>
      </c>
      <c r="AH12" s="109" t="s">
        <v>58</v>
      </c>
      <c r="AI12" s="109"/>
      <c r="AJ12" s="110"/>
    </row>
    <row r="13" spans="1:36" ht="16.2" thickBot="1" x14ac:dyDescent="0.35">
      <c r="A13" s="82">
        <f t="shared" si="11"/>
        <v>2019</v>
      </c>
      <c r="B13" s="83">
        <f>'[4]Szenario 1'!$H13</f>
        <v>12203.344999999999</v>
      </c>
      <c r="C13" s="83">
        <f>'[4]Szenario 1'!$K13</f>
        <v>1263.5343412999998</v>
      </c>
      <c r="D13" s="84">
        <f>'[4]Szenario 2'!$H13</f>
        <v>12383.69</v>
      </c>
      <c r="E13" s="84">
        <f>'[4]Szenario 2'!$K13</f>
        <v>1282.2072625999999</v>
      </c>
      <c r="F13" s="85">
        <f>'[4]Szenario 3'!$H13</f>
        <v>12564.035</v>
      </c>
      <c r="G13" s="86">
        <f>'[4]Szenario 3'!$K13</f>
        <v>1300.8801838999998</v>
      </c>
      <c r="H13" s="251"/>
      <c r="I13" s="102">
        <f>'[5]Szenario 1'!$F13</f>
        <v>7</v>
      </c>
      <c r="J13" s="103">
        <f>'[5]Szenario 2'!$F13</f>
        <v>16</v>
      </c>
      <c r="K13" s="104">
        <f>'[5]Szenario 3'!$F13</f>
        <v>25</v>
      </c>
      <c r="L13" s="251"/>
      <c r="M13" s="105">
        <f>'[6]E-Auto'!$E11*(1/100)</f>
        <v>6.2100000000000002E-3</v>
      </c>
      <c r="O13" s="91">
        <f t="shared" si="1"/>
        <v>12383.69</v>
      </c>
      <c r="P13" s="92">
        <f t="shared" si="12"/>
        <v>21797.5234642</v>
      </c>
      <c r="Q13" s="251"/>
      <c r="R13" s="93">
        <f t="shared" si="2"/>
        <v>1</v>
      </c>
      <c r="S13" s="94">
        <f t="shared" si="3"/>
        <v>1</v>
      </c>
      <c r="T13" s="251"/>
      <c r="U13" s="95">
        <f t="shared" si="4"/>
        <v>8.6000725864032429E-2</v>
      </c>
      <c r="V13" s="94">
        <f t="shared" si="5"/>
        <v>4.0020274605758605E-3</v>
      </c>
      <c r="W13" s="251"/>
      <c r="X13" s="55">
        <f>($AG$7*$AG$8*S13*$AG$24+$AG$15*$AG$16*R13*$AG$24)</f>
        <v>3600</v>
      </c>
      <c r="Y13" s="96">
        <f t="shared" si="6"/>
        <v>12879942.956541095</v>
      </c>
      <c r="Z13" s="96">
        <f t="shared" si="7"/>
        <v>348595.77637319604</v>
      </c>
      <c r="AA13" s="96">
        <f t="shared" si="8"/>
        <v>17785.753356209741</v>
      </c>
      <c r="AB13" s="97">
        <f t="shared" si="9"/>
        <v>64141.17851540065</v>
      </c>
      <c r="AD13" s="98">
        <f t="shared" si="10"/>
        <v>13314065.664785901</v>
      </c>
      <c r="AE13" s="229"/>
    </row>
    <row r="14" spans="1:36" ht="16.2" thickBot="1" x14ac:dyDescent="0.35">
      <c r="A14" s="111">
        <f t="shared" si="11"/>
        <v>2020</v>
      </c>
      <c r="B14" s="83">
        <f>'[4]Szenario 1'!$H14</f>
        <v>12263.46</v>
      </c>
      <c r="C14" s="83">
        <f>'[4]Szenario 1'!$K14</f>
        <v>1269.7586483999999</v>
      </c>
      <c r="D14" s="84">
        <f>'[4]Szenario 2'!$H14</f>
        <v>12503.92</v>
      </c>
      <c r="E14" s="84">
        <f>'[4]Szenario 2'!$K14</f>
        <v>1294.6558768</v>
      </c>
      <c r="F14" s="85">
        <f>'[4]Szenario 3'!$H14</f>
        <v>12744.38</v>
      </c>
      <c r="G14" s="86">
        <f>'[4]Szenario 3'!$K14</f>
        <v>1319.5531051999999</v>
      </c>
      <c r="H14" s="251"/>
      <c r="I14" s="102">
        <f>'[5]Szenario 1'!$F14</f>
        <v>7</v>
      </c>
      <c r="J14" s="103">
        <f>'[5]Szenario 2'!$F14</f>
        <v>16</v>
      </c>
      <c r="K14" s="104">
        <f>'[5]Szenario 3'!$F14</f>
        <v>25</v>
      </c>
      <c r="L14" s="251"/>
      <c r="M14" s="105">
        <f>'[6]E-Auto'!$E12*(1/100)</f>
        <v>3.5041935483870967E-2</v>
      </c>
      <c r="O14" s="91">
        <f t="shared" si="1"/>
        <v>12503.92</v>
      </c>
      <c r="P14" s="92">
        <f t="shared" si="12"/>
        <v>22009.149905599999</v>
      </c>
      <c r="Q14" s="251"/>
      <c r="R14" s="93">
        <f t="shared" si="2"/>
        <v>1</v>
      </c>
      <c r="S14" s="94">
        <f t="shared" si="3"/>
        <v>1</v>
      </c>
      <c r="T14" s="251"/>
      <c r="U14" s="95">
        <f t="shared" si="4"/>
        <v>8.6000754466108303E-2</v>
      </c>
      <c r="V14" s="94">
        <f t="shared" si="5"/>
        <v>4.0021073509941985E-3</v>
      </c>
      <c r="W14" s="251"/>
      <c r="X14" s="55">
        <f>($AG$7*$AG$8*S14*$AG$24+$AG$15*$AG$16*R14*$AG$24)+AG26</f>
        <v>1163600</v>
      </c>
      <c r="Y14" s="96">
        <f t="shared" si="6"/>
        <v>13005007.704166226</v>
      </c>
      <c r="Z14" s="96">
        <f t="shared" si="7"/>
        <v>351980.20138652797</v>
      </c>
      <c r="AA14" s="96">
        <f t="shared" si="8"/>
        <v>17595.250568135794</v>
      </c>
      <c r="AB14" s="97">
        <f t="shared" si="9"/>
        <v>64763.908403899681</v>
      </c>
      <c r="AD14" s="98">
        <f t="shared" si="10"/>
        <v>14602947.06452479</v>
      </c>
      <c r="AE14" s="229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1"/>
        <v>2021</v>
      </c>
      <c r="B15" s="83">
        <f>'[4]Szenario 1'!$H15</f>
        <v>12323.575000000001</v>
      </c>
      <c r="C15" s="83">
        <f>'[4]Szenario 1'!$K15</f>
        <v>1275.9829554999999</v>
      </c>
      <c r="D15" s="84">
        <f>'[4]Szenario 2'!$H15</f>
        <v>12624.15</v>
      </c>
      <c r="E15" s="84">
        <f>'[4]Szenario 2'!$K15</f>
        <v>1307.1044909999998</v>
      </c>
      <c r="F15" s="85">
        <f>'[4]Szenario 3'!$H15</f>
        <v>12924.725</v>
      </c>
      <c r="G15" s="86">
        <f>'[4]Szenario 3'!$K15</f>
        <v>1338.2260265</v>
      </c>
      <c r="H15" s="251"/>
      <c r="I15" s="102">
        <f>'[5]Szenario 1'!$F15</f>
        <v>7</v>
      </c>
      <c r="J15" s="103">
        <f>'[5]Szenario 2'!$F15</f>
        <v>16</v>
      </c>
      <c r="K15" s="104">
        <f>'[5]Szenario 3'!$F15</f>
        <v>25</v>
      </c>
      <c r="L15" s="251"/>
      <c r="M15" s="105">
        <f>'[6]E-Auto'!$E13*(1/100)</f>
        <v>6.3873870967741941E-2</v>
      </c>
      <c r="O15" s="91">
        <f t="shared" si="1"/>
        <v>12624.15</v>
      </c>
      <c r="P15" s="92">
        <f t="shared" si="12"/>
        <v>22220.776346999995</v>
      </c>
      <c r="Q15" s="251"/>
      <c r="R15" s="93">
        <f t="shared" si="2"/>
        <v>1</v>
      </c>
      <c r="S15" s="94">
        <f t="shared" si="3"/>
        <v>1</v>
      </c>
      <c r="T15" s="251"/>
      <c r="U15" s="95">
        <f t="shared" si="4"/>
        <v>8.6000783905252662E-2</v>
      </c>
      <c r="V15" s="94">
        <f t="shared" si="5"/>
        <v>4.0021895794859104E-3</v>
      </c>
      <c r="W15" s="251"/>
      <c r="X15" s="55">
        <f>($AJ$11*$AG$8*S15*$AG$25+$AJ$9*$AG$8*$AG$24*S15+$AG$15*$AG$16*R15*$AG$24)</f>
        <v>7725</v>
      </c>
      <c r="Y15" s="96">
        <f t="shared" si="6"/>
        <v>13130073.269204149</v>
      </c>
      <c r="Z15" s="96">
        <f t="shared" si="7"/>
        <v>355364.62639986002</v>
      </c>
      <c r="AA15" s="96">
        <f t="shared" si="8"/>
        <v>17397.763549194067</v>
      </c>
      <c r="AB15" s="97">
        <f t="shared" si="9"/>
        <v>65386.638292398704</v>
      </c>
      <c r="AD15" s="98">
        <f t="shared" si="10"/>
        <v>13575947.297445601</v>
      </c>
      <c r="AE15" s="229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1"/>
        <v>2022</v>
      </c>
      <c r="B16" s="83">
        <f>'[4]Szenario 1'!$H16</f>
        <v>12383.69</v>
      </c>
      <c r="C16" s="83">
        <f>'[4]Szenario 1'!$K16</f>
        <v>1282.2072625999999</v>
      </c>
      <c r="D16" s="84">
        <f>'[4]Szenario 2'!$H16</f>
        <v>12744.38</v>
      </c>
      <c r="E16" s="84">
        <f>'[4]Szenario 2'!$K16</f>
        <v>1319.5531051999999</v>
      </c>
      <c r="F16" s="85">
        <f>'[4]Szenario 3'!$H16</f>
        <v>13105.07</v>
      </c>
      <c r="G16" s="86">
        <f>'[4]Szenario 3'!$K16</f>
        <v>1356.8989477999999</v>
      </c>
      <c r="H16" s="251"/>
      <c r="I16" s="102">
        <f>'[5]Szenario 1'!$F16</f>
        <v>7</v>
      </c>
      <c r="J16" s="103">
        <f>'[5]Szenario 2'!$F16</f>
        <v>16</v>
      </c>
      <c r="K16" s="104">
        <f>'[5]Szenario 3'!$F16</f>
        <v>25</v>
      </c>
      <c r="L16" s="251"/>
      <c r="M16" s="105">
        <f>'[6]E-Auto'!$E14*(1/100)</f>
        <v>9.2705806451612929E-2</v>
      </c>
      <c r="O16" s="91">
        <f t="shared" si="1"/>
        <v>12744.38</v>
      </c>
      <c r="P16" s="92">
        <f t="shared" si="12"/>
        <v>22432.402788399999</v>
      </c>
      <c r="Q16" s="251"/>
      <c r="R16" s="93">
        <f t="shared" si="2"/>
        <v>1</v>
      </c>
      <c r="S16" s="94">
        <f t="shared" si="3"/>
        <v>1</v>
      </c>
      <c r="T16" s="251"/>
      <c r="U16" s="95">
        <f t="shared" si="4"/>
        <v>8.6000814197640121E-2</v>
      </c>
      <c r="V16" s="94">
        <f t="shared" si="5"/>
        <v>4.0022741912294161E-3</v>
      </c>
      <c r="W16" s="251"/>
      <c r="X16" s="55">
        <f t="shared" ref="X16:X54" si="13">($AJ$11*$AG$8*S16*$AG$25+$AJ$9*$AG$8*$AG$24*S16+$AG$15*$AG$16*R16*$AG$24)</f>
        <v>7725</v>
      </c>
      <c r="Y16" s="96">
        <f t="shared" si="6"/>
        <v>13255139.675460799</v>
      </c>
      <c r="Z16" s="96">
        <f t="shared" si="7"/>
        <v>358749.05141319195</v>
      </c>
      <c r="AA16" s="96">
        <f t="shared" si="8"/>
        <v>17193.29229938456</v>
      </c>
      <c r="AB16" s="97">
        <f t="shared" si="9"/>
        <v>66009.368180897756</v>
      </c>
      <c r="AD16" s="98">
        <f t="shared" si="10"/>
        <v>13704816.387354271</v>
      </c>
      <c r="AE16" s="229"/>
      <c r="AF16" s="81" t="s">
        <v>61</v>
      </c>
      <c r="AG16" s="54">
        <v>6</v>
      </c>
      <c r="AH16" s="68" t="s">
        <v>50</v>
      </c>
      <c r="AI16" s="68"/>
      <c r="AJ16" s="69"/>
    </row>
    <row r="17" spans="1:36" ht="15.6" x14ac:dyDescent="0.3">
      <c r="A17" s="82">
        <f t="shared" si="11"/>
        <v>2023</v>
      </c>
      <c r="B17" s="83">
        <f>'[4]Szenario 1'!$H17</f>
        <v>12443.805</v>
      </c>
      <c r="C17" s="83">
        <f>'[4]Szenario 1'!$K17</f>
        <v>1288.4315697</v>
      </c>
      <c r="D17" s="84">
        <f>'[4]Szenario 2'!$H17</f>
        <v>12864.61</v>
      </c>
      <c r="E17" s="84">
        <f>'[4]Szenario 2'!$K17</f>
        <v>1332.0017194</v>
      </c>
      <c r="F17" s="85">
        <f>'[4]Szenario 3'!$H17</f>
        <v>13285.415000000001</v>
      </c>
      <c r="G17" s="86">
        <f>'[4]Szenario 3'!$K17</f>
        <v>1375.5718691</v>
      </c>
      <c r="H17" s="251"/>
      <c r="I17" s="102">
        <f>'[5]Szenario 1'!$F17</f>
        <v>7</v>
      </c>
      <c r="J17" s="103">
        <f>'[5]Szenario 2'!$F17</f>
        <v>16</v>
      </c>
      <c r="K17" s="104">
        <f>'[5]Szenario 3'!$F17</f>
        <v>25</v>
      </c>
      <c r="L17" s="251"/>
      <c r="M17" s="105">
        <f>'[6]E-Auto'!$E15*(1/100)</f>
        <v>0.1215377419354839</v>
      </c>
      <c r="O17" s="91">
        <f t="shared" si="1"/>
        <v>12864.61</v>
      </c>
      <c r="P17" s="92">
        <f t="shared" si="12"/>
        <v>22644.029229799999</v>
      </c>
      <c r="Q17" s="251"/>
      <c r="R17" s="93">
        <f t="shared" si="2"/>
        <v>1</v>
      </c>
      <c r="S17" s="94">
        <f t="shared" si="3"/>
        <v>1</v>
      </c>
      <c r="T17" s="251"/>
      <c r="U17" s="95">
        <f t="shared" si="4"/>
        <v>8.6000845359600092E-2</v>
      </c>
      <c r="V17" s="94">
        <f t="shared" si="5"/>
        <v>4.0023612318354669E-3</v>
      </c>
      <c r="W17" s="251"/>
      <c r="X17" s="55">
        <f t="shared" si="13"/>
        <v>7725</v>
      </c>
      <c r="Y17" s="96">
        <f t="shared" si="6"/>
        <v>13380206.947199889</v>
      </c>
      <c r="Z17" s="96">
        <f t="shared" si="7"/>
        <v>362133.47642652399</v>
      </c>
      <c r="AA17" s="96">
        <f t="shared" si="8"/>
        <v>16981.836818707285</v>
      </c>
      <c r="AB17" s="97">
        <f t="shared" si="9"/>
        <v>66632.098069396787</v>
      </c>
      <c r="AD17" s="98">
        <f t="shared" si="10"/>
        <v>13833679.358514516</v>
      </c>
      <c r="AE17" s="229"/>
      <c r="AF17" s="203" t="s">
        <v>62</v>
      </c>
      <c r="AG17" s="99"/>
      <c r="AH17" s="206"/>
      <c r="AI17" s="68"/>
      <c r="AJ17" s="69"/>
    </row>
    <row r="18" spans="1:36" ht="15.6" x14ac:dyDescent="0.3">
      <c r="A18" s="82">
        <f t="shared" si="11"/>
        <v>2024</v>
      </c>
      <c r="B18" s="83">
        <f>'[4]Szenario 1'!$H18</f>
        <v>12503.92</v>
      </c>
      <c r="C18" s="83">
        <f>'[4]Szenario 1'!$K18</f>
        <v>1294.6558768</v>
      </c>
      <c r="D18" s="84">
        <f>'[4]Szenario 2'!$H18</f>
        <v>12984.84</v>
      </c>
      <c r="E18" s="84">
        <f>'[4]Szenario 2'!$K18</f>
        <v>1344.4503336</v>
      </c>
      <c r="F18" s="85">
        <f>'[4]Szenario 3'!$H18</f>
        <v>13465.76</v>
      </c>
      <c r="G18" s="86">
        <f>'[4]Szenario 3'!$K18</f>
        <v>1394.2447903999998</v>
      </c>
      <c r="H18" s="251"/>
      <c r="I18" s="102">
        <f>'[5]Szenario 1'!$F18</f>
        <v>7</v>
      </c>
      <c r="J18" s="103">
        <f>'[5]Szenario 2'!$F18</f>
        <v>16</v>
      </c>
      <c r="K18" s="104">
        <f>'[5]Szenario 3'!$F18</f>
        <v>25</v>
      </c>
      <c r="L18" s="251"/>
      <c r="M18" s="105">
        <f>'[6]E-Auto'!$E16*(1/100)</f>
        <v>0.15036967741935489</v>
      </c>
      <c r="O18" s="91">
        <f t="shared" si="1"/>
        <v>12984.84</v>
      </c>
      <c r="P18" s="92">
        <f t="shared" si="12"/>
        <v>22855.655671200002</v>
      </c>
      <c r="Q18" s="251"/>
      <c r="R18" s="93">
        <f t="shared" si="2"/>
        <v>1</v>
      </c>
      <c r="S18" s="94">
        <f t="shared" si="3"/>
        <v>1</v>
      </c>
      <c r="T18" s="251"/>
      <c r="U18" s="95">
        <f t="shared" si="4"/>
        <v>8.6000877407616722E-2</v>
      </c>
      <c r="V18" s="94">
        <f t="shared" si="5"/>
        <v>4.0024507473471428E-3</v>
      </c>
      <c r="W18" s="251"/>
      <c r="X18" s="55">
        <f t="shared" si="13"/>
        <v>7725</v>
      </c>
      <c r="Y18" s="96">
        <f t="shared" si="6"/>
        <v>13505275.109147267</v>
      </c>
      <c r="Z18" s="96">
        <f t="shared" si="7"/>
        <v>365517.90143985598</v>
      </c>
      <c r="AA18" s="96">
        <f t="shared" si="8"/>
        <v>16763.397107162211</v>
      </c>
      <c r="AB18" s="97">
        <f t="shared" si="9"/>
        <v>67254.827957895832</v>
      </c>
      <c r="AD18" s="98">
        <f t="shared" si="10"/>
        <v>13962536.235652182</v>
      </c>
      <c r="AE18" s="229"/>
      <c r="AF18" s="204"/>
      <c r="AG18" s="106">
        <v>60000</v>
      </c>
      <c r="AH18" s="206"/>
      <c r="AI18" s="68"/>
      <c r="AJ18" s="69"/>
    </row>
    <row r="19" spans="1:36" ht="15.6" x14ac:dyDescent="0.3">
      <c r="A19" s="82">
        <f t="shared" si="11"/>
        <v>2025</v>
      </c>
      <c r="B19" s="83">
        <f>'[4]Szenario 1'!$H19</f>
        <v>12564.035</v>
      </c>
      <c r="C19" s="83">
        <f>'[4]Szenario 1'!$K19</f>
        <v>1300.8801838999998</v>
      </c>
      <c r="D19" s="84">
        <f>'[4]Szenario 2'!$H19</f>
        <v>13105.07</v>
      </c>
      <c r="E19" s="84">
        <f>'[4]Szenario 2'!$K19</f>
        <v>1356.8989477999999</v>
      </c>
      <c r="F19" s="85">
        <f>'[4]Szenario 3'!$H19</f>
        <v>13646.105</v>
      </c>
      <c r="G19" s="86">
        <f>'[4]Szenario 3'!$K19</f>
        <v>1412.9177116999999</v>
      </c>
      <c r="H19" s="251"/>
      <c r="I19" s="102">
        <f>'[5]Szenario 1'!$F19</f>
        <v>7</v>
      </c>
      <c r="J19" s="103">
        <f>'[5]Szenario 2'!$F19</f>
        <v>16</v>
      </c>
      <c r="K19" s="104">
        <f>'[5]Szenario 3'!$F19</f>
        <v>25</v>
      </c>
      <c r="L19" s="251"/>
      <c r="M19" s="105">
        <f>'[6]E-Auto'!$E17*(1/100)</f>
        <v>0.17920161290322587</v>
      </c>
      <c r="O19" s="91">
        <f t="shared" si="1"/>
        <v>13105.07</v>
      </c>
      <c r="P19" s="92">
        <f t="shared" si="12"/>
        <v>23067.282112599998</v>
      </c>
      <c r="Q19" s="251"/>
      <c r="R19" s="93">
        <f t="shared" si="2"/>
        <v>1</v>
      </c>
      <c r="S19" s="94">
        <f t="shared" si="3"/>
        <v>1</v>
      </c>
      <c r="T19" s="251"/>
      <c r="U19" s="95">
        <f t="shared" si="4"/>
        <v>8.6000910358328991E-2</v>
      </c>
      <c r="V19" s="94">
        <f t="shared" si="5"/>
        <v>4.002542784239854E-3</v>
      </c>
      <c r="W19" s="251"/>
      <c r="X19" s="55">
        <f t="shared" si="13"/>
        <v>7725</v>
      </c>
      <c r="Y19" s="96">
        <f t="shared" si="6"/>
        <v>13630344.186495304</v>
      </c>
      <c r="Z19" s="96">
        <f t="shared" si="7"/>
        <v>368902.32645318797</v>
      </c>
      <c r="AA19" s="96">
        <f t="shared" si="8"/>
        <v>16537.973164749372</v>
      </c>
      <c r="AB19" s="97">
        <f t="shared" si="9"/>
        <v>67877.557846394848</v>
      </c>
      <c r="AD19" s="98">
        <f t="shared" si="10"/>
        <v>14091387.043959638</v>
      </c>
      <c r="AE19" s="229"/>
      <c r="AF19" s="205"/>
      <c r="AG19" s="99"/>
      <c r="AH19" s="206"/>
      <c r="AI19" s="68"/>
      <c r="AJ19" s="69"/>
    </row>
    <row r="20" spans="1:36" ht="16.2" thickBot="1" x14ac:dyDescent="0.35">
      <c r="A20" s="82">
        <f t="shared" si="11"/>
        <v>2026</v>
      </c>
      <c r="B20" s="83">
        <f>'[4]Szenario 1'!$H20</f>
        <v>12624.15</v>
      </c>
      <c r="C20" s="83">
        <f>'[4]Szenario 1'!$K20</f>
        <v>1307.1044909999998</v>
      </c>
      <c r="D20" s="84">
        <f>'[4]Szenario 2'!$H20</f>
        <v>13225.3</v>
      </c>
      <c r="E20" s="84">
        <f>'[4]Szenario 2'!$K20</f>
        <v>1369.3475619999999</v>
      </c>
      <c r="F20" s="85">
        <f>'[4]Szenario 3'!$H20</f>
        <v>13826.45</v>
      </c>
      <c r="G20" s="86">
        <f>'[4]Szenario 3'!$K20</f>
        <v>1431.590633</v>
      </c>
      <c r="H20" s="251"/>
      <c r="I20" s="102">
        <f>'[5]Szenario 1'!$F20</f>
        <v>7</v>
      </c>
      <c r="J20" s="103">
        <f>'[5]Szenario 2'!$F20</f>
        <v>16</v>
      </c>
      <c r="K20" s="104">
        <f>'[5]Szenario 3'!$F20</f>
        <v>25</v>
      </c>
      <c r="L20" s="251"/>
      <c r="M20" s="105">
        <f>'[6]E-Auto'!$E18*(1/100)</f>
        <v>0.20803354838709684</v>
      </c>
      <c r="O20" s="91">
        <f t="shared" si="1"/>
        <v>13225.3</v>
      </c>
      <c r="P20" s="92">
        <f t="shared" si="12"/>
        <v>23278.908553999998</v>
      </c>
      <c r="Q20" s="251"/>
      <c r="R20" s="93">
        <f t="shared" si="2"/>
        <v>1</v>
      </c>
      <c r="S20" s="94">
        <f t="shared" si="3"/>
        <v>1</v>
      </c>
      <c r="T20" s="251"/>
      <c r="U20" s="95">
        <f t="shared" si="4"/>
        <v>8.6000944228530635E-2</v>
      </c>
      <c r="V20" s="94">
        <f t="shared" si="5"/>
        <v>4.0026373894213388E-3</v>
      </c>
      <c r="W20" s="251"/>
      <c r="X20" s="55">
        <f t="shared" si="13"/>
        <v>7725</v>
      </c>
      <c r="Y20" s="96">
        <f t="shared" si="6"/>
        <v>13755414.204907233</v>
      </c>
      <c r="Z20" s="96">
        <f t="shared" si="7"/>
        <v>372286.75146651996</v>
      </c>
      <c r="AA20" s="96">
        <f t="shared" si="8"/>
        <v>16305.564991468746</v>
      </c>
      <c r="AB20" s="97">
        <f t="shared" si="9"/>
        <v>68500.287734893893</v>
      </c>
      <c r="AD20" s="98">
        <f t="shared" si="10"/>
        <v>14220231.809100116</v>
      </c>
      <c r="AE20" s="229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1"/>
        <v>2027</v>
      </c>
      <c r="B21" s="83">
        <f>'[4]Szenario 1'!$H21</f>
        <v>12684.264999999999</v>
      </c>
      <c r="C21" s="83">
        <f>'[4]Szenario 1'!$K21</f>
        <v>1313.3287980999999</v>
      </c>
      <c r="D21" s="84">
        <f>'[4]Szenario 2'!$H21</f>
        <v>13345.53</v>
      </c>
      <c r="E21" s="84">
        <f>'[4]Szenario 2'!$K21</f>
        <v>1381.7961762</v>
      </c>
      <c r="F21" s="85">
        <f>'[4]Szenario 3'!$H21</f>
        <v>14006.795</v>
      </c>
      <c r="G21" s="86">
        <f>'[4]Szenario 3'!$K21</f>
        <v>1450.2635542999999</v>
      </c>
      <c r="H21" s="251"/>
      <c r="I21" s="102">
        <f>'[5]Szenario 1'!$F21</f>
        <v>7</v>
      </c>
      <c r="J21" s="103">
        <f>'[5]Szenario 2'!$F21</f>
        <v>16</v>
      </c>
      <c r="K21" s="104">
        <f>'[5]Szenario 3'!$F21</f>
        <v>25</v>
      </c>
      <c r="L21" s="251"/>
      <c r="M21" s="105">
        <f>'[6]E-Auto'!$E19*(1/100)</f>
        <v>0.23686548387096781</v>
      </c>
      <c r="O21" s="91">
        <f t="shared" si="1"/>
        <v>13345.53</v>
      </c>
      <c r="P21" s="92">
        <f t="shared" si="12"/>
        <v>23490.534995400001</v>
      </c>
      <c r="Q21" s="251"/>
      <c r="R21" s="93">
        <f t="shared" si="2"/>
        <v>1</v>
      </c>
      <c r="S21" s="94">
        <f t="shared" si="3"/>
        <v>1</v>
      </c>
      <c r="T21" s="251"/>
      <c r="U21" s="95">
        <f t="shared" si="4"/>
        <v>8.6000979035170164E-2</v>
      </c>
      <c r="V21" s="94">
        <f t="shared" si="5"/>
        <v>4.0027346102316655E-3</v>
      </c>
      <c r="W21" s="251"/>
      <c r="X21" s="55">
        <f t="shared" si="13"/>
        <v>7725</v>
      </c>
      <c r="Y21" s="96">
        <f t="shared" si="6"/>
        <v>13880485.190521505</v>
      </c>
      <c r="Z21" s="96">
        <f t="shared" si="7"/>
        <v>375671.17647985206</v>
      </c>
      <c r="AA21" s="96">
        <f t="shared" si="8"/>
        <v>16066.172587320349</v>
      </c>
      <c r="AB21" s="97">
        <f t="shared" si="9"/>
        <v>69123.017623392923</v>
      </c>
      <c r="AD21" s="98">
        <f t="shared" si="10"/>
        <v>14349070.55721207</v>
      </c>
      <c r="AE21" s="229"/>
    </row>
    <row r="22" spans="1:36" ht="16.2" thickBot="1" x14ac:dyDescent="0.35">
      <c r="A22" s="82">
        <f t="shared" si="11"/>
        <v>2028</v>
      </c>
      <c r="B22" s="83">
        <f>'[4]Szenario 1'!$H22</f>
        <v>12744.38</v>
      </c>
      <c r="C22" s="83">
        <f>'[4]Szenario 1'!$K22</f>
        <v>1319.5531051999999</v>
      </c>
      <c r="D22" s="84">
        <f>'[4]Szenario 2'!$H22</f>
        <v>13465.76</v>
      </c>
      <c r="E22" s="84">
        <f>'[4]Szenario 2'!$K22</f>
        <v>1394.2447903999998</v>
      </c>
      <c r="F22" s="85">
        <f>'[4]Szenario 3'!$H22</f>
        <v>14187.14</v>
      </c>
      <c r="G22" s="86">
        <f>'[4]Szenario 3'!$K22</f>
        <v>1468.9364755999998</v>
      </c>
      <c r="H22" s="251"/>
      <c r="I22" s="102">
        <f>'[5]Szenario 1'!$F22</f>
        <v>7</v>
      </c>
      <c r="J22" s="103">
        <f>'[5]Szenario 2'!$F22</f>
        <v>16</v>
      </c>
      <c r="K22" s="104">
        <f>'[5]Szenario 3'!$F22</f>
        <v>25</v>
      </c>
      <c r="L22" s="251"/>
      <c r="M22" s="105">
        <f>'[6]E-Auto'!$E20*(1/100)</f>
        <v>0.26569741935483882</v>
      </c>
      <c r="O22" s="91">
        <f t="shared" si="1"/>
        <v>13465.76</v>
      </c>
      <c r="P22" s="92">
        <f t="shared" si="12"/>
        <v>23702.161436799997</v>
      </c>
      <c r="Q22" s="251"/>
      <c r="R22" s="93">
        <f t="shared" si="2"/>
        <v>1</v>
      </c>
      <c r="S22" s="94">
        <f t="shared" si="3"/>
        <v>1</v>
      </c>
      <c r="T22" s="251"/>
      <c r="U22" s="95">
        <f t="shared" si="4"/>
        <v>8.6001014795350883E-2</v>
      </c>
      <c r="V22" s="94">
        <f t="shared" si="5"/>
        <v>4.0028344944432323E-3</v>
      </c>
      <c r="W22" s="251"/>
      <c r="X22" s="55">
        <f t="shared" si="13"/>
        <v>7725</v>
      </c>
      <c r="Y22" s="96">
        <f t="shared" si="6"/>
        <v>14005557.169956148</v>
      </c>
      <c r="Z22" s="96">
        <f t="shared" si="7"/>
        <v>379055.60149318393</v>
      </c>
      <c r="AA22" s="96">
        <f t="shared" si="8"/>
        <v>15819.795952304166</v>
      </c>
      <c r="AB22" s="97">
        <f t="shared" si="9"/>
        <v>69745.747511891954</v>
      </c>
      <c r="AD22" s="98">
        <f t="shared" si="10"/>
        <v>14477903.314913526</v>
      </c>
      <c r="AE22" s="229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1"/>
        <v>2029</v>
      </c>
      <c r="B23" s="83">
        <f>'[4]Szenario 1'!$H23</f>
        <v>12804.495000000001</v>
      </c>
      <c r="C23" s="83">
        <f>'[4]Szenario 1'!$K23</f>
        <v>1325.7774122999999</v>
      </c>
      <c r="D23" s="84">
        <f>'[4]Szenario 2'!$H23</f>
        <v>13585.99</v>
      </c>
      <c r="E23" s="84">
        <f>'[4]Szenario 2'!$K23</f>
        <v>1406.6934045999999</v>
      </c>
      <c r="F23" s="85">
        <f>'[4]Szenario 3'!$H23</f>
        <v>14367.485000000001</v>
      </c>
      <c r="G23" s="86">
        <f>'[4]Szenario 3'!$K23</f>
        <v>1487.6093968999999</v>
      </c>
      <c r="H23" s="251"/>
      <c r="I23" s="102">
        <f>'[5]Szenario 1'!$F23</f>
        <v>7</v>
      </c>
      <c r="J23" s="103">
        <f>'[5]Szenario 2'!$F23</f>
        <v>16</v>
      </c>
      <c r="K23" s="104">
        <f>'[5]Szenario 3'!$F23</f>
        <v>25</v>
      </c>
      <c r="L23" s="251"/>
      <c r="M23" s="105">
        <f>'[6]E-Auto'!$E21*(1/100)</f>
        <v>0.29452935483870979</v>
      </c>
      <c r="O23" s="91">
        <f t="shared" si="1"/>
        <v>13585.99</v>
      </c>
      <c r="P23" s="92">
        <f t="shared" si="12"/>
        <v>23913.787878199997</v>
      </c>
      <c r="Q23" s="251"/>
      <c r="R23" s="93">
        <f t="shared" si="2"/>
        <v>1</v>
      </c>
      <c r="S23" s="94">
        <f t="shared" si="3"/>
        <v>1</v>
      </c>
      <c r="T23" s="251"/>
      <c r="U23" s="95">
        <f t="shared" si="4"/>
        <v>8.6001051526330863E-2</v>
      </c>
      <c r="V23" s="94">
        <f t="shared" si="5"/>
        <v>4.0029370902607657E-3</v>
      </c>
      <c r="W23" s="251"/>
      <c r="X23" s="55">
        <f t="shared" si="13"/>
        <v>7725</v>
      </c>
      <c r="Y23" s="96">
        <f t="shared" si="6"/>
        <v>14130630.170313159</v>
      </c>
      <c r="Z23" s="96">
        <f t="shared" si="7"/>
        <v>382440.02650651598</v>
      </c>
      <c r="AA23" s="96">
        <f t="shared" si="8"/>
        <v>15566.435086420204</v>
      </c>
      <c r="AB23" s="97">
        <f t="shared" si="9"/>
        <v>70368.477400390999</v>
      </c>
      <c r="AD23" s="98">
        <f t="shared" si="10"/>
        <v>14606730.109306484</v>
      </c>
      <c r="AE23" s="229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1"/>
        <v>2030</v>
      </c>
      <c r="B24" s="83">
        <f>'[4]Szenario 1'!$H24</f>
        <v>12864.61</v>
      </c>
      <c r="C24" s="83">
        <f>'[4]Szenario 1'!$K24</f>
        <v>1332.0017194</v>
      </c>
      <c r="D24" s="84">
        <f>'[4]Szenario 2'!$H24</f>
        <v>13706.220000000001</v>
      </c>
      <c r="E24" s="84">
        <f>'[4]Szenario 2'!$K24</f>
        <v>1419.1420188</v>
      </c>
      <c r="F24" s="85">
        <f>'[4]Szenario 3'!$H24</f>
        <v>14547.83</v>
      </c>
      <c r="G24" s="86">
        <f>'[4]Szenario 3'!$K24</f>
        <v>1506.2823182</v>
      </c>
      <c r="H24" s="251"/>
      <c r="I24" s="102">
        <f>'[5]Szenario 1'!$F24</f>
        <v>7</v>
      </c>
      <c r="J24" s="103">
        <f>'[5]Szenario 2'!$F24</f>
        <v>16</v>
      </c>
      <c r="K24" s="104">
        <f>'[5]Szenario 3'!$F24</f>
        <v>25</v>
      </c>
      <c r="L24" s="251"/>
      <c r="M24" s="105">
        <f>'[6]E-Auto'!$E22*(1/100)</f>
        <v>0.32336129032258071</v>
      </c>
      <c r="O24" s="91">
        <f t="shared" si="1"/>
        <v>13706.220000000001</v>
      </c>
      <c r="P24" s="92">
        <f t="shared" si="12"/>
        <v>24125.4143196</v>
      </c>
      <c r="Q24" s="251"/>
      <c r="R24" s="93">
        <f t="shared" si="2"/>
        <v>1</v>
      </c>
      <c r="S24" s="94">
        <f t="shared" si="3"/>
        <v>1</v>
      </c>
      <c r="T24" s="251"/>
      <c r="U24" s="95">
        <f t="shared" si="4"/>
        <v>8.6001089245522966E-2</v>
      </c>
      <c r="V24" s="94">
        <f t="shared" si="5"/>
        <v>4.0030424463213211E-3</v>
      </c>
      <c r="W24" s="251"/>
      <c r="X24" s="55">
        <f t="shared" si="13"/>
        <v>7725</v>
      </c>
      <c r="Y24" s="96">
        <f t="shared" si="6"/>
        <v>14255704.219182815</v>
      </c>
      <c r="Z24" s="96">
        <f t="shared" si="7"/>
        <v>385824.45151984802</v>
      </c>
      <c r="AA24" s="96">
        <f t="shared" si="8"/>
        <v>15306.089989668466</v>
      </c>
      <c r="AB24" s="97">
        <f t="shared" si="9"/>
        <v>70991.207288890044</v>
      </c>
      <c r="AD24" s="98">
        <f t="shared" si="10"/>
        <v>14735550.967981221</v>
      </c>
      <c r="AE24" s="229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1"/>
        <v>2031</v>
      </c>
      <c r="B25" s="83">
        <f>'[4]Szenario 1'!$H25</f>
        <v>12924.725</v>
      </c>
      <c r="C25" s="83">
        <f>'[4]Szenario 1'!$K25</f>
        <v>1338.2260265</v>
      </c>
      <c r="D25" s="84">
        <f>'[4]Szenario 2'!$H25</f>
        <v>13826.45</v>
      </c>
      <c r="E25" s="84">
        <f>'[4]Szenario 2'!$K25</f>
        <v>1431.590633</v>
      </c>
      <c r="F25" s="85">
        <f>'[4]Szenario 3'!$H25</f>
        <v>14728.174999999999</v>
      </c>
      <c r="G25" s="86">
        <f>'[4]Szenario 3'!$K25</f>
        <v>1524.9552394999998</v>
      </c>
      <c r="H25" s="251"/>
      <c r="I25" s="102">
        <f>'[5]Szenario 1'!$F25</f>
        <v>7</v>
      </c>
      <c r="J25" s="103">
        <f>'[5]Szenario 2'!$F25</f>
        <v>16</v>
      </c>
      <c r="K25" s="104">
        <f>'[5]Szenario 3'!$F25</f>
        <v>25</v>
      </c>
      <c r="L25" s="251"/>
      <c r="M25" s="105">
        <f>'[6]E-Auto'!$E23*(1/100)</f>
        <v>0.35219322580645168</v>
      </c>
      <c r="O25" s="91">
        <f t="shared" si="1"/>
        <v>13826.45</v>
      </c>
      <c r="P25" s="92">
        <f t="shared" si="12"/>
        <v>24337.040761</v>
      </c>
      <c r="Q25" s="251"/>
      <c r="R25" s="93">
        <f t="shared" si="2"/>
        <v>1</v>
      </c>
      <c r="S25" s="94">
        <f t="shared" si="3"/>
        <v>1</v>
      </c>
      <c r="T25" s="251"/>
      <c r="U25" s="95">
        <f t="shared" si="4"/>
        <v>8.6001127970494848E-2</v>
      </c>
      <c r="V25" s="94">
        <f t="shared" si="5"/>
        <v>4.0031506116942868E-3</v>
      </c>
      <c r="W25" s="251"/>
      <c r="X25" s="55">
        <f t="shared" si="13"/>
        <v>7725</v>
      </c>
      <c r="Y25" s="96">
        <f t="shared" si="6"/>
        <v>14380779.344648072</v>
      </c>
      <c r="Z25" s="96">
        <f t="shared" si="7"/>
        <v>389208.87653317989</v>
      </c>
      <c r="AA25" s="96">
        <f t="shared" si="8"/>
        <v>15038.760662048942</v>
      </c>
      <c r="AB25" s="97">
        <f t="shared" si="9"/>
        <v>71613.937177389074</v>
      </c>
      <c r="AD25" s="98">
        <f t="shared" si="10"/>
        <v>14864365.919020692</v>
      </c>
      <c r="AE25" s="229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1"/>
        <v>2032</v>
      </c>
      <c r="B26" s="83">
        <f>'[4]Szenario 1'!$H26</f>
        <v>12984.84</v>
      </c>
      <c r="C26" s="83">
        <f>'[4]Szenario 1'!$K26</f>
        <v>1344.4503336</v>
      </c>
      <c r="D26" s="84">
        <f>'[4]Szenario 2'!$H26</f>
        <v>13946.68</v>
      </c>
      <c r="E26" s="84">
        <f>'[4]Szenario 2'!$K26</f>
        <v>1444.0392471999999</v>
      </c>
      <c r="F26" s="85">
        <f>'[4]Szenario 3'!$H26</f>
        <v>14908.52</v>
      </c>
      <c r="G26" s="86">
        <f>'[4]Szenario 3'!$K26</f>
        <v>1543.6281607999999</v>
      </c>
      <c r="H26" s="251"/>
      <c r="I26" s="102">
        <f>'[5]Szenario 1'!$F26</f>
        <v>7</v>
      </c>
      <c r="J26" s="103">
        <f>'[5]Szenario 2'!$F26</f>
        <v>16</v>
      </c>
      <c r="K26" s="104">
        <f>'[5]Szenario 3'!$F26</f>
        <v>25</v>
      </c>
      <c r="L26" s="251"/>
      <c r="M26" s="105">
        <f>'[6]E-Auto'!$E24*(1/100)</f>
        <v>0.38102516129032266</v>
      </c>
      <c r="O26" s="91">
        <f t="shared" si="1"/>
        <v>13946.68</v>
      </c>
      <c r="P26" s="92">
        <f t="shared" si="12"/>
        <v>24548.667202399996</v>
      </c>
      <c r="Q26" s="251"/>
      <c r="R26" s="93">
        <f t="shared" si="2"/>
        <v>1</v>
      </c>
      <c r="S26" s="94">
        <f t="shared" si="3"/>
        <v>1</v>
      </c>
      <c r="T26" s="251"/>
      <c r="U26" s="95">
        <f t="shared" si="4"/>
        <v>8.6001167718968929E-2</v>
      </c>
      <c r="V26" s="94">
        <f t="shared" si="5"/>
        <v>4.0032616358813763E-3</v>
      </c>
      <c r="W26" s="251"/>
      <c r="X26" s="55">
        <f t="shared" si="13"/>
        <v>7725</v>
      </c>
      <c r="Y26" s="96">
        <f t="shared" si="6"/>
        <v>14505855.575288903</v>
      </c>
      <c r="Z26" s="96">
        <f t="shared" si="7"/>
        <v>392593.30154651194</v>
      </c>
      <c r="AA26" s="96">
        <f t="shared" si="8"/>
        <v>14764.447103561646</v>
      </c>
      <c r="AB26" s="97">
        <f t="shared" si="9"/>
        <v>72236.667065888105</v>
      </c>
      <c r="AD26" s="98">
        <f t="shared" si="10"/>
        <v>14993174.991004866</v>
      </c>
      <c r="AE26" s="229"/>
      <c r="AF26" s="119" t="s">
        <v>75</v>
      </c>
      <c r="AG26" s="108">
        <f>(3750*AJ11*AG8)+(850*AJ9)+(4*130000)</f>
        <v>1160000</v>
      </c>
      <c r="AH26" s="109" t="s">
        <v>76</v>
      </c>
      <c r="AI26" s="120"/>
      <c r="AJ26" s="78"/>
    </row>
    <row r="27" spans="1:36" ht="16.2" thickBot="1" x14ac:dyDescent="0.35">
      <c r="A27" s="82">
        <f t="shared" si="11"/>
        <v>2033</v>
      </c>
      <c r="B27" s="83">
        <f>'[4]Szenario 1'!$H27</f>
        <v>13044.955</v>
      </c>
      <c r="C27" s="83">
        <f>'[4]Szenario 1'!$K27</f>
        <v>1350.6746406999998</v>
      </c>
      <c r="D27" s="84">
        <f>'[4]Szenario 2'!$H27</f>
        <v>14066.91</v>
      </c>
      <c r="E27" s="84">
        <f>'[4]Szenario 2'!$K27</f>
        <v>1456.4878613999999</v>
      </c>
      <c r="F27" s="85">
        <f>'[4]Szenario 3'!$H27</f>
        <v>15088.865</v>
      </c>
      <c r="G27" s="86">
        <f>'[4]Szenario 3'!$K27</f>
        <v>1562.3010820999998</v>
      </c>
      <c r="H27" s="251"/>
      <c r="I27" s="102">
        <f>'[5]Szenario 1'!$F27</f>
        <v>7</v>
      </c>
      <c r="J27" s="103">
        <f>'[5]Szenario 2'!$F27</f>
        <v>16</v>
      </c>
      <c r="K27" s="104">
        <f>'[5]Szenario 3'!$F27</f>
        <v>25</v>
      </c>
      <c r="L27" s="251"/>
      <c r="M27" s="105">
        <f>'[6]E-Auto'!$E25*(1/100)</f>
        <v>0.40985709677419369</v>
      </c>
      <c r="O27" s="91">
        <f t="shared" si="1"/>
        <v>14066.91</v>
      </c>
      <c r="P27" s="92">
        <f t="shared" si="12"/>
        <v>24760.2936438</v>
      </c>
      <c r="Q27" s="251"/>
      <c r="R27" s="93">
        <f t="shared" si="2"/>
        <v>1</v>
      </c>
      <c r="S27" s="94">
        <f t="shared" si="3"/>
        <v>1</v>
      </c>
      <c r="T27" s="251"/>
      <c r="U27" s="95">
        <f t="shared" si="4"/>
        <v>8.6001208508822397E-2</v>
      </c>
      <c r="V27" s="94">
        <f t="shared" si="5"/>
        <v>4.0033755688166361E-3</v>
      </c>
      <c r="W27" s="251"/>
      <c r="X27" s="55">
        <f t="shared" si="13"/>
        <v>7725</v>
      </c>
      <c r="Y27" s="96">
        <f t="shared" si="6"/>
        <v>14630932.940186663</v>
      </c>
      <c r="Z27" s="96">
        <f t="shared" si="7"/>
        <v>395977.72655984398</v>
      </c>
      <c r="AA27" s="96">
        <f t="shared" si="8"/>
        <v>14483.14931420657</v>
      </c>
      <c r="AB27" s="97">
        <f t="shared" si="9"/>
        <v>72859.396954387135</v>
      </c>
      <c r="AD27" s="98">
        <f t="shared" si="10"/>
        <v>15121978.2130151</v>
      </c>
      <c r="AE27" s="229"/>
    </row>
    <row r="28" spans="1:36" ht="16.2" thickBot="1" x14ac:dyDescent="0.35">
      <c r="A28" s="82">
        <f t="shared" si="11"/>
        <v>2034</v>
      </c>
      <c r="B28" s="83">
        <f>'[4]Szenario 1'!$H28</f>
        <v>13105.07</v>
      </c>
      <c r="C28" s="83">
        <f>'[4]Szenario 1'!$K28</f>
        <v>1356.8989477999999</v>
      </c>
      <c r="D28" s="84">
        <f>'[4]Szenario 2'!$H28</f>
        <v>14187.14</v>
      </c>
      <c r="E28" s="84">
        <f>'[4]Szenario 2'!$K28</f>
        <v>1468.9364755999998</v>
      </c>
      <c r="F28" s="85">
        <f>'[4]Szenario 3'!$H28</f>
        <v>15269.21</v>
      </c>
      <c r="G28" s="86">
        <f>'[4]Szenario 3'!$K28</f>
        <v>1580.9740033999999</v>
      </c>
      <c r="H28" s="251"/>
      <c r="I28" s="102">
        <f>'[5]Szenario 1'!$F28</f>
        <v>7</v>
      </c>
      <c r="J28" s="103">
        <f>'[5]Szenario 2'!$F28</f>
        <v>16</v>
      </c>
      <c r="K28" s="104">
        <f>'[5]Szenario 3'!$F28</f>
        <v>25</v>
      </c>
      <c r="L28" s="251"/>
      <c r="M28" s="105">
        <f>'[6]E-Auto'!$E26*(1/100)</f>
        <v>0.43868903225806466</v>
      </c>
      <c r="O28" s="91">
        <f t="shared" si="1"/>
        <v>14187.14</v>
      </c>
      <c r="P28" s="92">
        <f t="shared" si="12"/>
        <v>24971.920085199996</v>
      </c>
      <c r="Q28" s="251"/>
      <c r="R28" s="93">
        <f t="shared" si="2"/>
        <v>1</v>
      </c>
      <c r="S28" s="94">
        <f t="shared" si="3"/>
        <v>1</v>
      </c>
      <c r="T28" s="251"/>
      <c r="U28" s="95">
        <f t="shared" si="4"/>
        <v>8.6001250358087256E-2</v>
      </c>
      <c r="V28" s="94">
        <f t="shared" si="5"/>
        <v>4.003492460866437E-3</v>
      </c>
      <c r="W28" s="251"/>
      <c r="X28" s="55">
        <f t="shared" si="13"/>
        <v>7725</v>
      </c>
      <c r="Y28" s="96">
        <f t="shared" si="6"/>
        <v>14756011.468928462</v>
      </c>
      <c r="Z28" s="96">
        <f t="shared" si="7"/>
        <v>399362.15157317597</v>
      </c>
      <c r="AA28" s="96">
        <f t="shared" si="8"/>
        <v>14194.867293983709</v>
      </c>
      <c r="AB28" s="97">
        <f t="shared" si="9"/>
        <v>73482.126842886166</v>
      </c>
      <c r="AD28" s="98">
        <f t="shared" si="10"/>
        <v>15250775.614638507</v>
      </c>
      <c r="AE28" s="229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1"/>
        <v>2035</v>
      </c>
      <c r="B29" s="83">
        <f>'[4]Szenario 1'!$H29</f>
        <v>13165.184999999999</v>
      </c>
      <c r="C29" s="83">
        <f>'[4]Szenario 1'!$K29</f>
        <v>1363.1232548999999</v>
      </c>
      <c r="D29" s="84">
        <f>'[4]Szenario 2'!$H29</f>
        <v>14307.369999999999</v>
      </c>
      <c r="E29" s="84">
        <f>'[4]Szenario 2'!$K29</f>
        <v>1481.3850897999998</v>
      </c>
      <c r="F29" s="85">
        <f>'[4]Szenario 3'!$H29</f>
        <v>15449.555</v>
      </c>
      <c r="G29" s="86">
        <f>'[4]Szenario 3'!$K29</f>
        <v>1599.6469247</v>
      </c>
      <c r="H29" s="251"/>
      <c r="I29" s="102">
        <f>'[5]Szenario 1'!$F29</f>
        <v>7</v>
      </c>
      <c r="J29" s="103">
        <f>'[5]Szenario 2'!$F29</f>
        <v>16</v>
      </c>
      <c r="K29" s="104">
        <f>'[5]Szenario 3'!$F29</f>
        <v>25</v>
      </c>
      <c r="L29" s="251"/>
      <c r="M29" s="105">
        <f>'[6]E-Auto'!$E27*(1/100)</f>
        <v>0.46752096774193563</v>
      </c>
      <c r="O29" s="91">
        <f t="shared" si="1"/>
        <v>14307.369999999999</v>
      </c>
      <c r="P29" s="92">
        <f t="shared" si="12"/>
        <v>25183.546526599996</v>
      </c>
      <c r="Q29" s="251"/>
      <c r="R29" s="93">
        <f t="shared" si="2"/>
        <v>1</v>
      </c>
      <c r="S29" s="94">
        <f t="shared" si="3"/>
        <v>1</v>
      </c>
      <c r="T29" s="251"/>
      <c r="U29" s="95">
        <f t="shared" si="4"/>
        <v>8.6001293284950264E-2</v>
      </c>
      <c r="V29" s="94">
        <f t="shared" si="5"/>
        <v>4.0036123628294853E-3</v>
      </c>
      <c r="W29" s="251"/>
      <c r="X29" s="55">
        <f t="shared" si="13"/>
        <v>7725</v>
      </c>
      <c r="Y29" s="96">
        <f t="shared" si="6"/>
        <v>14881091.191611504</v>
      </c>
      <c r="Z29" s="96">
        <f t="shared" si="7"/>
        <v>402746.57658650796</v>
      </c>
      <c r="AA29" s="96">
        <f t="shared" si="8"/>
        <v>13899.601042893073</v>
      </c>
      <c r="AB29" s="97">
        <f t="shared" si="9"/>
        <v>74104.856731385196</v>
      </c>
      <c r="AD29" s="98">
        <f t="shared" si="10"/>
        <v>15379567.225972289</v>
      </c>
      <c r="AE29" s="229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1"/>
        <v>2036</v>
      </c>
      <c r="B30" s="83">
        <f>'[4]Szenario 1'!$H30</f>
        <v>13225.3</v>
      </c>
      <c r="C30" s="83">
        <f>'[4]Szenario 1'!$K30</f>
        <v>1369.3475619999999</v>
      </c>
      <c r="D30" s="84">
        <f>'[4]Szenario 2'!$H30</f>
        <v>14427.6</v>
      </c>
      <c r="E30" s="84">
        <f>'[4]Szenario 2'!$K30</f>
        <v>1493.8337039999999</v>
      </c>
      <c r="F30" s="85">
        <f>'[4]Szenario 3'!$H30</f>
        <v>15629.9</v>
      </c>
      <c r="G30" s="86">
        <f>'[4]Szenario 3'!$K30</f>
        <v>1618.3198459999999</v>
      </c>
      <c r="H30" s="251"/>
      <c r="I30" s="102">
        <f>'[5]Szenario 1'!$F30</f>
        <v>7</v>
      </c>
      <c r="J30" s="103">
        <f>'[5]Szenario 2'!$F30</f>
        <v>16</v>
      </c>
      <c r="K30" s="104">
        <f>'[5]Szenario 3'!$F30</f>
        <v>25</v>
      </c>
      <c r="L30" s="251"/>
      <c r="M30" s="105">
        <f>'[6]E-Auto'!$E28*(1/100)</f>
        <v>0.49635290322580661</v>
      </c>
      <c r="O30" s="91">
        <f t="shared" si="1"/>
        <v>14427.6</v>
      </c>
      <c r="P30" s="92">
        <f t="shared" si="12"/>
        <v>25395.172967999999</v>
      </c>
      <c r="Q30" s="251"/>
      <c r="R30" s="93">
        <f t="shared" si="2"/>
        <v>1</v>
      </c>
      <c r="S30" s="94">
        <f t="shared" si="3"/>
        <v>1</v>
      </c>
      <c r="T30" s="251"/>
      <c r="U30" s="95">
        <f>($AI$15/$AG$20)*(1+0.15*(O30/$AG$18)^4)+$AI$33</f>
        <v>0.11933467064108631</v>
      </c>
      <c r="V30" s="94">
        <f t="shared" si="5"/>
        <v>4.0037353259368136E-3</v>
      </c>
      <c r="W30" s="251"/>
      <c r="X30" s="55">
        <f t="shared" si="13"/>
        <v>7725</v>
      </c>
      <c r="Y30" s="96">
        <f t="shared" si="6"/>
        <v>20539060.554847464</v>
      </c>
      <c r="Z30" s="96">
        <f t="shared" si="7"/>
        <v>406131.00159984</v>
      </c>
      <c r="AA30" s="96">
        <f t="shared" si="8"/>
        <v>13597.350560934658</v>
      </c>
      <c r="AB30" s="97">
        <f t="shared" si="9"/>
        <v>74727.586619884241</v>
      </c>
      <c r="AD30" s="98">
        <f t="shared" si="10"/>
        <v>21041241.493628122</v>
      </c>
      <c r="AE30" s="229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6.2" thickBot="1" x14ac:dyDescent="0.35">
      <c r="A31" s="82">
        <f t="shared" si="11"/>
        <v>2037</v>
      </c>
      <c r="B31" s="83">
        <f>'[4]Szenario 1'!$H31</f>
        <v>13285.415000000001</v>
      </c>
      <c r="C31" s="83">
        <f>'[4]Szenario 1'!$K31</f>
        <v>1375.5718691</v>
      </c>
      <c r="D31" s="84">
        <f>'[4]Szenario 2'!$H31</f>
        <v>14547.83</v>
      </c>
      <c r="E31" s="84">
        <f>'[4]Szenario 2'!$K31</f>
        <v>1506.2823182</v>
      </c>
      <c r="F31" s="85">
        <f>'[4]Szenario 3'!$H31</f>
        <v>15810.244999999999</v>
      </c>
      <c r="G31" s="86">
        <f>'[4]Szenario 3'!$K31</f>
        <v>1636.9927672999997</v>
      </c>
      <c r="H31" s="251"/>
      <c r="I31" s="102">
        <f>'[5]Szenario 1'!$F31</f>
        <v>7</v>
      </c>
      <c r="J31" s="103">
        <f>'[5]Szenario 2'!$F31</f>
        <v>16</v>
      </c>
      <c r="K31" s="104">
        <f>'[5]Szenario 3'!$F31</f>
        <v>25</v>
      </c>
      <c r="L31" s="251"/>
      <c r="M31" s="105">
        <f>'[6]E-Auto'!$E29*(1/100)</f>
        <v>0.52518483870967758</v>
      </c>
      <c r="O31" s="91">
        <f t="shared" si="1"/>
        <v>14547.83</v>
      </c>
      <c r="P31" s="92">
        <f t="shared" si="12"/>
        <v>25606.799409399999</v>
      </c>
      <c r="Q31" s="251"/>
      <c r="R31" s="93">
        <f t="shared" si="2"/>
        <v>1</v>
      </c>
      <c r="S31" s="94">
        <f t="shared" si="3"/>
        <v>1</v>
      </c>
      <c r="T31" s="251"/>
      <c r="U31" s="95">
        <f t="shared" ref="U31:U54" si="14">($AI$15/$AG$20)*(1+0.15*(O31/$AG$18)^4)+$AI$33</f>
        <v>0.11933471577832505</v>
      </c>
      <c r="V31" s="94">
        <f t="shared" si="5"/>
        <v>4.0038614018517819E-3</v>
      </c>
      <c r="W31" s="251"/>
      <c r="X31" s="55">
        <f t="shared" si="13"/>
        <v>7725</v>
      </c>
      <c r="Y31" s="96">
        <f t="shared" si="6"/>
        <v>20710250.161233492</v>
      </c>
      <c r="Z31" s="96">
        <f t="shared" si="7"/>
        <v>409515.42661317193</v>
      </c>
      <c r="AA31" s="96">
        <f t="shared" si="8"/>
        <v>13288.11584810846</v>
      </c>
      <c r="AB31" s="97">
        <f t="shared" si="9"/>
        <v>75350.316508383272</v>
      </c>
      <c r="AD31" s="98">
        <f t="shared" si="10"/>
        <v>21216129.020203155</v>
      </c>
      <c r="AE31" s="229"/>
      <c r="AF31" s="121" t="s">
        <v>80</v>
      </c>
      <c r="AG31" s="54"/>
      <c r="AH31" s="54" t="s">
        <v>101</v>
      </c>
      <c r="AI31" s="101" t="s">
        <v>102</v>
      </c>
    </row>
    <row r="32" spans="1:36" ht="15.6" x14ac:dyDescent="0.3">
      <c r="A32" s="82">
        <f t="shared" si="11"/>
        <v>2038</v>
      </c>
      <c r="B32" s="83">
        <f>'[4]Szenario 1'!$H32</f>
        <v>13345.53</v>
      </c>
      <c r="C32" s="83">
        <f>'[4]Szenario 1'!$K32</f>
        <v>1381.7961762</v>
      </c>
      <c r="D32" s="84">
        <f>'[4]Szenario 2'!$H32</f>
        <v>14668.06</v>
      </c>
      <c r="E32" s="84">
        <f>'[4]Szenario 2'!$K32</f>
        <v>1518.7309323999998</v>
      </c>
      <c r="F32" s="85">
        <f>'[4]Szenario 3'!$H32</f>
        <v>15990.59</v>
      </c>
      <c r="G32" s="86">
        <f>'[4]Szenario 3'!$K32</f>
        <v>1655.6656885999998</v>
      </c>
      <c r="H32" s="251"/>
      <c r="I32" s="102">
        <f>'[5]Szenario 1'!$F32</f>
        <v>7</v>
      </c>
      <c r="J32" s="103">
        <f>'[5]Szenario 2'!$F32</f>
        <v>16</v>
      </c>
      <c r="K32" s="104">
        <f>'[5]Szenario 3'!$F32</f>
        <v>25</v>
      </c>
      <c r="L32" s="251"/>
      <c r="M32" s="105">
        <f>'[6]E-Auto'!$E30*(1/100)</f>
        <v>0.55401677419354856</v>
      </c>
      <c r="O32" s="91">
        <f t="shared" si="1"/>
        <v>14668.06</v>
      </c>
      <c r="P32" s="92">
        <f t="shared" si="12"/>
        <v>25818.425850799998</v>
      </c>
      <c r="Q32" s="251"/>
      <c r="R32" s="93">
        <f t="shared" si="2"/>
        <v>1</v>
      </c>
      <c r="S32" s="94">
        <f t="shared" si="3"/>
        <v>1</v>
      </c>
      <c r="T32" s="251"/>
      <c r="U32" s="95">
        <f t="shared" si="14"/>
        <v>0.11933476204865091</v>
      </c>
      <c r="V32" s="94">
        <f t="shared" si="5"/>
        <v>4.0039906426700845E-3</v>
      </c>
      <c r="W32" s="251"/>
      <c r="X32" s="55">
        <f t="shared" si="13"/>
        <v>7725</v>
      </c>
      <c r="Y32" s="96">
        <f t="shared" si="6"/>
        <v>20881441.054956604</v>
      </c>
      <c r="Z32" s="96">
        <f t="shared" si="7"/>
        <v>412899.85162650392</v>
      </c>
      <c r="AA32" s="96">
        <f t="shared" si="8"/>
        <v>12971.896904414485</v>
      </c>
      <c r="AB32" s="97">
        <f t="shared" si="9"/>
        <v>75973.046396882317</v>
      </c>
      <c r="AD32" s="98">
        <f t="shared" si="10"/>
        <v>21391010.849884402</v>
      </c>
      <c r="AE32" s="229"/>
      <c r="AF32" s="118" t="s">
        <v>78</v>
      </c>
      <c r="AG32" s="68"/>
      <c r="AH32" s="54">
        <v>0</v>
      </c>
      <c r="AI32" s="54">
        <v>0</v>
      </c>
      <c r="AJ32" s="60" t="s">
        <v>81</v>
      </c>
    </row>
    <row r="33" spans="1:36" ht="16.2" thickBot="1" x14ac:dyDescent="0.35">
      <c r="A33" s="82">
        <f t="shared" si="11"/>
        <v>2039</v>
      </c>
      <c r="B33" s="83">
        <f>'[4]Szenario 1'!$H33</f>
        <v>13405.645</v>
      </c>
      <c r="C33" s="83">
        <f>'[4]Szenario 1'!$K33</f>
        <v>1388.0204833</v>
      </c>
      <c r="D33" s="84">
        <f>'[4]Szenario 2'!$H33</f>
        <v>14788.29</v>
      </c>
      <c r="E33" s="84">
        <f>'[4]Szenario 2'!$K33</f>
        <v>1531.1795466000001</v>
      </c>
      <c r="F33" s="85">
        <f>'[4]Szenario 3'!$H33</f>
        <v>16170.934999999999</v>
      </c>
      <c r="G33" s="86">
        <f>'[4]Szenario 3'!$K33</f>
        <v>1674.3386098999999</v>
      </c>
      <c r="H33" s="251"/>
      <c r="I33" s="102">
        <f>'[5]Szenario 1'!$F33</f>
        <v>7</v>
      </c>
      <c r="J33" s="103">
        <f>'[5]Szenario 2'!$F33</f>
        <v>16</v>
      </c>
      <c r="K33" s="104">
        <f>'[5]Szenario 3'!$F33</f>
        <v>25</v>
      </c>
      <c r="L33" s="251"/>
      <c r="M33" s="105">
        <f>'[6]E-Auto'!$E31*(1/100)</f>
        <v>0.58284870967741953</v>
      </c>
      <c r="O33" s="91">
        <f t="shared" si="1"/>
        <v>14788.29</v>
      </c>
      <c r="P33" s="92">
        <f t="shared" si="12"/>
        <v>26030.052292200002</v>
      </c>
      <c r="Q33" s="251"/>
      <c r="R33" s="93">
        <f t="shared" si="2"/>
        <v>1</v>
      </c>
      <c r="S33" s="94">
        <f t="shared" si="3"/>
        <v>1</v>
      </c>
      <c r="T33" s="251"/>
      <c r="U33" s="95">
        <f t="shared" si="14"/>
        <v>0.1193348094708698</v>
      </c>
      <c r="V33" s="94">
        <f t="shared" si="5"/>
        <v>4.0041231009197405E-3</v>
      </c>
      <c r="W33" s="251"/>
      <c r="X33" s="55">
        <f t="shared" si="13"/>
        <v>7725</v>
      </c>
      <c r="Y33" s="96">
        <f t="shared" si="6"/>
        <v>21052633.268198021</v>
      </c>
      <c r="Z33" s="96">
        <f t="shared" si="7"/>
        <v>416284.27663983597</v>
      </c>
      <c r="AA33" s="96">
        <f t="shared" si="8"/>
        <v>12648.693729852734</v>
      </c>
      <c r="AB33" s="97">
        <f t="shared" si="9"/>
        <v>76595.776285381362</v>
      </c>
      <c r="AD33" s="98">
        <f t="shared" si="10"/>
        <v>21565887.01485309</v>
      </c>
      <c r="AE33" s="229"/>
      <c r="AF33" s="122" t="s">
        <v>79</v>
      </c>
      <c r="AG33" s="109"/>
      <c r="AH33" s="108">
        <f>5/60</f>
        <v>8.3333333333333329E-2</v>
      </c>
      <c r="AI33" s="108">
        <f>7/60</f>
        <v>0.11666666666666667</v>
      </c>
      <c r="AJ33" s="110" t="s">
        <v>81</v>
      </c>
    </row>
    <row r="34" spans="1:36" ht="16.2" thickBot="1" x14ac:dyDescent="0.35">
      <c r="A34" s="82">
        <f t="shared" si="11"/>
        <v>2040</v>
      </c>
      <c r="B34" s="83">
        <f>'[4]Szenario 1'!$H34</f>
        <v>13465.76</v>
      </c>
      <c r="C34" s="83">
        <f>'[4]Szenario 1'!$K34</f>
        <v>1394.2447903999998</v>
      </c>
      <c r="D34" s="84">
        <f>'[4]Szenario 2'!$H34</f>
        <v>14908.52</v>
      </c>
      <c r="E34" s="84">
        <f>'[4]Szenario 2'!$K34</f>
        <v>1543.6281607999999</v>
      </c>
      <c r="F34" s="85">
        <f>'[4]Szenario 3'!$H34</f>
        <v>16351.279999999999</v>
      </c>
      <c r="G34" s="86">
        <f>'[4]Szenario 3'!$K34</f>
        <v>1693.0115311999998</v>
      </c>
      <c r="H34" s="251"/>
      <c r="I34" s="102">
        <f>'[5]Szenario 1'!$F34</f>
        <v>7</v>
      </c>
      <c r="J34" s="103">
        <f>'[5]Szenario 2'!$F34</f>
        <v>16</v>
      </c>
      <c r="K34" s="104">
        <f>'[5]Szenario 3'!$F34</f>
        <v>25</v>
      </c>
      <c r="L34" s="251"/>
      <c r="M34" s="105">
        <f>'[6]E-Auto'!$E32*(1/100)</f>
        <v>0.6116806451612905</v>
      </c>
      <c r="O34" s="91">
        <f t="shared" si="1"/>
        <v>14908.52</v>
      </c>
      <c r="P34" s="92">
        <f t="shared" si="12"/>
        <v>26241.678733599998</v>
      </c>
      <c r="Q34" s="251"/>
      <c r="R34" s="93">
        <f t="shared" si="2"/>
        <v>1</v>
      </c>
      <c r="S34" s="94">
        <f t="shared" si="3"/>
        <v>1</v>
      </c>
      <c r="T34" s="251"/>
      <c r="U34" s="95">
        <f t="shared" si="14"/>
        <v>0.1193348580639424</v>
      </c>
      <c r="V34" s="94">
        <f t="shared" si="5"/>
        <v>4.0042588295611005E-3</v>
      </c>
      <c r="W34" s="251"/>
      <c r="X34" s="55">
        <f t="shared" si="13"/>
        <v>7725</v>
      </c>
      <c r="Y34" s="96">
        <f t="shared" si="6"/>
        <v>21223826.833670862</v>
      </c>
      <c r="Z34" s="96">
        <f t="shared" si="7"/>
        <v>419668.70165316801</v>
      </c>
      <c r="AA34" s="96">
        <f t="shared" si="8"/>
        <v>12318.506324423201</v>
      </c>
      <c r="AB34" s="97">
        <f t="shared" si="9"/>
        <v>77218.506173880392</v>
      </c>
      <c r="AD34" s="98">
        <f t="shared" si="10"/>
        <v>21740757.54782233</v>
      </c>
      <c r="AE34" s="229"/>
    </row>
    <row r="35" spans="1:36" ht="16.2" thickBot="1" x14ac:dyDescent="0.35">
      <c r="A35" s="82">
        <f t="shared" si="11"/>
        <v>2041</v>
      </c>
      <c r="B35" s="83">
        <f>'[4]Szenario 1'!$H35</f>
        <v>13525.875</v>
      </c>
      <c r="C35" s="83">
        <f>'[4]Szenario 1'!$K35</f>
        <v>1400.4690974999999</v>
      </c>
      <c r="D35" s="84">
        <f>'[4]Szenario 2'!$H35</f>
        <v>15028.75</v>
      </c>
      <c r="E35" s="84">
        <f>'[4]Szenario 2'!$K35</f>
        <v>1556.076775</v>
      </c>
      <c r="F35" s="85">
        <f>'[4]Szenario 3'!$H35</f>
        <v>16531.625</v>
      </c>
      <c r="G35" s="86">
        <f>'[4]Szenario 3'!$K35</f>
        <v>1711.6844524999999</v>
      </c>
      <c r="H35" s="251"/>
      <c r="I35" s="102">
        <f>'[5]Szenario 1'!$F35</f>
        <v>7</v>
      </c>
      <c r="J35" s="103">
        <f>'[5]Szenario 2'!$F35</f>
        <v>16</v>
      </c>
      <c r="K35" s="104">
        <f>'[5]Szenario 3'!$F35</f>
        <v>25</v>
      </c>
      <c r="L35" s="251"/>
      <c r="M35" s="105">
        <f>'[6]E-Auto'!$E33*(1/100)</f>
        <v>0.64051258064516148</v>
      </c>
      <c r="O35" s="91">
        <f t="shared" si="1"/>
        <v>15028.75</v>
      </c>
      <c r="P35" s="92">
        <f t="shared" si="12"/>
        <v>26453.305175000001</v>
      </c>
      <c r="Q35" s="251"/>
      <c r="R35" s="93">
        <f t="shared" si="2"/>
        <v>1</v>
      </c>
      <c r="S35" s="94">
        <f t="shared" si="3"/>
        <v>1</v>
      </c>
      <c r="T35" s="251"/>
      <c r="U35" s="95">
        <f t="shared" si="14"/>
        <v>0.11933490784698414</v>
      </c>
      <c r="V35" s="94">
        <f t="shared" si="5"/>
        <v>4.0043978819868454E-3</v>
      </c>
      <c r="W35" s="251"/>
      <c r="X35" s="55">
        <f t="shared" si="13"/>
        <v>7725</v>
      </c>
      <c r="Y35" s="96">
        <f t="shared" si="6"/>
        <v>21395021.784624517</v>
      </c>
      <c r="Z35" s="96">
        <f t="shared" si="7"/>
        <v>423053.1266665</v>
      </c>
      <c r="AA35" s="96">
        <f t="shared" si="8"/>
        <v>11981.334688125886</v>
      </c>
      <c r="AB35" s="97">
        <f t="shared" si="9"/>
        <v>77841.236062379423</v>
      </c>
      <c r="AD35" s="98">
        <f t="shared" si="10"/>
        <v>21915622.482041523</v>
      </c>
      <c r="AE35" s="229"/>
      <c r="AF35" s="113" t="s">
        <v>82</v>
      </c>
      <c r="AG35" s="59"/>
      <c r="AH35" s="60"/>
    </row>
    <row r="36" spans="1:36" ht="16.2" thickTop="1" x14ac:dyDescent="0.3">
      <c r="A36" s="82">
        <f t="shared" si="11"/>
        <v>2042</v>
      </c>
      <c r="B36" s="83">
        <f>'[4]Szenario 1'!$H36</f>
        <v>13585.99</v>
      </c>
      <c r="C36" s="83">
        <f>'[4]Szenario 1'!$K36</f>
        <v>1406.6934045999999</v>
      </c>
      <c r="D36" s="84">
        <f>'[4]Szenario 2'!$H36</f>
        <v>15148.98</v>
      </c>
      <c r="E36" s="84">
        <f>'[4]Szenario 2'!$K36</f>
        <v>1568.5253891999998</v>
      </c>
      <c r="F36" s="85">
        <f>'[4]Szenario 3'!$H36</f>
        <v>16711.97</v>
      </c>
      <c r="G36" s="86">
        <f>'[4]Szenario 3'!$K36</f>
        <v>1730.3573738</v>
      </c>
      <c r="H36" s="251"/>
      <c r="I36" s="102">
        <f>'[5]Szenario 1'!$F36</f>
        <v>7</v>
      </c>
      <c r="J36" s="103">
        <f>'[5]Szenario 2'!$F36</f>
        <v>16</v>
      </c>
      <c r="K36" s="104">
        <f>'[5]Szenario 3'!$F36</f>
        <v>25</v>
      </c>
      <c r="L36" s="251"/>
      <c r="M36" s="105">
        <f>'[6]E-Auto'!$E34*(1/100)</f>
        <v>0.66934451612903245</v>
      </c>
      <c r="O36" s="91">
        <f t="shared" si="1"/>
        <v>15148.98</v>
      </c>
      <c r="P36" s="92">
        <f t="shared" si="12"/>
        <v>26664.931616399997</v>
      </c>
      <c r="Q36" s="251"/>
      <c r="R36" s="93">
        <f t="shared" si="2"/>
        <v>1</v>
      </c>
      <c r="S36" s="94">
        <f t="shared" si="3"/>
        <v>1</v>
      </c>
      <c r="T36" s="251"/>
      <c r="U36" s="95">
        <f t="shared" si="14"/>
        <v>0.11933495883926526</v>
      </c>
      <c r="V36" s="94">
        <f t="shared" si="5"/>
        <v>4.0045403120219829E-3</v>
      </c>
      <c r="W36" s="251"/>
      <c r="X36" s="55">
        <f t="shared" si="13"/>
        <v>7725</v>
      </c>
      <c r="Y36" s="96">
        <f t="shared" si="6"/>
        <v>21566218.154848993</v>
      </c>
      <c r="Z36" s="96">
        <f t="shared" si="7"/>
        <v>426437.55167983193</v>
      </c>
      <c r="AA36" s="96">
        <f t="shared" si="8"/>
        <v>11637.178820960793</v>
      </c>
      <c r="AB36" s="97">
        <f t="shared" si="9"/>
        <v>78463.965950878453</v>
      </c>
      <c r="AD36" s="98">
        <f t="shared" si="10"/>
        <v>22090481.851300664</v>
      </c>
      <c r="AE36" s="229"/>
      <c r="AF36" s="116" t="s">
        <v>78</v>
      </c>
      <c r="AG36" s="54">
        <v>0.15</v>
      </c>
      <c r="AH36" s="69" t="s">
        <v>83</v>
      </c>
    </row>
    <row r="37" spans="1:36" ht="16.2" thickBot="1" x14ac:dyDescent="0.35">
      <c r="A37" s="82">
        <f t="shared" si="11"/>
        <v>2043</v>
      </c>
      <c r="B37" s="83">
        <f>'[4]Szenario 1'!$H37</f>
        <v>13646.105</v>
      </c>
      <c r="C37" s="83">
        <f>'[4]Szenario 1'!$K37</f>
        <v>1412.9177116999999</v>
      </c>
      <c r="D37" s="84">
        <f>'[4]Szenario 2'!$H37</f>
        <v>15269.21</v>
      </c>
      <c r="E37" s="84">
        <f>'[4]Szenario 2'!$K37</f>
        <v>1580.9740033999999</v>
      </c>
      <c r="F37" s="85">
        <f>'[4]Szenario 3'!$H37</f>
        <v>16892.314999999999</v>
      </c>
      <c r="G37" s="86">
        <f>'[4]Szenario 3'!$K37</f>
        <v>1749.0302950999996</v>
      </c>
      <c r="H37" s="251"/>
      <c r="I37" s="102">
        <f>'[5]Szenario 1'!$F37</f>
        <v>7</v>
      </c>
      <c r="J37" s="103">
        <f>'[5]Szenario 2'!$F37</f>
        <v>16</v>
      </c>
      <c r="K37" s="104">
        <f>'[5]Szenario 3'!$F37</f>
        <v>25</v>
      </c>
      <c r="L37" s="251"/>
      <c r="M37" s="105">
        <f>'[6]E-Auto'!$E35*(1/100)</f>
        <v>0.69817645161290343</v>
      </c>
      <c r="O37" s="91">
        <f t="shared" si="1"/>
        <v>15269.21</v>
      </c>
      <c r="P37" s="92">
        <f t="shared" si="12"/>
        <v>26876.558057799997</v>
      </c>
      <c r="Q37" s="251"/>
      <c r="R37" s="93">
        <f t="shared" si="2"/>
        <v>1</v>
      </c>
      <c r="S37" s="94">
        <f t="shared" si="3"/>
        <v>1</v>
      </c>
      <c r="T37" s="251"/>
      <c r="U37" s="95">
        <f t="shared" si="14"/>
        <v>0.11933501106021077</v>
      </c>
      <c r="V37" s="94">
        <f t="shared" si="5"/>
        <v>4.004686173923854E-3</v>
      </c>
      <c r="W37" s="251"/>
      <c r="X37" s="55">
        <f t="shared" si="13"/>
        <v>7725</v>
      </c>
      <c r="Y37" s="96">
        <f t="shared" si="6"/>
        <v>21737415.978679277</v>
      </c>
      <c r="Z37" s="96">
        <f t="shared" si="7"/>
        <v>429821.97669316392</v>
      </c>
      <c r="AA37" s="96">
        <f t="shared" si="8"/>
        <v>11286.038722927919</v>
      </c>
      <c r="AB37" s="97">
        <f t="shared" si="9"/>
        <v>79086.695839377484</v>
      </c>
      <c r="AD37" s="98">
        <f t="shared" si="10"/>
        <v>22265335.689934749</v>
      </c>
      <c r="AE37" s="229"/>
      <c r="AF37" s="119" t="s">
        <v>79</v>
      </c>
      <c r="AG37" s="108">
        <v>0.7</v>
      </c>
      <c r="AH37" s="110" t="s">
        <v>83</v>
      </c>
    </row>
    <row r="38" spans="1:36" ht="16.2" thickBot="1" x14ac:dyDescent="0.35">
      <c r="A38" s="82">
        <f t="shared" si="11"/>
        <v>2044</v>
      </c>
      <c r="B38" s="83">
        <f>'[4]Szenario 1'!$H38</f>
        <v>13706.220000000001</v>
      </c>
      <c r="C38" s="83">
        <f>'[4]Szenario 1'!$K38</f>
        <v>1419.1420188</v>
      </c>
      <c r="D38" s="84">
        <f>'[4]Szenario 2'!$H38</f>
        <v>15389.44</v>
      </c>
      <c r="E38" s="84">
        <f>'[4]Szenario 2'!$K38</f>
        <v>1593.4226176</v>
      </c>
      <c r="F38" s="85">
        <f>'[4]Szenario 3'!$H38</f>
        <v>17072.66</v>
      </c>
      <c r="G38" s="86">
        <f>'[4]Szenario 3'!$K38</f>
        <v>1767.7032164</v>
      </c>
      <c r="H38" s="251"/>
      <c r="I38" s="102">
        <f>'[5]Szenario 1'!$F38</f>
        <v>7</v>
      </c>
      <c r="J38" s="103">
        <f>'[5]Szenario 2'!$F38</f>
        <v>16</v>
      </c>
      <c r="K38" s="104">
        <f>'[5]Szenario 3'!$F38</f>
        <v>25</v>
      </c>
      <c r="L38" s="251"/>
      <c r="M38" s="105">
        <f>'[6]E-Auto'!$E36*(1/100)</f>
        <v>0.7270083870967744</v>
      </c>
      <c r="O38" s="91">
        <f t="shared" si="1"/>
        <v>15389.44</v>
      </c>
      <c r="P38" s="92">
        <f t="shared" si="12"/>
        <v>27088.184499200001</v>
      </c>
      <c r="Q38" s="251"/>
      <c r="R38" s="93">
        <f t="shared" si="2"/>
        <v>1</v>
      </c>
      <c r="S38" s="94">
        <f t="shared" si="3"/>
        <v>1</v>
      </c>
      <c r="T38" s="251"/>
      <c r="U38" s="95">
        <f t="shared" si="14"/>
        <v>0.11933506452940049</v>
      </c>
      <c r="V38" s="94">
        <f t="shared" si="5"/>
        <v>4.0048355223821237E-3</v>
      </c>
      <c r="W38" s="251"/>
      <c r="X38" s="55">
        <f t="shared" si="13"/>
        <v>7725</v>
      </c>
      <c r="Y38" s="96">
        <f t="shared" si="6"/>
        <v>21908615.290999711</v>
      </c>
      <c r="Z38" s="96">
        <f t="shared" si="7"/>
        <v>433206.40170649608</v>
      </c>
      <c r="AA38" s="96">
        <f t="shared" si="8"/>
        <v>10927.914394027272</v>
      </c>
      <c r="AB38" s="97">
        <f t="shared" si="9"/>
        <v>79709.425727876529</v>
      </c>
      <c r="AD38" s="98">
        <f t="shared" si="10"/>
        <v>22440184.032828111</v>
      </c>
      <c r="AE38" s="229"/>
    </row>
    <row r="39" spans="1:36" ht="16.2" thickBot="1" x14ac:dyDescent="0.35">
      <c r="A39" s="82">
        <f t="shared" si="11"/>
        <v>2045</v>
      </c>
      <c r="B39" s="83">
        <f>'[4]Szenario 1'!$H39</f>
        <v>13766.334999999999</v>
      </c>
      <c r="C39" s="83">
        <f>'[4]Szenario 1'!$K39</f>
        <v>1425.3663258999998</v>
      </c>
      <c r="D39" s="84">
        <f>'[4]Szenario 2'!$H39</f>
        <v>15509.67</v>
      </c>
      <c r="E39" s="84">
        <f>'[4]Szenario 2'!$K39</f>
        <v>1605.8712317999998</v>
      </c>
      <c r="F39" s="85">
        <f>'[4]Szenario 3'!$H39</f>
        <v>17253.005000000001</v>
      </c>
      <c r="G39" s="86">
        <f>'[4]Szenario 3'!$K39</f>
        <v>1786.3761377000001</v>
      </c>
      <c r="H39" s="251"/>
      <c r="I39" s="102">
        <f>'[5]Szenario 1'!$F39</f>
        <v>7</v>
      </c>
      <c r="J39" s="103">
        <f>'[5]Szenario 2'!$F39</f>
        <v>16</v>
      </c>
      <c r="K39" s="104">
        <f>'[5]Szenario 3'!$F39</f>
        <v>25</v>
      </c>
      <c r="L39" s="251"/>
      <c r="M39" s="105">
        <f>'[6]E-Auto'!$E37*(1/100)</f>
        <v>0.75584032258064537</v>
      </c>
      <c r="O39" s="91">
        <f t="shared" si="1"/>
        <v>15509.67</v>
      </c>
      <c r="P39" s="92">
        <f t="shared" si="12"/>
        <v>27299.810940599997</v>
      </c>
      <c r="Q39" s="251"/>
      <c r="R39" s="93">
        <f t="shared" si="2"/>
        <v>1</v>
      </c>
      <c r="S39" s="94">
        <f t="shared" si="3"/>
        <v>1</v>
      </c>
      <c r="T39" s="251"/>
      <c r="U39" s="95">
        <f t="shared" si="14"/>
        <v>0.11933511926656895</v>
      </c>
      <c r="V39" s="94">
        <f t="shared" si="5"/>
        <v>4.0049884125187901E-3</v>
      </c>
      <c r="W39" s="251"/>
      <c r="X39" s="55">
        <f t="shared" si="13"/>
        <v>7725</v>
      </c>
      <c r="Y39" s="96">
        <f t="shared" si="6"/>
        <v>22079816.127248321</v>
      </c>
      <c r="Z39" s="96">
        <f t="shared" si="7"/>
        <v>436590.82671982795</v>
      </c>
      <c r="AA39" s="96">
        <f t="shared" si="8"/>
        <v>10562.805834258839</v>
      </c>
      <c r="AB39" s="97">
        <f t="shared" si="9"/>
        <v>80332.155616375545</v>
      </c>
      <c r="AD39" s="98">
        <f t="shared" si="10"/>
        <v>22615026.915418785</v>
      </c>
      <c r="AE39" s="229"/>
      <c r="AF39" s="113" t="s">
        <v>63</v>
      </c>
      <c r="AG39" s="59"/>
      <c r="AH39" s="123" t="s">
        <v>84</v>
      </c>
    </row>
    <row r="40" spans="1:36" ht="16.2" thickTop="1" x14ac:dyDescent="0.3">
      <c r="A40" s="82">
        <f t="shared" si="11"/>
        <v>2046</v>
      </c>
      <c r="B40" s="83">
        <f>'[4]Szenario 1'!$H40</f>
        <v>13826.45</v>
      </c>
      <c r="C40" s="83">
        <f>'[4]Szenario 1'!$K40</f>
        <v>1431.590633</v>
      </c>
      <c r="D40" s="84">
        <f>'[4]Szenario 2'!$H40</f>
        <v>15629.9</v>
      </c>
      <c r="E40" s="84">
        <f>'[4]Szenario 2'!$K40</f>
        <v>1618.3198459999999</v>
      </c>
      <c r="F40" s="85">
        <f>'[4]Szenario 3'!$H40</f>
        <v>17433.349999999999</v>
      </c>
      <c r="G40" s="86">
        <f>'[4]Szenario 3'!$K40</f>
        <v>1805.0490589999997</v>
      </c>
      <c r="H40" s="251"/>
      <c r="I40" s="102">
        <f>'[5]Szenario 1'!$F40</f>
        <v>7</v>
      </c>
      <c r="J40" s="103">
        <f>'[5]Szenario 2'!$F40</f>
        <v>16</v>
      </c>
      <c r="K40" s="104">
        <f>'[5]Szenario 3'!$F40</f>
        <v>25</v>
      </c>
      <c r="L40" s="251"/>
      <c r="M40" s="105">
        <f>'[6]E-Auto'!$E38*(1/100)</f>
        <v>0.78467225806451635</v>
      </c>
      <c r="O40" s="91">
        <f t="shared" si="1"/>
        <v>15629.9</v>
      </c>
      <c r="P40" s="92">
        <f t="shared" si="12"/>
        <v>27511.437381999996</v>
      </c>
      <c r="Q40" s="251"/>
      <c r="R40" s="93">
        <f t="shared" si="2"/>
        <v>1</v>
      </c>
      <c r="S40" s="94">
        <f t="shared" si="3"/>
        <v>1</v>
      </c>
      <c r="T40" s="251"/>
      <c r="U40" s="95">
        <f t="shared" si="14"/>
        <v>0.11933517529160556</v>
      </c>
      <c r="V40" s="94">
        <f t="shared" si="5"/>
        <v>4.0051448998881809E-3</v>
      </c>
      <c r="W40" s="251"/>
      <c r="X40" s="55">
        <f t="shared" si="13"/>
        <v>7725</v>
      </c>
      <c r="Y40" s="96">
        <f t="shared" si="6"/>
        <v>22251018.523421213</v>
      </c>
      <c r="Z40" s="96">
        <f t="shared" si="7"/>
        <v>439975.25173316</v>
      </c>
      <c r="AA40" s="96">
        <f t="shared" si="8"/>
        <v>10190.713043622629</v>
      </c>
      <c r="AB40" s="97">
        <f t="shared" si="9"/>
        <v>80954.885504874605</v>
      </c>
      <c r="AD40" s="98">
        <f t="shared" si="10"/>
        <v>22789864.373702873</v>
      </c>
      <c r="AE40" s="229"/>
      <c r="AF40" s="116" t="s">
        <v>85</v>
      </c>
      <c r="AG40" s="54">
        <v>3.4500000000000003E-2</v>
      </c>
      <c r="AH40" s="69" t="s">
        <v>83</v>
      </c>
    </row>
    <row r="41" spans="1:36" ht="16.2" thickBot="1" x14ac:dyDescent="0.35">
      <c r="A41" s="82">
        <f t="shared" si="11"/>
        <v>2047</v>
      </c>
      <c r="B41" s="83">
        <f>'[4]Szenario 1'!$H41</f>
        <v>13886.565000000001</v>
      </c>
      <c r="C41" s="83">
        <f>'[4]Szenario 1'!$K41</f>
        <v>1437.8149401000001</v>
      </c>
      <c r="D41" s="84">
        <f>'[4]Szenario 2'!$H41</f>
        <v>15750.130000000001</v>
      </c>
      <c r="E41" s="84">
        <f>'[4]Szenario 2'!$K41</f>
        <v>1630.7684601999999</v>
      </c>
      <c r="F41" s="85">
        <f>'[4]Szenario 3'!$H41</f>
        <v>17613.695</v>
      </c>
      <c r="G41" s="86">
        <f>'[4]Szenario 3'!$K41</f>
        <v>1823.7219802999998</v>
      </c>
      <c r="H41" s="251"/>
      <c r="I41" s="102">
        <f>'[5]Szenario 1'!$F41</f>
        <v>7</v>
      </c>
      <c r="J41" s="103">
        <f>'[5]Szenario 2'!$F41</f>
        <v>16</v>
      </c>
      <c r="K41" s="104">
        <f>'[5]Szenario 3'!$F41</f>
        <v>25</v>
      </c>
      <c r="L41" s="251"/>
      <c r="M41" s="105">
        <f>'[6]E-Auto'!$E39*(1/100)</f>
        <v>0.81350419354838732</v>
      </c>
      <c r="O41" s="91">
        <f t="shared" si="1"/>
        <v>15750.130000000001</v>
      </c>
      <c r="P41" s="92">
        <f t="shared" si="12"/>
        <v>27723.0638234</v>
      </c>
      <c r="Q41" s="251"/>
      <c r="R41" s="93">
        <f t="shared" si="2"/>
        <v>1</v>
      </c>
      <c r="S41" s="94">
        <f t="shared" si="3"/>
        <v>1</v>
      </c>
      <c r="T41" s="251"/>
      <c r="U41" s="95">
        <f t="shared" si="14"/>
        <v>0.11933523262455442</v>
      </c>
      <c r="V41" s="94">
        <f t="shared" si="5"/>
        <v>4.0053050404769515E-3</v>
      </c>
      <c r="W41" s="251"/>
      <c r="X41" s="55">
        <f t="shared" si="13"/>
        <v>7725</v>
      </c>
      <c r="Y41" s="96">
        <f t="shared" si="6"/>
        <v>22422222.5160769</v>
      </c>
      <c r="Z41" s="96">
        <f t="shared" si="7"/>
        <v>443359.67674649204</v>
      </c>
      <c r="AA41" s="96">
        <f t="shared" si="8"/>
        <v>9811.6360221186405</v>
      </c>
      <c r="AB41" s="97">
        <f t="shared" si="9"/>
        <v>81577.61539337365</v>
      </c>
      <c r="AD41" s="98">
        <f t="shared" si="10"/>
        <v>22964696.444238883</v>
      </c>
      <c r="AE41" s="229"/>
      <c r="AF41" s="119" t="s">
        <v>86</v>
      </c>
      <c r="AG41" s="108">
        <v>1.49E-2</v>
      </c>
      <c r="AH41" s="110" t="s">
        <v>83</v>
      </c>
    </row>
    <row r="42" spans="1:36" ht="16.2" thickBot="1" x14ac:dyDescent="0.35">
      <c r="A42" s="82">
        <f t="shared" si="11"/>
        <v>2048</v>
      </c>
      <c r="B42" s="83">
        <f>'[4]Szenario 1'!$H42</f>
        <v>13946.68</v>
      </c>
      <c r="C42" s="83">
        <f>'[4]Szenario 1'!$K42</f>
        <v>1444.0392471999999</v>
      </c>
      <c r="D42" s="84">
        <f>'[4]Szenario 2'!$H42</f>
        <v>15870.36</v>
      </c>
      <c r="E42" s="84">
        <f>'[4]Szenario 2'!$K42</f>
        <v>1643.2170744</v>
      </c>
      <c r="F42" s="85">
        <f>'[4]Szenario 3'!$H42</f>
        <v>17794.04</v>
      </c>
      <c r="G42" s="86">
        <f>'[4]Szenario 3'!$K42</f>
        <v>1842.3949015999999</v>
      </c>
      <c r="H42" s="251"/>
      <c r="I42" s="102">
        <f>'[5]Szenario 1'!$F42</f>
        <v>7</v>
      </c>
      <c r="J42" s="103">
        <f>'[5]Szenario 2'!$F42</f>
        <v>16</v>
      </c>
      <c r="K42" s="104">
        <f>'[5]Szenario 3'!$F42</f>
        <v>25</v>
      </c>
      <c r="L42" s="251"/>
      <c r="M42" s="105">
        <f>'[6]E-Auto'!$E40*(1/100)</f>
        <v>0.8423361290322583</v>
      </c>
      <c r="O42" s="91">
        <f t="shared" si="1"/>
        <v>15870.36</v>
      </c>
      <c r="P42" s="92">
        <f t="shared" si="12"/>
        <v>27934.6902648</v>
      </c>
      <c r="Q42" s="251"/>
      <c r="R42" s="93">
        <f t="shared" si="2"/>
        <v>1</v>
      </c>
      <c r="S42" s="94">
        <f t="shared" si="3"/>
        <v>1</v>
      </c>
      <c r="T42" s="251"/>
      <c r="U42" s="95">
        <f t="shared" si="14"/>
        <v>0.11933529128561447</v>
      </c>
      <c r="V42" s="94">
        <f t="shared" si="5"/>
        <v>4.0054688907040876E-3</v>
      </c>
      <c r="W42" s="251"/>
      <c r="X42" s="55">
        <f t="shared" si="13"/>
        <v>7725</v>
      </c>
      <c r="Y42" s="96">
        <f t="shared" si="6"/>
        <v>22593428.14234069</v>
      </c>
      <c r="Z42" s="96">
        <f t="shared" si="7"/>
        <v>446744.10175982403</v>
      </c>
      <c r="AA42" s="96">
        <f t="shared" si="8"/>
        <v>9425.5747697468723</v>
      </c>
      <c r="AB42" s="97">
        <f t="shared" si="9"/>
        <v>82200.34528187268</v>
      </c>
      <c r="AD42" s="98">
        <f t="shared" si="10"/>
        <v>23139523.164152134</v>
      </c>
      <c r="AE42" s="229"/>
    </row>
    <row r="43" spans="1:36" ht="15.6" x14ac:dyDescent="0.3">
      <c r="A43" s="82">
        <f t="shared" si="11"/>
        <v>2049</v>
      </c>
      <c r="B43" s="83">
        <f>'[4]Szenario 1'!$H43</f>
        <v>14006.795</v>
      </c>
      <c r="C43" s="83">
        <f>'[4]Szenario 1'!$K43</f>
        <v>1450.2635542999999</v>
      </c>
      <c r="D43" s="84">
        <f>'[4]Szenario 2'!$H43</f>
        <v>15990.59</v>
      </c>
      <c r="E43" s="84">
        <f>'[4]Szenario 2'!$K43</f>
        <v>1655.6656885999998</v>
      </c>
      <c r="F43" s="85">
        <f>'[4]Szenario 3'!$H43</f>
        <v>17974.385000000002</v>
      </c>
      <c r="G43" s="86">
        <f>'[4]Szenario 3'!$K43</f>
        <v>1861.0678229</v>
      </c>
      <c r="H43" s="251"/>
      <c r="I43" s="102">
        <f>'[5]Szenario 1'!$F43</f>
        <v>7</v>
      </c>
      <c r="J43" s="103">
        <f>'[5]Szenario 2'!$F43</f>
        <v>16</v>
      </c>
      <c r="K43" s="104">
        <f>'[5]Szenario 3'!$F43</f>
        <v>25</v>
      </c>
      <c r="L43" s="251"/>
      <c r="M43" s="105">
        <f>'[6]E-Auto'!$E41*(1/100)</f>
        <v>0.87116806451612927</v>
      </c>
      <c r="O43" s="91">
        <f t="shared" si="1"/>
        <v>15990.59</v>
      </c>
      <c r="P43" s="92">
        <f t="shared" si="12"/>
        <v>28146.316706199996</v>
      </c>
      <c r="Q43" s="251"/>
      <c r="R43" s="93">
        <f t="shared" si="2"/>
        <v>1</v>
      </c>
      <c r="S43" s="94">
        <f t="shared" si="3"/>
        <v>1</v>
      </c>
      <c r="T43" s="251"/>
      <c r="U43" s="95">
        <f t="shared" si="14"/>
        <v>0.11933535129513941</v>
      </c>
      <c r="V43" s="94">
        <f t="shared" si="5"/>
        <v>4.0056365074209047E-3</v>
      </c>
      <c r="W43" s="251"/>
      <c r="X43" s="55">
        <f t="shared" si="13"/>
        <v>7725</v>
      </c>
      <c r="Y43" s="96">
        <f t="shared" si="6"/>
        <v>22764635.439909019</v>
      </c>
      <c r="Z43" s="96">
        <f t="shared" si="7"/>
        <v>450128.52677315596</v>
      </c>
      <c r="AA43" s="96">
        <f t="shared" si="8"/>
        <v>9032.5292865073243</v>
      </c>
      <c r="AB43" s="97">
        <f t="shared" si="9"/>
        <v>82823.075170371696</v>
      </c>
      <c r="AD43" s="98">
        <f t="shared" si="10"/>
        <v>23314344.571139053</v>
      </c>
      <c r="AE43" s="229"/>
      <c r="AF43" s="124" t="s">
        <v>87</v>
      </c>
      <c r="AG43" s="59"/>
      <c r="AH43" s="123"/>
    </row>
    <row r="44" spans="1:36" ht="15.6" x14ac:dyDescent="0.3">
      <c r="A44" s="82">
        <f t="shared" si="11"/>
        <v>2050</v>
      </c>
      <c r="B44" s="83">
        <f>'[4]Szenario 1'!$H44</f>
        <v>14066.91</v>
      </c>
      <c r="C44" s="83">
        <f>'[4]Szenario 1'!$K44</f>
        <v>1456.4878613999999</v>
      </c>
      <c r="D44" s="84">
        <f>'[4]Szenario 2'!$H44</f>
        <v>16110.82</v>
      </c>
      <c r="E44" s="84">
        <f>'[4]Szenario 2'!$K44</f>
        <v>1668.1143027999999</v>
      </c>
      <c r="F44" s="85">
        <f>'[4]Szenario 3'!$H44</f>
        <v>18154.73</v>
      </c>
      <c r="G44" s="86">
        <f>'[4]Szenario 3'!$K44</f>
        <v>1879.7407441999999</v>
      </c>
      <c r="H44" s="251"/>
      <c r="I44" s="102">
        <f>'[5]Szenario 1'!$F44</f>
        <v>7</v>
      </c>
      <c r="J44" s="103">
        <f>'[5]Szenario 2'!$F44</f>
        <v>16</v>
      </c>
      <c r="K44" s="104">
        <f>'[5]Szenario 3'!$F44</f>
        <v>25</v>
      </c>
      <c r="L44" s="251"/>
      <c r="M44" s="105">
        <f>'[6]E-Auto'!$E42*(1/100)</f>
        <v>0.9</v>
      </c>
      <c r="O44" s="91">
        <f t="shared" si="1"/>
        <v>16110.82</v>
      </c>
      <c r="P44" s="92">
        <f t="shared" si="12"/>
        <v>28357.943147599999</v>
      </c>
      <c r="Q44" s="251"/>
      <c r="R44" s="93">
        <f t="shared" si="2"/>
        <v>1</v>
      </c>
      <c r="S44" s="94">
        <f t="shared" si="3"/>
        <v>1</v>
      </c>
      <c r="T44" s="251"/>
      <c r="U44" s="95">
        <f t="shared" si="14"/>
        <v>0.1193354126736377</v>
      </c>
      <c r="V44" s="94">
        <f t="shared" si="5"/>
        <v>4.0058079479110458E-3</v>
      </c>
      <c r="W44" s="251"/>
      <c r="X44" s="55">
        <f t="shared" si="13"/>
        <v>7725</v>
      </c>
      <c r="Y44" s="96">
        <f t="shared" si="6"/>
        <v>22935844.447053839</v>
      </c>
      <c r="Z44" s="96">
        <f t="shared" si="7"/>
        <v>453512.951786488</v>
      </c>
      <c r="AA44" s="96">
        <f t="shared" si="8"/>
        <v>8632.4995724</v>
      </c>
      <c r="AB44" s="97">
        <f t="shared" si="9"/>
        <v>83445.805058870756</v>
      </c>
      <c r="AD44" s="98">
        <f t="shared" si="10"/>
        <v>23489160.703471597</v>
      </c>
      <c r="AE44" s="229"/>
      <c r="AF44" s="194" t="s">
        <v>88</v>
      </c>
      <c r="AG44" s="195"/>
      <c r="AH44" s="196"/>
    </row>
    <row r="45" spans="1:36" ht="15.6" x14ac:dyDescent="0.3">
      <c r="A45" s="82">
        <f t="shared" si="11"/>
        <v>2051</v>
      </c>
      <c r="B45" s="83">
        <f>'[4]Szenario 1'!$H45</f>
        <v>14127.025</v>
      </c>
      <c r="C45" s="83">
        <f>'[4]Szenario 1'!$K45</f>
        <v>1462.7121685</v>
      </c>
      <c r="D45" s="84">
        <f>'[4]Szenario 2'!$H45</f>
        <v>16231.05</v>
      </c>
      <c r="E45" s="84">
        <f>'[4]Szenario 2'!$K45</f>
        <v>1680.5629169999997</v>
      </c>
      <c r="F45" s="85">
        <f>'[4]Szenario 3'!$H45</f>
        <v>18335.075000000001</v>
      </c>
      <c r="G45" s="86">
        <f>'[4]Szenario 3'!$K45</f>
        <v>1898.4136655</v>
      </c>
      <c r="H45" s="251"/>
      <c r="I45" s="102">
        <f>'[5]Szenario 1'!$F45</f>
        <v>7</v>
      </c>
      <c r="J45" s="103">
        <f>'[5]Szenario 2'!$F45</f>
        <v>16</v>
      </c>
      <c r="K45" s="104">
        <f>'[5]Szenario 3'!$F45</f>
        <v>25</v>
      </c>
      <c r="L45" s="251"/>
      <c r="M45" s="105">
        <f>'[6]E-Auto'!$E43*(1/100)</f>
        <v>0.928831935483871</v>
      </c>
      <c r="O45" s="91">
        <f t="shared" si="1"/>
        <v>16231.05</v>
      </c>
      <c r="P45" s="92">
        <f t="shared" si="12"/>
        <v>28569.569588999995</v>
      </c>
      <c r="Q45" s="251"/>
      <c r="R45" s="93">
        <f t="shared" si="2"/>
        <v>1</v>
      </c>
      <c r="S45" s="94">
        <f t="shared" si="3"/>
        <v>1</v>
      </c>
      <c r="T45" s="251"/>
      <c r="U45" s="95">
        <f t="shared" si="14"/>
        <v>0.11933547544177261</v>
      </c>
      <c r="V45" s="94">
        <f t="shared" si="5"/>
        <v>4.0059832698904852E-3</v>
      </c>
      <c r="W45" s="251"/>
      <c r="X45" s="55">
        <f t="shared" si="13"/>
        <v>7725</v>
      </c>
      <c r="Y45" s="96">
        <f t="shared" si="6"/>
        <v>23107055.202626947</v>
      </c>
      <c r="Z45" s="96">
        <f t="shared" si="7"/>
        <v>456897.37679981993</v>
      </c>
      <c r="AA45" s="96">
        <f t="shared" si="8"/>
        <v>8225.4856274248923</v>
      </c>
      <c r="AB45" s="97">
        <f t="shared" si="9"/>
        <v>84068.534947369772</v>
      </c>
      <c r="AD45" s="98">
        <f t="shared" si="10"/>
        <v>23663971.600001559</v>
      </c>
      <c r="AE45" s="229"/>
      <c r="AF45" s="118" t="s">
        <v>89</v>
      </c>
      <c r="AG45" s="54">
        <v>15000</v>
      </c>
      <c r="AH45" s="69" t="s">
        <v>90</v>
      </c>
    </row>
    <row r="46" spans="1:36" ht="15.6" x14ac:dyDescent="0.3">
      <c r="A46" s="82">
        <f t="shared" si="11"/>
        <v>2052</v>
      </c>
      <c r="B46" s="83">
        <f>'[4]Szenario 1'!$H46</f>
        <v>14187.14</v>
      </c>
      <c r="C46" s="83">
        <f>'[4]Szenario 1'!$K46</f>
        <v>1468.9364755999998</v>
      </c>
      <c r="D46" s="84">
        <f>'[4]Szenario 2'!$H46</f>
        <v>16351.279999999999</v>
      </c>
      <c r="E46" s="84">
        <f>'[4]Szenario 2'!$K46</f>
        <v>1693.0115311999998</v>
      </c>
      <c r="F46" s="85">
        <f>'[4]Szenario 3'!$H46</f>
        <v>18515.419999999998</v>
      </c>
      <c r="G46" s="86">
        <f>'[4]Szenario 3'!$K46</f>
        <v>1917.0865867999996</v>
      </c>
      <c r="H46" s="251"/>
      <c r="I46" s="102">
        <f>'[5]Szenario 1'!$F46</f>
        <v>7</v>
      </c>
      <c r="J46" s="103">
        <f>'[5]Szenario 2'!$F46</f>
        <v>16</v>
      </c>
      <c r="K46" s="104">
        <f>'[5]Szenario 3'!$F46</f>
        <v>25</v>
      </c>
      <c r="L46" s="251"/>
      <c r="M46" s="105">
        <f>'[6]E-Auto'!$E44*(1/100)</f>
        <v>0.95766387096774197</v>
      </c>
      <c r="O46" s="91">
        <f t="shared" si="1"/>
        <v>16351.279999999999</v>
      </c>
      <c r="P46" s="92">
        <f t="shared" si="12"/>
        <v>28781.196030399995</v>
      </c>
      <c r="Q46" s="251"/>
      <c r="R46" s="93">
        <f t="shared" si="2"/>
        <v>1</v>
      </c>
      <c r="S46" s="94">
        <f t="shared" si="3"/>
        <v>1</v>
      </c>
      <c r="T46" s="251"/>
      <c r="U46" s="95">
        <f t="shared" si="14"/>
        <v>0.11933553962036221</v>
      </c>
      <c r="V46" s="94">
        <f t="shared" si="5"/>
        <v>4.006162531507527E-3</v>
      </c>
      <c r="W46" s="251"/>
      <c r="X46" s="55">
        <f t="shared" si="13"/>
        <v>7725</v>
      </c>
      <c r="Y46" s="96">
        <f t="shared" si="6"/>
        <v>23278267.746064384</v>
      </c>
      <c r="Z46" s="96">
        <f t="shared" si="7"/>
        <v>460281.80181315198</v>
      </c>
      <c r="AA46" s="96">
        <f t="shared" si="8"/>
        <v>7811.4874515820065</v>
      </c>
      <c r="AB46" s="97">
        <f t="shared" si="9"/>
        <v>84691.264835868802</v>
      </c>
      <c r="AD46" s="98">
        <f t="shared" si="10"/>
        <v>23838777.300164986</v>
      </c>
      <c r="AE46" s="229"/>
      <c r="AF46" s="125"/>
      <c r="AG46" s="126">
        <f>'[7]Risikoschätzung '!$P$22</f>
        <v>1.1170634920634921E-6</v>
      </c>
      <c r="AH46" s="69" t="s">
        <v>91</v>
      </c>
    </row>
    <row r="47" spans="1:36" ht="15.6" x14ac:dyDescent="0.3">
      <c r="A47" s="82">
        <f t="shared" si="11"/>
        <v>2053</v>
      </c>
      <c r="B47" s="83">
        <f>'[4]Szenario 1'!$H47</f>
        <v>14247.255000000001</v>
      </c>
      <c r="C47" s="83">
        <f>'[4]Szenario 1'!$K47</f>
        <v>1475.1607827</v>
      </c>
      <c r="D47" s="84">
        <f>'[4]Szenario 2'!$H47</f>
        <v>16471.510000000002</v>
      </c>
      <c r="E47" s="84">
        <f>'[4]Szenario 2'!$K47</f>
        <v>1705.4601454000001</v>
      </c>
      <c r="F47" s="85">
        <f>'[4]Szenario 3'!$H47</f>
        <v>18695.764999999999</v>
      </c>
      <c r="G47" s="86">
        <f>'[4]Szenario 3'!$K47</f>
        <v>1935.7595080999997</v>
      </c>
      <c r="H47" s="251"/>
      <c r="I47" s="102">
        <f>'[5]Szenario 1'!$F47</f>
        <v>7</v>
      </c>
      <c r="J47" s="103">
        <f>'[5]Szenario 2'!$F47</f>
        <v>16</v>
      </c>
      <c r="K47" s="104">
        <f>'[5]Szenario 3'!$F47</f>
        <v>25</v>
      </c>
      <c r="L47" s="251"/>
      <c r="M47" s="105">
        <f>'[6]E-Auto'!$E45*(1/100)</f>
        <v>0.98649580645161294</v>
      </c>
      <c r="O47" s="91">
        <f t="shared" si="1"/>
        <v>16471.510000000002</v>
      </c>
      <c r="P47" s="92">
        <f t="shared" si="12"/>
        <v>28992.822471800002</v>
      </c>
      <c r="Q47" s="251"/>
      <c r="R47" s="93">
        <f t="shared" si="2"/>
        <v>1</v>
      </c>
      <c r="S47" s="94">
        <f t="shared" si="3"/>
        <v>1</v>
      </c>
      <c r="T47" s="251"/>
      <c r="U47" s="95">
        <f t="shared" si="14"/>
        <v>0.11933560523037928</v>
      </c>
      <c r="V47" s="94">
        <f t="shared" si="5"/>
        <v>4.0063457913428026E-3</v>
      </c>
      <c r="W47" s="251"/>
      <c r="X47" s="55">
        <f t="shared" si="13"/>
        <v>7725</v>
      </c>
      <c r="Y47" s="96">
        <f t="shared" si="6"/>
        <v>23449482.117390752</v>
      </c>
      <c r="Z47" s="96">
        <f t="shared" si="7"/>
        <v>463666.22682648408</v>
      </c>
      <c r="AA47" s="96">
        <f t="shared" si="8"/>
        <v>7390.5050448713428</v>
      </c>
      <c r="AB47" s="97">
        <f t="shared" si="9"/>
        <v>85313.994724367862</v>
      </c>
      <c r="AD47" s="98">
        <f t="shared" ref="AD47:AD54" si="15">SUM(X47:AB47)</f>
        <v>24013577.843986474</v>
      </c>
      <c r="AE47" s="229"/>
      <c r="AF47" s="125"/>
      <c r="AG47" s="126">
        <f>'[7]Risikoschätzung '!$P$26</f>
        <v>1.2216190034107652E-7</v>
      </c>
      <c r="AH47" s="69" t="s">
        <v>91</v>
      </c>
    </row>
    <row r="48" spans="1:36" ht="15.6" x14ac:dyDescent="0.3">
      <c r="A48" s="82">
        <f t="shared" si="11"/>
        <v>2054</v>
      </c>
      <c r="B48" s="83">
        <f>'[4]Szenario 1'!$H48</f>
        <v>14307.369999999999</v>
      </c>
      <c r="C48" s="83">
        <f>'[4]Szenario 1'!$K48</f>
        <v>1481.3850897999998</v>
      </c>
      <c r="D48" s="84">
        <f>'[4]Szenario 2'!$H48</f>
        <v>16591.739999999998</v>
      </c>
      <c r="E48" s="84">
        <f>'[4]Szenario 2'!$K48</f>
        <v>1717.9087595999997</v>
      </c>
      <c r="F48" s="85">
        <f>'[4]Szenario 3'!$H48</f>
        <v>18876.11</v>
      </c>
      <c r="G48" s="86">
        <f>'[4]Szenario 3'!$K48</f>
        <v>1954.4324293999998</v>
      </c>
      <c r="H48" s="251"/>
      <c r="I48" s="102">
        <f>'[5]Szenario 1'!$F48</f>
        <v>7</v>
      </c>
      <c r="J48" s="103">
        <f>'[5]Szenario 2'!$F48</f>
        <v>16</v>
      </c>
      <c r="K48" s="104">
        <f>'[5]Szenario 3'!$F48</f>
        <v>25</v>
      </c>
      <c r="L48" s="251"/>
      <c r="M48" s="105">
        <f>'[6]E-Auto'!$E46*(1/100)</f>
        <v>1</v>
      </c>
      <c r="O48" s="91">
        <f t="shared" si="1"/>
        <v>16591.739999999998</v>
      </c>
      <c r="P48" s="92">
        <f t="shared" si="12"/>
        <v>29204.448913199994</v>
      </c>
      <c r="Q48" s="251"/>
      <c r="R48" s="93">
        <f t="shared" si="2"/>
        <v>1</v>
      </c>
      <c r="S48" s="94">
        <f t="shared" si="3"/>
        <v>1</v>
      </c>
      <c r="T48" s="251"/>
      <c r="U48" s="95">
        <f t="shared" si="14"/>
        <v>0.11933567229295147</v>
      </c>
      <c r="V48" s="94">
        <f t="shared" si="5"/>
        <v>4.0065331084092725E-3</v>
      </c>
      <c r="W48" s="251"/>
      <c r="X48" s="55">
        <f t="shared" si="13"/>
        <v>7725</v>
      </c>
      <c r="Y48" s="96">
        <f t="shared" si="6"/>
        <v>23620698.357223596</v>
      </c>
      <c r="Z48" s="96">
        <f t="shared" si="7"/>
        <v>467050.6518398159</v>
      </c>
      <c r="AA48" s="96">
        <f t="shared" si="8"/>
        <v>7218.7342391999991</v>
      </c>
      <c r="AB48" s="97">
        <f t="shared" si="9"/>
        <v>85936.724612866892</v>
      </c>
      <c r="AD48" s="98">
        <f t="shared" si="15"/>
        <v>24188629.467915475</v>
      </c>
      <c r="AE48" s="229"/>
      <c r="AF48" s="194" t="s">
        <v>92</v>
      </c>
      <c r="AG48" s="195"/>
      <c r="AH48" s="196"/>
    </row>
    <row r="49" spans="1:34" ht="15.6" x14ac:dyDescent="0.3">
      <c r="A49" s="82">
        <f t="shared" si="11"/>
        <v>2055</v>
      </c>
      <c r="B49" s="83">
        <f>'[4]Szenario 1'!$H49</f>
        <v>14367.485000000001</v>
      </c>
      <c r="C49" s="83">
        <f>'[4]Szenario 1'!$K49</f>
        <v>1487.6093968999999</v>
      </c>
      <c r="D49" s="84">
        <f>'[4]Szenario 2'!$H49</f>
        <v>16711.97</v>
      </c>
      <c r="E49" s="84">
        <f>'[4]Szenario 2'!$K49</f>
        <v>1730.3573738</v>
      </c>
      <c r="F49" s="85">
        <f>'[4]Szenario 3'!$H49</f>
        <v>19056.455000000002</v>
      </c>
      <c r="G49" s="86">
        <f>'[4]Szenario 3'!$K49</f>
        <v>1973.1053507000001</v>
      </c>
      <c r="H49" s="251"/>
      <c r="I49" s="102">
        <f>'[5]Szenario 1'!$F49</f>
        <v>7</v>
      </c>
      <c r="J49" s="103">
        <f>'[5]Szenario 2'!$F49</f>
        <v>16</v>
      </c>
      <c r="K49" s="104">
        <f>'[5]Szenario 3'!$F49</f>
        <v>25</v>
      </c>
      <c r="L49" s="251"/>
      <c r="M49" s="105">
        <f>'[6]E-Auto'!$E47*(1/100)</f>
        <v>1</v>
      </c>
      <c r="O49" s="91">
        <f t="shared" si="1"/>
        <v>16711.97</v>
      </c>
      <c r="P49" s="92">
        <f t="shared" si="12"/>
        <v>29416.075354600001</v>
      </c>
      <c r="Q49" s="251"/>
      <c r="R49" s="93">
        <f t="shared" si="2"/>
        <v>1</v>
      </c>
      <c r="S49" s="94">
        <f t="shared" si="3"/>
        <v>1</v>
      </c>
      <c r="T49" s="251"/>
      <c r="U49" s="95">
        <f t="shared" si="14"/>
        <v>0.11933574082936113</v>
      </c>
      <c r="V49" s="94">
        <f t="shared" si="5"/>
        <v>4.0067245421522308E-3</v>
      </c>
      <c r="W49" s="251"/>
      <c r="X49" s="55">
        <f t="shared" si="13"/>
        <v>7725</v>
      </c>
      <c r="Y49" s="96">
        <f t="shared" si="6"/>
        <v>23791916.506777778</v>
      </c>
      <c r="Z49" s="96">
        <f t="shared" si="7"/>
        <v>470435.076853148</v>
      </c>
      <c r="AA49" s="96">
        <f t="shared" si="8"/>
        <v>7271.0439076000002</v>
      </c>
      <c r="AB49" s="97">
        <f t="shared" si="9"/>
        <v>86559.454501365923</v>
      </c>
      <c r="AD49" s="98">
        <f t="shared" si="15"/>
        <v>24363907.082039893</v>
      </c>
      <c r="AE49" s="229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1"/>
        <v>2056</v>
      </c>
      <c r="B50" s="83">
        <f>'[4]Szenario 1'!$H50</f>
        <v>14427.6</v>
      </c>
      <c r="C50" s="83">
        <f>'[4]Szenario 1'!$K50</f>
        <v>1493.8337039999999</v>
      </c>
      <c r="D50" s="84">
        <f>'[4]Szenario 2'!$H50</f>
        <v>16832.2</v>
      </c>
      <c r="E50" s="84">
        <f>'[4]Szenario 2'!$K50</f>
        <v>1742.8059880000001</v>
      </c>
      <c r="F50" s="85">
        <f>'[4]Szenario 3'!$H50</f>
        <v>19236.8</v>
      </c>
      <c r="G50" s="86">
        <f>'[4]Szenario 3'!$K50</f>
        <v>1991.7782719999998</v>
      </c>
      <c r="H50" s="251"/>
      <c r="I50" s="102">
        <f>'[5]Szenario 1'!$F50</f>
        <v>7</v>
      </c>
      <c r="J50" s="103">
        <f>'[5]Szenario 2'!$F50</f>
        <v>16</v>
      </c>
      <c r="K50" s="104">
        <f>'[5]Szenario 3'!$F50</f>
        <v>25</v>
      </c>
      <c r="L50" s="251"/>
      <c r="M50" s="105">
        <f>'[6]E-Auto'!$E48*(1/100)</f>
        <v>1</v>
      </c>
      <c r="O50" s="91">
        <f t="shared" si="1"/>
        <v>16832.2</v>
      </c>
      <c r="P50" s="92">
        <f t="shared" si="12"/>
        <v>29627.701796000001</v>
      </c>
      <c r="Q50" s="251"/>
      <c r="R50" s="93">
        <f t="shared" si="2"/>
        <v>1</v>
      </c>
      <c r="S50" s="94">
        <f t="shared" si="3"/>
        <v>1</v>
      </c>
      <c r="T50" s="251"/>
      <c r="U50" s="95">
        <f t="shared" si="14"/>
        <v>0.11933581086104546</v>
      </c>
      <c r="V50" s="94">
        <f t="shared" si="5"/>
        <v>4.006920152449296E-3</v>
      </c>
      <c r="W50" s="251"/>
      <c r="X50" s="55">
        <f t="shared" si="13"/>
        <v>7725</v>
      </c>
      <c r="Y50" s="96">
        <f t="shared" si="6"/>
        <v>23963136.6078698</v>
      </c>
      <c r="Z50" s="96">
        <f t="shared" si="7"/>
        <v>473819.50186647999</v>
      </c>
      <c r="AA50" s="96">
        <f t="shared" si="8"/>
        <v>7323.3535760000004</v>
      </c>
      <c r="AB50" s="97">
        <f t="shared" si="9"/>
        <v>87182.184389864968</v>
      </c>
      <c r="AD50" s="98">
        <f t="shared" si="15"/>
        <v>24539186.647702143</v>
      </c>
      <c r="AE50" s="229"/>
      <c r="AF50" s="125"/>
      <c r="AG50" s="126">
        <f>'[7]Risikoschätzung '!$P$21</f>
        <v>3.4841269841269841E-7</v>
      </c>
      <c r="AH50" s="69" t="s">
        <v>94</v>
      </c>
    </row>
    <row r="51" spans="1:34" ht="15.6" x14ac:dyDescent="0.3">
      <c r="A51" s="82">
        <f t="shared" si="11"/>
        <v>2057</v>
      </c>
      <c r="B51" s="83">
        <f>'[4]Szenario 1'!$H51</f>
        <v>14487.715</v>
      </c>
      <c r="C51" s="83">
        <f>'[4]Szenario 1'!$K51</f>
        <v>1500.0580110999999</v>
      </c>
      <c r="D51" s="84">
        <f>'[4]Szenario 2'!$H51</f>
        <v>16952.43</v>
      </c>
      <c r="E51" s="84">
        <f>'[4]Szenario 2'!$K51</f>
        <v>1755.2546021999999</v>
      </c>
      <c r="F51" s="85">
        <f>'[4]Szenario 3'!$H51</f>
        <v>19417.145</v>
      </c>
      <c r="G51" s="86">
        <f>'[4]Szenario 3'!$K51</f>
        <v>2010.4511932999999</v>
      </c>
      <c r="H51" s="251"/>
      <c r="I51" s="102">
        <f>'[5]Szenario 1'!$F51</f>
        <v>7</v>
      </c>
      <c r="J51" s="103">
        <f>'[5]Szenario 2'!$F51</f>
        <v>16</v>
      </c>
      <c r="K51" s="104">
        <f>'[5]Szenario 3'!$F51</f>
        <v>25</v>
      </c>
      <c r="L51" s="251"/>
      <c r="M51" s="105">
        <f>'[6]E-Auto'!$E49*(1/100)</f>
        <v>1</v>
      </c>
      <c r="O51" s="91">
        <f t="shared" si="1"/>
        <v>16952.43</v>
      </c>
      <c r="P51" s="92">
        <f t="shared" si="12"/>
        <v>29839.328237399997</v>
      </c>
      <c r="Q51" s="251"/>
      <c r="R51" s="93">
        <f t="shared" si="2"/>
        <v>1</v>
      </c>
      <c r="S51" s="94">
        <f t="shared" si="3"/>
        <v>1</v>
      </c>
      <c r="T51" s="251"/>
      <c r="U51" s="95">
        <f t="shared" si="14"/>
        <v>0.11933588240959636</v>
      </c>
      <c r="V51" s="94">
        <f t="shared" si="5"/>
        <v>4.0071199996104196E-3</v>
      </c>
      <c r="W51" s="251"/>
      <c r="X51" s="55">
        <f t="shared" si="13"/>
        <v>7725</v>
      </c>
      <c r="Y51" s="96">
        <f t="shared" si="6"/>
        <v>24134358.702922195</v>
      </c>
      <c r="Z51" s="96">
        <f t="shared" si="7"/>
        <v>477203.92687981203</v>
      </c>
      <c r="AA51" s="96">
        <f t="shared" si="8"/>
        <v>7375.6632443999997</v>
      </c>
      <c r="AB51" s="97">
        <f t="shared" si="9"/>
        <v>87804.914278363984</v>
      </c>
      <c r="AD51" s="98">
        <f t="shared" si="15"/>
        <v>24714468.207324773</v>
      </c>
      <c r="AE51" s="229"/>
      <c r="AF51" s="125"/>
      <c r="AG51" s="126">
        <f>'[7]Risikoschätzung '!$P$25</f>
        <v>1.9152757876041898E-8</v>
      </c>
      <c r="AH51" s="69" t="s">
        <v>94</v>
      </c>
    </row>
    <row r="52" spans="1:34" ht="15.6" x14ac:dyDescent="0.3">
      <c r="A52" s="82">
        <f t="shared" si="11"/>
        <v>2058</v>
      </c>
      <c r="B52" s="83">
        <f>'[4]Szenario 1'!$H52</f>
        <v>14547.83</v>
      </c>
      <c r="C52" s="83">
        <f>'[4]Szenario 1'!$K52</f>
        <v>1506.2823182</v>
      </c>
      <c r="D52" s="84">
        <f>'[4]Szenario 2'!$H52</f>
        <v>17072.66</v>
      </c>
      <c r="E52" s="84">
        <f>'[4]Szenario 2'!$K52</f>
        <v>1767.7032164</v>
      </c>
      <c r="F52" s="85">
        <f>'[4]Szenario 3'!$H52</f>
        <v>19597.489999999998</v>
      </c>
      <c r="G52" s="86">
        <f>'[4]Szenario 3'!$K52</f>
        <v>2029.1241145999998</v>
      </c>
      <c r="H52" s="251"/>
      <c r="I52" s="102">
        <f>'[5]Szenario 1'!$F52</f>
        <v>7</v>
      </c>
      <c r="J52" s="103">
        <f>'[5]Szenario 2'!$F52</f>
        <v>16</v>
      </c>
      <c r="K52" s="104">
        <f>'[5]Szenario 3'!$F52</f>
        <v>25</v>
      </c>
      <c r="L52" s="251"/>
      <c r="M52" s="105">
        <f>'[6]E-Auto'!$E50*(1/100)</f>
        <v>1</v>
      </c>
      <c r="O52" s="91">
        <f t="shared" si="1"/>
        <v>17072.66</v>
      </c>
      <c r="P52" s="92">
        <f t="shared" si="12"/>
        <v>30050.954678800001</v>
      </c>
      <c r="Q52" s="251"/>
      <c r="R52" s="93">
        <f t="shared" si="2"/>
        <v>1</v>
      </c>
      <c r="S52" s="94">
        <f t="shared" si="3"/>
        <v>1</v>
      </c>
      <c r="T52" s="251"/>
      <c r="U52" s="95">
        <f t="shared" si="14"/>
        <v>0.11933595549676061</v>
      </c>
      <c r="V52" s="94">
        <f t="shared" si="5"/>
        <v>4.0073241443778791E-3</v>
      </c>
      <c r="W52" s="251"/>
      <c r="X52" s="55">
        <f t="shared" si="13"/>
        <v>7725</v>
      </c>
      <c r="Y52" s="96">
        <f t="shared" si="6"/>
        <v>24305582.834967878</v>
      </c>
      <c r="Z52" s="96">
        <f t="shared" si="7"/>
        <v>480588.3518931439</v>
      </c>
      <c r="AA52" s="96">
        <f t="shared" si="8"/>
        <v>7427.9729127999999</v>
      </c>
      <c r="AB52" s="97">
        <f t="shared" si="9"/>
        <v>88427.644166863043</v>
      </c>
      <c r="AD52" s="98">
        <f t="shared" si="15"/>
        <v>24889751.803940687</v>
      </c>
      <c r="AE52" s="229"/>
      <c r="AF52" s="194" t="s">
        <v>95</v>
      </c>
      <c r="AG52" s="195"/>
      <c r="AH52" s="196"/>
    </row>
    <row r="53" spans="1:34" ht="15.6" x14ac:dyDescent="0.3">
      <c r="A53" s="82">
        <f t="shared" si="11"/>
        <v>2059</v>
      </c>
      <c r="B53" s="83">
        <f>'[4]Szenario 1'!$H53</f>
        <v>14607.945</v>
      </c>
      <c r="C53" s="83">
        <f>'[4]Szenario 1'!$K53</f>
        <v>1512.5066252999998</v>
      </c>
      <c r="D53" s="84">
        <f>'[4]Szenario 2'!$H53</f>
        <v>17192.89</v>
      </c>
      <c r="E53" s="84">
        <f>'[4]Szenario 2'!$K53</f>
        <v>1780.1518305999998</v>
      </c>
      <c r="F53" s="85">
        <f>'[4]Szenario 3'!$H53</f>
        <v>19777.834999999999</v>
      </c>
      <c r="G53" s="86">
        <f>'[4]Szenario 3'!$K53</f>
        <v>2047.7970358999999</v>
      </c>
      <c r="H53" s="251"/>
      <c r="I53" s="102">
        <f>'[5]Szenario 1'!$F53</f>
        <v>7</v>
      </c>
      <c r="J53" s="103">
        <f>'[5]Szenario 2'!$F53</f>
        <v>16</v>
      </c>
      <c r="K53" s="104">
        <f>'[5]Szenario 3'!$F53</f>
        <v>25</v>
      </c>
      <c r="L53" s="251"/>
      <c r="M53" s="105">
        <f>'[6]E-Auto'!$E51*(1/100)</f>
        <v>1</v>
      </c>
      <c r="O53" s="91">
        <f t="shared" si="1"/>
        <v>17192.89</v>
      </c>
      <c r="P53" s="92">
        <f t="shared" si="12"/>
        <v>30262.581120199997</v>
      </c>
      <c r="Q53" s="251"/>
      <c r="R53" s="93">
        <f t="shared" si="2"/>
        <v>1</v>
      </c>
      <c r="S53" s="94">
        <f t="shared" si="3"/>
        <v>1</v>
      </c>
      <c r="T53" s="251"/>
      <c r="U53" s="95">
        <f t="shared" si="14"/>
        <v>0.11933603014443969</v>
      </c>
      <c r="V53" s="94">
        <f t="shared" si="5"/>
        <v>4.0075326479262858E-3</v>
      </c>
      <c r="W53" s="251"/>
      <c r="X53" s="55">
        <f t="shared" si="13"/>
        <v>7725</v>
      </c>
      <c r="Y53" s="96">
        <f t="shared" si="6"/>
        <v>24476809.047654502</v>
      </c>
      <c r="Z53" s="96">
        <f t="shared" si="7"/>
        <v>483972.77690647595</v>
      </c>
      <c r="AA53" s="96">
        <f t="shared" si="8"/>
        <v>7480.282581200001</v>
      </c>
      <c r="AB53" s="97">
        <f t="shared" si="9"/>
        <v>89050.374055362045</v>
      </c>
      <c r="AD53" s="98">
        <f t="shared" si="15"/>
        <v>25065037.48119754</v>
      </c>
      <c r="AE53" s="229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1"/>
        <v>2060</v>
      </c>
      <c r="B54" s="83">
        <f>'[4]Szenario 1'!$H54</f>
        <v>14668.06</v>
      </c>
      <c r="C54" s="83">
        <f>'[4]Szenario 1'!$K54</f>
        <v>1518.7309323999998</v>
      </c>
      <c r="D54" s="84">
        <f>'[4]Szenario 2'!$H54</f>
        <v>17313.12</v>
      </c>
      <c r="E54" s="84">
        <f>'[4]Szenario 2'!$K54</f>
        <v>1792.6004447999999</v>
      </c>
      <c r="F54" s="85">
        <f>'[4]Szenario 3'!$H54</f>
        <v>19958.18</v>
      </c>
      <c r="G54" s="86">
        <f>'[4]Szenario 3'!$K54</f>
        <v>2066.4699572</v>
      </c>
      <c r="H54" s="251"/>
      <c r="I54" s="102">
        <f>'[5]Szenario 1'!$F54</f>
        <v>7</v>
      </c>
      <c r="J54" s="103">
        <f>'[5]Szenario 2'!$F54</f>
        <v>16</v>
      </c>
      <c r="K54" s="104">
        <f>'[5]Szenario 3'!$F54</f>
        <v>25</v>
      </c>
      <c r="L54" s="251"/>
      <c r="M54" s="105">
        <f>'[6]E-Auto'!$E52*(1/100)</f>
        <v>1</v>
      </c>
      <c r="O54" s="91">
        <f t="shared" si="1"/>
        <v>17313.12</v>
      </c>
      <c r="P54" s="92">
        <f t="shared" si="12"/>
        <v>30474.207561599997</v>
      </c>
      <c r="Q54" s="252"/>
      <c r="R54" s="93">
        <f t="shared" si="2"/>
        <v>1</v>
      </c>
      <c r="S54" s="94">
        <f t="shared" si="3"/>
        <v>1</v>
      </c>
      <c r="T54" s="252"/>
      <c r="U54" s="95">
        <f t="shared" si="14"/>
        <v>0.11933610637468992</v>
      </c>
      <c r="V54" s="94">
        <f t="shared" si="5"/>
        <v>4.0077455718625747E-3</v>
      </c>
      <c r="W54" s="252"/>
      <c r="X54" s="55">
        <f t="shared" si="13"/>
        <v>7725</v>
      </c>
      <c r="Y54" s="96">
        <f t="shared" si="6"/>
        <v>24648037.385248825</v>
      </c>
      <c r="Z54" s="96">
        <f t="shared" si="7"/>
        <v>487357.20191980805</v>
      </c>
      <c r="AA54" s="96">
        <f t="shared" si="8"/>
        <v>7532.5922496000003</v>
      </c>
      <c r="AB54" s="97">
        <f t="shared" si="9"/>
        <v>89673.10394386109</v>
      </c>
      <c r="AD54" s="98">
        <f t="shared" si="15"/>
        <v>25240325.283362094</v>
      </c>
      <c r="AE54" s="229"/>
      <c r="AF54" s="125"/>
      <c r="AG54" s="126">
        <f>'[7]Risikoschätzung '!$P$20</f>
        <v>1.0317460317460317E-8</v>
      </c>
      <c r="AH54" s="69" t="s">
        <v>94</v>
      </c>
    </row>
    <row r="55" spans="1:34" ht="15" thickBot="1" x14ac:dyDescent="0.35">
      <c r="AD55" s="98">
        <f>SUM(AD9:AD54)</f>
        <v>875545622.02613831</v>
      </c>
      <c r="AE55" s="229"/>
      <c r="AF55" s="130"/>
      <c r="AG55" s="131">
        <f>'[7]Risikoschätzung '!$P$24</f>
        <v>1.1705584371026661E-9</v>
      </c>
      <c r="AH55" s="110" t="s">
        <v>94</v>
      </c>
    </row>
    <row r="56" spans="1:34" ht="15" thickBot="1" x14ac:dyDescent="0.35">
      <c r="U56" s="197" t="s">
        <v>97</v>
      </c>
      <c r="V56" s="198"/>
      <c r="X56" s="132">
        <f>SUM(X9:X54)</f>
        <v>1490600</v>
      </c>
      <c r="Y56" s="133">
        <f>SUM(Y9:Y54)</f>
        <v>851074384.00084591</v>
      </c>
      <c r="Z56" s="134">
        <f>SUM(Z9:Z54)</f>
        <v>18915551.399512548</v>
      </c>
      <c r="AA56" s="134">
        <f>SUM(AA9:AA54)</f>
        <v>584649.27895867429</v>
      </c>
      <c r="AB56" s="135">
        <f>SUM(AB9:AB54)</f>
        <v>3480437.3468211088</v>
      </c>
      <c r="AD56" s="136">
        <f>X56+Y56+Z56+AA56+AB56</f>
        <v>875545622.02613819</v>
      </c>
      <c r="AF56" s="199"/>
      <c r="AG56" s="200"/>
    </row>
    <row r="57" spans="1:34" ht="15" thickBot="1" x14ac:dyDescent="0.35">
      <c r="AF57" s="201"/>
      <c r="AG57" s="202"/>
    </row>
    <row r="58" spans="1:34" x14ac:dyDescent="0.3">
      <c r="AE58" s="68"/>
      <c r="AF58" s="199"/>
      <c r="AG58" s="200"/>
      <c r="AH58" s="137"/>
    </row>
    <row r="59" spans="1:34" ht="15" thickBot="1" x14ac:dyDescent="0.35">
      <c r="AF59" s="201"/>
      <c r="AG59" s="202"/>
    </row>
    <row r="60" spans="1:34" x14ac:dyDescent="0.3">
      <c r="AG60" s="9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E29" workbookViewId="0">
      <selection activeCell="R56" sqref="R56"/>
    </sheetView>
  </sheetViews>
  <sheetFormatPr baseColWidth="10" defaultRowHeight="14.4" x14ac:dyDescent="0.3"/>
  <cols>
    <col min="1" max="1" width="10.3984375" style="53" customWidth="1"/>
    <col min="2" max="2" width="10.796875" style="53" customWidth="1"/>
    <col min="3" max="3" width="11.19921875" style="53" customWidth="1"/>
    <col min="4" max="5" width="11.5" style="53" customWidth="1"/>
    <col min="6" max="6" width="11.69921875" style="53" customWidth="1"/>
    <col min="7" max="7" width="12.09765625" style="53" customWidth="1"/>
    <col min="8" max="8" width="2.19921875" style="128" customWidth="1"/>
    <col min="9" max="9" width="13.796875" style="53" customWidth="1"/>
    <col min="10" max="10" width="13.19921875" style="53" customWidth="1"/>
    <col min="11" max="11" width="13.3984375" style="53" customWidth="1"/>
    <col min="12" max="12" width="2.69921875" style="128" customWidth="1"/>
    <col min="13" max="13" width="18.69921875" style="53" customWidth="1"/>
    <col min="14" max="14" width="2.8984375" style="251" customWidth="1"/>
    <col min="15" max="15" width="18.296875" style="54" customWidth="1"/>
    <col min="16" max="16" width="14.796875" style="54" customWidth="1"/>
    <col min="17" max="17" width="2.796875" style="129" customWidth="1"/>
    <col min="18" max="18" width="12.69921875" style="53" customWidth="1"/>
    <col min="19" max="19" width="12.09765625" style="53" customWidth="1"/>
    <col min="20" max="20" width="2.796875" style="129" customWidth="1"/>
    <col min="21" max="21" width="14.09765625" style="129" customWidth="1"/>
    <col min="22" max="22" width="16.59765625" style="129" customWidth="1"/>
    <col min="23" max="23" width="5.09765625" style="129" customWidth="1"/>
    <col min="24" max="25" width="14.5" style="53" customWidth="1"/>
    <col min="26" max="26" width="14.59765625" style="53" customWidth="1"/>
    <col min="27" max="28" width="14.8984375" style="53" customWidth="1"/>
    <col min="29" max="29" width="2.09765625" style="53" customWidth="1"/>
    <col min="30" max="30" width="18.296875" style="53" customWidth="1"/>
    <col min="31" max="31" width="2.69921875" style="53" customWidth="1"/>
    <col min="32" max="32" width="15.5" style="53" customWidth="1"/>
    <col min="33" max="33" width="12.19921875" style="53" bestFit="1" customWidth="1"/>
    <col min="34" max="34" width="13.796875" style="53" customWidth="1"/>
    <col min="35" max="35" width="13.59765625" style="53" customWidth="1"/>
    <col min="36" max="36" width="12.3984375" style="53" customWidth="1"/>
    <col min="37" max="16384" width="11.19921875" style="53"/>
  </cols>
  <sheetData>
    <row r="1" spans="1:36" ht="15" thickBot="1" x14ac:dyDescent="0.35">
      <c r="H1" s="250"/>
      <c r="L1" s="250"/>
      <c r="N1" s="250"/>
      <c r="Q1" s="250"/>
      <c r="R1" s="55"/>
      <c r="S1" s="55"/>
      <c r="T1" s="250"/>
      <c r="U1" s="55"/>
      <c r="V1" s="55"/>
      <c r="W1" s="250"/>
      <c r="AE1" s="229"/>
    </row>
    <row r="2" spans="1:36" ht="14.4" customHeight="1" thickBot="1" x14ac:dyDescent="0.35">
      <c r="B2" s="230" t="s">
        <v>26</v>
      </c>
      <c r="C2" s="231"/>
      <c r="D2" s="232"/>
      <c r="F2" s="229"/>
      <c r="G2" s="229"/>
      <c r="H2" s="251"/>
      <c r="K2" s="56"/>
      <c r="L2" s="251"/>
      <c r="O2" s="197" t="s">
        <v>27</v>
      </c>
      <c r="P2" s="198"/>
      <c r="Q2" s="251"/>
      <c r="R2" s="55"/>
      <c r="S2" s="55"/>
      <c r="T2" s="251"/>
      <c r="U2" s="55"/>
      <c r="V2" s="55"/>
      <c r="W2" s="251"/>
      <c r="Y2" s="236" t="s">
        <v>103</v>
      </c>
      <c r="Z2" s="237"/>
      <c r="AA2" s="238"/>
      <c r="AB2" s="57"/>
      <c r="AC2" s="57"/>
      <c r="AE2" s="229"/>
    </row>
    <row r="3" spans="1:36" ht="14.4" customHeight="1" thickBot="1" x14ac:dyDescent="0.35">
      <c r="B3" s="233"/>
      <c r="C3" s="234"/>
      <c r="D3" s="235"/>
      <c r="F3" s="229"/>
      <c r="G3" s="229"/>
      <c r="H3" s="251"/>
      <c r="K3" s="56"/>
      <c r="L3" s="251"/>
      <c r="O3" s="245" t="s">
        <v>29</v>
      </c>
      <c r="P3" s="246"/>
      <c r="Q3" s="251"/>
      <c r="R3" s="55"/>
      <c r="S3" s="55"/>
      <c r="T3" s="251"/>
      <c r="U3" s="55"/>
      <c r="V3" s="55"/>
      <c r="W3" s="251"/>
      <c r="Y3" s="239"/>
      <c r="Z3" s="240"/>
      <c r="AA3" s="241"/>
      <c r="AB3" s="57"/>
      <c r="AC3" s="57"/>
      <c r="AE3" s="229"/>
      <c r="AF3" s="207" t="s">
        <v>24</v>
      </c>
      <c r="AG3" s="208"/>
      <c r="AH3" s="209"/>
    </row>
    <row r="4" spans="1:36" ht="14.4" customHeight="1" thickBot="1" x14ac:dyDescent="0.35">
      <c r="H4" s="251"/>
      <c r="K4" s="56"/>
      <c r="L4" s="251"/>
      <c r="O4" s="247"/>
      <c r="P4" s="248"/>
      <c r="Q4" s="251"/>
      <c r="R4" s="55"/>
      <c r="S4" s="55"/>
      <c r="T4" s="251"/>
      <c r="U4" s="55"/>
      <c r="V4" s="55"/>
      <c r="W4" s="251"/>
      <c r="Y4" s="242"/>
      <c r="Z4" s="243"/>
      <c r="AA4" s="244"/>
      <c r="AB4" s="57"/>
      <c r="AC4" s="57"/>
      <c r="AE4" s="229"/>
      <c r="AF4" s="210"/>
      <c r="AG4" s="211"/>
      <c r="AH4" s="212"/>
    </row>
    <row r="5" spans="1:36" ht="14.4" customHeight="1" thickBot="1" x14ac:dyDescent="0.35">
      <c r="D5" s="213" t="s">
        <v>30</v>
      </c>
      <c r="E5" s="214"/>
      <c r="H5" s="251"/>
      <c r="I5" s="213" t="s">
        <v>31</v>
      </c>
      <c r="J5" s="217"/>
      <c r="K5" s="214"/>
      <c r="L5" s="251"/>
      <c r="M5" s="217" t="s">
        <v>32</v>
      </c>
      <c r="O5" s="219"/>
      <c r="P5" s="220"/>
      <c r="Q5" s="251"/>
      <c r="R5" s="217" t="s">
        <v>33</v>
      </c>
      <c r="S5" s="214"/>
      <c r="T5" s="251"/>
      <c r="U5" s="213" t="s">
        <v>34</v>
      </c>
      <c r="V5" s="214"/>
      <c r="W5" s="251"/>
      <c r="AE5" s="229"/>
    </row>
    <row r="6" spans="1:36" ht="14.4" customHeight="1" thickBot="1" x14ac:dyDescent="0.35">
      <c r="D6" s="215"/>
      <c r="E6" s="216"/>
      <c r="H6" s="251"/>
      <c r="I6" s="215"/>
      <c r="J6" s="218"/>
      <c r="K6" s="216"/>
      <c r="L6" s="251"/>
      <c r="M6" s="218"/>
      <c r="O6" s="221"/>
      <c r="P6" s="222"/>
      <c r="Q6" s="251"/>
      <c r="R6" s="218"/>
      <c r="S6" s="216"/>
      <c r="T6" s="251"/>
      <c r="U6" s="215"/>
      <c r="V6" s="216"/>
      <c r="W6" s="251"/>
      <c r="AE6" s="229"/>
      <c r="AF6" s="58" t="s">
        <v>35</v>
      </c>
      <c r="AG6" s="59"/>
      <c r="AH6" s="59"/>
      <c r="AI6" s="59"/>
      <c r="AJ6" s="60"/>
    </row>
    <row r="7" spans="1:36" ht="15" customHeight="1" thickBot="1" x14ac:dyDescent="0.35">
      <c r="B7" s="249" t="s">
        <v>36</v>
      </c>
      <c r="C7" s="249"/>
      <c r="D7" s="225" t="s">
        <v>37</v>
      </c>
      <c r="E7" s="225"/>
      <c r="F7" s="226" t="s">
        <v>38</v>
      </c>
      <c r="G7" s="226"/>
      <c r="H7" s="251"/>
      <c r="I7" s="61" t="s">
        <v>39</v>
      </c>
      <c r="J7" s="62" t="s">
        <v>40</v>
      </c>
      <c r="K7" s="63" t="s">
        <v>41</v>
      </c>
      <c r="L7" s="251"/>
      <c r="M7" s="64" t="s">
        <v>42</v>
      </c>
      <c r="O7" s="223"/>
      <c r="P7" s="224"/>
      <c r="Q7" s="251"/>
      <c r="R7" s="55"/>
      <c r="S7" s="55"/>
      <c r="T7" s="251"/>
      <c r="U7" s="55"/>
      <c r="V7" s="55"/>
      <c r="W7" s="251"/>
      <c r="X7" s="65" t="s">
        <v>43</v>
      </c>
      <c r="Y7" s="66" t="s">
        <v>44</v>
      </c>
      <c r="Z7" s="65" t="s">
        <v>45</v>
      </c>
      <c r="AA7" s="65" t="s">
        <v>46</v>
      </c>
      <c r="AB7" s="65" t="s">
        <v>47</v>
      </c>
      <c r="AD7" s="227" t="s">
        <v>48</v>
      </c>
      <c r="AE7" s="229"/>
      <c r="AF7" s="67" t="s">
        <v>49</v>
      </c>
      <c r="AG7" s="54">
        <v>80</v>
      </c>
      <c r="AH7" s="68" t="s">
        <v>50</v>
      </c>
      <c r="AI7" s="54">
        <v>0.08</v>
      </c>
      <c r="AJ7" s="69" t="s">
        <v>51</v>
      </c>
    </row>
    <row r="8" spans="1:36" ht="15" customHeight="1" thickBot="1" x14ac:dyDescent="0.35">
      <c r="A8" s="70" t="s">
        <v>52</v>
      </c>
      <c r="B8" s="71"/>
      <c r="C8" s="71"/>
      <c r="D8" s="71"/>
      <c r="E8" s="71"/>
      <c r="F8" s="71"/>
      <c r="G8" s="72"/>
      <c r="H8" s="251"/>
      <c r="I8" s="73"/>
      <c r="J8" s="71"/>
      <c r="K8" s="72"/>
      <c r="L8" s="251"/>
      <c r="M8" s="74"/>
      <c r="O8" s="75"/>
      <c r="P8" s="76"/>
      <c r="Q8" s="251"/>
      <c r="R8" s="77"/>
      <c r="S8" s="66"/>
      <c r="T8" s="251"/>
      <c r="U8" s="77"/>
      <c r="V8" s="66"/>
      <c r="W8" s="251"/>
      <c r="X8" s="78"/>
      <c r="Y8" s="79"/>
      <c r="Z8" s="80"/>
      <c r="AA8" s="80"/>
      <c r="AB8" s="80"/>
      <c r="AD8" s="228"/>
      <c r="AE8" s="229"/>
      <c r="AF8" s="81" t="s">
        <v>53</v>
      </c>
      <c r="AG8" s="54">
        <v>4</v>
      </c>
      <c r="AH8" s="68" t="s">
        <v>50</v>
      </c>
      <c r="AI8" s="68"/>
      <c r="AJ8" s="69"/>
    </row>
    <row r="9" spans="1:36" ht="14.4" customHeight="1" x14ac:dyDescent="0.3">
      <c r="A9" s="82">
        <v>2015</v>
      </c>
      <c r="B9" s="83">
        <f>'[4]Szenario 1'!$H9</f>
        <v>11962.885</v>
      </c>
      <c r="C9" s="83">
        <f>'[4]Szenario 1'!$K9</f>
        <v>1238.6371128999999</v>
      </c>
      <c r="D9" s="84">
        <f>'[4]Szenario 2'!$H9</f>
        <v>11902.77</v>
      </c>
      <c r="E9" s="84">
        <f>'[4]Szenario 2'!$K9</f>
        <v>1232.4128057999999</v>
      </c>
      <c r="F9" s="85">
        <f>'[4]Szenario 3'!$H9</f>
        <v>11842.655000000001</v>
      </c>
      <c r="G9" s="86">
        <f>'[4]Szenario 3'!$K9</f>
        <v>1226.1884987000001</v>
      </c>
      <c r="H9" s="251"/>
      <c r="I9" s="87">
        <f>'[5]Szenario 1'!$F9</f>
        <v>7</v>
      </c>
      <c r="J9" s="88">
        <f>'[5]Szenario 2'!$F9</f>
        <v>16</v>
      </c>
      <c r="K9" s="89">
        <f>'[5]Szenario 3'!$F9</f>
        <v>25</v>
      </c>
      <c r="L9" s="251"/>
      <c r="M9" s="90">
        <f>'[6]E-Auto'!$E7*(1/100)</f>
        <v>1.6900000000000001E-3</v>
      </c>
      <c r="O9" s="84">
        <f>'[4]Szenario 2'!$H9</f>
        <v>11902.77</v>
      </c>
      <c r="P9" s="92">
        <f>E9*(1+J9)</f>
        <v>20951.017698599997</v>
      </c>
      <c r="Q9" s="251"/>
      <c r="R9" s="93">
        <f>IF(O9&lt;$AG$18,1,2)</f>
        <v>1</v>
      </c>
      <c r="S9" s="94">
        <f>IF(P9&lt;$AG$10,1,2)</f>
        <v>1</v>
      </c>
      <c r="T9" s="251"/>
      <c r="U9" s="95">
        <f>($AI$15/$AG$20)*(1+0.15*(O9/$AG$18)^4)+$AH$33</f>
        <v>0.11934324546675659</v>
      </c>
      <c r="V9" s="94">
        <f>($AI$7/$AG$12)*(1+0.15*(P9/$AG$10)^4)+$AH$32</f>
        <v>2.6671854717141086E-3</v>
      </c>
      <c r="W9" s="251"/>
      <c r="X9" s="55">
        <f>($AG$7*$AG$8*S9*$AG$24+$AG$15*$AG$16*R9*$AG$24)</f>
        <v>3600</v>
      </c>
      <c r="Y9" s="96">
        <f>(O9*U9*$AG$30+P9*V9*$AG$29)*365</f>
        <v>16744550.231971597</v>
      </c>
      <c r="Z9" s="96">
        <f>(O9*$AI$15*$AG$37+P9*$AI$7*$AG$36)*365</f>
        <v>335058.07631986798</v>
      </c>
      <c r="AA9" s="96">
        <f>O9*$AI$15*($AG$41+$AG$40*(1-M9))*365</f>
        <v>17149.243132258383</v>
      </c>
      <c r="AB9" s="97">
        <f>365*((P9*$AI$7*($AG$53*$AG$54+$AG$49*$AG$50+$AG$45*$AG$46))+(O9*1.6*$AI$15*($AG$53*$AG$55+$AG$49*$AG$51+$AG$45*$AG$47)))</f>
        <v>61650.258961404499</v>
      </c>
      <c r="AD9" s="98">
        <f>SUM(X9:AB9)</f>
        <v>17162007.81038513</v>
      </c>
      <c r="AE9" s="229"/>
      <c r="AF9" s="203" t="s">
        <v>54</v>
      </c>
      <c r="AG9" s="99"/>
      <c r="AH9" s="206"/>
      <c r="AI9" s="100" t="s">
        <v>55</v>
      </c>
      <c r="AJ9" s="101">
        <v>15</v>
      </c>
    </row>
    <row r="10" spans="1:36" ht="15.6" x14ac:dyDescent="0.3">
      <c r="A10" s="82">
        <f>A9+1</f>
        <v>2016</v>
      </c>
      <c r="B10" s="83">
        <f>'[4]Szenario 1'!$H10</f>
        <v>12023</v>
      </c>
      <c r="C10" s="83">
        <f>'[4]Szenario 1'!$K10</f>
        <v>1244.86142</v>
      </c>
      <c r="D10" s="84">
        <f>'[4]Szenario 2'!$H10</f>
        <v>12023</v>
      </c>
      <c r="E10" s="84">
        <f>'[4]Szenario 2'!$K10</f>
        <v>1244.86142</v>
      </c>
      <c r="F10" s="85">
        <f>'[4]Szenario 3'!$H10</f>
        <v>12023</v>
      </c>
      <c r="G10" s="86">
        <f>'[4]Szenario 3'!$K10</f>
        <v>1244.86142</v>
      </c>
      <c r="H10" s="251"/>
      <c r="I10" s="102">
        <f>'[5]Szenario 1'!$F10</f>
        <v>7</v>
      </c>
      <c r="J10" s="103">
        <f>'[5]Szenario 2'!$F10</f>
        <v>16</v>
      </c>
      <c r="K10" s="104">
        <f>'[5]Szenario 3'!$F10</f>
        <v>25</v>
      </c>
      <c r="L10" s="251"/>
      <c r="M10" s="105">
        <f>'[6]E-Auto'!$E8*(1/100)</f>
        <v>2.3700000000000001E-3</v>
      </c>
      <c r="O10" s="84">
        <f>'[4]Szenario 2'!$H10</f>
        <v>12023</v>
      </c>
      <c r="P10" s="92">
        <f t="shared" ref="P10:P54" si="0">E10*(1+J10)</f>
        <v>21162.64414</v>
      </c>
      <c r="Q10" s="251"/>
      <c r="R10" s="93">
        <f t="shared" ref="R10:R54" si="1">IF(O10&lt;$AG$18,1,2)</f>
        <v>1</v>
      </c>
      <c r="S10" s="94">
        <f t="shared" ref="S10:S54" si="2">IF(P10&lt;$AG$10,1,2)</f>
        <v>1</v>
      </c>
      <c r="T10" s="251"/>
      <c r="U10" s="95">
        <f t="shared" ref="U10:U54" si="3">($AI$15/$AG$20)*(1+0.15*(O10/$AG$18)^4)+$AH$33</f>
        <v>0.1193436520659952</v>
      </c>
      <c r="V10" s="94">
        <f t="shared" ref="V10:V54" si="4">($AI$7/$AG$12)*(1+0.15*(P10/$AG$10)^4)+$AH$32</f>
        <v>2.6672067532816858E-3</v>
      </c>
      <c r="W10" s="251"/>
      <c r="X10" s="55">
        <f t="shared" ref="X10:X12" si="5">($AG$7*$AG$8*S10*$AG$24+$AG$15*$AG$16*R10*$AG$24)</f>
        <v>3600</v>
      </c>
      <c r="Y10" s="96">
        <f t="shared" ref="Y10:Y54" si="6">(O10*U10*$AG$30+P10*V10*$AG$29)*365</f>
        <v>16913746.583123028</v>
      </c>
      <c r="Z10" s="96">
        <f t="shared" ref="Z10:Z54" si="7">(O10*$AI$15*$AG$37+P10*$AI$7*$AG$36)*365</f>
        <v>338442.50133319997</v>
      </c>
      <c r="AA10" s="96">
        <f t="shared" ref="AA10:AA54" si="8">O10*$AI$15*($AG$41+$AG$40*(1-M10))*365</f>
        <v>17314.231670626003</v>
      </c>
      <c r="AB10" s="97">
        <f t="shared" ref="AB10:AB54" si="9">365*((P10*$AI$7*($AG$53*$AG$54+$AG$49*$AG$50+$AG$45*$AG$46))+(O10*1.6*$AI$15*($AG$53*$AG$55+$AG$49*$AG$51+$AG$45*$AG$47)))</f>
        <v>62272.988849903544</v>
      </c>
      <c r="AD10" s="98">
        <f t="shared" ref="AD10:AD46" si="10">SUM(X10:AB10)</f>
        <v>17335376.304976758</v>
      </c>
      <c r="AE10" s="229"/>
      <c r="AF10" s="204"/>
      <c r="AG10" s="106">
        <v>110400</v>
      </c>
      <c r="AH10" s="206"/>
      <c r="AI10" s="100"/>
      <c r="AJ10" s="69"/>
    </row>
    <row r="11" spans="1:36" ht="15.6" x14ac:dyDescent="0.3">
      <c r="A11" s="82">
        <f t="shared" ref="A11:A54" si="11">A10+1</f>
        <v>2017</v>
      </c>
      <c r="B11" s="83">
        <f>'[4]Szenario 1'!$H11</f>
        <v>12083.115</v>
      </c>
      <c r="C11" s="83">
        <f>'[4]Szenario 1'!$K11</f>
        <v>1251.0857271</v>
      </c>
      <c r="D11" s="84">
        <f>'[4]Szenario 2'!$H11</f>
        <v>12143.23</v>
      </c>
      <c r="E11" s="84">
        <f>'[4]Szenario 2'!$K11</f>
        <v>1257.3100341999998</v>
      </c>
      <c r="F11" s="85">
        <f>'[4]Szenario 3'!$H11</f>
        <v>12203.344999999999</v>
      </c>
      <c r="G11" s="86">
        <f>'[4]Szenario 3'!$K11</f>
        <v>1263.5343412999998</v>
      </c>
      <c r="H11" s="251"/>
      <c r="I11" s="102">
        <f>'[5]Szenario 1'!$F11</f>
        <v>7</v>
      </c>
      <c r="J11" s="103">
        <f>'[5]Szenario 2'!$F11</f>
        <v>16</v>
      </c>
      <c r="K11" s="104">
        <f>'[5]Szenario 3'!$F11</f>
        <v>25</v>
      </c>
      <c r="L11" s="251"/>
      <c r="M11" s="105">
        <f>'[6]E-Auto'!$E9*(1/100)</f>
        <v>3.1800000000000001E-3</v>
      </c>
      <c r="O11" s="84">
        <f>'[4]Szenario 2'!$H11</f>
        <v>12143.23</v>
      </c>
      <c r="P11" s="92">
        <f t="shared" si="0"/>
        <v>21374.270581399996</v>
      </c>
      <c r="Q11" s="251"/>
      <c r="R11" s="93">
        <f t="shared" si="1"/>
        <v>1</v>
      </c>
      <c r="S11" s="94">
        <f t="shared" si="2"/>
        <v>1</v>
      </c>
      <c r="T11" s="251"/>
      <c r="U11" s="95">
        <f t="shared" si="3"/>
        <v>0.1193440710479194</v>
      </c>
      <c r="V11" s="94">
        <f t="shared" si="4"/>
        <v>2.6672286829640033E-3</v>
      </c>
      <c r="W11" s="251"/>
      <c r="X11" s="55">
        <f t="shared" si="5"/>
        <v>3600</v>
      </c>
      <c r="Y11" s="96">
        <f t="shared" si="6"/>
        <v>17082945.953415185</v>
      </c>
      <c r="Z11" s="96">
        <f t="shared" si="7"/>
        <v>341826.92634653195</v>
      </c>
      <c r="AA11" s="96">
        <f t="shared" si="8"/>
        <v>17477.465184511639</v>
      </c>
      <c r="AB11" s="97">
        <f t="shared" si="9"/>
        <v>62895.71873840256</v>
      </c>
      <c r="AD11" s="98">
        <f t="shared" si="10"/>
        <v>17508746.063684635</v>
      </c>
      <c r="AE11" s="229"/>
      <c r="AF11" s="205"/>
      <c r="AG11" s="99"/>
      <c r="AH11" s="206"/>
      <c r="AI11" s="100" t="s">
        <v>56</v>
      </c>
      <c r="AJ11" s="101">
        <v>65</v>
      </c>
    </row>
    <row r="12" spans="1:36" ht="16.2" thickBot="1" x14ac:dyDescent="0.35">
      <c r="A12" s="82">
        <f t="shared" si="11"/>
        <v>2018</v>
      </c>
      <c r="B12" s="83">
        <f>'[4]Szenario 1'!$H12</f>
        <v>12143.23</v>
      </c>
      <c r="C12" s="83">
        <f>'[4]Szenario 1'!$K12</f>
        <v>1257.3100341999998</v>
      </c>
      <c r="D12" s="84">
        <f>'[4]Szenario 2'!$H12</f>
        <v>12263.46</v>
      </c>
      <c r="E12" s="84">
        <f>'[4]Szenario 2'!$K12</f>
        <v>1269.7586483999999</v>
      </c>
      <c r="F12" s="85">
        <f>'[4]Szenario 3'!$H12</f>
        <v>12383.69</v>
      </c>
      <c r="G12" s="86">
        <f>'[4]Szenario 3'!$K12</f>
        <v>1282.2072625999999</v>
      </c>
      <c r="H12" s="251"/>
      <c r="I12" s="102">
        <f>'[5]Szenario 1'!$F12</f>
        <v>7</v>
      </c>
      <c r="J12" s="103">
        <f>'[5]Szenario 2'!$F12</f>
        <v>16</v>
      </c>
      <c r="K12" s="104">
        <f>'[5]Szenario 3'!$F12</f>
        <v>25</v>
      </c>
      <c r="L12" s="251"/>
      <c r="M12" s="105">
        <f>'[6]E-Auto'!$E10*(1/100)</f>
        <v>4.1700000000000001E-3</v>
      </c>
      <c r="O12" s="84">
        <f>'[4]Szenario 2'!$H12</f>
        <v>12263.46</v>
      </c>
      <c r="P12" s="92">
        <f t="shared" si="0"/>
        <v>21585.897022799996</v>
      </c>
      <c r="Q12" s="251"/>
      <c r="R12" s="93">
        <f t="shared" si="1"/>
        <v>1</v>
      </c>
      <c r="S12" s="94">
        <f t="shared" si="2"/>
        <v>1</v>
      </c>
      <c r="T12" s="251"/>
      <c r="U12" s="95">
        <f t="shared" si="3"/>
        <v>0.119344502661417</v>
      </c>
      <c r="V12" s="94">
        <f t="shared" si="4"/>
        <v>2.6672512737879496E-3</v>
      </c>
      <c r="W12" s="251"/>
      <c r="X12" s="55">
        <f t="shared" si="5"/>
        <v>3600</v>
      </c>
      <c r="Y12" s="96">
        <f t="shared" si="6"/>
        <v>17252148.434327979</v>
      </c>
      <c r="Z12" s="96">
        <f t="shared" si="7"/>
        <v>345211.35135986394</v>
      </c>
      <c r="AA12" s="96">
        <f t="shared" si="8"/>
        <v>17638.278726751319</v>
      </c>
      <c r="AB12" s="97">
        <f t="shared" si="9"/>
        <v>63518.448626901605</v>
      </c>
      <c r="AD12" s="98">
        <f t="shared" si="10"/>
        <v>17682116.513041496</v>
      </c>
      <c r="AE12" s="229"/>
      <c r="AF12" s="107" t="s">
        <v>57</v>
      </c>
      <c r="AG12" s="108">
        <v>30</v>
      </c>
      <c r="AH12" s="109" t="s">
        <v>58</v>
      </c>
      <c r="AI12" s="109"/>
      <c r="AJ12" s="110"/>
    </row>
    <row r="13" spans="1:36" ht="16.2" thickBot="1" x14ac:dyDescent="0.35">
      <c r="A13" s="82">
        <f t="shared" si="11"/>
        <v>2019</v>
      </c>
      <c r="B13" s="83">
        <f>'[4]Szenario 1'!$H13</f>
        <v>12203.344999999999</v>
      </c>
      <c r="C13" s="83">
        <f>'[4]Szenario 1'!$K13</f>
        <v>1263.5343412999998</v>
      </c>
      <c r="D13" s="84">
        <f>'[4]Szenario 2'!$H13</f>
        <v>12383.69</v>
      </c>
      <c r="E13" s="84">
        <f>'[4]Szenario 2'!$K13</f>
        <v>1282.2072625999999</v>
      </c>
      <c r="F13" s="85">
        <f>'[4]Szenario 3'!$H13</f>
        <v>12564.035</v>
      </c>
      <c r="G13" s="86">
        <f>'[4]Szenario 3'!$K13</f>
        <v>1300.8801838999998</v>
      </c>
      <c r="H13" s="251"/>
      <c r="I13" s="102">
        <f>'[5]Szenario 1'!$F13</f>
        <v>7</v>
      </c>
      <c r="J13" s="103">
        <f>'[5]Szenario 2'!$F13</f>
        <v>16</v>
      </c>
      <c r="K13" s="104">
        <f>'[5]Szenario 3'!$F13</f>
        <v>25</v>
      </c>
      <c r="L13" s="251"/>
      <c r="M13" s="105">
        <f>'[6]E-Auto'!$E11*(1/100)</f>
        <v>6.2100000000000002E-3</v>
      </c>
      <c r="O13" s="84">
        <f>'[4]Szenario 2'!$H13</f>
        <v>12383.69</v>
      </c>
      <c r="P13" s="92">
        <f t="shared" si="0"/>
        <v>21797.5234642</v>
      </c>
      <c r="Q13" s="251"/>
      <c r="R13" s="93">
        <f t="shared" si="1"/>
        <v>1</v>
      </c>
      <c r="S13" s="94">
        <f t="shared" si="2"/>
        <v>1</v>
      </c>
      <c r="T13" s="251"/>
      <c r="U13" s="95">
        <f t="shared" si="3"/>
        <v>0.11934494715785231</v>
      </c>
      <c r="V13" s="94">
        <f t="shared" si="4"/>
        <v>2.6672745389100345E-3</v>
      </c>
      <c r="W13" s="251"/>
      <c r="X13" s="55">
        <f>($AG$7*$AG$8*S13*$AG$24+$AG$15*$AG$16*R13*$AG$24)</f>
        <v>3600</v>
      </c>
      <c r="Y13" s="96">
        <f t="shared" si="6"/>
        <v>17421354.119170845</v>
      </c>
      <c r="Z13" s="96">
        <f t="shared" si="7"/>
        <v>348595.77637319604</v>
      </c>
      <c r="AA13" s="96">
        <f t="shared" si="8"/>
        <v>17785.753356209741</v>
      </c>
      <c r="AB13" s="97">
        <f t="shared" si="9"/>
        <v>64141.17851540065</v>
      </c>
      <c r="AD13" s="98">
        <f t="shared" si="10"/>
        <v>17855476.827415653</v>
      </c>
      <c r="AE13" s="229"/>
    </row>
    <row r="14" spans="1:36" ht="16.2" thickBot="1" x14ac:dyDescent="0.35">
      <c r="A14" s="111">
        <f t="shared" si="11"/>
        <v>2020</v>
      </c>
      <c r="B14" s="83">
        <f>'[4]Szenario 1'!$H14</f>
        <v>12263.46</v>
      </c>
      <c r="C14" s="83">
        <f>'[4]Szenario 1'!$K14</f>
        <v>1269.7586483999999</v>
      </c>
      <c r="D14" s="84">
        <f>'[4]Szenario 2'!$H14</f>
        <v>12503.92</v>
      </c>
      <c r="E14" s="84">
        <f>'[4]Szenario 2'!$K14</f>
        <v>1294.6558768</v>
      </c>
      <c r="F14" s="85">
        <f>'[4]Szenario 3'!$H14</f>
        <v>12744.38</v>
      </c>
      <c r="G14" s="86">
        <f>'[4]Szenario 3'!$K14</f>
        <v>1319.5531051999999</v>
      </c>
      <c r="H14" s="251"/>
      <c r="I14" s="102">
        <f>'[5]Szenario 1'!$F14</f>
        <v>7</v>
      </c>
      <c r="J14" s="103">
        <f>'[5]Szenario 2'!$F14</f>
        <v>16</v>
      </c>
      <c r="K14" s="104">
        <f>'[5]Szenario 3'!$F14</f>
        <v>25</v>
      </c>
      <c r="L14" s="251"/>
      <c r="M14" s="105">
        <f>'[6]E-Auto'!$E12*(1/100)</f>
        <v>3.5041935483870967E-2</v>
      </c>
      <c r="O14" s="84">
        <f>'[4]Szenario 2'!$H14</f>
        <v>12503.92</v>
      </c>
      <c r="P14" s="92">
        <f t="shared" si="0"/>
        <v>22009.149905599999</v>
      </c>
      <c r="Q14" s="251"/>
      <c r="R14" s="93">
        <f t="shared" si="1"/>
        <v>1</v>
      </c>
      <c r="S14" s="94">
        <f t="shared" si="2"/>
        <v>1</v>
      </c>
      <c r="T14" s="251"/>
      <c r="U14" s="95">
        <f t="shared" si="3"/>
        <v>0.11934540479106619</v>
      </c>
      <c r="V14" s="94">
        <f t="shared" si="4"/>
        <v>2.6672984916163889E-3</v>
      </c>
      <c r="W14" s="251"/>
      <c r="X14" s="55">
        <f>($AG$7*$AG$8*S14*$AG$24+$AG$15*$AG$16*R14*$AG$24)+AG26</f>
        <v>1511350</v>
      </c>
      <c r="Y14" s="96">
        <f t="shared" si="6"/>
        <v>17590563.103100825</v>
      </c>
      <c r="Z14" s="96">
        <f t="shared" si="7"/>
        <v>351980.20138652797</v>
      </c>
      <c r="AA14" s="96">
        <f t="shared" si="8"/>
        <v>17595.250568135794</v>
      </c>
      <c r="AB14" s="97">
        <f t="shared" si="9"/>
        <v>64763.908403899681</v>
      </c>
      <c r="AD14" s="98">
        <f t="shared" si="10"/>
        <v>19536252.463459387</v>
      </c>
      <c r="AE14" s="229"/>
      <c r="AF14" s="58" t="s">
        <v>59</v>
      </c>
      <c r="AG14" s="59"/>
      <c r="AH14" s="59"/>
      <c r="AI14" s="59"/>
      <c r="AJ14" s="60"/>
    </row>
    <row r="15" spans="1:36" ht="15.6" x14ac:dyDescent="0.3">
      <c r="A15" s="82">
        <f t="shared" si="11"/>
        <v>2021</v>
      </c>
      <c r="B15" s="83">
        <f>'[4]Szenario 1'!$H15</f>
        <v>12323.575000000001</v>
      </c>
      <c r="C15" s="83">
        <f>'[4]Szenario 1'!$K15</f>
        <v>1275.9829554999999</v>
      </c>
      <c r="D15" s="84">
        <f>'[4]Szenario 2'!$H15</f>
        <v>12624.15</v>
      </c>
      <c r="E15" s="84">
        <f>'[4]Szenario 2'!$K15</f>
        <v>1307.1044909999998</v>
      </c>
      <c r="F15" s="85">
        <f>'[4]Szenario 3'!$H15</f>
        <v>12924.725</v>
      </c>
      <c r="G15" s="86">
        <f>'[4]Szenario 3'!$K15</f>
        <v>1338.2260265</v>
      </c>
      <c r="H15" s="251"/>
      <c r="I15" s="102">
        <f>'[5]Szenario 1'!$F15</f>
        <v>7</v>
      </c>
      <c r="J15" s="103">
        <f>'[5]Szenario 2'!$F15</f>
        <v>16</v>
      </c>
      <c r="K15" s="104">
        <f>'[5]Szenario 3'!$F15</f>
        <v>25</v>
      </c>
      <c r="L15" s="251"/>
      <c r="M15" s="105">
        <f>'[6]E-Auto'!$E13*(1/100)</f>
        <v>6.3873870967741941E-2</v>
      </c>
      <c r="O15" s="84">
        <f>'[4]Szenario 2'!$H15</f>
        <v>12624.15</v>
      </c>
      <c r="P15" s="92">
        <f t="shared" si="0"/>
        <v>22220.776346999995</v>
      </c>
      <c r="Q15" s="251"/>
      <c r="R15" s="93">
        <f t="shared" si="1"/>
        <v>1</v>
      </c>
      <c r="S15" s="94">
        <f t="shared" si="2"/>
        <v>1</v>
      </c>
      <c r="T15" s="251"/>
      <c r="U15" s="95">
        <f t="shared" si="3"/>
        <v>0.11934587581737592</v>
      </c>
      <c r="V15" s="94">
        <f t="shared" si="4"/>
        <v>2.6673231453227643E-3</v>
      </c>
      <c r="W15" s="251"/>
      <c r="X15" s="55">
        <f>($AJ$11*$AG$8*S15*$AG$25+$AJ$9*$AG$8*S15*$AG$24+$AG$15*$AG$16*R15*$AG$24)</f>
        <v>10100</v>
      </c>
      <c r="Y15" s="96">
        <f t="shared" si="6"/>
        <v>17759775.483140703</v>
      </c>
      <c r="Z15" s="96">
        <f t="shared" si="7"/>
        <v>355364.62639986002</v>
      </c>
      <c r="AA15" s="96">
        <f t="shared" si="8"/>
        <v>17397.763549194067</v>
      </c>
      <c r="AB15" s="97">
        <f t="shared" si="9"/>
        <v>65386.638292398704</v>
      </c>
      <c r="AD15" s="98">
        <f t="shared" si="10"/>
        <v>18208024.511382155</v>
      </c>
      <c r="AE15" s="229"/>
      <c r="AF15" s="112" t="s">
        <v>60</v>
      </c>
      <c r="AG15" s="54">
        <v>80</v>
      </c>
      <c r="AH15" s="68" t="s">
        <v>50</v>
      </c>
      <c r="AI15" s="54">
        <v>0.08</v>
      </c>
      <c r="AJ15" s="69" t="s">
        <v>51</v>
      </c>
    </row>
    <row r="16" spans="1:36" ht="15.6" x14ac:dyDescent="0.3">
      <c r="A16" s="82">
        <f t="shared" si="11"/>
        <v>2022</v>
      </c>
      <c r="B16" s="83">
        <f>'[4]Szenario 1'!$H16</f>
        <v>12383.69</v>
      </c>
      <c r="C16" s="83">
        <f>'[4]Szenario 1'!$K16</f>
        <v>1282.2072625999999</v>
      </c>
      <c r="D16" s="84">
        <f>'[4]Szenario 2'!$H16</f>
        <v>12744.38</v>
      </c>
      <c r="E16" s="84">
        <f>'[4]Szenario 2'!$K16</f>
        <v>1319.5531051999999</v>
      </c>
      <c r="F16" s="85">
        <f>'[4]Szenario 3'!$H16</f>
        <v>13105.07</v>
      </c>
      <c r="G16" s="86">
        <f>'[4]Szenario 3'!$K16</f>
        <v>1356.8989477999999</v>
      </c>
      <c r="H16" s="251"/>
      <c r="I16" s="102">
        <f>'[5]Szenario 1'!$F16</f>
        <v>7</v>
      </c>
      <c r="J16" s="103">
        <f>'[5]Szenario 2'!$F16</f>
        <v>16</v>
      </c>
      <c r="K16" s="104">
        <f>'[5]Szenario 3'!$F16</f>
        <v>25</v>
      </c>
      <c r="L16" s="251"/>
      <c r="M16" s="105">
        <f>'[6]E-Auto'!$E14*(1/100)</f>
        <v>9.2705806451612929E-2</v>
      </c>
      <c r="O16" s="84">
        <f>'[4]Szenario 2'!$H16</f>
        <v>12744.38</v>
      </c>
      <c r="P16" s="92">
        <f t="shared" si="0"/>
        <v>22432.402788399999</v>
      </c>
      <c r="Q16" s="251"/>
      <c r="R16" s="93">
        <f t="shared" si="1"/>
        <v>1</v>
      </c>
      <c r="S16" s="94">
        <f t="shared" si="2"/>
        <v>1</v>
      </c>
      <c r="T16" s="251"/>
      <c r="U16" s="95">
        <f t="shared" si="3"/>
        <v>0.11934636049557536</v>
      </c>
      <c r="V16" s="94">
        <f t="shared" si="4"/>
        <v>2.6673485135745331E-3</v>
      </c>
      <c r="W16" s="251"/>
      <c r="X16" s="55">
        <f t="shared" ref="X16:X54" si="12">($AJ$11*$AG$8*S16*$AG$25+$AJ$9*$AG$8*S16*$AG$24+$AG$15*$AG$16*R16*$AG$24)</f>
        <v>10100</v>
      </c>
      <c r="Y16" s="96">
        <f t="shared" si="6"/>
        <v>17928991.358197112</v>
      </c>
      <c r="Z16" s="96">
        <f t="shared" si="7"/>
        <v>358749.05141319195</v>
      </c>
      <c r="AA16" s="96">
        <f t="shared" si="8"/>
        <v>17193.29229938456</v>
      </c>
      <c r="AB16" s="97">
        <f t="shared" si="9"/>
        <v>66009.368180897756</v>
      </c>
      <c r="AD16" s="98">
        <f t="shared" si="10"/>
        <v>18381043.070090588</v>
      </c>
      <c r="AE16" s="229"/>
      <c r="AF16" s="81" t="s">
        <v>61</v>
      </c>
      <c r="AG16" s="54">
        <v>5</v>
      </c>
      <c r="AH16" s="68" t="s">
        <v>50</v>
      </c>
      <c r="AI16" s="68"/>
      <c r="AJ16" s="69"/>
    </row>
    <row r="17" spans="1:36" ht="15.6" x14ac:dyDescent="0.3">
      <c r="A17" s="82">
        <f t="shared" si="11"/>
        <v>2023</v>
      </c>
      <c r="B17" s="83">
        <f>'[4]Szenario 1'!$H17</f>
        <v>12443.805</v>
      </c>
      <c r="C17" s="83">
        <f>'[4]Szenario 1'!$K17</f>
        <v>1288.4315697</v>
      </c>
      <c r="D17" s="84">
        <f>'[4]Szenario 2'!$H17</f>
        <v>12864.61</v>
      </c>
      <c r="E17" s="84">
        <f>'[4]Szenario 2'!$K17</f>
        <v>1332.0017194</v>
      </c>
      <c r="F17" s="85">
        <f>'[4]Szenario 3'!$H17</f>
        <v>13285.415000000001</v>
      </c>
      <c r="G17" s="86">
        <f>'[4]Szenario 3'!$K17</f>
        <v>1375.5718691</v>
      </c>
      <c r="H17" s="251"/>
      <c r="I17" s="102">
        <f>'[5]Szenario 1'!$F17</f>
        <v>7</v>
      </c>
      <c r="J17" s="103">
        <f>'[5]Szenario 2'!$F17</f>
        <v>16</v>
      </c>
      <c r="K17" s="104">
        <f>'[5]Szenario 3'!$F17</f>
        <v>25</v>
      </c>
      <c r="L17" s="251"/>
      <c r="M17" s="105">
        <f>'[6]E-Auto'!$E15*(1/100)</f>
        <v>0.1215377419354839</v>
      </c>
      <c r="O17" s="84">
        <f>'[4]Szenario 2'!$H17</f>
        <v>12864.61</v>
      </c>
      <c r="P17" s="92">
        <f t="shared" si="0"/>
        <v>22644.029229799999</v>
      </c>
      <c r="Q17" s="251"/>
      <c r="R17" s="93">
        <f t="shared" si="1"/>
        <v>1</v>
      </c>
      <c r="S17" s="94">
        <f t="shared" si="2"/>
        <v>1</v>
      </c>
      <c r="T17" s="251"/>
      <c r="U17" s="95">
        <f t="shared" si="3"/>
        <v>0.11934685908693478</v>
      </c>
      <c r="V17" s="94">
        <f t="shared" si="4"/>
        <v>2.6673746100466886E-3</v>
      </c>
      <c r="W17" s="251"/>
      <c r="X17" s="55">
        <f t="shared" si="12"/>
        <v>10100</v>
      </c>
      <c r="Y17" s="96">
        <f t="shared" si="6"/>
        <v>18098210.829078656</v>
      </c>
      <c r="Z17" s="96">
        <f t="shared" si="7"/>
        <v>362133.47642652399</v>
      </c>
      <c r="AA17" s="96">
        <f t="shared" si="8"/>
        <v>16981.836818707285</v>
      </c>
      <c r="AB17" s="97">
        <f t="shared" si="9"/>
        <v>66632.098069396787</v>
      </c>
      <c r="AD17" s="98">
        <f t="shared" si="10"/>
        <v>18554058.240393281</v>
      </c>
      <c r="AE17" s="229"/>
      <c r="AF17" s="203" t="s">
        <v>62</v>
      </c>
      <c r="AG17" s="99"/>
      <c r="AH17" s="206"/>
      <c r="AI17" s="68"/>
      <c r="AJ17" s="69"/>
    </row>
    <row r="18" spans="1:36" ht="15.6" x14ac:dyDescent="0.3">
      <c r="A18" s="82">
        <f t="shared" si="11"/>
        <v>2024</v>
      </c>
      <c r="B18" s="83">
        <f>'[4]Szenario 1'!$H18</f>
        <v>12503.92</v>
      </c>
      <c r="C18" s="83">
        <f>'[4]Szenario 1'!$K18</f>
        <v>1294.6558768</v>
      </c>
      <c r="D18" s="84">
        <f>'[4]Szenario 2'!$H18</f>
        <v>12984.84</v>
      </c>
      <c r="E18" s="84">
        <f>'[4]Szenario 2'!$K18</f>
        <v>1344.4503336</v>
      </c>
      <c r="F18" s="85">
        <f>'[4]Szenario 3'!$H18</f>
        <v>13465.76</v>
      </c>
      <c r="G18" s="86">
        <f>'[4]Szenario 3'!$K18</f>
        <v>1394.2447903999998</v>
      </c>
      <c r="H18" s="251"/>
      <c r="I18" s="102">
        <f>'[5]Szenario 1'!$F18</f>
        <v>7</v>
      </c>
      <c r="J18" s="103">
        <f>'[5]Szenario 2'!$F18</f>
        <v>16</v>
      </c>
      <c r="K18" s="104">
        <f>'[5]Szenario 3'!$F18</f>
        <v>25</v>
      </c>
      <c r="L18" s="251"/>
      <c r="M18" s="105">
        <f>'[6]E-Auto'!$E16*(1/100)</f>
        <v>0.15036967741935489</v>
      </c>
      <c r="O18" s="84">
        <f>'[4]Szenario 2'!$H18</f>
        <v>12984.84</v>
      </c>
      <c r="P18" s="92">
        <f t="shared" si="0"/>
        <v>22855.655671200002</v>
      </c>
      <c r="Q18" s="251"/>
      <c r="R18" s="93">
        <f t="shared" si="1"/>
        <v>1</v>
      </c>
      <c r="S18" s="94">
        <f t="shared" si="2"/>
        <v>1</v>
      </c>
      <c r="T18" s="251"/>
      <c r="U18" s="95">
        <f t="shared" si="3"/>
        <v>0.119347371855201</v>
      </c>
      <c r="V18" s="94">
        <f t="shared" si="4"/>
        <v>2.6674014485438447E-3</v>
      </c>
      <c r="W18" s="251"/>
      <c r="X18" s="55">
        <f t="shared" si="12"/>
        <v>10100</v>
      </c>
      <c r="Y18" s="96">
        <f t="shared" si="6"/>
        <v>18267433.998514</v>
      </c>
      <c r="Z18" s="96">
        <f t="shared" si="7"/>
        <v>365517.90143985598</v>
      </c>
      <c r="AA18" s="96">
        <f t="shared" si="8"/>
        <v>16763.397107162211</v>
      </c>
      <c r="AB18" s="97">
        <f t="shared" si="9"/>
        <v>67254.827957895832</v>
      </c>
      <c r="AD18" s="98">
        <f t="shared" si="10"/>
        <v>18727070.125018913</v>
      </c>
      <c r="AE18" s="229"/>
      <c r="AF18" s="204"/>
      <c r="AG18" s="106">
        <v>30000</v>
      </c>
      <c r="AH18" s="206"/>
      <c r="AI18" s="68"/>
      <c r="AJ18" s="69"/>
    </row>
    <row r="19" spans="1:36" ht="15.6" x14ac:dyDescent="0.3">
      <c r="A19" s="82">
        <f t="shared" si="11"/>
        <v>2025</v>
      </c>
      <c r="B19" s="83">
        <f>'[4]Szenario 1'!$H19</f>
        <v>12564.035</v>
      </c>
      <c r="C19" s="83">
        <f>'[4]Szenario 1'!$K19</f>
        <v>1300.8801838999998</v>
      </c>
      <c r="D19" s="84">
        <f>'[4]Szenario 2'!$H19</f>
        <v>13105.07</v>
      </c>
      <c r="E19" s="84">
        <f>'[4]Szenario 2'!$K19</f>
        <v>1356.8989477999999</v>
      </c>
      <c r="F19" s="85">
        <f>'[4]Szenario 3'!$H19</f>
        <v>13646.105</v>
      </c>
      <c r="G19" s="86">
        <f>'[4]Szenario 3'!$K19</f>
        <v>1412.9177116999999</v>
      </c>
      <c r="H19" s="251"/>
      <c r="I19" s="102">
        <f>'[5]Szenario 1'!$F19</f>
        <v>7</v>
      </c>
      <c r="J19" s="103">
        <f>'[5]Szenario 2'!$F19</f>
        <v>16</v>
      </c>
      <c r="K19" s="104">
        <f>'[5]Szenario 3'!$F19</f>
        <v>25</v>
      </c>
      <c r="L19" s="251"/>
      <c r="M19" s="105">
        <f>'[6]E-Auto'!$E17*(1/100)</f>
        <v>0.17920161290322587</v>
      </c>
      <c r="O19" s="84">
        <f>'[4]Szenario 2'!$H19</f>
        <v>13105.07</v>
      </c>
      <c r="P19" s="92">
        <f t="shared" si="0"/>
        <v>23067.282112599998</v>
      </c>
      <c r="Q19" s="251"/>
      <c r="R19" s="93">
        <f t="shared" si="1"/>
        <v>1</v>
      </c>
      <c r="S19" s="94">
        <f t="shared" si="2"/>
        <v>1</v>
      </c>
      <c r="T19" s="251"/>
      <c r="U19" s="95">
        <f t="shared" si="3"/>
        <v>0.11934789906659735</v>
      </c>
      <c r="V19" s="94">
        <f t="shared" si="4"/>
        <v>2.667429043000236E-3</v>
      </c>
      <c r="W19" s="251"/>
      <c r="X19" s="55">
        <f t="shared" si="12"/>
        <v>10100</v>
      </c>
      <c r="Y19" s="96">
        <f t="shared" si="6"/>
        <v>18436660.971170019</v>
      </c>
      <c r="Z19" s="96">
        <f t="shared" si="7"/>
        <v>368902.32645318797</v>
      </c>
      <c r="AA19" s="96">
        <f t="shared" si="8"/>
        <v>16537.973164749372</v>
      </c>
      <c r="AB19" s="97">
        <f t="shared" si="9"/>
        <v>67877.557846394848</v>
      </c>
      <c r="AD19" s="98">
        <f t="shared" si="10"/>
        <v>18900078.828634348</v>
      </c>
      <c r="AE19" s="229"/>
      <c r="AF19" s="205"/>
      <c r="AG19" s="99"/>
      <c r="AH19" s="206"/>
      <c r="AI19" s="68"/>
      <c r="AJ19" s="69"/>
    </row>
    <row r="20" spans="1:36" ht="16.2" thickBot="1" x14ac:dyDescent="0.35">
      <c r="A20" s="82">
        <f t="shared" si="11"/>
        <v>2026</v>
      </c>
      <c r="B20" s="83">
        <f>'[4]Szenario 1'!$H20</f>
        <v>12624.15</v>
      </c>
      <c r="C20" s="83">
        <f>'[4]Szenario 1'!$K20</f>
        <v>1307.1044909999998</v>
      </c>
      <c r="D20" s="84">
        <f>'[4]Szenario 2'!$H20</f>
        <v>13225.3</v>
      </c>
      <c r="E20" s="84">
        <f>'[4]Szenario 2'!$K20</f>
        <v>1369.3475619999999</v>
      </c>
      <c r="F20" s="85">
        <f>'[4]Szenario 3'!$H20</f>
        <v>13826.45</v>
      </c>
      <c r="G20" s="86">
        <f>'[4]Szenario 3'!$K20</f>
        <v>1431.590633</v>
      </c>
      <c r="H20" s="251"/>
      <c r="I20" s="102">
        <f>'[5]Szenario 1'!$F20</f>
        <v>7</v>
      </c>
      <c r="J20" s="103">
        <f>'[5]Szenario 2'!$F20</f>
        <v>16</v>
      </c>
      <c r="K20" s="104">
        <f>'[5]Szenario 3'!$F20</f>
        <v>25</v>
      </c>
      <c r="L20" s="251"/>
      <c r="M20" s="105">
        <f>'[6]E-Auto'!$E18*(1/100)</f>
        <v>0.20803354838709684</v>
      </c>
      <c r="O20" s="84">
        <f>'[4]Szenario 2'!$H20</f>
        <v>13225.3</v>
      </c>
      <c r="P20" s="92">
        <f t="shared" si="0"/>
        <v>23278.908553999998</v>
      </c>
      <c r="Q20" s="251"/>
      <c r="R20" s="93">
        <f t="shared" si="1"/>
        <v>1</v>
      </c>
      <c r="S20" s="94">
        <f t="shared" si="2"/>
        <v>1</v>
      </c>
      <c r="T20" s="251"/>
      <c r="U20" s="95">
        <f t="shared" si="3"/>
        <v>0.11934844098982358</v>
      </c>
      <c r="V20" s="94">
        <f t="shared" si="4"/>
        <v>2.6674574074797169E-3</v>
      </c>
      <c r="W20" s="251"/>
      <c r="X20" s="55">
        <f t="shared" si="12"/>
        <v>10100</v>
      </c>
      <c r="Y20" s="96">
        <f t="shared" si="6"/>
        <v>18605891.853669878</v>
      </c>
      <c r="Z20" s="96">
        <f t="shared" si="7"/>
        <v>372286.75146651996</v>
      </c>
      <c r="AA20" s="96">
        <f t="shared" si="8"/>
        <v>16305.564991468746</v>
      </c>
      <c r="AB20" s="97">
        <f t="shared" si="9"/>
        <v>68500.287734893893</v>
      </c>
      <c r="AD20" s="98">
        <f t="shared" si="10"/>
        <v>19073084.457862761</v>
      </c>
      <c r="AE20" s="229"/>
      <c r="AF20" s="107" t="s">
        <v>57</v>
      </c>
      <c r="AG20" s="108">
        <v>30</v>
      </c>
      <c r="AH20" s="109" t="s">
        <v>58</v>
      </c>
      <c r="AI20" s="109"/>
      <c r="AJ20" s="110"/>
    </row>
    <row r="21" spans="1:36" ht="16.2" thickBot="1" x14ac:dyDescent="0.35">
      <c r="A21" s="82">
        <f t="shared" si="11"/>
        <v>2027</v>
      </c>
      <c r="B21" s="83">
        <f>'[4]Szenario 1'!$H21</f>
        <v>12684.264999999999</v>
      </c>
      <c r="C21" s="83">
        <f>'[4]Szenario 1'!$K21</f>
        <v>1313.3287980999999</v>
      </c>
      <c r="D21" s="84">
        <f>'[4]Szenario 2'!$H21</f>
        <v>13345.53</v>
      </c>
      <c r="E21" s="84">
        <f>'[4]Szenario 2'!$K21</f>
        <v>1381.7961762</v>
      </c>
      <c r="F21" s="85">
        <f>'[4]Szenario 3'!$H21</f>
        <v>14006.795</v>
      </c>
      <c r="G21" s="86">
        <f>'[4]Szenario 3'!$K21</f>
        <v>1450.2635542999999</v>
      </c>
      <c r="H21" s="251"/>
      <c r="I21" s="102">
        <f>'[5]Szenario 1'!$F21</f>
        <v>7</v>
      </c>
      <c r="J21" s="103">
        <f>'[5]Szenario 2'!$F21</f>
        <v>16</v>
      </c>
      <c r="K21" s="104">
        <f>'[5]Szenario 3'!$F21</f>
        <v>25</v>
      </c>
      <c r="L21" s="251"/>
      <c r="M21" s="105">
        <f>'[6]E-Auto'!$E19*(1/100)</f>
        <v>0.23686548387096781</v>
      </c>
      <c r="O21" s="84">
        <f>'[4]Szenario 2'!$H21</f>
        <v>13345.53</v>
      </c>
      <c r="P21" s="92">
        <f t="shared" si="0"/>
        <v>23490.534995400001</v>
      </c>
      <c r="Q21" s="251"/>
      <c r="R21" s="93">
        <f t="shared" si="1"/>
        <v>1</v>
      </c>
      <c r="S21" s="94">
        <f t="shared" si="2"/>
        <v>1</v>
      </c>
      <c r="T21" s="251"/>
      <c r="U21" s="95">
        <f t="shared" si="3"/>
        <v>0.11934899789605603</v>
      </c>
      <c r="V21" s="94">
        <f t="shared" si="4"/>
        <v>2.6674865561757653E-3</v>
      </c>
      <c r="W21" s="251"/>
      <c r="X21" s="55">
        <f t="shared" si="12"/>
        <v>10100</v>
      </c>
      <c r="Y21" s="96">
        <f t="shared" si="6"/>
        <v>18775126.754611172</v>
      </c>
      <c r="Z21" s="96">
        <f t="shared" si="7"/>
        <v>375671.17647985206</v>
      </c>
      <c r="AA21" s="96">
        <f t="shared" si="8"/>
        <v>16066.172587320349</v>
      </c>
      <c r="AB21" s="97">
        <f t="shared" si="9"/>
        <v>69123.017623392923</v>
      </c>
      <c r="AD21" s="98">
        <f t="shared" si="10"/>
        <v>19246087.12130174</v>
      </c>
      <c r="AE21" s="229"/>
    </row>
    <row r="22" spans="1:36" ht="16.2" thickBot="1" x14ac:dyDescent="0.35">
      <c r="A22" s="82">
        <f t="shared" si="11"/>
        <v>2028</v>
      </c>
      <c r="B22" s="83">
        <f>'[4]Szenario 1'!$H22</f>
        <v>12744.38</v>
      </c>
      <c r="C22" s="83">
        <f>'[4]Szenario 1'!$K22</f>
        <v>1319.5531051999999</v>
      </c>
      <c r="D22" s="84">
        <f>'[4]Szenario 2'!$H22</f>
        <v>13465.76</v>
      </c>
      <c r="E22" s="84">
        <f>'[4]Szenario 2'!$K22</f>
        <v>1394.2447903999998</v>
      </c>
      <c r="F22" s="85">
        <f>'[4]Szenario 3'!$H22</f>
        <v>14187.14</v>
      </c>
      <c r="G22" s="86">
        <f>'[4]Szenario 3'!$K22</f>
        <v>1468.9364755999998</v>
      </c>
      <c r="H22" s="251"/>
      <c r="I22" s="102">
        <f>'[5]Szenario 1'!$F22</f>
        <v>7</v>
      </c>
      <c r="J22" s="103">
        <f>'[5]Szenario 2'!$F22</f>
        <v>16</v>
      </c>
      <c r="K22" s="104">
        <f>'[5]Szenario 3'!$F22</f>
        <v>25</v>
      </c>
      <c r="L22" s="251"/>
      <c r="M22" s="105">
        <f>'[6]E-Auto'!$E20*(1/100)</f>
        <v>0.26569741935483882</v>
      </c>
      <c r="O22" s="84">
        <f>'[4]Szenario 2'!$H22</f>
        <v>13465.76</v>
      </c>
      <c r="P22" s="92">
        <f t="shared" si="0"/>
        <v>23702.161436799997</v>
      </c>
      <c r="Q22" s="251"/>
      <c r="R22" s="93">
        <f t="shared" si="1"/>
        <v>1</v>
      </c>
      <c r="S22" s="94">
        <f t="shared" si="2"/>
        <v>1</v>
      </c>
      <c r="T22" s="251"/>
      <c r="U22" s="95">
        <f t="shared" si="3"/>
        <v>0.11934957005894746</v>
      </c>
      <c r="V22" s="94">
        <f t="shared" si="4"/>
        <v>2.667516503411477E-3</v>
      </c>
      <c r="W22" s="251"/>
      <c r="X22" s="55">
        <f t="shared" si="12"/>
        <v>10100</v>
      </c>
      <c r="Y22" s="96">
        <f t="shared" si="6"/>
        <v>18944365.784584019</v>
      </c>
      <c r="Z22" s="96">
        <f t="shared" si="7"/>
        <v>379055.60149318393</v>
      </c>
      <c r="AA22" s="96">
        <f t="shared" si="8"/>
        <v>15819.795952304166</v>
      </c>
      <c r="AB22" s="97">
        <f t="shared" si="9"/>
        <v>69745.747511891954</v>
      </c>
      <c r="AD22" s="98">
        <f t="shared" si="10"/>
        <v>19419086.929541402</v>
      </c>
      <c r="AE22" s="229"/>
      <c r="AF22" s="113" t="s">
        <v>63</v>
      </c>
      <c r="AG22" s="59"/>
      <c r="AH22" s="59"/>
      <c r="AI22" s="114" t="s">
        <v>64</v>
      </c>
      <c r="AJ22" s="115"/>
    </row>
    <row r="23" spans="1:36" ht="16.2" thickTop="1" x14ac:dyDescent="0.3">
      <c r="A23" s="82">
        <f t="shared" si="11"/>
        <v>2029</v>
      </c>
      <c r="B23" s="83">
        <f>'[4]Szenario 1'!$H23</f>
        <v>12804.495000000001</v>
      </c>
      <c r="C23" s="83">
        <f>'[4]Szenario 1'!$K23</f>
        <v>1325.7774122999999</v>
      </c>
      <c r="D23" s="84">
        <f>'[4]Szenario 2'!$H23</f>
        <v>13585.99</v>
      </c>
      <c r="E23" s="84">
        <f>'[4]Szenario 2'!$K23</f>
        <v>1406.6934045999999</v>
      </c>
      <c r="F23" s="85">
        <f>'[4]Szenario 3'!$H23</f>
        <v>14367.485000000001</v>
      </c>
      <c r="G23" s="86">
        <f>'[4]Szenario 3'!$K23</f>
        <v>1487.6093968999999</v>
      </c>
      <c r="H23" s="251"/>
      <c r="I23" s="102">
        <f>'[5]Szenario 1'!$F23</f>
        <v>7</v>
      </c>
      <c r="J23" s="103">
        <f>'[5]Szenario 2'!$F23</f>
        <v>16</v>
      </c>
      <c r="K23" s="104">
        <f>'[5]Szenario 3'!$F23</f>
        <v>25</v>
      </c>
      <c r="L23" s="251"/>
      <c r="M23" s="105">
        <f>'[6]E-Auto'!$E21*(1/100)</f>
        <v>0.29452935483870979</v>
      </c>
      <c r="O23" s="84">
        <f>'[4]Szenario 2'!$H23</f>
        <v>13585.99</v>
      </c>
      <c r="P23" s="92">
        <f t="shared" si="0"/>
        <v>23913.787878199997</v>
      </c>
      <c r="Q23" s="251"/>
      <c r="R23" s="93">
        <f t="shared" si="1"/>
        <v>1</v>
      </c>
      <c r="S23" s="94">
        <f t="shared" si="2"/>
        <v>1</v>
      </c>
      <c r="T23" s="251"/>
      <c r="U23" s="95">
        <f t="shared" si="3"/>
        <v>0.11935015775462716</v>
      </c>
      <c r="V23" s="94">
        <f t="shared" si="4"/>
        <v>2.6675472636395708E-3</v>
      </c>
      <c r="W23" s="251"/>
      <c r="X23" s="55">
        <f t="shared" si="12"/>
        <v>10100</v>
      </c>
      <c r="Y23" s="96">
        <f t="shared" si="6"/>
        <v>19113609.056189194</v>
      </c>
      <c r="Z23" s="96">
        <f t="shared" si="7"/>
        <v>382440.02650651598</v>
      </c>
      <c r="AA23" s="96">
        <f t="shared" si="8"/>
        <v>15566.435086420204</v>
      </c>
      <c r="AB23" s="97">
        <f t="shared" si="9"/>
        <v>70368.477400390999</v>
      </c>
      <c r="AD23" s="98">
        <f t="shared" si="10"/>
        <v>19592083.995182525</v>
      </c>
      <c r="AE23" s="229"/>
      <c r="AF23" s="116" t="s">
        <v>65</v>
      </c>
      <c r="AG23" s="68"/>
      <c r="AH23" s="68"/>
      <c r="AI23" s="100" t="s">
        <v>66</v>
      </c>
      <c r="AJ23" s="117" t="s">
        <v>67</v>
      </c>
    </row>
    <row r="24" spans="1:36" ht="15.6" x14ac:dyDescent="0.3">
      <c r="A24" s="82">
        <f t="shared" si="11"/>
        <v>2030</v>
      </c>
      <c r="B24" s="83">
        <f>'[4]Szenario 1'!$H24</f>
        <v>12864.61</v>
      </c>
      <c r="C24" s="83">
        <f>'[4]Szenario 1'!$K24</f>
        <v>1332.0017194</v>
      </c>
      <c r="D24" s="84">
        <f>'[4]Szenario 2'!$H24</f>
        <v>13706.220000000001</v>
      </c>
      <c r="E24" s="84">
        <f>'[4]Szenario 2'!$K24</f>
        <v>1419.1420188</v>
      </c>
      <c r="F24" s="85">
        <f>'[4]Szenario 3'!$H24</f>
        <v>14547.83</v>
      </c>
      <c r="G24" s="86">
        <f>'[4]Szenario 3'!$K24</f>
        <v>1506.2823182</v>
      </c>
      <c r="H24" s="251"/>
      <c r="I24" s="102">
        <f>'[5]Szenario 1'!$F24</f>
        <v>7</v>
      </c>
      <c r="J24" s="103">
        <f>'[5]Szenario 2'!$F24</f>
        <v>16</v>
      </c>
      <c r="K24" s="104">
        <f>'[5]Szenario 3'!$F24</f>
        <v>25</v>
      </c>
      <c r="L24" s="251"/>
      <c r="M24" s="105">
        <f>'[6]E-Auto'!$E22*(1/100)</f>
        <v>0.32336129032258071</v>
      </c>
      <c r="O24" s="84">
        <f>'[4]Szenario 2'!$H24</f>
        <v>13706.220000000001</v>
      </c>
      <c r="P24" s="92">
        <f t="shared" si="0"/>
        <v>24125.4143196</v>
      </c>
      <c r="Q24" s="251"/>
      <c r="R24" s="93">
        <f t="shared" si="1"/>
        <v>1</v>
      </c>
      <c r="S24" s="94">
        <f t="shared" si="2"/>
        <v>1</v>
      </c>
      <c r="T24" s="251"/>
      <c r="U24" s="95">
        <f t="shared" si="3"/>
        <v>0.11935076126170094</v>
      </c>
      <c r="V24" s="94">
        <f t="shared" si="4"/>
        <v>2.6675788514423839E-3</v>
      </c>
      <c r="W24" s="251"/>
      <c r="X24" s="55">
        <f t="shared" si="12"/>
        <v>10100</v>
      </c>
      <c r="Y24" s="96">
        <f t="shared" si="6"/>
        <v>19282856.68405623</v>
      </c>
      <c r="Z24" s="96">
        <f t="shared" si="7"/>
        <v>385824.45151984802</v>
      </c>
      <c r="AA24" s="96">
        <f t="shared" si="8"/>
        <v>15306.089989668466</v>
      </c>
      <c r="AB24" s="97">
        <f t="shared" si="9"/>
        <v>70991.207288890044</v>
      </c>
      <c r="AD24" s="98">
        <f t="shared" si="10"/>
        <v>19765078.432854638</v>
      </c>
      <c r="AE24" s="229"/>
      <c r="AF24" s="118" t="s">
        <v>68</v>
      </c>
      <c r="AG24" s="54">
        <v>5</v>
      </c>
      <c r="AH24" s="68" t="s">
        <v>69</v>
      </c>
      <c r="AI24" s="100" t="s">
        <v>70</v>
      </c>
      <c r="AJ24" s="117" t="s">
        <v>71</v>
      </c>
    </row>
    <row r="25" spans="1:36" ht="15.6" x14ac:dyDescent="0.3">
      <c r="A25" s="82">
        <f t="shared" si="11"/>
        <v>2031</v>
      </c>
      <c r="B25" s="83">
        <f>'[4]Szenario 1'!$H25</f>
        <v>12924.725</v>
      </c>
      <c r="C25" s="83">
        <f>'[4]Szenario 1'!$K25</f>
        <v>1338.2260265</v>
      </c>
      <c r="D25" s="84">
        <f>'[4]Szenario 2'!$H25</f>
        <v>13826.45</v>
      </c>
      <c r="E25" s="84">
        <f>'[4]Szenario 2'!$K25</f>
        <v>1431.590633</v>
      </c>
      <c r="F25" s="85">
        <f>'[4]Szenario 3'!$H25</f>
        <v>14728.174999999999</v>
      </c>
      <c r="G25" s="86">
        <f>'[4]Szenario 3'!$K25</f>
        <v>1524.9552394999998</v>
      </c>
      <c r="H25" s="251"/>
      <c r="I25" s="102">
        <f>'[5]Szenario 1'!$F25</f>
        <v>7</v>
      </c>
      <c r="J25" s="103">
        <f>'[5]Szenario 2'!$F25</f>
        <v>16</v>
      </c>
      <c r="K25" s="104">
        <f>'[5]Szenario 3'!$F25</f>
        <v>25</v>
      </c>
      <c r="L25" s="251"/>
      <c r="M25" s="105">
        <f>'[6]E-Auto'!$E23*(1/100)</f>
        <v>0.35219322580645168</v>
      </c>
      <c r="O25" s="84">
        <f>'[4]Szenario 2'!$H25</f>
        <v>13826.45</v>
      </c>
      <c r="P25" s="92">
        <f t="shared" si="0"/>
        <v>24337.040761</v>
      </c>
      <c r="Q25" s="251"/>
      <c r="R25" s="93">
        <f t="shared" si="1"/>
        <v>1</v>
      </c>
      <c r="S25" s="94">
        <f t="shared" si="2"/>
        <v>1</v>
      </c>
      <c r="T25" s="251"/>
      <c r="U25" s="95">
        <f t="shared" si="3"/>
        <v>0.11935138086125104</v>
      </c>
      <c r="V25" s="94">
        <f t="shared" si="4"/>
        <v>2.6676112815318775E-3</v>
      </c>
      <c r="W25" s="251"/>
      <c r="X25" s="55">
        <f t="shared" si="12"/>
        <v>10100</v>
      </c>
      <c r="Y25" s="96">
        <f t="shared" si="6"/>
        <v>19452108.784861531</v>
      </c>
      <c r="Z25" s="96">
        <f t="shared" si="7"/>
        <v>389208.87653317989</v>
      </c>
      <c r="AA25" s="96">
        <f t="shared" si="8"/>
        <v>15038.760662048942</v>
      </c>
      <c r="AB25" s="97">
        <f t="shared" si="9"/>
        <v>71613.937177389074</v>
      </c>
      <c r="AD25" s="98">
        <f t="shared" si="10"/>
        <v>19938070.35923415</v>
      </c>
      <c r="AE25" s="229"/>
      <c r="AF25" s="118" t="s">
        <v>72</v>
      </c>
      <c r="AG25" s="54">
        <v>30</v>
      </c>
      <c r="AH25" s="68" t="s">
        <v>69</v>
      </c>
      <c r="AI25" s="100" t="s">
        <v>73</v>
      </c>
      <c r="AJ25" s="117" t="s">
        <v>74</v>
      </c>
    </row>
    <row r="26" spans="1:36" ht="16.2" thickBot="1" x14ac:dyDescent="0.35">
      <c r="A26" s="82">
        <f t="shared" si="11"/>
        <v>2032</v>
      </c>
      <c r="B26" s="83">
        <f>'[4]Szenario 1'!$H26</f>
        <v>12984.84</v>
      </c>
      <c r="C26" s="83">
        <f>'[4]Szenario 1'!$K26</f>
        <v>1344.4503336</v>
      </c>
      <c r="D26" s="84">
        <f>'[4]Szenario 2'!$H26</f>
        <v>13946.68</v>
      </c>
      <c r="E26" s="84">
        <f>'[4]Szenario 2'!$K26</f>
        <v>1444.0392471999999</v>
      </c>
      <c r="F26" s="85">
        <f>'[4]Szenario 3'!$H26</f>
        <v>14908.52</v>
      </c>
      <c r="G26" s="86">
        <f>'[4]Szenario 3'!$K26</f>
        <v>1543.6281607999999</v>
      </c>
      <c r="H26" s="251"/>
      <c r="I26" s="102">
        <f>'[5]Szenario 1'!$F26</f>
        <v>7</v>
      </c>
      <c r="J26" s="103">
        <f>'[5]Szenario 2'!$F26</f>
        <v>16</v>
      </c>
      <c r="K26" s="104">
        <f>'[5]Szenario 3'!$F26</f>
        <v>25</v>
      </c>
      <c r="L26" s="251"/>
      <c r="M26" s="105">
        <f>'[6]E-Auto'!$E24*(1/100)</f>
        <v>0.38102516129032266</v>
      </c>
      <c r="O26" s="84">
        <f>'[4]Szenario 2'!$H26</f>
        <v>13946.68</v>
      </c>
      <c r="P26" s="92">
        <f t="shared" si="0"/>
        <v>24548.667202399996</v>
      </c>
      <c r="Q26" s="251"/>
      <c r="R26" s="93">
        <f t="shared" si="1"/>
        <v>1</v>
      </c>
      <c r="S26" s="94">
        <f t="shared" si="2"/>
        <v>1</v>
      </c>
      <c r="T26" s="251"/>
      <c r="U26" s="95">
        <f t="shared" si="3"/>
        <v>0.11935201683683624</v>
      </c>
      <c r="V26" s="94">
        <f t="shared" si="4"/>
        <v>2.6676445687496301E-3</v>
      </c>
      <c r="W26" s="251"/>
      <c r="X26" s="55">
        <f t="shared" si="12"/>
        <v>10100</v>
      </c>
      <c r="Y26" s="96">
        <f t="shared" si="6"/>
        <v>19621365.477346495</v>
      </c>
      <c r="Z26" s="96">
        <f t="shared" si="7"/>
        <v>392593.30154651194</v>
      </c>
      <c r="AA26" s="96">
        <f t="shared" si="8"/>
        <v>14764.447103561646</v>
      </c>
      <c r="AB26" s="97">
        <f t="shared" si="9"/>
        <v>72236.667065888105</v>
      </c>
      <c r="AD26" s="98">
        <f t="shared" si="10"/>
        <v>20111059.893062454</v>
      </c>
      <c r="AE26" s="229"/>
      <c r="AF26" s="119" t="s">
        <v>75</v>
      </c>
      <c r="AG26" s="108">
        <f>(3750*AJ11*AG8)+(850*AJ9)+(4*130000)</f>
        <v>1507750</v>
      </c>
      <c r="AH26" s="109" t="s">
        <v>76</v>
      </c>
      <c r="AI26" s="120"/>
      <c r="AJ26" s="78"/>
    </row>
    <row r="27" spans="1:36" ht="16.2" thickBot="1" x14ac:dyDescent="0.35">
      <c r="A27" s="82">
        <f t="shared" si="11"/>
        <v>2033</v>
      </c>
      <c r="B27" s="83">
        <f>'[4]Szenario 1'!$H27</f>
        <v>13044.955</v>
      </c>
      <c r="C27" s="83">
        <f>'[4]Szenario 1'!$K27</f>
        <v>1350.6746406999998</v>
      </c>
      <c r="D27" s="84">
        <f>'[4]Szenario 2'!$H27</f>
        <v>14066.91</v>
      </c>
      <c r="E27" s="84">
        <f>'[4]Szenario 2'!$K27</f>
        <v>1456.4878613999999</v>
      </c>
      <c r="F27" s="85">
        <f>'[4]Szenario 3'!$H27</f>
        <v>15088.865</v>
      </c>
      <c r="G27" s="86">
        <f>'[4]Szenario 3'!$K27</f>
        <v>1562.3010820999998</v>
      </c>
      <c r="H27" s="251"/>
      <c r="I27" s="102">
        <f>'[5]Szenario 1'!$F27</f>
        <v>7</v>
      </c>
      <c r="J27" s="103">
        <f>'[5]Szenario 2'!$F27</f>
        <v>16</v>
      </c>
      <c r="K27" s="104">
        <f>'[5]Szenario 3'!$F27</f>
        <v>25</v>
      </c>
      <c r="L27" s="251"/>
      <c r="M27" s="105">
        <f>'[6]E-Auto'!$E25*(1/100)</f>
        <v>0.40985709677419369</v>
      </c>
      <c r="O27" s="84">
        <f>'[4]Szenario 2'!$H27</f>
        <v>14066.91</v>
      </c>
      <c r="P27" s="92">
        <f t="shared" si="0"/>
        <v>24760.2936438</v>
      </c>
      <c r="Q27" s="251"/>
      <c r="R27" s="93">
        <f t="shared" si="1"/>
        <v>1</v>
      </c>
      <c r="S27" s="94">
        <f t="shared" si="2"/>
        <v>1</v>
      </c>
      <c r="T27" s="251"/>
      <c r="U27" s="95">
        <f t="shared" si="3"/>
        <v>0.11935266947449183</v>
      </c>
      <c r="V27" s="94">
        <f t="shared" si="4"/>
        <v>2.6676787280668444E-3</v>
      </c>
      <c r="W27" s="251"/>
      <c r="X27" s="55">
        <f t="shared" si="12"/>
        <v>10100</v>
      </c>
      <c r="Y27" s="96">
        <f t="shared" si="6"/>
        <v>19790626.882335622</v>
      </c>
      <c r="Z27" s="96">
        <f t="shared" si="7"/>
        <v>395977.72655984398</v>
      </c>
      <c r="AA27" s="96">
        <f t="shared" si="8"/>
        <v>14483.14931420657</v>
      </c>
      <c r="AB27" s="97">
        <f t="shared" si="9"/>
        <v>72859.396954387135</v>
      </c>
      <c r="AD27" s="98">
        <f t="shared" si="10"/>
        <v>20284047.155164059</v>
      </c>
      <c r="AE27" s="229"/>
    </row>
    <row r="28" spans="1:36" ht="16.2" thickBot="1" x14ac:dyDescent="0.35">
      <c r="A28" s="82">
        <f t="shared" si="11"/>
        <v>2034</v>
      </c>
      <c r="B28" s="83">
        <f>'[4]Szenario 1'!$H28</f>
        <v>13105.07</v>
      </c>
      <c r="C28" s="83">
        <f>'[4]Szenario 1'!$K28</f>
        <v>1356.8989477999999</v>
      </c>
      <c r="D28" s="84">
        <f>'[4]Szenario 2'!$H28</f>
        <v>14187.14</v>
      </c>
      <c r="E28" s="84">
        <f>'[4]Szenario 2'!$K28</f>
        <v>1468.9364755999998</v>
      </c>
      <c r="F28" s="85">
        <f>'[4]Szenario 3'!$H28</f>
        <v>15269.21</v>
      </c>
      <c r="G28" s="86">
        <f>'[4]Szenario 3'!$K28</f>
        <v>1580.9740033999999</v>
      </c>
      <c r="H28" s="251"/>
      <c r="I28" s="102">
        <f>'[5]Szenario 1'!$F28</f>
        <v>7</v>
      </c>
      <c r="J28" s="103">
        <f>'[5]Szenario 2'!$F28</f>
        <v>16</v>
      </c>
      <c r="K28" s="104">
        <f>'[5]Szenario 3'!$F28</f>
        <v>25</v>
      </c>
      <c r="L28" s="251"/>
      <c r="M28" s="105">
        <f>'[6]E-Auto'!$E26*(1/100)</f>
        <v>0.43868903225806466</v>
      </c>
      <c r="O28" s="84">
        <f>'[4]Szenario 2'!$H28</f>
        <v>14187.14</v>
      </c>
      <c r="P28" s="92">
        <f t="shared" si="0"/>
        <v>24971.920085199996</v>
      </c>
      <c r="Q28" s="251"/>
      <c r="R28" s="93">
        <f t="shared" si="1"/>
        <v>1</v>
      </c>
      <c r="S28" s="94">
        <f t="shared" si="2"/>
        <v>1</v>
      </c>
      <c r="T28" s="251"/>
      <c r="U28" s="95">
        <f t="shared" si="3"/>
        <v>0.11935333906272956</v>
      </c>
      <c r="V28" s="94">
        <f t="shared" si="4"/>
        <v>2.6677137745843406E-3</v>
      </c>
      <c r="W28" s="251"/>
      <c r="X28" s="55">
        <f t="shared" si="12"/>
        <v>10100</v>
      </c>
      <c r="Y28" s="96">
        <f t="shared" si="6"/>
        <v>19959893.122754626</v>
      </c>
      <c r="Z28" s="96">
        <f t="shared" si="7"/>
        <v>399362.15157317597</v>
      </c>
      <c r="AA28" s="96">
        <f t="shared" si="8"/>
        <v>14194.867293983709</v>
      </c>
      <c r="AB28" s="97">
        <f t="shared" si="9"/>
        <v>73482.126842886166</v>
      </c>
      <c r="AD28" s="98">
        <f t="shared" si="10"/>
        <v>20457032.268464673</v>
      </c>
      <c r="AE28" s="229"/>
      <c r="AF28" s="113" t="s">
        <v>77</v>
      </c>
      <c r="AG28" s="59"/>
      <c r="AH28" s="59"/>
      <c r="AI28" s="60"/>
    </row>
    <row r="29" spans="1:36" ht="16.2" thickTop="1" x14ac:dyDescent="0.3">
      <c r="A29" s="82">
        <f t="shared" si="11"/>
        <v>2035</v>
      </c>
      <c r="B29" s="83">
        <f>'[4]Szenario 1'!$H29</f>
        <v>13165.184999999999</v>
      </c>
      <c r="C29" s="83">
        <f>'[4]Szenario 1'!$K29</f>
        <v>1363.1232548999999</v>
      </c>
      <c r="D29" s="84">
        <f>'[4]Szenario 2'!$H29</f>
        <v>14307.369999999999</v>
      </c>
      <c r="E29" s="84">
        <f>'[4]Szenario 2'!$K29</f>
        <v>1481.3850897999998</v>
      </c>
      <c r="F29" s="85">
        <f>'[4]Szenario 3'!$H29</f>
        <v>15449.555</v>
      </c>
      <c r="G29" s="86">
        <f>'[4]Szenario 3'!$K29</f>
        <v>1599.6469247</v>
      </c>
      <c r="H29" s="251"/>
      <c r="I29" s="102">
        <f>'[5]Szenario 1'!$F29</f>
        <v>7</v>
      </c>
      <c r="J29" s="103">
        <f>'[5]Szenario 2'!$F29</f>
        <v>16</v>
      </c>
      <c r="K29" s="104">
        <f>'[5]Szenario 3'!$F29</f>
        <v>25</v>
      </c>
      <c r="L29" s="251"/>
      <c r="M29" s="105">
        <f>'[6]E-Auto'!$E27*(1/100)</f>
        <v>0.46752096774193563</v>
      </c>
      <c r="O29" s="84">
        <f>'[4]Szenario 2'!$H29</f>
        <v>14307.369999999999</v>
      </c>
      <c r="P29" s="92">
        <f t="shared" si="0"/>
        <v>25183.546526599996</v>
      </c>
      <c r="Q29" s="251"/>
      <c r="R29" s="93">
        <f t="shared" si="1"/>
        <v>1</v>
      </c>
      <c r="S29" s="94">
        <f t="shared" si="2"/>
        <v>1</v>
      </c>
      <c r="T29" s="251"/>
      <c r="U29" s="95">
        <f t="shared" si="3"/>
        <v>0.1193540258925377</v>
      </c>
      <c r="V29" s="94">
        <f t="shared" si="4"/>
        <v>2.6677497235325616E-3</v>
      </c>
      <c r="W29" s="251"/>
      <c r="X29" s="55">
        <f t="shared" si="12"/>
        <v>10100</v>
      </c>
      <c r="Y29" s="96">
        <f t="shared" si="6"/>
        <v>20129164.323648557</v>
      </c>
      <c r="Z29" s="96">
        <f t="shared" si="7"/>
        <v>402746.57658650796</v>
      </c>
      <c r="AA29" s="96">
        <f t="shared" si="8"/>
        <v>13899.601042893073</v>
      </c>
      <c r="AB29" s="97">
        <f t="shared" si="9"/>
        <v>74104.856731385196</v>
      </c>
      <c r="AD29" s="98">
        <f t="shared" si="10"/>
        <v>20630015.358009342</v>
      </c>
      <c r="AE29" s="229"/>
      <c r="AF29" s="116" t="s">
        <v>78</v>
      </c>
      <c r="AG29" s="54">
        <v>19.7</v>
      </c>
      <c r="AH29" s="68" t="s">
        <v>76</v>
      </c>
      <c r="AI29" s="69"/>
    </row>
    <row r="30" spans="1:36" ht="15.6" x14ac:dyDescent="0.3">
      <c r="A30" s="82">
        <f t="shared" si="11"/>
        <v>2036</v>
      </c>
      <c r="B30" s="83">
        <f>'[4]Szenario 1'!$H30</f>
        <v>13225.3</v>
      </c>
      <c r="C30" s="83">
        <f>'[4]Szenario 1'!$K30</f>
        <v>1369.3475619999999</v>
      </c>
      <c r="D30" s="84">
        <f>'[4]Szenario 2'!$H30</f>
        <v>14427.6</v>
      </c>
      <c r="E30" s="84">
        <f>'[4]Szenario 2'!$K30</f>
        <v>1493.8337039999999</v>
      </c>
      <c r="F30" s="85">
        <f>'[4]Szenario 3'!$H30</f>
        <v>15629.9</v>
      </c>
      <c r="G30" s="86">
        <f>'[4]Szenario 3'!$K30</f>
        <v>1618.3198459999999</v>
      </c>
      <c r="H30" s="251"/>
      <c r="I30" s="102">
        <f>'[5]Szenario 1'!$F30</f>
        <v>7</v>
      </c>
      <c r="J30" s="103">
        <f>'[5]Szenario 2'!$F30</f>
        <v>16</v>
      </c>
      <c r="K30" s="104">
        <f>'[5]Szenario 3'!$F30</f>
        <v>25</v>
      </c>
      <c r="L30" s="251"/>
      <c r="M30" s="105">
        <f>'[6]E-Auto'!$E28*(1/100)</f>
        <v>0.49635290322580661</v>
      </c>
      <c r="O30" s="84">
        <f>'[4]Szenario 2'!$H30</f>
        <v>14427.6</v>
      </c>
      <c r="P30" s="92">
        <f t="shared" si="0"/>
        <v>25395.172967999999</v>
      </c>
      <c r="Q30" s="251"/>
      <c r="R30" s="93">
        <f t="shared" si="1"/>
        <v>1</v>
      </c>
      <c r="S30" s="94">
        <f t="shared" si="2"/>
        <v>1</v>
      </c>
      <c r="T30" s="251"/>
      <c r="U30" s="95">
        <f t="shared" si="3"/>
        <v>0.119354730257381</v>
      </c>
      <c r="V30" s="94">
        <f t="shared" si="4"/>
        <v>2.6677865902715713E-3</v>
      </c>
      <c r="W30" s="251"/>
      <c r="X30" s="55">
        <f t="shared" si="12"/>
        <v>10100</v>
      </c>
      <c r="Y30" s="96">
        <f t="shared" si="6"/>
        <v>20298440.612199914</v>
      </c>
      <c r="Z30" s="96">
        <f t="shared" si="7"/>
        <v>406131.00159984</v>
      </c>
      <c r="AA30" s="96">
        <f t="shared" si="8"/>
        <v>13597.350560934658</v>
      </c>
      <c r="AB30" s="97">
        <f t="shared" si="9"/>
        <v>74727.586619884241</v>
      </c>
      <c r="AD30" s="98">
        <f t="shared" si="10"/>
        <v>20802996.550980572</v>
      </c>
      <c r="AE30" s="229"/>
      <c r="AF30" s="81" t="s">
        <v>79</v>
      </c>
      <c r="AG30" s="54">
        <f>AG29*1.6</f>
        <v>31.52</v>
      </c>
      <c r="AH30" s="68" t="s">
        <v>76</v>
      </c>
      <c r="AI30" s="69"/>
    </row>
    <row r="31" spans="1:36" ht="15.6" x14ac:dyDescent="0.3">
      <c r="A31" s="82">
        <f t="shared" si="11"/>
        <v>2037</v>
      </c>
      <c r="B31" s="83">
        <f>'[4]Szenario 1'!$H31</f>
        <v>13285.415000000001</v>
      </c>
      <c r="C31" s="83">
        <f>'[4]Szenario 1'!$K31</f>
        <v>1375.5718691</v>
      </c>
      <c r="D31" s="84">
        <f>'[4]Szenario 2'!$H31</f>
        <v>14547.83</v>
      </c>
      <c r="E31" s="84">
        <f>'[4]Szenario 2'!$K31</f>
        <v>1506.2823182</v>
      </c>
      <c r="F31" s="85">
        <f>'[4]Szenario 3'!$H31</f>
        <v>15810.244999999999</v>
      </c>
      <c r="G31" s="86">
        <f>'[4]Szenario 3'!$K31</f>
        <v>1636.9927672999997</v>
      </c>
      <c r="H31" s="251"/>
      <c r="I31" s="102">
        <f>'[5]Szenario 1'!$F31</f>
        <v>7</v>
      </c>
      <c r="J31" s="103">
        <f>'[5]Szenario 2'!$F31</f>
        <v>16</v>
      </c>
      <c r="K31" s="104">
        <f>'[5]Szenario 3'!$F31</f>
        <v>25</v>
      </c>
      <c r="L31" s="251"/>
      <c r="M31" s="105">
        <f>'[6]E-Auto'!$E29*(1/100)</f>
        <v>0.52518483870967758</v>
      </c>
      <c r="O31" s="84">
        <f>'[4]Szenario 2'!$H31</f>
        <v>14547.83</v>
      </c>
      <c r="P31" s="92">
        <f t="shared" si="0"/>
        <v>25606.799409399999</v>
      </c>
      <c r="Q31" s="251"/>
      <c r="R31" s="93">
        <f t="shared" si="1"/>
        <v>1</v>
      </c>
      <c r="S31" s="94">
        <f t="shared" si="2"/>
        <v>1</v>
      </c>
      <c r="T31" s="251"/>
      <c r="U31" s="95">
        <f t="shared" si="3"/>
        <v>0.11935545245320071</v>
      </c>
      <c r="V31" s="94">
        <f t="shared" si="4"/>
        <v>2.6678243902910534E-3</v>
      </c>
      <c r="W31" s="251"/>
      <c r="X31" s="55">
        <f t="shared" si="12"/>
        <v>10100</v>
      </c>
      <c r="Y31" s="96">
        <f t="shared" si="6"/>
        <v>20467722.117746722</v>
      </c>
      <c r="Z31" s="96">
        <f t="shared" si="7"/>
        <v>409515.42661317193</v>
      </c>
      <c r="AA31" s="96">
        <f t="shared" si="8"/>
        <v>13288.11584810846</v>
      </c>
      <c r="AB31" s="97">
        <f t="shared" si="9"/>
        <v>75350.316508383272</v>
      </c>
      <c r="AD31" s="98">
        <f t="shared" si="10"/>
        <v>20975975.976716384</v>
      </c>
      <c r="AE31" s="229"/>
      <c r="AF31" s="121" t="s">
        <v>80</v>
      </c>
      <c r="AG31" s="54" t="s">
        <v>105</v>
      </c>
      <c r="AH31" s="68"/>
      <c r="AI31" s="69"/>
    </row>
    <row r="32" spans="1:36" ht="15.6" x14ac:dyDescent="0.3">
      <c r="A32" s="82">
        <f t="shared" si="11"/>
        <v>2038</v>
      </c>
      <c r="B32" s="83">
        <f>'[4]Szenario 1'!$H32</f>
        <v>13345.53</v>
      </c>
      <c r="C32" s="83">
        <f>'[4]Szenario 1'!$K32</f>
        <v>1381.7961762</v>
      </c>
      <c r="D32" s="84">
        <f>'[4]Szenario 2'!$H32</f>
        <v>14668.06</v>
      </c>
      <c r="E32" s="84">
        <f>'[4]Szenario 2'!$K32</f>
        <v>1518.7309323999998</v>
      </c>
      <c r="F32" s="85">
        <f>'[4]Szenario 3'!$H32</f>
        <v>15990.59</v>
      </c>
      <c r="G32" s="86">
        <f>'[4]Szenario 3'!$K32</f>
        <v>1655.6656885999998</v>
      </c>
      <c r="H32" s="251"/>
      <c r="I32" s="102">
        <f>'[5]Szenario 1'!$F32</f>
        <v>7</v>
      </c>
      <c r="J32" s="103">
        <f>'[5]Szenario 2'!$F32</f>
        <v>16</v>
      </c>
      <c r="K32" s="104">
        <f>'[5]Szenario 3'!$F32</f>
        <v>25</v>
      </c>
      <c r="L32" s="251"/>
      <c r="M32" s="105">
        <f>'[6]E-Auto'!$E30*(1/100)</f>
        <v>0.55401677419354856</v>
      </c>
      <c r="O32" s="84">
        <f>'[4]Szenario 2'!$H32</f>
        <v>14668.06</v>
      </c>
      <c r="P32" s="92">
        <f t="shared" si="0"/>
        <v>25818.425850799998</v>
      </c>
      <c r="Q32" s="251"/>
      <c r="R32" s="93">
        <f t="shared" si="1"/>
        <v>1</v>
      </c>
      <c r="S32" s="94">
        <f t="shared" si="2"/>
        <v>1</v>
      </c>
      <c r="T32" s="251"/>
      <c r="U32" s="95">
        <f t="shared" si="3"/>
        <v>0.11935619277841458</v>
      </c>
      <c r="V32" s="94">
        <f t="shared" si="4"/>
        <v>2.6678631392103129E-3</v>
      </c>
      <c r="W32" s="251"/>
      <c r="X32" s="55">
        <f t="shared" si="12"/>
        <v>10100</v>
      </c>
      <c r="Y32" s="96">
        <f t="shared" si="6"/>
        <v>20637008.97180073</v>
      </c>
      <c r="Z32" s="96">
        <f t="shared" si="7"/>
        <v>412899.85162650392</v>
      </c>
      <c r="AA32" s="96">
        <f t="shared" si="8"/>
        <v>12971.896904414485</v>
      </c>
      <c r="AB32" s="97">
        <f t="shared" si="9"/>
        <v>75973.046396882317</v>
      </c>
      <c r="AD32" s="98">
        <f t="shared" si="10"/>
        <v>21148953.766728528</v>
      </c>
      <c r="AE32" s="229"/>
      <c r="AF32" s="118" t="s">
        <v>78</v>
      </c>
      <c r="AG32" s="68"/>
      <c r="AH32" s="54">
        <v>0</v>
      </c>
      <c r="AI32" s="69" t="s">
        <v>81</v>
      </c>
    </row>
    <row r="33" spans="1:35" ht="16.2" thickBot="1" x14ac:dyDescent="0.35">
      <c r="A33" s="82">
        <f t="shared" si="11"/>
        <v>2039</v>
      </c>
      <c r="B33" s="83">
        <f>'[4]Szenario 1'!$H33</f>
        <v>13405.645</v>
      </c>
      <c r="C33" s="83">
        <f>'[4]Szenario 1'!$K33</f>
        <v>1388.0204833</v>
      </c>
      <c r="D33" s="84">
        <f>'[4]Szenario 2'!$H33</f>
        <v>14788.29</v>
      </c>
      <c r="E33" s="84">
        <f>'[4]Szenario 2'!$K33</f>
        <v>1531.1795466000001</v>
      </c>
      <c r="F33" s="85">
        <f>'[4]Szenario 3'!$H33</f>
        <v>16170.934999999999</v>
      </c>
      <c r="G33" s="86">
        <f>'[4]Szenario 3'!$K33</f>
        <v>1674.3386098999999</v>
      </c>
      <c r="H33" s="251"/>
      <c r="I33" s="102">
        <f>'[5]Szenario 1'!$F33</f>
        <v>7</v>
      </c>
      <c r="J33" s="103">
        <f>'[5]Szenario 2'!$F33</f>
        <v>16</v>
      </c>
      <c r="K33" s="104">
        <f>'[5]Szenario 3'!$F33</f>
        <v>25</v>
      </c>
      <c r="L33" s="251"/>
      <c r="M33" s="105">
        <f>'[6]E-Auto'!$E31*(1/100)</f>
        <v>0.58284870967741953</v>
      </c>
      <c r="O33" s="84">
        <f>'[4]Szenario 2'!$H33</f>
        <v>14788.29</v>
      </c>
      <c r="P33" s="92">
        <f t="shared" si="0"/>
        <v>26030.052292200002</v>
      </c>
      <c r="Q33" s="251"/>
      <c r="R33" s="93">
        <f t="shared" si="1"/>
        <v>1</v>
      </c>
      <c r="S33" s="94">
        <f t="shared" si="2"/>
        <v>1</v>
      </c>
      <c r="T33" s="251"/>
      <c r="U33" s="95">
        <f t="shared" si="3"/>
        <v>0.11935695153391687</v>
      </c>
      <c r="V33" s="94">
        <f t="shared" si="4"/>
        <v>2.6679028527782757E-3</v>
      </c>
      <c r="W33" s="251"/>
      <c r="X33" s="55">
        <f t="shared" si="12"/>
        <v>10100</v>
      </c>
      <c r="Y33" s="96">
        <f t="shared" si="6"/>
        <v>20806301.308065441</v>
      </c>
      <c r="Z33" s="96">
        <f t="shared" si="7"/>
        <v>416284.27663983597</v>
      </c>
      <c r="AA33" s="96">
        <f t="shared" si="8"/>
        <v>12648.693729852734</v>
      </c>
      <c r="AB33" s="97">
        <f t="shared" si="9"/>
        <v>76595.776285381362</v>
      </c>
      <c r="AD33" s="98">
        <f t="shared" si="10"/>
        <v>21321930.05472051</v>
      </c>
      <c r="AE33" s="229"/>
      <c r="AF33" s="122" t="s">
        <v>79</v>
      </c>
      <c r="AG33" s="109"/>
      <c r="AH33" s="108">
        <f>7/60</f>
        <v>0.11666666666666667</v>
      </c>
      <c r="AI33" s="110" t="s">
        <v>81</v>
      </c>
    </row>
    <row r="34" spans="1:35" ht="16.2" thickBot="1" x14ac:dyDescent="0.35">
      <c r="A34" s="82">
        <f t="shared" si="11"/>
        <v>2040</v>
      </c>
      <c r="B34" s="83">
        <f>'[4]Szenario 1'!$H34</f>
        <v>13465.76</v>
      </c>
      <c r="C34" s="83">
        <f>'[4]Szenario 1'!$K34</f>
        <v>1394.2447903999998</v>
      </c>
      <c r="D34" s="84">
        <f>'[4]Szenario 2'!$H34</f>
        <v>14908.52</v>
      </c>
      <c r="E34" s="84">
        <f>'[4]Szenario 2'!$K34</f>
        <v>1543.6281607999999</v>
      </c>
      <c r="F34" s="85">
        <f>'[4]Szenario 3'!$H34</f>
        <v>16351.279999999999</v>
      </c>
      <c r="G34" s="86">
        <f>'[4]Szenario 3'!$K34</f>
        <v>1693.0115311999998</v>
      </c>
      <c r="H34" s="251"/>
      <c r="I34" s="102">
        <f>'[5]Szenario 1'!$F34</f>
        <v>7</v>
      </c>
      <c r="J34" s="103">
        <f>'[5]Szenario 2'!$F34</f>
        <v>16</v>
      </c>
      <c r="K34" s="104">
        <f>'[5]Szenario 3'!$F34</f>
        <v>25</v>
      </c>
      <c r="L34" s="251"/>
      <c r="M34" s="105">
        <f>'[6]E-Auto'!$E32*(1/100)</f>
        <v>0.6116806451612905</v>
      </c>
      <c r="O34" s="84">
        <f>'[4]Szenario 2'!$H34</f>
        <v>14908.52</v>
      </c>
      <c r="P34" s="92">
        <f t="shared" si="0"/>
        <v>26241.678733599998</v>
      </c>
      <c r="Q34" s="251"/>
      <c r="R34" s="93">
        <f t="shared" si="1"/>
        <v>1</v>
      </c>
      <c r="S34" s="94">
        <f t="shared" si="2"/>
        <v>1</v>
      </c>
      <c r="T34" s="251"/>
      <c r="U34" s="95">
        <f t="shared" si="3"/>
        <v>0.1193577290230783</v>
      </c>
      <c r="V34" s="94">
        <f t="shared" si="4"/>
        <v>2.6679435468734878E-3</v>
      </c>
      <c r="W34" s="251"/>
      <c r="X34" s="55">
        <f t="shared" si="12"/>
        <v>10100</v>
      </c>
      <c r="Y34" s="96">
        <f t="shared" si="6"/>
        <v>20975599.262454253</v>
      </c>
      <c r="Z34" s="96">
        <f t="shared" si="7"/>
        <v>419668.70165316801</v>
      </c>
      <c r="AA34" s="96">
        <f t="shared" si="8"/>
        <v>12318.506324423201</v>
      </c>
      <c r="AB34" s="97">
        <f t="shared" si="9"/>
        <v>77218.506173880392</v>
      </c>
      <c r="AD34" s="98">
        <f t="shared" si="10"/>
        <v>21494904.976605721</v>
      </c>
      <c r="AE34" s="229"/>
    </row>
    <row r="35" spans="1:35" ht="16.2" thickBot="1" x14ac:dyDescent="0.35">
      <c r="A35" s="82">
        <f t="shared" si="11"/>
        <v>2041</v>
      </c>
      <c r="B35" s="83">
        <f>'[4]Szenario 1'!$H35</f>
        <v>13525.875</v>
      </c>
      <c r="C35" s="83">
        <f>'[4]Szenario 1'!$K35</f>
        <v>1400.4690974999999</v>
      </c>
      <c r="D35" s="84">
        <f>'[4]Szenario 2'!$H35</f>
        <v>15028.75</v>
      </c>
      <c r="E35" s="84">
        <f>'[4]Szenario 2'!$K35</f>
        <v>1556.076775</v>
      </c>
      <c r="F35" s="85">
        <f>'[4]Szenario 3'!$H35</f>
        <v>16531.625</v>
      </c>
      <c r="G35" s="86">
        <f>'[4]Szenario 3'!$K35</f>
        <v>1711.6844524999999</v>
      </c>
      <c r="H35" s="251"/>
      <c r="I35" s="102">
        <f>'[5]Szenario 1'!$F35</f>
        <v>7</v>
      </c>
      <c r="J35" s="103">
        <f>'[5]Szenario 2'!$F35</f>
        <v>16</v>
      </c>
      <c r="K35" s="104">
        <f>'[5]Szenario 3'!$F35</f>
        <v>25</v>
      </c>
      <c r="L35" s="251"/>
      <c r="M35" s="105">
        <f>'[6]E-Auto'!$E33*(1/100)</f>
        <v>0.64051258064516148</v>
      </c>
      <c r="O35" s="84">
        <f>'[4]Szenario 2'!$H35</f>
        <v>15028.75</v>
      </c>
      <c r="P35" s="92">
        <f t="shared" si="0"/>
        <v>26453.305175000001</v>
      </c>
      <c r="Q35" s="251"/>
      <c r="R35" s="93">
        <f t="shared" si="1"/>
        <v>1</v>
      </c>
      <c r="S35" s="94">
        <f t="shared" si="2"/>
        <v>1</v>
      </c>
      <c r="T35" s="251"/>
      <c r="U35" s="95">
        <f t="shared" si="3"/>
        <v>0.11935852555174611</v>
      </c>
      <c r="V35" s="94">
        <f t="shared" si="4"/>
        <v>2.667985237504117E-3</v>
      </c>
      <c r="W35" s="251"/>
      <c r="X35" s="55">
        <f t="shared" si="12"/>
        <v>10100</v>
      </c>
      <c r="Y35" s="96">
        <f t="shared" si="6"/>
        <v>21144902.973108601</v>
      </c>
      <c r="Z35" s="96">
        <f t="shared" si="7"/>
        <v>423053.1266665</v>
      </c>
      <c r="AA35" s="96">
        <f t="shared" si="8"/>
        <v>11981.334688125886</v>
      </c>
      <c r="AB35" s="97">
        <f t="shared" si="9"/>
        <v>77841.236062379423</v>
      </c>
      <c r="AD35" s="98">
        <f t="shared" si="10"/>
        <v>21667878.670525607</v>
      </c>
      <c r="AE35" s="229"/>
      <c r="AF35" s="113" t="s">
        <v>82</v>
      </c>
      <c r="AG35" s="59"/>
      <c r="AH35" s="60"/>
    </row>
    <row r="36" spans="1:35" ht="16.2" thickTop="1" x14ac:dyDescent="0.3">
      <c r="A36" s="82">
        <f t="shared" si="11"/>
        <v>2042</v>
      </c>
      <c r="B36" s="83">
        <f>'[4]Szenario 1'!$H36</f>
        <v>13585.99</v>
      </c>
      <c r="C36" s="83">
        <f>'[4]Szenario 1'!$K36</f>
        <v>1406.6934045999999</v>
      </c>
      <c r="D36" s="84">
        <f>'[4]Szenario 2'!$H36</f>
        <v>15148.98</v>
      </c>
      <c r="E36" s="84">
        <f>'[4]Szenario 2'!$K36</f>
        <v>1568.5253891999998</v>
      </c>
      <c r="F36" s="85">
        <f>'[4]Szenario 3'!$H36</f>
        <v>16711.97</v>
      </c>
      <c r="G36" s="86">
        <f>'[4]Szenario 3'!$K36</f>
        <v>1730.3573738</v>
      </c>
      <c r="H36" s="251"/>
      <c r="I36" s="102">
        <f>'[5]Szenario 1'!$F36</f>
        <v>7</v>
      </c>
      <c r="J36" s="103">
        <f>'[5]Szenario 2'!$F36</f>
        <v>16</v>
      </c>
      <c r="K36" s="104">
        <f>'[5]Szenario 3'!$F36</f>
        <v>25</v>
      </c>
      <c r="L36" s="251"/>
      <c r="M36" s="105">
        <f>'[6]E-Auto'!$E34*(1/100)</f>
        <v>0.66934451612903245</v>
      </c>
      <c r="O36" s="84">
        <f>'[4]Szenario 2'!$H36</f>
        <v>15148.98</v>
      </c>
      <c r="P36" s="92">
        <f t="shared" si="0"/>
        <v>26664.931616399997</v>
      </c>
      <c r="Q36" s="251"/>
      <c r="R36" s="93">
        <f t="shared" si="1"/>
        <v>1</v>
      </c>
      <c r="S36" s="94">
        <f t="shared" si="2"/>
        <v>1</v>
      </c>
      <c r="T36" s="251"/>
      <c r="U36" s="95">
        <f t="shared" si="3"/>
        <v>0.11935934142824405</v>
      </c>
      <c r="V36" s="94">
        <f t="shared" si="4"/>
        <v>2.668027940807951E-3</v>
      </c>
      <c r="W36" s="251"/>
      <c r="X36" s="55">
        <f t="shared" si="12"/>
        <v>10100</v>
      </c>
      <c r="Y36" s="96">
        <f t="shared" si="6"/>
        <v>21314212.580416042</v>
      </c>
      <c r="Z36" s="96">
        <f t="shared" si="7"/>
        <v>426437.55167983193</v>
      </c>
      <c r="AA36" s="96">
        <f t="shared" si="8"/>
        <v>11637.178820960793</v>
      </c>
      <c r="AB36" s="97">
        <f t="shared" si="9"/>
        <v>78463.965950878453</v>
      </c>
      <c r="AD36" s="98">
        <f t="shared" si="10"/>
        <v>21840851.276867714</v>
      </c>
      <c r="AE36" s="229"/>
      <c r="AF36" s="116" t="s">
        <v>78</v>
      </c>
      <c r="AG36" s="54">
        <v>0.15</v>
      </c>
      <c r="AH36" s="69" t="s">
        <v>83</v>
      </c>
    </row>
    <row r="37" spans="1:35" ht="16.2" thickBot="1" x14ac:dyDescent="0.35">
      <c r="A37" s="82">
        <f t="shared" si="11"/>
        <v>2043</v>
      </c>
      <c r="B37" s="83">
        <f>'[4]Szenario 1'!$H37</f>
        <v>13646.105</v>
      </c>
      <c r="C37" s="83">
        <f>'[4]Szenario 1'!$K37</f>
        <v>1412.9177116999999</v>
      </c>
      <c r="D37" s="84">
        <f>'[4]Szenario 2'!$H37</f>
        <v>15269.21</v>
      </c>
      <c r="E37" s="84">
        <f>'[4]Szenario 2'!$K37</f>
        <v>1580.9740033999999</v>
      </c>
      <c r="F37" s="85">
        <f>'[4]Szenario 3'!$H37</f>
        <v>16892.314999999999</v>
      </c>
      <c r="G37" s="86">
        <f>'[4]Szenario 3'!$K37</f>
        <v>1749.0302950999996</v>
      </c>
      <c r="H37" s="251"/>
      <c r="I37" s="102">
        <f>'[5]Szenario 1'!$F37</f>
        <v>7</v>
      </c>
      <c r="J37" s="103">
        <f>'[5]Szenario 2'!$F37</f>
        <v>16</v>
      </c>
      <c r="K37" s="104">
        <f>'[5]Szenario 3'!$F37</f>
        <v>25</v>
      </c>
      <c r="L37" s="251"/>
      <c r="M37" s="105">
        <f>'[6]E-Auto'!$E35*(1/100)</f>
        <v>0.69817645161290343</v>
      </c>
      <c r="O37" s="84">
        <f>'[4]Szenario 2'!$H37</f>
        <v>15269.21</v>
      </c>
      <c r="P37" s="92">
        <f t="shared" si="0"/>
        <v>26876.558057799997</v>
      </c>
      <c r="Q37" s="251"/>
      <c r="R37" s="93">
        <f t="shared" si="1"/>
        <v>1</v>
      </c>
      <c r="S37" s="94">
        <f t="shared" si="2"/>
        <v>1</v>
      </c>
      <c r="T37" s="251"/>
      <c r="U37" s="95">
        <f t="shared" si="3"/>
        <v>0.11936017696337231</v>
      </c>
      <c r="V37" s="94">
        <f t="shared" si="4"/>
        <v>2.6680716730523991E-3</v>
      </c>
      <c r="W37" s="251"/>
      <c r="X37" s="55">
        <f t="shared" si="12"/>
        <v>10100</v>
      </c>
      <c r="Y37" s="96">
        <f t="shared" si="6"/>
        <v>21483528.227028362</v>
      </c>
      <c r="Z37" s="96">
        <f t="shared" si="7"/>
        <v>429821.97669316392</v>
      </c>
      <c r="AA37" s="96">
        <f t="shared" si="8"/>
        <v>11286.038722927919</v>
      </c>
      <c r="AB37" s="97">
        <f t="shared" si="9"/>
        <v>79086.695839377484</v>
      </c>
      <c r="AD37" s="98">
        <f t="shared" si="10"/>
        <v>22013822.938283835</v>
      </c>
      <c r="AE37" s="229"/>
      <c r="AF37" s="119" t="s">
        <v>79</v>
      </c>
      <c r="AG37" s="108">
        <v>0.7</v>
      </c>
      <c r="AH37" s="110" t="s">
        <v>83</v>
      </c>
    </row>
    <row r="38" spans="1:35" ht="16.2" thickBot="1" x14ac:dyDescent="0.35">
      <c r="A38" s="82">
        <f t="shared" si="11"/>
        <v>2044</v>
      </c>
      <c r="B38" s="83">
        <f>'[4]Szenario 1'!$H38</f>
        <v>13706.220000000001</v>
      </c>
      <c r="C38" s="83">
        <f>'[4]Szenario 1'!$K38</f>
        <v>1419.1420188</v>
      </c>
      <c r="D38" s="84">
        <f>'[4]Szenario 2'!$H38</f>
        <v>15389.44</v>
      </c>
      <c r="E38" s="84">
        <f>'[4]Szenario 2'!$K38</f>
        <v>1593.4226176</v>
      </c>
      <c r="F38" s="85">
        <f>'[4]Szenario 3'!$H38</f>
        <v>17072.66</v>
      </c>
      <c r="G38" s="86">
        <f>'[4]Szenario 3'!$K38</f>
        <v>1767.7032164</v>
      </c>
      <c r="H38" s="251"/>
      <c r="I38" s="102">
        <f>'[5]Szenario 1'!$F38</f>
        <v>7</v>
      </c>
      <c r="J38" s="103">
        <f>'[5]Szenario 2'!$F38</f>
        <v>16</v>
      </c>
      <c r="K38" s="104">
        <f>'[5]Szenario 3'!$F38</f>
        <v>25</v>
      </c>
      <c r="L38" s="251"/>
      <c r="M38" s="105">
        <f>'[6]E-Auto'!$E36*(1/100)</f>
        <v>0.7270083870967744</v>
      </c>
      <c r="O38" s="84">
        <f>'[4]Szenario 2'!$H38</f>
        <v>15389.44</v>
      </c>
      <c r="P38" s="92">
        <f t="shared" si="0"/>
        <v>27088.184499200001</v>
      </c>
      <c r="Q38" s="251"/>
      <c r="R38" s="93">
        <f t="shared" si="1"/>
        <v>1</v>
      </c>
      <c r="S38" s="94">
        <f t="shared" si="2"/>
        <v>1</v>
      </c>
      <c r="T38" s="251"/>
      <c r="U38" s="95">
        <f t="shared" si="3"/>
        <v>0.11936103247040766</v>
      </c>
      <c r="V38" s="94">
        <f t="shared" si="4"/>
        <v>2.6681164506344897E-3</v>
      </c>
      <c r="W38" s="251"/>
      <c r="X38" s="55">
        <f t="shared" si="12"/>
        <v>10100</v>
      </c>
      <c r="Y38" s="96">
        <f t="shared" si="6"/>
        <v>21652850.05787972</v>
      </c>
      <c r="Z38" s="96">
        <f t="shared" si="7"/>
        <v>433206.40170649608</v>
      </c>
      <c r="AA38" s="96">
        <f t="shared" si="8"/>
        <v>10927.914394027272</v>
      </c>
      <c r="AB38" s="97">
        <f t="shared" si="9"/>
        <v>79709.425727876529</v>
      </c>
      <c r="AD38" s="98">
        <f t="shared" si="10"/>
        <v>22186793.799708121</v>
      </c>
      <c r="AE38" s="229"/>
    </row>
    <row r="39" spans="1:35" ht="16.2" thickBot="1" x14ac:dyDescent="0.35">
      <c r="A39" s="82">
        <f t="shared" si="11"/>
        <v>2045</v>
      </c>
      <c r="B39" s="83">
        <f>'[4]Szenario 1'!$H39</f>
        <v>13766.334999999999</v>
      </c>
      <c r="C39" s="83">
        <f>'[4]Szenario 1'!$K39</f>
        <v>1425.3663258999998</v>
      </c>
      <c r="D39" s="84">
        <f>'[4]Szenario 2'!$H39</f>
        <v>15509.67</v>
      </c>
      <c r="E39" s="84">
        <f>'[4]Szenario 2'!$K39</f>
        <v>1605.8712317999998</v>
      </c>
      <c r="F39" s="85">
        <f>'[4]Szenario 3'!$H39</f>
        <v>17253.005000000001</v>
      </c>
      <c r="G39" s="86">
        <f>'[4]Szenario 3'!$K39</f>
        <v>1786.3761377000001</v>
      </c>
      <c r="H39" s="251"/>
      <c r="I39" s="102">
        <f>'[5]Szenario 1'!$F39</f>
        <v>7</v>
      </c>
      <c r="J39" s="103">
        <f>'[5]Szenario 2'!$F39</f>
        <v>16</v>
      </c>
      <c r="K39" s="104">
        <f>'[5]Szenario 3'!$F39</f>
        <v>25</v>
      </c>
      <c r="L39" s="251"/>
      <c r="M39" s="105">
        <f>'[6]E-Auto'!$E37*(1/100)</f>
        <v>0.75584032258064537</v>
      </c>
      <c r="O39" s="84">
        <f>'[4]Szenario 2'!$H39</f>
        <v>15509.67</v>
      </c>
      <c r="P39" s="92">
        <f t="shared" si="0"/>
        <v>27299.810940599997</v>
      </c>
      <c r="Q39" s="251"/>
      <c r="R39" s="93">
        <f t="shared" si="1"/>
        <v>1</v>
      </c>
      <c r="S39" s="94">
        <f t="shared" si="2"/>
        <v>1</v>
      </c>
      <c r="T39" s="251"/>
      <c r="U39" s="95">
        <f t="shared" si="3"/>
        <v>0.11936190826510329</v>
      </c>
      <c r="V39" s="94">
        <f t="shared" si="4"/>
        <v>2.6681622900808746E-3</v>
      </c>
      <c r="W39" s="251"/>
      <c r="X39" s="55">
        <f t="shared" si="12"/>
        <v>10100</v>
      </c>
      <c r="Y39" s="96">
        <f t="shared" si="6"/>
        <v>21822178.22020473</v>
      </c>
      <c r="Z39" s="96">
        <f t="shared" si="7"/>
        <v>436590.82671982795</v>
      </c>
      <c r="AA39" s="96">
        <f t="shared" si="8"/>
        <v>10562.805834258839</v>
      </c>
      <c r="AB39" s="97">
        <f t="shared" si="9"/>
        <v>80332.155616375545</v>
      </c>
      <c r="AD39" s="98">
        <f t="shared" si="10"/>
        <v>22359764.008375194</v>
      </c>
      <c r="AE39" s="229"/>
      <c r="AF39" s="113" t="s">
        <v>63</v>
      </c>
      <c r="AG39" s="59"/>
      <c r="AH39" s="123" t="s">
        <v>84</v>
      </c>
    </row>
    <row r="40" spans="1:35" ht="16.2" thickTop="1" x14ac:dyDescent="0.3">
      <c r="A40" s="82">
        <f t="shared" si="11"/>
        <v>2046</v>
      </c>
      <c r="B40" s="83">
        <f>'[4]Szenario 1'!$H40</f>
        <v>13826.45</v>
      </c>
      <c r="C40" s="83">
        <f>'[4]Szenario 1'!$K40</f>
        <v>1431.590633</v>
      </c>
      <c r="D40" s="84">
        <f>'[4]Szenario 2'!$H40</f>
        <v>15629.9</v>
      </c>
      <c r="E40" s="84">
        <f>'[4]Szenario 2'!$K40</f>
        <v>1618.3198459999999</v>
      </c>
      <c r="F40" s="85">
        <f>'[4]Szenario 3'!$H40</f>
        <v>17433.349999999999</v>
      </c>
      <c r="G40" s="86">
        <f>'[4]Szenario 3'!$K40</f>
        <v>1805.0490589999997</v>
      </c>
      <c r="H40" s="251"/>
      <c r="I40" s="102">
        <f>'[5]Szenario 1'!$F40</f>
        <v>7</v>
      </c>
      <c r="J40" s="103">
        <f>'[5]Szenario 2'!$F40</f>
        <v>16</v>
      </c>
      <c r="K40" s="104">
        <f>'[5]Szenario 3'!$F40</f>
        <v>25</v>
      </c>
      <c r="L40" s="251"/>
      <c r="M40" s="105">
        <f>'[6]E-Auto'!$E38*(1/100)</f>
        <v>0.78467225806451635</v>
      </c>
      <c r="O40" s="84">
        <f>'[4]Szenario 2'!$H40</f>
        <v>15629.9</v>
      </c>
      <c r="P40" s="92">
        <f t="shared" si="0"/>
        <v>27511.437381999996</v>
      </c>
      <c r="Q40" s="251"/>
      <c r="R40" s="93">
        <f t="shared" si="1"/>
        <v>1</v>
      </c>
      <c r="S40" s="94">
        <f t="shared" si="2"/>
        <v>1</v>
      </c>
      <c r="T40" s="251"/>
      <c r="U40" s="95">
        <f t="shared" si="3"/>
        <v>0.11936280466568891</v>
      </c>
      <c r="V40" s="94">
        <f t="shared" si="4"/>
        <v>2.6682092080478246E-3</v>
      </c>
      <c r="W40" s="251"/>
      <c r="X40" s="55">
        <f t="shared" si="12"/>
        <v>10100</v>
      </c>
      <c r="Y40" s="96">
        <f t="shared" si="6"/>
        <v>21991512.863556605</v>
      </c>
      <c r="Z40" s="96">
        <f t="shared" si="7"/>
        <v>439975.25173316</v>
      </c>
      <c r="AA40" s="96">
        <f t="shared" si="8"/>
        <v>10190.713043622629</v>
      </c>
      <c r="AB40" s="97">
        <f t="shared" si="9"/>
        <v>80954.885504874605</v>
      </c>
      <c r="AD40" s="98">
        <f t="shared" si="10"/>
        <v>22532733.713838264</v>
      </c>
      <c r="AE40" s="229"/>
      <c r="AF40" s="116" t="s">
        <v>85</v>
      </c>
      <c r="AG40" s="54">
        <v>3.4500000000000003E-2</v>
      </c>
      <c r="AH40" s="69" t="s">
        <v>83</v>
      </c>
    </row>
    <row r="41" spans="1:35" ht="16.2" thickBot="1" x14ac:dyDescent="0.35">
      <c r="A41" s="82">
        <f t="shared" si="11"/>
        <v>2047</v>
      </c>
      <c r="B41" s="83">
        <f>'[4]Szenario 1'!$H41</f>
        <v>13886.565000000001</v>
      </c>
      <c r="C41" s="83">
        <f>'[4]Szenario 1'!$K41</f>
        <v>1437.8149401000001</v>
      </c>
      <c r="D41" s="84">
        <f>'[4]Szenario 2'!$H41</f>
        <v>15750.130000000001</v>
      </c>
      <c r="E41" s="84">
        <f>'[4]Szenario 2'!$K41</f>
        <v>1630.7684601999999</v>
      </c>
      <c r="F41" s="85">
        <f>'[4]Szenario 3'!$H41</f>
        <v>17613.695</v>
      </c>
      <c r="G41" s="86">
        <f>'[4]Szenario 3'!$K41</f>
        <v>1823.7219802999998</v>
      </c>
      <c r="H41" s="251"/>
      <c r="I41" s="102">
        <f>'[5]Szenario 1'!$F41</f>
        <v>7</v>
      </c>
      <c r="J41" s="103">
        <f>'[5]Szenario 2'!$F41</f>
        <v>16</v>
      </c>
      <c r="K41" s="104">
        <f>'[5]Szenario 3'!$F41</f>
        <v>25</v>
      </c>
      <c r="L41" s="251"/>
      <c r="M41" s="105">
        <f>'[6]E-Auto'!$E39*(1/100)</f>
        <v>0.81350419354838732</v>
      </c>
      <c r="O41" s="84">
        <f>'[4]Szenario 2'!$H41</f>
        <v>15750.130000000001</v>
      </c>
      <c r="P41" s="92">
        <f t="shared" si="0"/>
        <v>27723.0638234</v>
      </c>
      <c r="Q41" s="251"/>
      <c r="R41" s="93">
        <f t="shared" si="1"/>
        <v>1</v>
      </c>
      <c r="S41" s="94">
        <f t="shared" si="2"/>
        <v>1</v>
      </c>
      <c r="T41" s="251"/>
      <c r="U41" s="95">
        <f t="shared" si="3"/>
        <v>0.11936372199287076</v>
      </c>
      <c r="V41" s="94">
        <f t="shared" si="4"/>
        <v>2.6682572213212316E-3</v>
      </c>
      <c r="W41" s="251"/>
      <c r="X41" s="55">
        <f t="shared" si="12"/>
        <v>10100</v>
      </c>
      <c r="Y41" s="96">
        <f t="shared" si="6"/>
        <v>22160854.139825247</v>
      </c>
      <c r="Z41" s="96">
        <f t="shared" si="7"/>
        <v>443359.67674649204</v>
      </c>
      <c r="AA41" s="96">
        <f t="shared" si="8"/>
        <v>9811.6360221186405</v>
      </c>
      <c r="AB41" s="97">
        <f t="shared" si="9"/>
        <v>81577.61539337365</v>
      </c>
      <c r="AD41" s="98">
        <f t="shared" si="10"/>
        <v>22705703.06798723</v>
      </c>
      <c r="AE41" s="229"/>
      <c r="AF41" s="119" t="s">
        <v>86</v>
      </c>
      <c r="AG41" s="108">
        <v>1.49E-2</v>
      </c>
      <c r="AH41" s="110" t="s">
        <v>83</v>
      </c>
    </row>
    <row r="42" spans="1:35" ht="16.2" thickBot="1" x14ac:dyDescent="0.35">
      <c r="A42" s="82">
        <f t="shared" si="11"/>
        <v>2048</v>
      </c>
      <c r="B42" s="83">
        <f>'[4]Szenario 1'!$H42</f>
        <v>13946.68</v>
      </c>
      <c r="C42" s="83">
        <f>'[4]Szenario 1'!$K42</f>
        <v>1444.0392471999999</v>
      </c>
      <c r="D42" s="84">
        <f>'[4]Szenario 2'!$H42</f>
        <v>15870.36</v>
      </c>
      <c r="E42" s="84">
        <f>'[4]Szenario 2'!$K42</f>
        <v>1643.2170744</v>
      </c>
      <c r="F42" s="85">
        <f>'[4]Szenario 3'!$H42</f>
        <v>17794.04</v>
      </c>
      <c r="G42" s="86">
        <f>'[4]Szenario 3'!$K42</f>
        <v>1842.3949015999999</v>
      </c>
      <c r="H42" s="251"/>
      <c r="I42" s="102">
        <f>'[5]Szenario 1'!$F42</f>
        <v>7</v>
      </c>
      <c r="J42" s="103">
        <f>'[5]Szenario 2'!$F42</f>
        <v>16</v>
      </c>
      <c r="K42" s="104">
        <f>'[5]Szenario 3'!$F42</f>
        <v>25</v>
      </c>
      <c r="L42" s="251"/>
      <c r="M42" s="105">
        <f>'[6]E-Auto'!$E40*(1/100)</f>
        <v>0.8423361290322583</v>
      </c>
      <c r="O42" s="84">
        <f>'[4]Szenario 2'!$H42</f>
        <v>15870.36</v>
      </c>
      <c r="P42" s="92">
        <f t="shared" si="0"/>
        <v>27934.6902648</v>
      </c>
      <c r="Q42" s="251"/>
      <c r="R42" s="93">
        <f t="shared" si="1"/>
        <v>1</v>
      </c>
      <c r="S42" s="94">
        <f t="shared" si="2"/>
        <v>1</v>
      </c>
      <c r="T42" s="251"/>
      <c r="U42" s="95">
        <f t="shared" si="3"/>
        <v>0.11936466056983151</v>
      </c>
      <c r="V42" s="94">
        <f t="shared" si="4"/>
        <v>2.668306346816608E-3</v>
      </c>
      <c r="W42" s="251"/>
      <c r="X42" s="55">
        <f t="shared" si="12"/>
        <v>10100</v>
      </c>
      <c r="Y42" s="96">
        <f t="shared" si="6"/>
        <v>22330202.203255363</v>
      </c>
      <c r="Z42" s="96">
        <f t="shared" si="7"/>
        <v>446744.10175982403</v>
      </c>
      <c r="AA42" s="96">
        <f t="shared" si="8"/>
        <v>9425.5747697468723</v>
      </c>
      <c r="AB42" s="97">
        <f t="shared" si="9"/>
        <v>82200.34528187268</v>
      </c>
      <c r="AD42" s="98">
        <f t="shared" si="10"/>
        <v>22878672.225066807</v>
      </c>
      <c r="AE42" s="229"/>
    </row>
    <row r="43" spans="1:35" ht="15.6" x14ac:dyDescent="0.3">
      <c r="A43" s="82">
        <f t="shared" si="11"/>
        <v>2049</v>
      </c>
      <c r="B43" s="83">
        <f>'[4]Szenario 1'!$H43</f>
        <v>14006.795</v>
      </c>
      <c r="C43" s="83">
        <f>'[4]Szenario 1'!$K43</f>
        <v>1450.2635542999999</v>
      </c>
      <c r="D43" s="84">
        <f>'[4]Szenario 2'!$H43</f>
        <v>15990.59</v>
      </c>
      <c r="E43" s="84">
        <f>'[4]Szenario 2'!$K43</f>
        <v>1655.6656885999998</v>
      </c>
      <c r="F43" s="85">
        <f>'[4]Szenario 3'!$H43</f>
        <v>17974.385000000002</v>
      </c>
      <c r="G43" s="86">
        <f>'[4]Szenario 3'!$K43</f>
        <v>1861.0678229</v>
      </c>
      <c r="H43" s="251"/>
      <c r="I43" s="102">
        <f>'[5]Szenario 1'!$F43</f>
        <v>7</v>
      </c>
      <c r="J43" s="103">
        <f>'[5]Szenario 2'!$F43</f>
        <v>16</v>
      </c>
      <c r="K43" s="104">
        <f>'[5]Szenario 3'!$F43</f>
        <v>25</v>
      </c>
      <c r="L43" s="251"/>
      <c r="M43" s="105">
        <f>'[6]E-Auto'!$E41*(1/100)</f>
        <v>0.87116806451612927</v>
      </c>
      <c r="O43" s="84">
        <f>'[4]Szenario 2'!$H43</f>
        <v>15990.59</v>
      </c>
      <c r="P43" s="92">
        <f t="shared" si="0"/>
        <v>28146.316706199996</v>
      </c>
      <c r="Q43" s="251"/>
      <c r="R43" s="93">
        <f t="shared" si="1"/>
        <v>1</v>
      </c>
      <c r="S43" s="94">
        <f t="shared" si="2"/>
        <v>1</v>
      </c>
      <c r="T43" s="251"/>
      <c r="U43" s="95">
        <f t="shared" si="3"/>
        <v>0.11936562072223041</v>
      </c>
      <c r="V43" s="94">
        <f t="shared" si="4"/>
        <v>2.668356601579088E-3</v>
      </c>
      <c r="W43" s="251"/>
      <c r="X43" s="55">
        <f t="shared" si="12"/>
        <v>10100</v>
      </c>
      <c r="Y43" s="96">
        <f t="shared" si="6"/>
        <v>22499557.210464612</v>
      </c>
      <c r="Z43" s="96">
        <f t="shared" si="7"/>
        <v>450128.52677315596</v>
      </c>
      <c r="AA43" s="96">
        <f t="shared" si="8"/>
        <v>9032.5292865073243</v>
      </c>
      <c r="AB43" s="97">
        <f t="shared" si="9"/>
        <v>82823.075170371696</v>
      </c>
      <c r="AD43" s="98">
        <f t="shared" si="10"/>
        <v>23051641.341694646</v>
      </c>
      <c r="AE43" s="229"/>
      <c r="AF43" s="124" t="s">
        <v>87</v>
      </c>
      <c r="AG43" s="59"/>
      <c r="AH43" s="123"/>
    </row>
    <row r="44" spans="1:35" ht="15.6" x14ac:dyDescent="0.3">
      <c r="A44" s="82">
        <f t="shared" si="11"/>
        <v>2050</v>
      </c>
      <c r="B44" s="83">
        <f>'[4]Szenario 1'!$H44</f>
        <v>14066.91</v>
      </c>
      <c r="C44" s="83">
        <f>'[4]Szenario 1'!$K44</f>
        <v>1456.4878613999999</v>
      </c>
      <c r="D44" s="84">
        <f>'[4]Szenario 2'!$H44</f>
        <v>16110.82</v>
      </c>
      <c r="E44" s="84">
        <f>'[4]Szenario 2'!$K44</f>
        <v>1668.1143027999999</v>
      </c>
      <c r="F44" s="85">
        <f>'[4]Szenario 3'!$H44</f>
        <v>18154.73</v>
      </c>
      <c r="G44" s="86">
        <f>'[4]Szenario 3'!$K44</f>
        <v>1879.7407441999999</v>
      </c>
      <c r="H44" s="251"/>
      <c r="I44" s="102">
        <f>'[5]Szenario 1'!$F44</f>
        <v>7</v>
      </c>
      <c r="J44" s="103">
        <f>'[5]Szenario 2'!$F44</f>
        <v>16</v>
      </c>
      <c r="K44" s="104">
        <f>'[5]Szenario 3'!$F44</f>
        <v>25</v>
      </c>
      <c r="L44" s="251"/>
      <c r="M44" s="105">
        <f>'[6]E-Auto'!$E42*(1/100)</f>
        <v>0.9</v>
      </c>
      <c r="O44" s="84">
        <f>'[4]Szenario 2'!$H44</f>
        <v>16110.82</v>
      </c>
      <c r="P44" s="92">
        <f t="shared" si="0"/>
        <v>28357.943147599999</v>
      </c>
      <c r="Q44" s="251"/>
      <c r="R44" s="93">
        <f t="shared" si="1"/>
        <v>1</v>
      </c>
      <c r="S44" s="94">
        <f t="shared" si="2"/>
        <v>1</v>
      </c>
      <c r="T44" s="251"/>
      <c r="U44" s="95">
        <f t="shared" si="3"/>
        <v>0.11936660277820312</v>
      </c>
      <c r="V44" s="94">
        <f t="shared" si="4"/>
        <v>2.6684080027834256E-3</v>
      </c>
      <c r="W44" s="251"/>
      <c r="X44" s="55">
        <f t="shared" si="12"/>
        <v>10100</v>
      </c>
      <c r="Y44" s="96">
        <f t="shared" si="6"/>
        <v>22668919.320461664</v>
      </c>
      <c r="Z44" s="96">
        <f t="shared" si="7"/>
        <v>453512.951786488</v>
      </c>
      <c r="AA44" s="96">
        <f t="shared" si="8"/>
        <v>8632.4995724</v>
      </c>
      <c r="AB44" s="97">
        <f t="shared" si="9"/>
        <v>83445.805058870756</v>
      </c>
      <c r="AD44" s="98">
        <f t="shared" si="10"/>
        <v>23224610.576879423</v>
      </c>
      <c r="AE44" s="229"/>
      <c r="AF44" s="194" t="s">
        <v>88</v>
      </c>
      <c r="AG44" s="195"/>
      <c r="AH44" s="196"/>
    </row>
    <row r="45" spans="1:35" ht="15.6" x14ac:dyDescent="0.3">
      <c r="A45" s="82">
        <f t="shared" si="11"/>
        <v>2051</v>
      </c>
      <c r="B45" s="83">
        <f>'[4]Szenario 1'!$H45</f>
        <v>14127.025</v>
      </c>
      <c r="C45" s="83">
        <f>'[4]Szenario 1'!$K45</f>
        <v>1462.7121685</v>
      </c>
      <c r="D45" s="84">
        <f>'[4]Szenario 2'!$H45</f>
        <v>16231.05</v>
      </c>
      <c r="E45" s="84">
        <f>'[4]Szenario 2'!$K45</f>
        <v>1680.5629169999997</v>
      </c>
      <c r="F45" s="85">
        <f>'[4]Szenario 3'!$H45</f>
        <v>18335.075000000001</v>
      </c>
      <c r="G45" s="86">
        <f>'[4]Szenario 3'!$K45</f>
        <v>1898.4136655</v>
      </c>
      <c r="H45" s="251"/>
      <c r="I45" s="102">
        <f>'[5]Szenario 1'!$F45</f>
        <v>7</v>
      </c>
      <c r="J45" s="103">
        <f>'[5]Szenario 2'!$F45</f>
        <v>16</v>
      </c>
      <c r="K45" s="104">
        <f>'[5]Szenario 3'!$F45</f>
        <v>25</v>
      </c>
      <c r="L45" s="251"/>
      <c r="M45" s="105">
        <f>'[6]E-Auto'!$E43*(1/100)</f>
        <v>0.928831935483871</v>
      </c>
      <c r="O45" s="84">
        <f>'[4]Szenario 2'!$H45</f>
        <v>16231.05</v>
      </c>
      <c r="P45" s="92">
        <f t="shared" si="0"/>
        <v>28569.569588999995</v>
      </c>
      <c r="Q45" s="251"/>
      <c r="R45" s="93">
        <f t="shared" si="1"/>
        <v>1</v>
      </c>
      <c r="S45" s="94">
        <f t="shared" si="2"/>
        <v>1</v>
      </c>
      <c r="T45" s="251"/>
      <c r="U45" s="95">
        <f t="shared" si="3"/>
        <v>0.11936760706836183</v>
      </c>
      <c r="V45" s="94">
        <f t="shared" si="4"/>
        <v>2.6684605677339958E-3</v>
      </c>
      <c r="W45" s="251"/>
      <c r="X45" s="55">
        <f t="shared" si="12"/>
        <v>10100</v>
      </c>
      <c r="Y45" s="96">
        <f t="shared" si="6"/>
        <v>22838288.694664352</v>
      </c>
      <c r="Z45" s="96">
        <f t="shared" si="7"/>
        <v>456897.37679981993</v>
      </c>
      <c r="AA45" s="96">
        <f t="shared" si="8"/>
        <v>8225.4856274248923</v>
      </c>
      <c r="AB45" s="97">
        <f t="shared" si="9"/>
        <v>84068.534947369772</v>
      </c>
      <c r="AD45" s="98">
        <f t="shared" si="10"/>
        <v>23397580.092038963</v>
      </c>
      <c r="AE45" s="229"/>
      <c r="AF45" s="118" t="s">
        <v>89</v>
      </c>
      <c r="AG45" s="54">
        <v>15000</v>
      </c>
      <c r="AH45" s="69" t="s">
        <v>90</v>
      </c>
    </row>
    <row r="46" spans="1:35" ht="15.6" x14ac:dyDescent="0.3">
      <c r="A46" s="82">
        <f t="shared" si="11"/>
        <v>2052</v>
      </c>
      <c r="B46" s="83">
        <f>'[4]Szenario 1'!$H46</f>
        <v>14187.14</v>
      </c>
      <c r="C46" s="83">
        <f>'[4]Szenario 1'!$K46</f>
        <v>1468.9364755999998</v>
      </c>
      <c r="D46" s="84">
        <f>'[4]Szenario 2'!$H46</f>
        <v>16351.279999999999</v>
      </c>
      <c r="E46" s="84">
        <f>'[4]Szenario 2'!$K46</f>
        <v>1693.0115311999998</v>
      </c>
      <c r="F46" s="85">
        <f>'[4]Szenario 3'!$H46</f>
        <v>18515.419999999998</v>
      </c>
      <c r="G46" s="86">
        <f>'[4]Szenario 3'!$K46</f>
        <v>1917.0865867999996</v>
      </c>
      <c r="H46" s="251"/>
      <c r="I46" s="102">
        <f>'[5]Szenario 1'!$F46</f>
        <v>7</v>
      </c>
      <c r="J46" s="103">
        <f>'[5]Szenario 2'!$F46</f>
        <v>16</v>
      </c>
      <c r="K46" s="104">
        <f>'[5]Szenario 3'!$F46</f>
        <v>25</v>
      </c>
      <c r="L46" s="251"/>
      <c r="M46" s="105">
        <f>'[6]E-Auto'!$E44*(1/100)</f>
        <v>0.95766387096774197</v>
      </c>
      <c r="O46" s="84">
        <f>'[4]Szenario 2'!$H46</f>
        <v>16351.279999999999</v>
      </c>
      <c r="P46" s="92">
        <f t="shared" si="0"/>
        <v>28781.196030399995</v>
      </c>
      <c r="Q46" s="251"/>
      <c r="R46" s="93">
        <f t="shared" si="1"/>
        <v>1</v>
      </c>
      <c r="S46" s="94">
        <f t="shared" si="2"/>
        <v>1</v>
      </c>
      <c r="T46" s="251"/>
      <c r="U46" s="95">
        <f t="shared" si="3"/>
        <v>0.11936863392579526</v>
      </c>
      <c r="V46" s="94">
        <f t="shared" si="4"/>
        <v>2.6685143138647956E-3</v>
      </c>
      <c r="W46" s="251"/>
      <c r="X46" s="55">
        <f t="shared" si="12"/>
        <v>10100</v>
      </c>
      <c r="Y46" s="96">
        <f t="shared" si="6"/>
        <v>23007665.496917792</v>
      </c>
      <c r="Z46" s="96">
        <f t="shared" si="7"/>
        <v>460281.80181315198</v>
      </c>
      <c r="AA46" s="96">
        <f t="shared" si="8"/>
        <v>7811.4874515820065</v>
      </c>
      <c r="AB46" s="97">
        <f t="shared" si="9"/>
        <v>84691.264835868802</v>
      </c>
      <c r="AD46" s="98">
        <f t="shared" si="10"/>
        <v>23570550.051018395</v>
      </c>
      <c r="AE46" s="229"/>
      <c r="AF46" s="125"/>
      <c r="AG46" s="126">
        <f>'[7]Risikoschätzung '!$P$22</f>
        <v>1.1170634920634921E-6</v>
      </c>
      <c r="AH46" s="69" t="s">
        <v>91</v>
      </c>
    </row>
    <row r="47" spans="1:35" ht="15.6" x14ac:dyDescent="0.3">
      <c r="A47" s="82">
        <f t="shared" si="11"/>
        <v>2053</v>
      </c>
      <c r="B47" s="83">
        <f>'[4]Szenario 1'!$H47</f>
        <v>14247.255000000001</v>
      </c>
      <c r="C47" s="83">
        <f>'[4]Szenario 1'!$K47</f>
        <v>1475.1607827</v>
      </c>
      <c r="D47" s="84">
        <f>'[4]Szenario 2'!$H47</f>
        <v>16471.510000000002</v>
      </c>
      <c r="E47" s="84">
        <f>'[4]Szenario 2'!$K47</f>
        <v>1705.4601454000001</v>
      </c>
      <c r="F47" s="85">
        <f>'[4]Szenario 3'!$H47</f>
        <v>18695.764999999999</v>
      </c>
      <c r="G47" s="86">
        <f>'[4]Szenario 3'!$K47</f>
        <v>1935.7595080999997</v>
      </c>
      <c r="H47" s="251"/>
      <c r="I47" s="102">
        <f>'[5]Szenario 1'!$F47</f>
        <v>7</v>
      </c>
      <c r="J47" s="103">
        <f>'[5]Szenario 2'!$F47</f>
        <v>16</v>
      </c>
      <c r="K47" s="104">
        <f>'[5]Szenario 3'!$F47</f>
        <v>25</v>
      </c>
      <c r="L47" s="251"/>
      <c r="M47" s="105">
        <f>'[6]E-Auto'!$E45*(1/100)</f>
        <v>0.98649580645161294</v>
      </c>
      <c r="O47" s="84">
        <f>'[4]Szenario 2'!$H47</f>
        <v>16471.510000000002</v>
      </c>
      <c r="P47" s="92">
        <f t="shared" si="0"/>
        <v>28992.822471800002</v>
      </c>
      <c r="Q47" s="251"/>
      <c r="R47" s="93">
        <f t="shared" si="1"/>
        <v>1</v>
      </c>
      <c r="S47" s="94">
        <f t="shared" si="2"/>
        <v>1</v>
      </c>
      <c r="T47" s="251"/>
      <c r="U47" s="95">
        <f t="shared" si="3"/>
        <v>0.11936968368606858</v>
      </c>
      <c r="V47" s="94">
        <f t="shared" si="4"/>
        <v>2.66856925873944E-3</v>
      </c>
      <c r="W47" s="251"/>
      <c r="X47" s="55">
        <f t="shared" si="12"/>
        <v>10100</v>
      </c>
      <c r="Y47" s="96">
        <f t="shared" si="6"/>
        <v>23177049.893512465</v>
      </c>
      <c r="Z47" s="96">
        <f t="shared" si="7"/>
        <v>463666.22682648408</v>
      </c>
      <c r="AA47" s="96">
        <f t="shared" si="8"/>
        <v>7390.5050448713428</v>
      </c>
      <c r="AB47" s="97">
        <f t="shared" si="9"/>
        <v>85313.994724367862</v>
      </c>
      <c r="AD47" s="98">
        <f t="shared" ref="AD47:AD54" si="13">SUM(X47:AB47)</f>
        <v>23743520.620108187</v>
      </c>
      <c r="AE47" s="229"/>
      <c r="AF47" s="125"/>
      <c r="AG47" s="126">
        <f>'[7]Risikoschätzung '!$P$26</f>
        <v>1.2216190034107652E-7</v>
      </c>
      <c r="AH47" s="69" t="s">
        <v>91</v>
      </c>
    </row>
    <row r="48" spans="1:35" ht="15.6" x14ac:dyDescent="0.3">
      <c r="A48" s="82">
        <f t="shared" si="11"/>
        <v>2054</v>
      </c>
      <c r="B48" s="83">
        <f>'[4]Szenario 1'!$H48</f>
        <v>14307.369999999999</v>
      </c>
      <c r="C48" s="83">
        <f>'[4]Szenario 1'!$K48</f>
        <v>1481.3850897999998</v>
      </c>
      <c r="D48" s="84">
        <f>'[4]Szenario 2'!$H48</f>
        <v>16591.739999999998</v>
      </c>
      <c r="E48" s="84">
        <f>'[4]Szenario 2'!$K48</f>
        <v>1717.9087595999997</v>
      </c>
      <c r="F48" s="85">
        <f>'[4]Szenario 3'!$H48</f>
        <v>18876.11</v>
      </c>
      <c r="G48" s="86">
        <f>'[4]Szenario 3'!$K48</f>
        <v>1954.4324293999998</v>
      </c>
      <c r="H48" s="251"/>
      <c r="I48" s="102">
        <f>'[5]Szenario 1'!$F48</f>
        <v>7</v>
      </c>
      <c r="J48" s="103">
        <f>'[5]Szenario 2'!$F48</f>
        <v>16</v>
      </c>
      <c r="K48" s="104">
        <f>'[5]Szenario 3'!$F48</f>
        <v>25</v>
      </c>
      <c r="L48" s="251"/>
      <c r="M48" s="105">
        <f>'[6]E-Auto'!$E46*(1/100)</f>
        <v>1</v>
      </c>
      <c r="O48" s="84">
        <f>'[4]Szenario 2'!$H48</f>
        <v>16591.739999999998</v>
      </c>
      <c r="P48" s="92">
        <f t="shared" si="0"/>
        <v>29204.448913199994</v>
      </c>
      <c r="Q48" s="251"/>
      <c r="R48" s="93">
        <f t="shared" si="1"/>
        <v>1</v>
      </c>
      <c r="S48" s="94">
        <f t="shared" si="2"/>
        <v>1</v>
      </c>
      <c r="T48" s="251"/>
      <c r="U48" s="95">
        <f t="shared" si="3"/>
        <v>0.11937075668722347</v>
      </c>
      <c r="V48" s="94">
        <f t="shared" si="4"/>
        <v>2.6686254200511675E-3</v>
      </c>
      <c r="W48" s="251"/>
      <c r="X48" s="55">
        <f t="shared" si="12"/>
        <v>10100</v>
      </c>
      <c r="Y48" s="96">
        <f t="shared" si="6"/>
        <v>23346442.053202331</v>
      </c>
      <c r="Z48" s="96">
        <f t="shared" si="7"/>
        <v>467050.6518398159</v>
      </c>
      <c r="AA48" s="96">
        <f t="shared" si="8"/>
        <v>7218.7342391999991</v>
      </c>
      <c r="AB48" s="97">
        <f t="shared" si="9"/>
        <v>85936.724612866892</v>
      </c>
      <c r="AD48" s="98">
        <f t="shared" si="13"/>
        <v>23916748.16389421</v>
      </c>
      <c r="AE48" s="229"/>
      <c r="AF48" s="194" t="s">
        <v>92</v>
      </c>
      <c r="AG48" s="195"/>
      <c r="AH48" s="196"/>
    </row>
    <row r="49" spans="1:34" ht="15.6" x14ac:dyDescent="0.3">
      <c r="A49" s="82">
        <f t="shared" si="11"/>
        <v>2055</v>
      </c>
      <c r="B49" s="83">
        <f>'[4]Szenario 1'!$H49</f>
        <v>14367.485000000001</v>
      </c>
      <c r="C49" s="83">
        <f>'[4]Szenario 1'!$K49</f>
        <v>1487.6093968999999</v>
      </c>
      <c r="D49" s="84">
        <f>'[4]Szenario 2'!$H49</f>
        <v>16711.97</v>
      </c>
      <c r="E49" s="84">
        <f>'[4]Szenario 2'!$K49</f>
        <v>1730.3573738</v>
      </c>
      <c r="F49" s="85">
        <f>'[4]Szenario 3'!$H49</f>
        <v>19056.455000000002</v>
      </c>
      <c r="G49" s="86">
        <f>'[4]Szenario 3'!$K49</f>
        <v>1973.1053507000001</v>
      </c>
      <c r="H49" s="251"/>
      <c r="I49" s="102">
        <f>'[5]Szenario 1'!$F49</f>
        <v>7</v>
      </c>
      <c r="J49" s="103">
        <f>'[5]Szenario 2'!$F49</f>
        <v>16</v>
      </c>
      <c r="K49" s="104">
        <f>'[5]Szenario 3'!$F49</f>
        <v>25</v>
      </c>
      <c r="L49" s="251"/>
      <c r="M49" s="105">
        <f>'[6]E-Auto'!$E47*(1/100)</f>
        <v>1</v>
      </c>
      <c r="O49" s="84">
        <f>'[4]Szenario 2'!$H49</f>
        <v>16711.97</v>
      </c>
      <c r="P49" s="92">
        <f t="shared" si="0"/>
        <v>29416.075354600001</v>
      </c>
      <c r="Q49" s="251"/>
      <c r="R49" s="93">
        <f t="shared" si="1"/>
        <v>1</v>
      </c>
      <c r="S49" s="94">
        <f t="shared" si="2"/>
        <v>1</v>
      </c>
      <c r="T49" s="251"/>
      <c r="U49" s="95">
        <f t="shared" si="3"/>
        <v>0.11937185326977812</v>
      </c>
      <c r="V49" s="94">
        <f t="shared" si="4"/>
        <v>2.6686828156228365E-3</v>
      </c>
      <c r="W49" s="251"/>
      <c r="X49" s="55">
        <f t="shared" si="12"/>
        <v>10100</v>
      </c>
      <c r="Y49" s="96">
        <f t="shared" si="6"/>
        <v>23515842.147223014</v>
      </c>
      <c r="Z49" s="96">
        <f t="shared" si="7"/>
        <v>470435.076853148</v>
      </c>
      <c r="AA49" s="96">
        <f t="shared" si="8"/>
        <v>7271.0439076000002</v>
      </c>
      <c r="AB49" s="97">
        <f t="shared" si="9"/>
        <v>86559.454501365923</v>
      </c>
      <c r="AD49" s="98">
        <f t="shared" si="13"/>
        <v>24090207.722485129</v>
      </c>
      <c r="AE49" s="229"/>
      <c r="AF49" s="118" t="s">
        <v>93</v>
      </c>
      <c r="AG49" s="54">
        <v>110000</v>
      </c>
      <c r="AH49" s="69" t="s">
        <v>90</v>
      </c>
    </row>
    <row r="50" spans="1:34" ht="15.6" x14ac:dyDescent="0.3">
      <c r="A50" s="82">
        <f t="shared" si="11"/>
        <v>2056</v>
      </c>
      <c r="B50" s="83">
        <f>'[4]Szenario 1'!$H50</f>
        <v>14427.6</v>
      </c>
      <c r="C50" s="83">
        <f>'[4]Szenario 1'!$K50</f>
        <v>1493.8337039999999</v>
      </c>
      <c r="D50" s="84">
        <f>'[4]Szenario 2'!$H50</f>
        <v>16832.2</v>
      </c>
      <c r="E50" s="84">
        <f>'[4]Szenario 2'!$K50</f>
        <v>1742.8059880000001</v>
      </c>
      <c r="F50" s="85">
        <f>'[4]Szenario 3'!$H50</f>
        <v>19236.8</v>
      </c>
      <c r="G50" s="86">
        <f>'[4]Szenario 3'!$K50</f>
        <v>1991.7782719999998</v>
      </c>
      <c r="H50" s="251"/>
      <c r="I50" s="102">
        <f>'[5]Szenario 1'!$F50</f>
        <v>7</v>
      </c>
      <c r="J50" s="103">
        <f>'[5]Szenario 2'!$F50</f>
        <v>16</v>
      </c>
      <c r="K50" s="104">
        <f>'[5]Szenario 3'!$F50</f>
        <v>25</v>
      </c>
      <c r="L50" s="251"/>
      <c r="M50" s="105">
        <f>'[6]E-Auto'!$E48*(1/100)</f>
        <v>1</v>
      </c>
      <c r="O50" s="84">
        <f>'[4]Szenario 2'!$H50</f>
        <v>16832.2</v>
      </c>
      <c r="P50" s="92">
        <f t="shared" si="0"/>
        <v>29627.701796000001</v>
      </c>
      <c r="Q50" s="251"/>
      <c r="R50" s="93">
        <f t="shared" si="1"/>
        <v>1</v>
      </c>
      <c r="S50" s="94">
        <f t="shared" si="2"/>
        <v>1</v>
      </c>
      <c r="T50" s="251"/>
      <c r="U50" s="95">
        <f t="shared" si="3"/>
        <v>0.11937297377672719</v>
      </c>
      <c r="V50" s="94">
        <f t="shared" si="4"/>
        <v>2.6687414634069266E-3</v>
      </c>
      <c r="W50" s="251"/>
      <c r="X50" s="55">
        <f t="shared" si="12"/>
        <v>10100</v>
      </c>
      <c r="Y50" s="96">
        <f t="shared" si="6"/>
        <v>23685250.349309813</v>
      </c>
      <c r="Z50" s="96">
        <f t="shared" si="7"/>
        <v>473819.50186647999</v>
      </c>
      <c r="AA50" s="96">
        <f t="shared" si="8"/>
        <v>7323.3535760000004</v>
      </c>
      <c r="AB50" s="97">
        <f t="shared" si="9"/>
        <v>87182.184389864968</v>
      </c>
      <c r="AD50" s="98">
        <f t="shared" si="13"/>
        <v>24263675.389142156</v>
      </c>
      <c r="AE50" s="229"/>
      <c r="AF50" s="125"/>
      <c r="AG50" s="126">
        <f>'[7]Risikoschätzung '!$P$21</f>
        <v>3.4841269841269841E-7</v>
      </c>
      <c r="AH50" s="69" t="s">
        <v>94</v>
      </c>
    </row>
    <row r="51" spans="1:34" ht="15.6" x14ac:dyDescent="0.3">
      <c r="A51" s="82">
        <f t="shared" si="11"/>
        <v>2057</v>
      </c>
      <c r="B51" s="83">
        <f>'[4]Szenario 1'!$H51</f>
        <v>14487.715</v>
      </c>
      <c r="C51" s="83">
        <f>'[4]Szenario 1'!$K51</f>
        <v>1500.0580110999999</v>
      </c>
      <c r="D51" s="84">
        <f>'[4]Szenario 2'!$H51</f>
        <v>16952.43</v>
      </c>
      <c r="E51" s="84">
        <f>'[4]Szenario 2'!$K51</f>
        <v>1755.2546021999999</v>
      </c>
      <c r="F51" s="85">
        <f>'[4]Szenario 3'!$H51</f>
        <v>19417.145</v>
      </c>
      <c r="G51" s="86">
        <f>'[4]Szenario 3'!$K51</f>
        <v>2010.4511932999999</v>
      </c>
      <c r="H51" s="251"/>
      <c r="I51" s="102">
        <f>'[5]Szenario 1'!$F51</f>
        <v>7</v>
      </c>
      <c r="J51" s="103">
        <f>'[5]Szenario 2'!$F51</f>
        <v>16</v>
      </c>
      <c r="K51" s="104">
        <f>'[5]Szenario 3'!$F51</f>
        <v>25</v>
      </c>
      <c r="L51" s="251"/>
      <c r="M51" s="105">
        <f>'[6]E-Auto'!$E49*(1/100)</f>
        <v>1</v>
      </c>
      <c r="O51" s="84">
        <f>'[4]Szenario 2'!$H51</f>
        <v>16952.43</v>
      </c>
      <c r="P51" s="92">
        <f t="shared" si="0"/>
        <v>29839.328237399997</v>
      </c>
      <c r="Q51" s="251"/>
      <c r="R51" s="93">
        <f t="shared" si="1"/>
        <v>1</v>
      </c>
      <c r="S51" s="94">
        <f t="shared" si="2"/>
        <v>1</v>
      </c>
      <c r="T51" s="251"/>
      <c r="U51" s="95">
        <f t="shared" si="3"/>
        <v>0.11937411855354187</v>
      </c>
      <c r="V51" s="94">
        <f t="shared" si="4"/>
        <v>2.668801381485536E-3</v>
      </c>
      <c r="W51" s="251"/>
      <c r="X51" s="55">
        <f t="shared" si="12"/>
        <v>10100</v>
      </c>
      <c r="Y51" s="96">
        <f t="shared" si="6"/>
        <v>23854666.835715875</v>
      </c>
      <c r="Z51" s="96">
        <f t="shared" si="7"/>
        <v>477203.92687981203</v>
      </c>
      <c r="AA51" s="96">
        <f t="shared" si="8"/>
        <v>7375.6632443999997</v>
      </c>
      <c r="AB51" s="97">
        <f t="shared" si="9"/>
        <v>87804.914278363984</v>
      </c>
      <c r="AD51" s="98">
        <f t="shared" si="13"/>
        <v>24437151.340118453</v>
      </c>
      <c r="AE51" s="229"/>
      <c r="AF51" s="125"/>
      <c r="AG51" s="126">
        <f>'[7]Risikoschätzung '!$P$25</f>
        <v>1.9152757876041898E-8</v>
      </c>
      <c r="AH51" s="69" t="s">
        <v>94</v>
      </c>
    </row>
    <row r="52" spans="1:34" ht="15.6" x14ac:dyDescent="0.3">
      <c r="A52" s="82">
        <f t="shared" si="11"/>
        <v>2058</v>
      </c>
      <c r="B52" s="83">
        <f>'[4]Szenario 1'!$H52</f>
        <v>14547.83</v>
      </c>
      <c r="C52" s="83">
        <f>'[4]Szenario 1'!$K52</f>
        <v>1506.2823182</v>
      </c>
      <c r="D52" s="84">
        <f>'[4]Szenario 2'!$H52</f>
        <v>17072.66</v>
      </c>
      <c r="E52" s="84">
        <f>'[4]Szenario 2'!$K52</f>
        <v>1767.7032164</v>
      </c>
      <c r="F52" s="85">
        <f>'[4]Szenario 3'!$H52</f>
        <v>19597.489999999998</v>
      </c>
      <c r="G52" s="86">
        <f>'[4]Szenario 3'!$K52</f>
        <v>2029.1241145999998</v>
      </c>
      <c r="H52" s="251"/>
      <c r="I52" s="102">
        <f>'[5]Szenario 1'!$F52</f>
        <v>7</v>
      </c>
      <c r="J52" s="103">
        <f>'[5]Szenario 2'!$F52</f>
        <v>16</v>
      </c>
      <c r="K52" s="104">
        <f>'[5]Szenario 3'!$F52</f>
        <v>25</v>
      </c>
      <c r="L52" s="251"/>
      <c r="M52" s="105">
        <f>'[6]E-Auto'!$E50*(1/100)</f>
        <v>1</v>
      </c>
      <c r="O52" s="84">
        <f>'[4]Szenario 2'!$H52</f>
        <v>17072.66</v>
      </c>
      <c r="P52" s="92">
        <f t="shared" si="0"/>
        <v>30050.954678800001</v>
      </c>
      <c r="Q52" s="251"/>
      <c r="R52" s="93">
        <f t="shared" si="1"/>
        <v>1</v>
      </c>
      <c r="S52" s="94">
        <f t="shared" si="2"/>
        <v>1</v>
      </c>
      <c r="T52" s="251"/>
      <c r="U52" s="95">
        <f t="shared" si="3"/>
        <v>0.11937528794816979</v>
      </c>
      <c r="V52" s="94">
        <f t="shared" si="4"/>
        <v>2.6688625880703864E-3</v>
      </c>
      <c r="W52" s="251"/>
      <c r="X52" s="55">
        <f t="shared" si="12"/>
        <v>10100</v>
      </c>
      <c r="Y52" s="96">
        <f t="shared" si="6"/>
        <v>24024091.785230305</v>
      </c>
      <c r="Z52" s="96">
        <f t="shared" si="7"/>
        <v>480588.3518931439</v>
      </c>
      <c r="AA52" s="96">
        <f t="shared" si="8"/>
        <v>7427.9729127999999</v>
      </c>
      <c r="AB52" s="97">
        <f t="shared" si="9"/>
        <v>88427.644166863043</v>
      </c>
      <c r="AD52" s="98">
        <f t="shared" si="13"/>
        <v>24610635.754203115</v>
      </c>
      <c r="AE52" s="229"/>
      <c r="AF52" s="194" t="s">
        <v>95</v>
      </c>
      <c r="AG52" s="195"/>
      <c r="AH52" s="196"/>
    </row>
    <row r="53" spans="1:34" ht="15.6" x14ac:dyDescent="0.3">
      <c r="A53" s="82">
        <f t="shared" si="11"/>
        <v>2059</v>
      </c>
      <c r="B53" s="83">
        <f>'[4]Szenario 1'!$H53</f>
        <v>14607.945</v>
      </c>
      <c r="C53" s="83">
        <f>'[4]Szenario 1'!$K53</f>
        <v>1512.5066252999998</v>
      </c>
      <c r="D53" s="84">
        <f>'[4]Szenario 2'!$H53</f>
        <v>17192.89</v>
      </c>
      <c r="E53" s="84">
        <f>'[4]Szenario 2'!$K53</f>
        <v>1780.1518305999998</v>
      </c>
      <c r="F53" s="85">
        <f>'[4]Szenario 3'!$H53</f>
        <v>19777.834999999999</v>
      </c>
      <c r="G53" s="86">
        <f>'[4]Szenario 3'!$K53</f>
        <v>2047.7970358999999</v>
      </c>
      <c r="H53" s="251"/>
      <c r="I53" s="102">
        <f>'[5]Szenario 1'!$F53</f>
        <v>7</v>
      </c>
      <c r="J53" s="103">
        <f>'[5]Szenario 2'!$F53</f>
        <v>16</v>
      </c>
      <c r="K53" s="104">
        <f>'[5]Szenario 3'!$F53</f>
        <v>25</v>
      </c>
      <c r="L53" s="251"/>
      <c r="M53" s="105">
        <f>'[6]E-Auto'!$E51*(1/100)</f>
        <v>1</v>
      </c>
      <c r="O53" s="84">
        <f>'[4]Szenario 2'!$H53</f>
        <v>17192.89</v>
      </c>
      <c r="P53" s="92">
        <f t="shared" si="0"/>
        <v>30262.581120199997</v>
      </c>
      <c r="Q53" s="251"/>
      <c r="R53" s="93">
        <f t="shared" si="1"/>
        <v>1</v>
      </c>
      <c r="S53" s="94">
        <f t="shared" si="2"/>
        <v>1</v>
      </c>
      <c r="T53" s="251"/>
      <c r="U53" s="95">
        <f t="shared" si="3"/>
        <v>0.11937648231103513</v>
      </c>
      <c r="V53" s="94">
        <f t="shared" si="4"/>
        <v>2.6689251015028195E-3</v>
      </c>
      <c r="W53" s="251"/>
      <c r="X53" s="55">
        <f t="shared" si="12"/>
        <v>10100</v>
      </c>
      <c r="Y53" s="96">
        <f t="shared" si="6"/>
        <v>24193525.379196275</v>
      </c>
      <c r="Z53" s="96">
        <f t="shared" si="7"/>
        <v>483972.77690647595</v>
      </c>
      <c r="AA53" s="96">
        <f t="shared" si="8"/>
        <v>7480.282581200001</v>
      </c>
      <c r="AB53" s="97">
        <f t="shared" si="9"/>
        <v>89050.374055362045</v>
      </c>
      <c r="AD53" s="98">
        <f t="shared" si="13"/>
        <v>24784128.812739313</v>
      </c>
      <c r="AE53" s="229"/>
      <c r="AF53" s="118" t="s">
        <v>96</v>
      </c>
      <c r="AG53" s="54">
        <v>3700000</v>
      </c>
      <c r="AH53" s="69" t="s">
        <v>90</v>
      </c>
    </row>
    <row r="54" spans="1:34" ht="16.2" thickBot="1" x14ac:dyDescent="0.35">
      <c r="A54" s="127">
        <f t="shared" si="11"/>
        <v>2060</v>
      </c>
      <c r="B54" s="83">
        <f>'[4]Szenario 1'!$H54</f>
        <v>14668.06</v>
      </c>
      <c r="C54" s="83">
        <f>'[4]Szenario 1'!$K54</f>
        <v>1518.7309323999998</v>
      </c>
      <c r="D54" s="84">
        <f>'[4]Szenario 2'!$H54</f>
        <v>17313.12</v>
      </c>
      <c r="E54" s="84">
        <f>'[4]Szenario 2'!$K54</f>
        <v>1792.6004447999999</v>
      </c>
      <c r="F54" s="85">
        <f>'[4]Szenario 3'!$H54</f>
        <v>19958.18</v>
      </c>
      <c r="G54" s="86">
        <f>'[4]Szenario 3'!$K54</f>
        <v>2066.4699572</v>
      </c>
      <c r="H54" s="251"/>
      <c r="I54" s="102">
        <f>'[5]Szenario 1'!$F54</f>
        <v>7</v>
      </c>
      <c r="J54" s="103">
        <f>'[5]Szenario 2'!$F54</f>
        <v>16</v>
      </c>
      <c r="K54" s="104">
        <f>'[5]Szenario 3'!$F54</f>
        <v>25</v>
      </c>
      <c r="L54" s="251"/>
      <c r="M54" s="105">
        <f>'[6]E-Auto'!$E52*(1/100)</f>
        <v>1</v>
      </c>
      <c r="O54" s="84">
        <f>'[4]Szenario 2'!$H54</f>
        <v>17313.12</v>
      </c>
      <c r="P54" s="92">
        <f t="shared" si="0"/>
        <v>30474.207561599997</v>
      </c>
      <c r="Q54" s="252"/>
      <c r="R54" s="93">
        <f t="shared" si="1"/>
        <v>1</v>
      </c>
      <c r="S54" s="94">
        <f t="shared" si="2"/>
        <v>1</v>
      </c>
      <c r="T54" s="252"/>
      <c r="U54" s="95">
        <f t="shared" si="3"/>
        <v>0.11937770199503857</v>
      </c>
      <c r="V54" s="94">
        <f t="shared" si="4"/>
        <v>2.6689889402537973E-3</v>
      </c>
      <c r="W54" s="252"/>
      <c r="X54" s="55">
        <f t="shared" si="12"/>
        <v>10100</v>
      </c>
      <c r="Y54" s="96">
        <f t="shared" si="6"/>
        <v>24362967.801529136</v>
      </c>
      <c r="Z54" s="96">
        <f t="shared" si="7"/>
        <v>487357.20191980805</v>
      </c>
      <c r="AA54" s="96">
        <f t="shared" si="8"/>
        <v>7532.5922496000003</v>
      </c>
      <c r="AB54" s="97">
        <f t="shared" si="9"/>
        <v>89673.10394386109</v>
      </c>
      <c r="AD54" s="98">
        <f t="shared" si="13"/>
        <v>24957630.699642405</v>
      </c>
      <c r="AE54" s="229"/>
      <c r="AF54" s="125"/>
      <c r="AG54" s="126">
        <f>'[7]Risikoschätzung '!$P$20</f>
        <v>1.0317460317460317E-8</v>
      </c>
      <c r="AH54" s="69" t="s">
        <v>94</v>
      </c>
    </row>
    <row r="55" spans="1:34" ht="15" thickBot="1" x14ac:dyDescent="0.35">
      <c r="AD55" s="98">
        <f>SUM(AD9:AD54)</f>
        <v>970344958.31952882</v>
      </c>
      <c r="AE55" s="229"/>
      <c r="AF55" s="130"/>
      <c r="AG55" s="131">
        <f>'[7]Risikoschätzung '!$P$24</f>
        <v>1.1705584371026661E-9</v>
      </c>
      <c r="AH55" s="110" t="s">
        <v>94</v>
      </c>
    </row>
    <row r="56" spans="1:34" ht="15" thickBot="1" x14ac:dyDescent="0.35">
      <c r="U56" s="197" t="s">
        <v>97</v>
      </c>
      <c r="V56" s="198"/>
      <c r="X56" s="132">
        <f>SUM(X9:X54)</f>
        <v>1933350</v>
      </c>
      <c r="Y56" s="133">
        <f>SUM(Y9:Y54)</f>
        <v>945430970.29423642</v>
      </c>
      <c r="Z56" s="134">
        <f>SUM(Z9:Z54)</f>
        <v>18915551.399512548</v>
      </c>
      <c r="AA56" s="134">
        <f>SUM(AA9:AA54)</f>
        <v>584649.27895867429</v>
      </c>
      <c r="AB56" s="135">
        <f>SUM(AB9:AB54)</f>
        <v>3480437.3468211088</v>
      </c>
      <c r="AD56" s="136">
        <f>X56+Y56+Z56+AA56+AB56</f>
        <v>970344958.3195287</v>
      </c>
      <c r="AF56" s="199"/>
      <c r="AG56" s="200"/>
    </row>
    <row r="57" spans="1:34" ht="15" thickBot="1" x14ac:dyDescent="0.35">
      <c r="AF57" s="201"/>
      <c r="AG57" s="202"/>
    </row>
    <row r="58" spans="1:34" x14ac:dyDescent="0.3">
      <c r="AE58" s="68"/>
      <c r="AF58" s="199"/>
      <c r="AG58" s="200"/>
      <c r="AH58" s="137"/>
    </row>
    <row r="59" spans="1:34" ht="15" thickBot="1" x14ac:dyDescent="0.35">
      <c r="AF59" s="201"/>
      <c r="AG59" s="202"/>
    </row>
    <row r="60" spans="1:34" x14ac:dyDescent="0.3">
      <c r="AG60" s="97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W'keitsbaum</vt:lpstr>
      <vt:lpstr>Variante 1 (WR)</vt:lpstr>
      <vt:lpstr>Variante 2 (WR)</vt:lpstr>
      <vt:lpstr>Variante 3 (WR)</vt:lpstr>
      <vt:lpstr>V1--SB2-SU2</vt:lpstr>
      <vt:lpstr>V2--SB2-SU2</vt:lpstr>
      <vt:lpstr>V3--SB2-SU2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Cyrano Golliez</cp:lastModifiedBy>
  <cp:lastPrinted>2020-03-31T06:54:28Z</cp:lastPrinted>
  <dcterms:created xsi:type="dcterms:W3CDTF">2020-03-23T16:33:42Z</dcterms:created>
  <dcterms:modified xsi:type="dcterms:W3CDTF">2020-05-21T16:04:25Z</dcterms:modified>
</cp:coreProperties>
</file>