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yrano Golliez\Desktop\ETH\6. Semester\Bachelorarbeit\09-Excell\"/>
    </mc:Choice>
  </mc:AlternateContent>
  <bookViews>
    <workbookView xWindow="-108" yWindow="-108" windowWidth="23256" windowHeight="12576" tabRatio="500" activeTab="1"/>
  </bookViews>
  <sheets>
    <sheet name="W'keitsbaum" sheetId="6" r:id="rId1"/>
    <sheet name="Z0-SB2-SU2-Kostenvergleich" sheetId="7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calcPr calcId="15251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7" l="1"/>
  <c r="E12" i="7"/>
  <c r="E10" i="7"/>
  <c r="D11" i="7"/>
  <c r="D12" i="7"/>
  <c r="D10" i="7"/>
  <c r="C11" i="7"/>
  <c r="C12" i="7"/>
  <c r="C10" i="7"/>
  <c r="I6" i="7"/>
  <c r="G6" i="7"/>
  <c r="F6" i="7"/>
  <c r="E6" i="7"/>
  <c r="D6" i="7"/>
  <c r="C6" i="7"/>
  <c r="I5" i="7"/>
  <c r="G5" i="7"/>
  <c r="F5" i="7"/>
  <c r="E5" i="7"/>
  <c r="D5" i="7"/>
  <c r="C5" i="7"/>
  <c r="I4" i="7"/>
  <c r="G4" i="7"/>
  <c r="F4" i="7"/>
  <c r="E4" i="7"/>
  <c r="D4" i="7"/>
  <c r="C4" i="7"/>
  <c r="AS7" i="6"/>
  <c r="AA9" i="6"/>
  <c r="AB9" i="6"/>
  <c r="AA12" i="6"/>
  <c r="AB12" i="6"/>
  <c r="AA15" i="6"/>
  <c r="AB15" i="6"/>
  <c r="AA18" i="6"/>
  <c r="AB18" i="6"/>
  <c r="AA21" i="6"/>
  <c r="AB21" i="6"/>
  <c r="AA24" i="6"/>
  <c r="AB24" i="6"/>
  <c r="AA27" i="6"/>
  <c r="AB27" i="6"/>
  <c r="AA30" i="6"/>
  <c r="AB30" i="6"/>
  <c r="AA33" i="6"/>
  <c r="AB33" i="6"/>
  <c r="AB35" i="6"/>
  <c r="AQ7" i="6"/>
  <c r="AS29" i="6"/>
  <c r="AT7" i="6"/>
  <c r="AT29" i="6"/>
  <c r="AU7" i="6"/>
  <c r="AU29" i="6"/>
  <c r="AR7" i="6"/>
  <c r="AR29" i="6"/>
  <c r="AS6" i="6"/>
  <c r="Y9" i="6"/>
  <c r="Z9" i="6"/>
  <c r="Y12" i="6"/>
  <c r="Z12" i="6"/>
  <c r="Y15" i="6"/>
  <c r="Z15" i="6"/>
  <c r="Y18" i="6"/>
  <c r="Z18" i="6"/>
  <c r="Y21" i="6"/>
  <c r="Z21" i="6"/>
  <c r="Y24" i="6"/>
  <c r="Z24" i="6"/>
  <c r="Y27" i="6"/>
  <c r="Z27" i="6"/>
  <c r="Y30" i="6"/>
  <c r="Z30" i="6"/>
  <c r="Y33" i="6"/>
  <c r="Z33" i="6"/>
  <c r="Z35" i="6"/>
  <c r="AQ6" i="6"/>
  <c r="AS28" i="6"/>
  <c r="AT6" i="6"/>
  <c r="AT28" i="6"/>
  <c r="AU6" i="6"/>
  <c r="AU28" i="6"/>
  <c r="AR6" i="6"/>
  <c r="AR28" i="6"/>
  <c r="AR5" i="6"/>
  <c r="W9" i="6"/>
  <c r="X9" i="6"/>
  <c r="W12" i="6"/>
  <c r="X12" i="6"/>
  <c r="W15" i="6"/>
  <c r="X15" i="6"/>
  <c r="W18" i="6"/>
  <c r="X18" i="6"/>
  <c r="W21" i="6"/>
  <c r="X21" i="6"/>
  <c r="W24" i="6"/>
  <c r="X24" i="6"/>
  <c r="W27" i="6"/>
  <c r="X27" i="6"/>
  <c r="W30" i="6"/>
  <c r="X30" i="6"/>
  <c r="W33" i="6"/>
  <c r="X33" i="6"/>
  <c r="X35" i="6"/>
  <c r="AQ5" i="6"/>
  <c r="AR27" i="6"/>
  <c r="AS5" i="6"/>
  <c r="AS27" i="6"/>
  <c r="AT5" i="6"/>
  <c r="AT27" i="6"/>
  <c r="AU5" i="6"/>
  <c r="AU27" i="6"/>
  <c r="AT25" i="6"/>
  <c r="AR25" i="6"/>
  <c r="AS25" i="6"/>
  <c r="AU25" i="6"/>
  <c r="AQ25" i="6"/>
  <c r="AF31" i="6"/>
  <c r="AE31" i="6"/>
  <c r="AE20" i="6"/>
  <c r="AF20" i="6"/>
  <c r="AF9" i="6"/>
  <c r="AE9" i="6"/>
  <c r="AE39" i="6"/>
  <c r="AE38" i="6"/>
  <c r="AE37" i="6"/>
  <c r="AE36" i="6"/>
  <c r="AE35" i="6"/>
  <c r="AE34" i="6"/>
  <c r="AE33" i="6"/>
  <c r="AE32" i="6"/>
  <c r="AE28" i="6"/>
  <c r="AE27" i="6"/>
  <c r="AE26" i="6"/>
  <c r="AE25" i="6"/>
  <c r="AE24" i="6"/>
  <c r="AE23" i="6"/>
  <c r="AE22" i="6"/>
  <c r="AE21" i="6"/>
  <c r="AE15" i="6"/>
  <c r="AE17" i="6"/>
  <c r="AE16" i="6"/>
  <c r="AE14" i="6"/>
  <c r="AE13" i="6"/>
  <c r="AE12" i="6"/>
  <c r="AE11" i="6"/>
  <c r="AE10" i="6"/>
  <c r="AF15" i="6"/>
  <c r="AF14" i="6"/>
  <c r="AF39" i="6"/>
  <c r="AF38" i="6"/>
  <c r="AF37" i="6"/>
  <c r="AF36" i="6"/>
  <c r="AF35" i="6"/>
  <c r="AF34" i="6"/>
  <c r="AF33" i="6"/>
  <c r="AF32" i="6"/>
  <c r="AF28" i="6"/>
  <c r="AF27" i="6"/>
  <c r="AF26" i="6"/>
  <c r="AF25" i="6"/>
  <c r="AF24" i="6"/>
  <c r="AF23" i="6"/>
  <c r="AF22" i="6"/>
  <c r="AF21" i="6"/>
  <c r="AF17" i="6"/>
  <c r="AF16" i="6"/>
  <c r="AF13" i="6"/>
  <c r="AF12" i="6"/>
  <c r="AF11" i="6"/>
  <c r="AF10" i="6"/>
  <c r="S9" i="6"/>
  <c r="S12" i="6"/>
  <c r="S15" i="6"/>
  <c r="S18" i="6"/>
  <c r="S21" i="6"/>
  <c r="S24" i="6"/>
  <c r="S27" i="6"/>
  <c r="S30" i="6"/>
  <c r="S33" i="6"/>
  <c r="S35" i="6"/>
  <c r="D9" i="6"/>
</calcChain>
</file>

<file path=xl/sharedStrings.xml><?xml version="1.0" encoding="utf-8"?>
<sst xmlns="http://schemas.openxmlformats.org/spreadsheetml/2006/main" count="115" uniqueCount="47">
  <si>
    <t>Risiko der Varianten</t>
  </si>
  <si>
    <t>Optimale Variante:</t>
  </si>
  <si>
    <t>Szenarien: Bevölkerungswachstum</t>
  </si>
  <si>
    <t>Szenarien: Umsetzung STEK</t>
  </si>
  <si>
    <t>Variante 1</t>
  </si>
  <si>
    <t>Risiko [CHF]</t>
  </si>
  <si>
    <t>Kosten [CHF]</t>
  </si>
  <si>
    <t>Eintrittsw'keit ℙ :</t>
  </si>
  <si>
    <t xml:space="preserve">SB1: ℙ = </t>
  </si>
  <si>
    <t xml:space="preserve">SB2: ℙ = </t>
  </si>
  <si>
    <t xml:space="preserve">SB3: ℙ = </t>
  </si>
  <si>
    <t xml:space="preserve">SU1: ℙ = </t>
  </si>
  <si>
    <t>SB1/SU1:</t>
  </si>
  <si>
    <t xml:space="preserve">SU2: ℙ = </t>
  </si>
  <si>
    <t xml:space="preserve">SU3: ℙ = </t>
  </si>
  <si>
    <t>SB1/SU2:</t>
  </si>
  <si>
    <t>SB1/SU3:</t>
  </si>
  <si>
    <t>SB3/SU1:</t>
  </si>
  <si>
    <t>SB3/SU2:</t>
  </si>
  <si>
    <t>SB3/SU3:</t>
  </si>
  <si>
    <t>SB2/SU3:</t>
  </si>
  <si>
    <t>SB2/SU2:</t>
  </si>
  <si>
    <t>SB2/SU1:</t>
  </si>
  <si>
    <t>Variante 2</t>
  </si>
  <si>
    <t>Variante 3</t>
  </si>
  <si>
    <t>Totales Risiko:</t>
  </si>
  <si>
    <t>V3</t>
  </si>
  <si>
    <t>V2</t>
  </si>
  <si>
    <t>V1</t>
  </si>
  <si>
    <t>Zustand 0</t>
  </si>
  <si>
    <t>Zustand 1</t>
  </si>
  <si>
    <t>Zustand 2</t>
  </si>
  <si>
    <t>Zustand 3</t>
  </si>
  <si>
    <t>Risiken</t>
  </si>
  <si>
    <t>Kosten</t>
  </si>
  <si>
    <t>Zustand 4</t>
  </si>
  <si>
    <t>V1 - V2</t>
  </si>
  <si>
    <t>Wachstum in % g. Z0</t>
  </si>
  <si>
    <t>Unterhaltskosten</t>
  </si>
  <si>
    <t>Reisezeitkosten</t>
  </si>
  <si>
    <t>Betriebskosten</t>
  </si>
  <si>
    <t>Umweltkosten</t>
  </si>
  <si>
    <t>Unfallkosten</t>
  </si>
  <si>
    <t xml:space="preserve">Totale Kosten </t>
  </si>
  <si>
    <t>Besitzer</t>
  </si>
  <si>
    <t>Nutzer</t>
  </si>
  <si>
    <t>Öffentlichkeit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</si>
</sst>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%"/>
    <numFmt numFmtId="165" formatCode="0.0%"/>
    <numFmt numFmtId="166" formatCode="&quot;CHF&quot;\ #,##0.00"/>
    <numFmt numFmtId="167" formatCode="0.0000E+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0" xfId="0" applyFill="1"/>
    <xf numFmtId="0" fontId="0" fillId="0" borderId="0" xfId="0" applyBorder="1"/>
    <xf numFmtId="0" fontId="0" fillId="3" borderId="0" xfId="0" applyFill="1"/>
    <xf numFmtId="0" fontId="0" fillId="0" borderId="0" xfId="0" applyFill="1" applyAlignment="1"/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10" fontId="0" fillId="0" borderId="0" xfId="0" applyNumberFormat="1"/>
    <xf numFmtId="0" fontId="0" fillId="0" borderId="9" xfId="0" applyBorder="1"/>
    <xf numFmtId="0" fontId="0" fillId="0" borderId="22" xfId="0" applyBorder="1" applyAlignment="1">
      <alignment horizontal="center" vertical="center"/>
    </xf>
    <xf numFmtId="9" fontId="0" fillId="0" borderId="23" xfId="0" applyNumberFormat="1" applyBorder="1" applyAlignment="1">
      <alignment horizontal="center" vertical="center"/>
    </xf>
    <xf numFmtId="0" fontId="0" fillId="3" borderId="9" xfId="0" applyFill="1" applyBorder="1"/>
    <xf numFmtId="0" fontId="0" fillId="3" borderId="22" xfId="0" applyFill="1" applyBorder="1"/>
    <xf numFmtId="0" fontId="0" fillId="3" borderId="24" xfId="0" applyFill="1" applyBorder="1"/>
    <xf numFmtId="0" fontId="0" fillId="3" borderId="23" xfId="0" applyFill="1" applyBorder="1"/>
    <xf numFmtId="0" fontId="0" fillId="3" borderId="0" xfId="0" applyFill="1" applyBorder="1"/>
    <xf numFmtId="0" fontId="0" fillId="0" borderId="24" xfId="0" applyBorder="1" applyAlignment="1">
      <alignment horizontal="center" vertical="center"/>
    </xf>
    <xf numFmtId="9" fontId="0" fillId="0" borderId="24" xfId="0" applyNumberFormat="1" applyBorder="1" applyAlignment="1">
      <alignment horizontal="center" vertical="center"/>
    </xf>
    <xf numFmtId="0" fontId="0" fillId="0" borderId="0" xfId="0" applyFill="1" applyAlignment="1">
      <alignment horizontal="center"/>
    </xf>
    <xf numFmtId="165" fontId="0" fillId="0" borderId="24" xfId="0" applyNumberFormat="1" applyBorder="1" applyAlignment="1">
      <alignment horizontal="center" vertical="center"/>
    </xf>
    <xf numFmtId="0" fontId="0" fillId="0" borderId="22" xfId="0" applyFill="1" applyBorder="1" applyAlignment="1">
      <alignment horizontal="center"/>
    </xf>
    <xf numFmtId="10" fontId="0" fillId="0" borderId="23" xfId="0" applyNumberFormat="1" applyBorder="1" applyAlignment="1">
      <alignment horizontal="center"/>
    </xf>
    <xf numFmtId="0" fontId="0" fillId="0" borderId="24" xfId="0" applyFill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0" xfId="0" applyBorder="1"/>
    <xf numFmtId="0" fontId="0" fillId="0" borderId="25" xfId="0" applyBorder="1"/>
    <xf numFmtId="0" fontId="0" fillId="0" borderId="21" xfId="0" applyBorder="1" applyAlignment="1"/>
    <xf numFmtId="0" fontId="0" fillId="2" borderId="23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66" fontId="0" fillId="0" borderId="10" xfId="0" applyNumberFormat="1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/>
    <xf numFmtId="166" fontId="0" fillId="0" borderId="0" xfId="0" applyNumberFormat="1"/>
    <xf numFmtId="166" fontId="0" fillId="0" borderId="0" xfId="0" applyNumberFormat="1" applyBorder="1"/>
    <xf numFmtId="166" fontId="4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10" fontId="0" fillId="0" borderId="0" xfId="0" applyNumberFormat="1" applyBorder="1"/>
    <xf numFmtId="164" fontId="0" fillId="0" borderId="0" xfId="0" applyNumberFormat="1" applyBorder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2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7" xfId="0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" fontId="0" fillId="0" borderId="10" xfId="0" applyNumberFormat="1" applyBorder="1" applyAlignment="1">
      <alignment horizontal="center"/>
    </xf>
    <xf numFmtId="11" fontId="0" fillId="0" borderId="10" xfId="0" applyNumberFormat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1" fontId="6" fillId="0" borderId="10" xfId="0" applyNumberFormat="1" applyFont="1" applyFill="1" applyBorder="1" applyAlignment="1">
      <alignment horizontal="center"/>
    </xf>
    <xf numFmtId="11" fontId="6" fillId="0" borderId="10" xfId="0" applyNumberFormat="1" applyFont="1" applyFill="1" applyBorder="1" applyAlignment="1">
      <alignment horizontal="center"/>
    </xf>
    <xf numFmtId="0" fontId="0" fillId="0" borderId="32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11" fontId="0" fillId="0" borderId="0" xfId="0" applyNumberFormat="1"/>
    <xf numFmtId="0" fontId="0" fillId="0" borderId="34" xfId="0" applyBorder="1"/>
    <xf numFmtId="0" fontId="0" fillId="0" borderId="34" xfId="0" applyBorder="1" applyAlignment="1">
      <alignment horizontal="center"/>
    </xf>
    <xf numFmtId="167" fontId="0" fillId="0" borderId="0" xfId="0" applyNumberFormat="1"/>
  </cellXfs>
  <cellStyles count="11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Risiken der Szenarien</a:t>
            </a:r>
          </a:p>
        </c:rich>
      </c:tx>
      <c:layout>
        <c:manualLayout>
          <c:xMode val="edge"/>
          <c:yMode val="edge"/>
          <c:x val="0.34632422374726518"/>
          <c:y val="4.4117647058823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Variante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'W''keitsbaum'!$AD$9:$AD$17</c:f>
              <c:strCache>
                <c:ptCount val="9"/>
                <c:pt idx="0">
                  <c:v>SB1/SU1:</c:v>
                </c:pt>
                <c:pt idx="1">
                  <c:v>SB1/SU2:</c:v>
                </c:pt>
                <c:pt idx="2">
                  <c:v>SB1/SU3:</c:v>
                </c:pt>
                <c:pt idx="3">
                  <c:v>SB2/SU1:</c:v>
                </c:pt>
                <c:pt idx="4">
                  <c:v>SB2/SU2:</c:v>
                </c:pt>
                <c:pt idx="5">
                  <c:v>SB2/SU3:</c:v>
                </c:pt>
                <c:pt idx="6">
                  <c:v>SB3/SU1:</c:v>
                </c:pt>
                <c:pt idx="7">
                  <c:v>SB3/SU2:</c:v>
                </c:pt>
                <c:pt idx="8">
                  <c:v>SB3/SU3:</c:v>
                </c:pt>
              </c:strCache>
            </c:strRef>
          </c:cat>
          <c:val>
            <c:numRef>
              <c:f>'W''keitsbaum'!$AE$9:$AE$17</c:f>
              <c:numCache>
                <c:formatCode>"CHF"\ #,##0.00</c:formatCode>
                <c:ptCount val="9"/>
                <c:pt idx="0">
                  <c:v>8230835.2472792733</c:v>
                </c:pt>
                <c:pt idx="1">
                  <c:v>94693046.797693014</c:v>
                </c:pt>
                <c:pt idx="2">
                  <c:v>61781405.381529361</c:v>
                </c:pt>
                <c:pt idx="3">
                  <c:v>18058211.85466912</c:v>
                </c:pt>
                <c:pt idx="4">
                  <c:v>207746319.23681834</c:v>
                </c:pt>
                <c:pt idx="5">
                  <c:v>135536870.96409947</c:v>
                </c:pt>
                <c:pt idx="6">
                  <c:v>9827408.7631080206</c:v>
                </c:pt>
                <c:pt idx="7">
                  <c:v>113053642.22991854</c:v>
                </c:pt>
                <c:pt idx="8">
                  <c:v>73755706.750501305</c:v>
                </c:pt>
              </c:numCache>
            </c:numRef>
          </c:val>
        </c:ser>
        <c:ser>
          <c:idx val="1"/>
          <c:order val="1"/>
          <c:tx>
            <c:v>Variante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'W''keitsbaum'!$AE$20:$AE$28</c:f>
              <c:numCache>
                <c:formatCode>"CHF"\ #,##0.00</c:formatCode>
                <c:ptCount val="9"/>
                <c:pt idx="0">
                  <c:v>7805704.8393930588</c:v>
                </c:pt>
                <c:pt idx="1">
                  <c:v>89767816.154806033</c:v>
                </c:pt>
                <c:pt idx="2">
                  <c:v>58545669.558648109</c:v>
                </c:pt>
                <c:pt idx="3">
                  <c:v>17122910.981455475</c:v>
                </c:pt>
                <c:pt idx="4">
                  <c:v>196917897.29038507</c:v>
                </c:pt>
                <c:pt idx="5">
                  <c:v>128427598.88741565</c:v>
                </c:pt>
                <c:pt idx="6">
                  <c:v>9317245.8006399255</c:v>
                </c:pt>
                <c:pt idx="7">
                  <c:v>107150537.20923644</c:v>
                </c:pt>
                <c:pt idx="8">
                  <c:v>69882226.768119901</c:v>
                </c:pt>
              </c:numCache>
            </c:numRef>
          </c:val>
        </c:ser>
        <c:ser>
          <c:idx val="2"/>
          <c:order val="2"/>
          <c:tx>
            <c:v>Variante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'W''keitsbaum'!$AE$31:$AE$39</c:f>
              <c:numCache>
                <c:formatCode>"CHF"\ #,##0.00</c:formatCode>
                <c:ptCount val="9"/>
                <c:pt idx="0">
                  <c:v>10741105.584372863</c:v>
                </c:pt>
                <c:pt idx="1">
                  <c:v>123524354.15584746</c:v>
                </c:pt>
                <c:pt idx="2">
                  <c:v>80560430.929178849</c:v>
                </c:pt>
                <c:pt idx="3">
                  <c:v>23564149.591300689</c:v>
                </c:pt>
                <c:pt idx="4">
                  <c:v>270991000.17109954</c:v>
                </c:pt>
                <c:pt idx="5">
                  <c:v>176735400.02754962</c:v>
                </c:pt>
                <c:pt idx="6">
                  <c:v>12823678.542803545</c:v>
                </c:pt>
                <c:pt idx="7">
                  <c:v>147473943.17782769</c:v>
                </c:pt>
                <c:pt idx="8">
                  <c:v>96179728.117445007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923800"/>
        <c:axId val="521922232"/>
      </c:barChart>
      <c:catAx>
        <c:axId val="521923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922232"/>
        <c:crosses val="autoZero"/>
        <c:auto val="1"/>
        <c:lblAlgn val="ctr"/>
        <c:lblOffset val="100"/>
        <c:noMultiLvlLbl val="0"/>
      </c:catAx>
      <c:valAx>
        <c:axId val="52192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923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Risiken</a:t>
            </a:r>
            <a:r>
              <a:rPr lang="en-US" baseline="0"/>
              <a:t> der Varianten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7519067934734148"/>
          <c:y val="0.17171296296296298"/>
          <c:w val="0.80438852658343007"/>
          <c:h val="0.541613808690580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'W''keitsbaum'!$AP$5</c:f>
              <c:strCache>
                <c:ptCount val="1"/>
                <c:pt idx="0">
                  <c:v>Variante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'W''keitsbaum'!$AQ$4:$AU$4</c:f>
              <c:strCache>
                <c:ptCount val="5"/>
                <c:pt idx="0">
                  <c:v>Zustand 0</c:v>
                </c:pt>
                <c:pt idx="1">
                  <c:v>Zustand 1</c:v>
                </c:pt>
                <c:pt idx="2">
                  <c:v>Zustand 2</c:v>
                </c:pt>
                <c:pt idx="3">
                  <c:v>Zustand 3</c:v>
                </c:pt>
                <c:pt idx="4">
                  <c:v>Zustand 4</c:v>
                </c:pt>
              </c:strCache>
            </c:strRef>
          </c:cat>
          <c:val>
            <c:numRef>
              <c:f>'W''keitsbaum'!$AQ$5:$AU$5</c:f>
              <c:numCache>
                <c:formatCode>"CHF"\ #,##0.00</c:formatCode>
                <c:ptCount val="5"/>
                <c:pt idx="0">
                  <c:v>722683447.22561634</c:v>
                </c:pt>
                <c:pt idx="1">
                  <c:v>725371163.14816678</c:v>
                </c:pt>
                <c:pt idx="2">
                  <c:v>725206839.37939799</c:v>
                </c:pt>
                <c:pt idx="3">
                  <c:v>762986340.48087168</c:v>
                </c:pt>
                <c:pt idx="4">
                  <c:v>725206839.37939799</c:v>
                </c:pt>
              </c:numCache>
            </c:numRef>
          </c:val>
        </c:ser>
        <c:ser>
          <c:idx val="1"/>
          <c:order val="1"/>
          <c:tx>
            <c:strRef>
              <c:f>'W''keitsbaum'!$AP$6</c:f>
              <c:strCache>
                <c:ptCount val="1"/>
                <c:pt idx="0">
                  <c:v>Variante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'W''keitsbaum'!$AQ$4:$AU$4</c:f>
              <c:strCache>
                <c:ptCount val="5"/>
                <c:pt idx="0">
                  <c:v>Zustand 0</c:v>
                </c:pt>
                <c:pt idx="1">
                  <c:v>Zustand 1</c:v>
                </c:pt>
                <c:pt idx="2">
                  <c:v>Zustand 2</c:v>
                </c:pt>
                <c:pt idx="3">
                  <c:v>Zustand 3</c:v>
                </c:pt>
                <c:pt idx="4">
                  <c:v>Zustand 4</c:v>
                </c:pt>
              </c:strCache>
            </c:strRef>
          </c:cat>
          <c:val>
            <c:numRef>
              <c:f>'W''keitsbaum'!$AQ$6:$AU$6</c:f>
              <c:numCache>
                <c:formatCode>"CHF"\ #,##0.00</c:formatCode>
                <c:ptCount val="5"/>
                <c:pt idx="0">
                  <c:v>684937607.49009967</c:v>
                </c:pt>
                <c:pt idx="1">
                  <c:v>687567840.59090233</c:v>
                </c:pt>
                <c:pt idx="2">
                  <c:v>687544696.26543534</c:v>
                </c:pt>
                <c:pt idx="3">
                  <c:v>723140657.61720121</c:v>
                </c:pt>
                <c:pt idx="4">
                  <c:v>687403516.82213342</c:v>
                </c:pt>
              </c:numCache>
            </c:numRef>
          </c:val>
        </c:ser>
        <c:ser>
          <c:idx val="2"/>
          <c:order val="2"/>
          <c:tx>
            <c:strRef>
              <c:f>'W''keitsbaum'!$AP$7</c:f>
              <c:strCache>
                <c:ptCount val="1"/>
                <c:pt idx="0">
                  <c:v>Variante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'W''keitsbaum'!$AQ$4:$AU$4</c:f>
              <c:strCache>
                <c:ptCount val="5"/>
                <c:pt idx="0">
                  <c:v>Zustand 0</c:v>
                </c:pt>
                <c:pt idx="1">
                  <c:v>Zustand 1</c:v>
                </c:pt>
                <c:pt idx="2">
                  <c:v>Zustand 2</c:v>
                </c:pt>
                <c:pt idx="3">
                  <c:v>Zustand 3</c:v>
                </c:pt>
                <c:pt idx="4">
                  <c:v>Zustand 4</c:v>
                </c:pt>
              </c:strCache>
            </c:strRef>
          </c:cat>
          <c:val>
            <c:numRef>
              <c:f>'W''keitsbaum'!$AQ$7:$AU$7</c:f>
              <c:numCache>
                <c:formatCode>"CHF"\ #,##0.00</c:formatCode>
                <c:ptCount val="5"/>
                <c:pt idx="0">
                  <c:v>942593790.29742527</c:v>
                </c:pt>
                <c:pt idx="1">
                  <c:v>946157888.60342824</c:v>
                </c:pt>
                <c:pt idx="2">
                  <c:v>945167301.59288752</c:v>
                </c:pt>
                <c:pt idx="3">
                  <c:v>995239066.10274649</c:v>
                </c:pt>
                <c:pt idx="4">
                  <c:v>687367492.98007178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921448"/>
        <c:axId val="522251744"/>
      </c:barChart>
      <c:catAx>
        <c:axId val="521921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2251744"/>
        <c:crosses val="autoZero"/>
        <c:auto val="1"/>
        <c:lblAlgn val="ctr"/>
        <c:lblOffset val="100"/>
        <c:noMultiLvlLbl val="0"/>
      </c:catAx>
      <c:valAx>
        <c:axId val="52225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921448"/>
        <c:crosses val="autoZero"/>
        <c:crossBetween val="between"/>
        <c:majorUnit val="20000000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Kosten der Szenarien</a:t>
            </a:r>
          </a:p>
        </c:rich>
      </c:tx>
      <c:layout>
        <c:manualLayout>
          <c:xMode val="edge"/>
          <c:yMode val="edge"/>
          <c:x val="0.34632422374726518"/>
          <c:y val="4.4117647058823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Variante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'W''keitsbaum'!$AD$9:$AD$17</c:f>
              <c:strCache>
                <c:ptCount val="9"/>
                <c:pt idx="0">
                  <c:v>SB1/SU1:</c:v>
                </c:pt>
                <c:pt idx="1">
                  <c:v>SB1/SU2:</c:v>
                </c:pt>
                <c:pt idx="2">
                  <c:v>SB1/SU3:</c:v>
                </c:pt>
                <c:pt idx="3">
                  <c:v>SB2/SU1:</c:v>
                </c:pt>
                <c:pt idx="4">
                  <c:v>SB2/SU2:</c:v>
                </c:pt>
                <c:pt idx="5">
                  <c:v>SB2/SU3:</c:v>
                </c:pt>
                <c:pt idx="6">
                  <c:v>SB3/SU1:</c:v>
                </c:pt>
                <c:pt idx="7">
                  <c:v>SB3/SU2:</c:v>
                </c:pt>
                <c:pt idx="8">
                  <c:v>SB3/SU3:</c:v>
                </c:pt>
              </c:strCache>
            </c:strRef>
          </c:cat>
          <c:val>
            <c:numRef>
              <c:f>'W''keitsbaum'!$AF$9:$AF$17</c:f>
              <c:numCache>
                <c:formatCode>"CHF"\ #,##0.00</c:formatCode>
                <c:ptCount val="9"/>
                <c:pt idx="0">
                  <c:v>658466819.78234184</c:v>
                </c:pt>
                <c:pt idx="1">
                  <c:v>658734238.59264708</c:v>
                </c:pt>
                <c:pt idx="2">
                  <c:v>659001657.40297985</c:v>
                </c:pt>
                <c:pt idx="3">
                  <c:v>722328474.18676484</c:v>
                </c:pt>
                <c:pt idx="4">
                  <c:v>722595892.99762905</c:v>
                </c:pt>
                <c:pt idx="5">
                  <c:v>722863311.80853057</c:v>
                </c:pt>
                <c:pt idx="6">
                  <c:v>786192701.04864168</c:v>
                </c:pt>
                <c:pt idx="7">
                  <c:v>786460119.86030293</c:v>
                </c:pt>
                <c:pt idx="8">
                  <c:v>786727538.67201388</c:v>
                </c:pt>
              </c:numCache>
            </c:numRef>
          </c:val>
        </c:ser>
        <c:ser>
          <c:idx val="1"/>
          <c:order val="1"/>
          <c:tx>
            <c:v>Variante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'W''keitsbaum'!$AF$20:$AF$28</c:f>
              <c:numCache>
                <c:formatCode>"CHF"\ #,##0.00</c:formatCode>
                <c:ptCount val="9"/>
                <c:pt idx="0">
                  <c:v>624456387.15144467</c:v>
                </c:pt>
                <c:pt idx="1">
                  <c:v>624471764.55517244</c:v>
                </c:pt>
                <c:pt idx="2">
                  <c:v>624487141.95891321</c:v>
                </c:pt>
                <c:pt idx="3">
                  <c:v>684916439.258219</c:v>
                </c:pt>
                <c:pt idx="4">
                  <c:v>684931816.66220903</c:v>
                </c:pt>
                <c:pt idx="5">
                  <c:v>684947194.06621683</c:v>
                </c:pt>
                <c:pt idx="6">
                  <c:v>745379664.05119407</c:v>
                </c:pt>
                <c:pt idx="7">
                  <c:v>745395041.45555794</c:v>
                </c:pt>
                <c:pt idx="8">
                  <c:v>745410418.85994554</c:v>
                </c:pt>
              </c:numCache>
            </c:numRef>
          </c:val>
        </c:ser>
        <c:ser>
          <c:idx val="2"/>
          <c:order val="2"/>
          <c:tx>
            <c:v>Variante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'W''keitsbaum'!$AF$31:$AF$39</c:f>
              <c:numCache>
                <c:formatCode>"CHF"\ #,##0.00</c:formatCode>
                <c:ptCount val="9"/>
                <c:pt idx="0">
                  <c:v>859288446.74982905</c:v>
                </c:pt>
                <c:pt idx="1">
                  <c:v>859299854.99719977</c:v>
                </c:pt>
                <c:pt idx="2">
                  <c:v>859311263.24457443</c:v>
                </c:pt>
                <c:pt idx="3">
                  <c:v>942565983.65202749</c:v>
                </c:pt>
                <c:pt idx="4">
                  <c:v>942577391.89947677</c:v>
                </c:pt>
                <c:pt idx="5">
                  <c:v>942588800.14693129</c:v>
                </c:pt>
                <c:pt idx="6">
                  <c:v>1025894283.4242835</c:v>
                </c:pt>
                <c:pt idx="7">
                  <c:v>1025905691.6718448</c:v>
                </c:pt>
                <c:pt idx="8">
                  <c:v>1025917099.9194134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254880"/>
        <c:axId val="522253312"/>
      </c:barChart>
      <c:catAx>
        <c:axId val="52225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2253312"/>
        <c:crosses val="autoZero"/>
        <c:auto val="1"/>
        <c:lblAlgn val="ctr"/>
        <c:lblOffset val="100"/>
        <c:noMultiLvlLbl val="0"/>
      </c:catAx>
      <c:valAx>
        <c:axId val="52225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225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Zustand</a:t>
            </a:r>
            <a:r>
              <a:rPr lang="en-US" baseline="0"/>
              <a:t> "0"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'W''keitsbaum'!$AP$5:$AP$7</c:f>
              <c:strCache>
                <c:ptCount val="3"/>
                <c:pt idx="0">
                  <c:v>Variante 1</c:v>
                </c:pt>
                <c:pt idx="1">
                  <c:v>Variante 2</c:v>
                </c:pt>
                <c:pt idx="2">
                  <c:v>Variante 3</c:v>
                </c:pt>
              </c:strCache>
            </c:strRef>
          </c:cat>
          <c:val>
            <c:numRef>
              <c:f>'W''keitsbaum'!$AQ$5:$AQ$7</c:f>
              <c:numCache>
                <c:formatCode>"CHF"\ #,##0.00</c:formatCode>
                <c:ptCount val="3"/>
                <c:pt idx="0">
                  <c:v>722683447.22561634</c:v>
                </c:pt>
                <c:pt idx="1">
                  <c:v>684937607.49009967</c:v>
                </c:pt>
                <c:pt idx="2">
                  <c:v>942593790.29742527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247432"/>
        <c:axId val="522249392"/>
      </c:barChart>
      <c:catAx>
        <c:axId val="522247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2249392"/>
        <c:crosses val="autoZero"/>
        <c:auto val="1"/>
        <c:lblAlgn val="ctr"/>
        <c:lblOffset val="100"/>
        <c:noMultiLvlLbl val="0"/>
      </c:catAx>
      <c:valAx>
        <c:axId val="522249392"/>
        <c:scaling>
          <c:orientation val="minMax"/>
          <c:min val="5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2247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Zustand "4"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'W''keitsbaum'!$AP$5:$AP$7</c:f>
              <c:strCache>
                <c:ptCount val="3"/>
                <c:pt idx="0">
                  <c:v>Variante 1</c:v>
                </c:pt>
                <c:pt idx="1">
                  <c:v>Variante 2</c:v>
                </c:pt>
                <c:pt idx="2">
                  <c:v>Variante 3</c:v>
                </c:pt>
              </c:strCache>
            </c:strRef>
          </c:cat>
          <c:val>
            <c:numRef>
              <c:f>'W''keitsbaum'!$AU$5:$AU$7</c:f>
              <c:numCache>
                <c:formatCode>"CHF"\ #,##0.00</c:formatCode>
                <c:ptCount val="3"/>
                <c:pt idx="0">
                  <c:v>725206839.37939799</c:v>
                </c:pt>
                <c:pt idx="1">
                  <c:v>687403516.82213342</c:v>
                </c:pt>
                <c:pt idx="2">
                  <c:v>687367492.98007178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249784"/>
        <c:axId val="522249000"/>
      </c:barChart>
      <c:catAx>
        <c:axId val="52224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2249000"/>
        <c:crosses val="autoZero"/>
        <c:auto val="1"/>
        <c:lblAlgn val="ctr"/>
        <c:lblOffset val="100"/>
        <c:noMultiLvlLbl val="0"/>
      </c:catAx>
      <c:valAx>
        <c:axId val="522249000"/>
        <c:scaling>
          <c:orientation val="minMax"/>
          <c:min val="6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224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Zustand "4" - Vergleich V2</a:t>
            </a:r>
            <a:r>
              <a:rPr lang="de-CH" baseline="0"/>
              <a:t> vs. V3</a:t>
            </a:r>
            <a:endParaRPr lang="de-CH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'W''keitsbaum'!$AP$6:$AP$7</c:f>
              <c:strCache>
                <c:ptCount val="2"/>
                <c:pt idx="0">
                  <c:v>Variante 2</c:v>
                </c:pt>
                <c:pt idx="1">
                  <c:v>Variante 3</c:v>
                </c:pt>
              </c:strCache>
            </c:strRef>
          </c:cat>
          <c:val>
            <c:numRef>
              <c:f>'W''keitsbaum'!$AU$6:$AU$7</c:f>
              <c:numCache>
                <c:formatCode>"CHF"\ #,##0.00</c:formatCode>
                <c:ptCount val="2"/>
                <c:pt idx="0">
                  <c:v>687403516.82213342</c:v>
                </c:pt>
                <c:pt idx="1">
                  <c:v>687367492.98007178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247824"/>
        <c:axId val="522254488"/>
      </c:barChart>
      <c:catAx>
        <c:axId val="52224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2254488"/>
        <c:crosses val="autoZero"/>
        <c:auto val="1"/>
        <c:lblAlgn val="ctr"/>
        <c:lblOffset val="100"/>
        <c:noMultiLvlLbl val="0"/>
      </c:catAx>
      <c:valAx>
        <c:axId val="52225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224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634999</xdr:colOff>
      <xdr:row>1</xdr:row>
      <xdr:rowOff>25400</xdr:rowOff>
    </xdr:from>
    <xdr:to>
      <xdr:col>40</xdr:col>
      <xdr:colOff>186266</xdr:colOff>
      <xdr:row>13</xdr:row>
      <xdr:rowOff>42333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220133</xdr:colOff>
      <xdr:row>8</xdr:row>
      <xdr:rowOff>59267</xdr:rowOff>
    </xdr:from>
    <xdr:to>
      <xdr:col>46</xdr:col>
      <xdr:colOff>1371599</xdr:colOff>
      <xdr:row>21</xdr:row>
      <xdr:rowOff>160867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804333</xdr:colOff>
      <xdr:row>15</xdr:row>
      <xdr:rowOff>110067</xdr:rowOff>
    </xdr:from>
    <xdr:to>
      <xdr:col>40</xdr:col>
      <xdr:colOff>355600</xdr:colOff>
      <xdr:row>27</xdr:row>
      <xdr:rowOff>110067</xdr:rowOff>
    </xdr:to>
    <xdr:graphicFrame macro="">
      <xdr:nvGraphicFramePr>
        <xdr:cNvPr id="12" name="Diagram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804334</xdr:colOff>
      <xdr:row>2</xdr:row>
      <xdr:rowOff>50801</xdr:rowOff>
    </xdr:from>
    <xdr:to>
      <xdr:col>53</xdr:col>
      <xdr:colOff>245534</xdr:colOff>
      <xdr:row>15</xdr:row>
      <xdr:rowOff>160867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0</xdr:colOff>
      <xdr:row>16</xdr:row>
      <xdr:rowOff>152400</xdr:rowOff>
    </xdr:from>
    <xdr:to>
      <xdr:col>53</xdr:col>
      <xdr:colOff>296334</xdr:colOff>
      <xdr:row>30</xdr:row>
      <xdr:rowOff>50800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53</xdr:col>
      <xdr:colOff>541867</xdr:colOff>
      <xdr:row>16</xdr:row>
      <xdr:rowOff>143933</xdr:rowOff>
    </xdr:from>
    <xdr:to>
      <xdr:col>58</xdr:col>
      <xdr:colOff>838200</xdr:colOff>
      <xdr:row>30</xdr:row>
      <xdr:rowOff>42333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388620</xdr:colOff>
      <xdr:row>2</xdr:row>
      <xdr:rowOff>7620</xdr:rowOff>
    </xdr:from>
    <xdr:ext cx="38862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xmlns="" id="{C1F0D5FE-4F23-4D53-9C60-9A269AA0E195}"/>
                </a:ext>
              </a:extLst>
            </xdr:cNvPr>
            <xdr:cNvSpPr txBox="1"/>
          </xdr:nvSpPr>
          <xdr:spPr>
            <a:xfrm>
              <a:off x="20193000" y="1303020"/>
              <a:ext cx="3886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e-DE" sz="1100" b="0" i="1">
                          <a:latin typeface="Cambria Math" panose="02040503050406030204" pitchFamily="18" charset="0"/>
                        </a:rPr>
                        <m:t>𝐾</m:t>
                      </m:r>
                    </m:e>
                    <m:sub>
                      <m:r>
                        <a:rPr lang="de-DE" sz="1100" b="0" i="1">
                          <a:latin typeface="Cambria Math" panose="02040503050406030204" pitchFamily="18" charset="0"/>
                        </a:rPr>
                        <m:t>𝑇𝑇</m:t>
                      </m:r>
                    </m:sub>
                  </m:sSub>
                </m:oMath>
              </a14:m>
              <a:r>
                <a:rPr lang="de-CH" sz="1100"/>
                <a:t> </a:t>
              </a:r>
            </a:p>
          </xdr:txBody>
        </xdr:sp>
      </mc:Choice>
      <mc:Fallback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xmlns="" xmlns:a14="http://schemas.microsoft.com/office/drawing/2010/main" id="{C1F0D5FE-4F23-4D53-9C60-9A269AA0E195}"/>
                </a:ext>
              </a:extLst>
            </xdr:cNvPr>
            <xdr:cNvSpPr txBox="1"/>
          </xdr:nvSpPr>
          <xdr:spPr>
            <a:xfrm>
              <a:off x="20193000" y="1303020"/>
              <a:ext cx="3886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𝐾</a:t>
              </a:r>
              <a:r>
                <a:rPr lang="de-CH" sz="1100" b="0" i="0">
                  <a:latin typeface="Cambria Math" panose="02040503050406030204" pitchFamily="18" charset="0"/>
                </a:rPr>
                <a:t>_</a:t>
              </a:r>
              <a:r>
                <a:rPr lang="de-DE" sz="1100" b="0" i="0">
                  <a:latin typeface="Cambria Math" panose="02040503050406030204" pitchFamily="18" charset="0"/>
                </a:rPr>
                <a:t>𝑇𝑇</a:t>
              </a:r>
              <a:r>
                <a:rPr lang="de-CH" sz="1100"/>
                <a:t> </a:t>
              </a:r>
            </a:p>
          </xdr:txBody>
        </xdr:sp>
      </mc:Fallback>
    </mc:AlternateContent>
    <xdr:clientData/>
  </xdr:oneCellAnchor>
  <xdr:oneCellAnchor>
    <xdr:from>
      <xdr:col>2</xdr:col>
      <xdr:colOff>403860</xdr:colOff>
      <xdr:row>2</xdr:row>
      <xdr:rowOff>7620</xdr:rowOff>
    </xdr:from>
    <xdr:ext cx="3810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xmlns="" id="{C390DA4E-4A6B-4119-BEAC-19D8D60662C5}"/>
                </a:ext>
              </a:extLst>
            </xdr:cNvPr>
            <xdr:cNvSpPr txBox="1"/>
          </xdr:nvSpPr>
          <xdr:spPr>
            <a:xfrm>
              <a:off x="19103340" y="1303020"/>
              <a:ext cx="3810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xmlns="" xmlns:a14="http://schemas.microsoft.com/office/drawing/2010/main" id="{C390DA4E-4A6B-4119-BEAC-19D8D60662C5}"/>
                </a:ext>
              </a:extLst>
            </xdr:cNvPr>
            <xdr:cNvSpPr txBox="1"/>
          </xdr:nvSpPr>
          <xdr:spPr>
            <a:xfrm>
              <a:off x="19103340" y="1303020"/>
              <a:ext cx="3810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𝐾</a:t>
              </a:r>
              <a:r>
                <a:rPr lang="de-CH" sz="1100" b="0" i="0">
                  <a:latin typeface="Cambria Math" panose="02040503050406030204" pitchFamily="18" charset="0"/>
                </a:rPr>
                <a:t>_</a:t>
              </a:r>
              <a:r>
                <a:rPr lang="de-DE" sz="1100" b="0" i="0">
                  <a:latin typeface="Cambria Math" panose="02040503050406030204" pitchFamily="18" charset="0"/>
                </a:rPr>
                <a:t>𝑈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4</xdr:col>
      <xdr:colOff>335280</xdr:colOff>
      <xdr:row>2</xdr:row>
      <xdr:rowOff>7620</xdr:rowOff>
    </xdr:from>
    <xdr:ext cx="3810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xmlns="" id="{0E743B8D-1219-4C4B-B192-D38042AA2DC9}"/>
                </a:ext>
              </a:extLst>
            </xdr:cNvPr>
            <xdr:cNvSpPr txBox="1"/>
          </xdr:nvSpPr>
          <xdr:spPr>
            <a:xfrm>
              <a:off x="21244560" y="1303020"/>
              <a:ext cx="3810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xmlns="" xmlns:a14="http://schemas.microsoft.com/office/drawing/2010/main" id="{0E743B8D-1219-4C4B-B192-D38042AA2DC9}"/>
                </a:ext>
              </a:extLst>
            </xdr:cNvPr>
            <xdr:cNvSpPr txBox="1"/>
          </xdr:nvSpPr>
          <xdr:spPr>
            <a:xfrm>
              <a:off x="21244560" y="1303020"/>
              <a:ext cx="3810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𝐾</a:t>
              </a:r>
              <a:r>
                <a:rPr lang="de-CH" sz="1100" b="0" i="0">
                  <a:latin typeface="Cambria Math" panose="02040503050406030204" pitchFamily="18" charset="0"/>
                </a:rPr>
                <a:t>_</a:t>
              </a:r>
              <a:r>
                <a:rPr lang="de-DE" sz="1100" b="0" i="0">
                  <a:latin typeface="Cambria Math" panose="02040503050406030204" pitchFamily="18" charset="0"/>
                </a:rPr>
                <a:t>𝐵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5</xdr:col>
      <xdr:colOff>342900</xdr:colOff>
      <xdr:row>2</xdr:row>
      <xdr:rowOff>7620</xdr:rowOff>
    </xdr:from>
    <xdr:ext cx="3810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feld 4">
              <a:extLst>
                <a:ext uri="{FF2B5EF4-FFF2-40B4-BE49-F238E27FC236}">
                  <a16:creationId xmlns:a16="http://schemas.microsoft.com/office/drawing/2014/main" xmlns="" id="{16A6EF69-C07F-47E4-B68C-4D84BF06D956}"/>
                </a:ext>
              </a:extLst>
            </xdr:cNvPr>
            <xdr:cNvSpPr txBox="1"/>
          </xdr:nvSpPr>
          <xdr:spPr>
            <a:xfrm>
              <a:off x="22364700" y="1303020"/>
              <a:ext cx="3810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>
        <xdr:sp macro="" textlink="">
          <xdr:nvSpPr>
            <xdr:cNvPr id="5" name="Textfeld 4">
              <a:extLst>
                <a:ext uri="{FF2B5EF4-FFF2-40B4-BE49-F238E27FC236}">
                  <a16:creationId xmlns:a16="http://schemas.microsoft.com/office/drawing/2014/main" xmlns="" xmlns:a14="http://schemas.microsoft.com/office/drawing/2010/main" id="{16A6EF69-C07F-47E4-B68C-4D84BF06D956}"/>
                </a:ext>
              </a:extLst>
            </xdr:cNvPr>
            <xdr:cNvSpPr txBox="1"/>
          </xdr:nvSpPr>
          <xdr:spPr>
            <a:xfrm>
              <a:off x="22364700" y="1303020"/>
              <a:ext cx="3810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𝐾</a:t>
              </a:r>
              <a:r>
                <a:rPr lang="de-CH" sz="1100" b="0" i="0">
                  <a:latin typeface="Cambria Math" panose="02040503050406030204" pitchFamily="18" charset="0"/>
                </a:rPr>
                <a:t>_</a:t>
              </a:r>
              <a:r>
                <a:rPr lang="de-DE" sz="1100" b="0" i="0">
                  <a:latin typeface="Cambria Math" panose="02040503050406030204" pitchFamily="18" charset="0"/>
                </a:rPr>
                <a:t>𝑈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6</xdr:col>
      <xdr:colOff>335280</xdr:colOff>
      <xdr:row>2</xdr:row>
      <xdr:rowOff>7620</xdr:rowOff>
    </xdr:from>
    <xdr:ext cx="3810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xmlns="" id="{89CE6C4C-A056-42E7-B6F6-6D5039BC9A86}"/>
                </a:ext>
              </a:extLst>
            </xdr:cNvPr>
            <xdr:cNvSpPr txBox="1"/>
          </xdr:nvSpPr>
          <xdr:spPr>
            <a:xfrm>
              <a:off x="23492460" y="1303020"/>
              <a:ext cx="3810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xmlns="" xmlns:a14="http://schemas.microsoft.com/office/drawing/2010/main" id="{89CE6C4C-A056-42E7-B6F6-6D5039BC9A86}"/>
                </a:ext>
              </a:extLst>
            </xdr:cNvPr>
            <xdr:cNvSpPr txBox="1"/>
          </xdr:nvSpPr>
          <xdr:spPr>
            <a:xfrm>
              <a:off x="23492460" y="1303020"/>
              <a:ext cx="3810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𝐾</a:t>
              </a:r>
              <a:r>
                <a:rPr lang="de-CH" sz="1100" b="0" i="0">
                  <a:latin typeface="Cambria Math" panose="02040503050406030204" pitchFamily="18" charset="0"/>
                </a:rPr>
                <a:t>_</a:t>
              </a:r>
              <a:r>
                <a:rPr lang="de-DE" sz="1100" b="0" i="0">
                  <a:latin typeface="Cambria Math" panose="02040503050406030204" pitchFamily="18" charset="0"/>
                </a:rPr>
                <a:t>𝐴</a:t>
              </a:r>
              <a:endParaRPr lang="de-CH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ustand%201/W'keitsbaum%20-%20Z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Zustand%202/W'keitsbaum%20-%20Z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Zustand%203/W'keitsbaum%20-%20Z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Zustand%204/W'keitsbaum%20-%20Z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Variante%201%20-%20Z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Variante%202%20-%20Z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Variante%203%20-%20Z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'keitsbaum"/>
    </sheetNames>
    <sheetDataSet>
      <sheetData sheetId="0">
        <row r="35">
          <cell r="X35">
            <v>725371163.14816678</v>
          </cell>
          <cell r="Z35">
            <v>687567840.59090233</v>
          </cell>
          <cell r="AB35">
            <v>946157888.60342824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'keitsbaum"/>
    </sheetNames>
    <sheetDataSet>
      <sheetData sheetId="0">
        <row r="35">
          <cell r="X35">
            <v>725206839.37939799</v>
          </cell>
          <cell r="Z35">
            <v>687544696.26543534</v>
          </cell>
          <cell r="AB35">
            <v>945167301.59288752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'keitsbaum"/>
    </sheetNames>
    <sheetDataSet>
      <sheetData sheetId="0">
        <row r="35">
          <cell r="X35">
            <v>762986340.48087168</v>
          </cell>
          <cell r="Z35">
            <v>723140657.61720121</v>
          </cell>
          <cell r="AB35">
            <v>995239066.10274649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'keitsbaum"/>
      <sheetName val="Variante 1 (WR)"/>
      <sheetName val="Variante 2 (WR)"/>
      <sheetName val="Variante 3 (WR)"/>
      <sheetName val="V1--SB2-SU2"/>
      <sheetName val="V2--SB2-SU2"/>
      <sheetName val="V3--SB2-SU2"/>
    </sheetNames>
    <sheetDataSet>
      <sheetData sheetId="0">
        <row r="35">
          <cell r="X35">
            <v>725206839.37939799</v>
          </cell>
          <cell r="Z35">
            <v>687403516.82213342</v>
          </cell>
          <cell r="AB35">
            <v>687367492.98007178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AD56">
            <v>658466819.78234184</v>
          </cell>
        </row>
      </sheetData>
      <sheetData sheetId="1">
        <row r="56">
          <cell r="AD56">
            <v>658734238.59264708</v>
          </cell>
        </row>
      </sheetData>
      <sheetData sheetId="2">
        <row r="56">
          <cell r="AD56">
            <v>659001657.40297985</v>
          </cell>
        </row>
      </sheetData>
      <sheetData sheetId="3">
        <row r="56">
          <cell r="AD56">
            <v>722328474.18676484</v>
          </cell>
        </row>
      </sheetData>
      <sheetData sheetId="4">
        <row r="56">
          <cell r="X56">
            <v>252000</v>
          </cell>
          <cell r="Y56">
            <v>705788383.63325405</v>
          </cell>
          <cell r="Z56">
            <v>14042937.721665444</v>
          </cell>
          <cell r="AA56">
            <v>584649.27895867429</v>
          </cell>
          <cell r="AB56">
            <v>1927922.3637507791</v>
          </cell>
          <cell r="AD56">
            <v>722595892.99762905</v>
          </cell>
        </row>
      </sheetData>
      <sheetData sheetId="5">
        <row r="56">
          <cell r="AD56">
            <v>722863311.80853057</v>
          </cell>
        </row>
      </sheetData>
      <sheetData sheetId="6">
        <row r="56">
          <cell r="AD56">
            <v>786192701.04864168</v>
          </cell>
        </row>
      </sheetData>
      <sheetData sheetId="7">
        <row r="56">
          <cell r="AD56">
            <v>786460119.86030293</v>
          </cell>
        </row>
      </sheetData>
      <sheetData sheetId="8">
        <row r="56">
          <cell r="AD56">
            <v>786727538.67201388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AD56">
            <v>624456387.15144467</v>
          </cell>
        </row>
      </sheetData>
      <sheetData sheetId="1">
        <row r="56">
          <cell r="AD56">
            <v>624471764.55517244</v>
          </cell>
        </row>
      </sheetData>
      <sheetData sheetId="2">
        <row r="56">
          <cell r="AD56">
            <v>624487141.95891321</v>
          </cell>
        </row>
      </sheetData>
      <sheetData sheetId="3">
        <row r="56">
          <cell r="AD56">
            <v>684916439.258219</v>
          </cell>
        </row>
      </sheetData>
      <sheetData sheetId="4">
        <row r="56">
          <cell r="X56">
            <v>1490600</v>
          </cell>
          <cell r="Y56">
            <v>666885707.29783404</v>
          </cell>
          <cell r="Z56">
            <v>14042937.721665444</v>
          </cell>
          <cell r="AA56">
            <v>584649.27895867429</v>
          </cell>
          <cell r="AB56">
            <v>1927922.3637507791</v>
          </cell>
          <cell r="AD56">
            <v>684931816.66220903</v>
          </cell>
        </row>
      </sheetData>
      <sheetData sheetId="5">
        <row r="56">
          <cell r="AD56">
            <v>684947194.06621683</v>
          </cell>
        </row>
      </sheetData>
      <sheetData sheetId="6">
        <row r="56">
          <cell r="AD56">
            <v>745379664.05119407</v>
          </cell>
        </row>
      </sheetData>
      <sheetData sheetId="7">
        <row r="56">
          <cell r="AD56">
            <v>745395041.45555794</v>
          </cell>
        </row>
      </sheetData>
      <sheetData sheetId="8">
        <row r="56">
          <cell r="AD56">
            <v>745410418.85994554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AD56">
            <v>859288446.74982905</v>
          </cell>
        </row>
      </sheetData>
      <sheetData sheetId="1">
        <row r="56">
          <cell r="AD56">
            <v>859299854.99719977</v>
          </cell>
        </row>
      </sheetData>
      <sheetData sheetId="2">
        <row r="56">
          <cell r="AD56">
            <v>859311263.24457443</v>
          </cell>
        </row>
      </sheetData>
      <sheetData sheetId="3">
        <row r="56">
          <cell r="AD56">
            <v>942565983.65202749</v>
          </cell>
        </row>
      </sheetData>
      <sheetData sheetId="4">
        <row r="56">
          <cell r="X56">
            <v>1933350</v>
          </cell>
          <cell r="Y56">
            <v>924088532.53510177</v>
          </cell>
          <cell r="Z56">
            <v>14042937.721665444</v>
          </cell>
          <cell r="AA56">
            <v>584649.27895867429</v>
          </cell>
          <cell r="AB56">
            <v>1927922.3637507791</v>
          </cell>
          <cell r="AD56">
            <v>942577391.89947677</v>
          </cell>
        </row>
      </sheetData>
      <sheetData sheetId="5">
        <row r="56">
          <cell r="AD56">
            <v>942588800.14693129</v>
          </cell>
        </row>
      </sheetData>
      <sheetData sheetId="6">
        <row r="56">
          <cell r="AD56">
            <v>1025894283.4242835</v>
          </cell>
        </row>
      </sheetData>
      <sheetData sheetId="7">
        <row r="56">
          <cell r="AD56">
            <v>1025905691.6718448</v>
          </cell>
        </row>
      </sheetData>
      <sheetData sheetId="8">
        <row r="56">
          <cell r="AD56">
            <v>1025917099.9194134</v>
          </cell>
        </row>
      </sheetData>
    </sheetDataSet>
  </externalBook>
</externalLink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1"/>
  <sheetViews>
    <sheetView topLeftCell="G31" zoomScale="90" zoomScaleNormal="90" workbookViewId="0">
      <selection activeCell="K43" sqref="K43"/>
    </sheetView>
  </sheetViews>
  <sheetFormatPr baseColWidth="10" defaultRowHeight="15.6" x14ac:dyDescent="0.3"/>
  <cols>
    <col min="1" max="1" width="3.5" style="5" customWidth="1"/>
    <col min="5" max="5" width="8.09765625" customWidth="1"/>
    <col min="6" max="6" width="14.09765625" customWidth="1"/>
    <col min="7" max="7" width="2.3984375" customWidth="1"/>
    <col min="8" max="8" width="16" customWidth="1"/>
    <col min="9" max="9" width="13.09765625" customWidth="1"/>
    <col min="11" max="11" width="14.5" customWidth="1"/>
    <col min="12" max="12" width="3.59765625" customWidth="1"/>
    <col min="13" max="13" width="14.69921875" customWidth="1"/>
    <col min="14" max="14" width="11.8984375" customWidth="1"/>
    <col min="17" max="17" width="4.5" customWidth="1"/>
    <col min="18" max="18" width="11.3984375" customWidth="1"/>
    <col min="20" max="20" width="3.3984375" customWidth="1"/>
    <col min="22" max="22" width="2.19921875" customWidth="1"/>
    <col min="23" max="29" width="16.69921875" customWidth="1"/>
    <col min="31" max="31" width="18.69921875" bestFit="1" customWidth="1"/>
    <col min="32" max="32" width="18.69921875" customWidth="1"/>
    <col min="33" max="33" width="19.59765625" customWidth="1"/>
    <col min="34" max="34" width="18.8984375" customWidth="1"/>
    <col min="35" max="35" width="19.59765625" customWidth="1"/>
    <col min="36" max="36" width="19.69921875" customWidth="1"/>
    <col min="37" max="37" width="20.796875" customWidth="1"/>
    <col min="42" max="42" width="19.59765625" customWidth="1"/>
    <col min="43" max="47" width="18.69921875" bestFit="1" customWidth="1"/>
  </cols>
  <sheetData>
    <row r="1" spans="2:47" s="5" customFormat="1" ht="16.2" thickBot="1" x14ac:dyDescent="0.35"/>
    <row r="2" spans="2:47" ht="15.6" customHeight="1" thickBot="1" x14ac:dyDescent="0.35">
      <c r="B2" s="73" t="s">
        <v>0</v>
      </c>
      <c r="C2" s="74"/>
      <c r="D2" s="75"/>
      <c r="E2" s="6"/>
    </row>
    <row r="3" spans="2:47" ht="15.6" customHeight="1" x14ac:dyDescent="0.3">
      <c r="B3" s="76"/>
      <c r="C3" s="77"/>
      <c r="D3" s="78"/>
      <c r="E3" s="6"/>
      <c r="W3" s="62" t="s">
        <v>4</v>
      </c>
      <c r="X3" s="64"/>
      <c r="Y3" s="62" t="s">
        <v>23</v>
      </c>
      <c r="Z3" s="64"/>
      <c r="AA3" s="62" t="s">
        <v>24</v>
      </c>
      <c r="AB3" s="64"/>
      <c r="AC3" s="34"/>
    </row>
    <row r="4" spans="2:47" ht="16.2" customHeight="1" thickBot="1" x14ac:dyDescent="0.35">
      <c r="B4" s="76"/>
      <c r="C4" s="77"/>
      <c r="D4" s="78"/>
      <c r="E4" s="6"/>
      <c r="W4" s="68"/>
      <c r="X4" s="69"/>
      <c r="Y4" s="68"/>
      <c r="Z4" s="69"/>
      <c r="AA4" s="68"/>
      <c r="AB4" s="69"/>
      <c r="AC4" s="34"/>
      <c r="AQ4" s="31" t="s">
        <v>29</v>
      </c>
      <c r="AR4" s="31" t="s">
        <v>30</v>
      </c>
      <c r="AS4" s="31" t="s">
        <v>31</v>
      </c>
      <c r="AT4" s="31" t="s">
        <v>32</v>
      </c>
      <c r="AU4" s="44" t="s">
        <v>35</v>
      </c>
    </row>
    <row r="5" spans="2:47" ht="16.2" thickBot="1" x14ac:dyDescent="0.35">
      <c r="B5" s="79"/>
      <c r="C5" s="80"/>
      <c r="D5" s="81"/>
      <c r="E5" s="6"/>
      <c r="G5" s="89" t="s">
        <v>2</v>
      </c>
      <c r="H5" s="90"/>
      <c r="I5" s="91"/>
      <c r="L5" s="88" t="s">
        <v>3</v>
      </c>
      <c r="M5" s="88"/>
      <c r="N5" s="88"/>
      <c r="Q5" s="62" t="s">
        <v>7</v>
      </c>
      <c r="R5" s="63"/>
      <c r="S5" s="63"/>
      <c r="T5" s="64"/>
      <c r="W5" s="65"/>
      <c r="X5" s="67"/>
      <c r="Y5" s="65"/>
      <c r="Z5" s="67"/>
      <c r="AA5" s="65"/>
      <c r="AB5" s="67"/>
      <c r="AC5" s="34"/>
      <c r="AP5" t="s">
        <v>4</v>
      </c>
      <c r="AQ5" s="37">
        <f>X35</f>
        <v>722683447.22561634</v>
      </c>
      <c r="AR5" s="38">
        <f>'[1]W''keitsbaum'!$X$35</f>
        <v>725371163.14816678</v>
      </c>
      <c r="AS5" s="36">
        <f>'[2]W''keitsbaum'!$X$35</f>
        <v>725206839.37939799</v>
      </c>
      <c r="AT5" s="36">
        <f>'[3]W''keitsbaum'!$X$35</f>
        <v>762986340.48087168</v>
      </c>
      <c r="AU5" s="36">
        <f>'[4]W''keitsbaum'!$X$35</f>
        <v>725206839.37939799</v>
      </c>
    </row>
    <row r="6" spans="2:47" ht="16.2" thickBot="1" x14ac:dyDescent="0.35">
      <c r="B6" s="6"/>
      <c r="C6" s="6"/>
      <c r="D6" s="6"/>
      <c r="E6" s="6"/>
      <c r="G6" s="92"/>
      <c r="H6" s="93"/>
      <c r="I6" s="94"/>
      <c r="L6" s="88"/>
      <c r="M6" s="88"/>
      <c r="N6" s="88"/>
      <c r="Q6" s="65"/>
      <c r="R6" s="66"/>
      <c r="S6" s="66"/>
      <c r="T6" s="67"/>
      <c r="AP6" t="s">
        <v>23</v>
      </c>
      <c r="AQ6" s="37">
        <f>Z35</f>
        <v>684937607.49009967</v>
      </c>
      <c r="AR6" s="37">
        <f>'[1]W''keitsbaum'!$Z$35</f>
        <v>687567840.59090233</v>
      </c>
      <c r="AS6" s="36">
        <f>'[2]W''keitsbaum'!$Z$35</f>
        <v>687544696.26543534</v>
      </c>
      <c r="AT6" s="36">
        <f>'[3]W''keitsbaum'!$Z$35</f>
        <v>723140657.61720121</v>
      </c>
      <c r="AU6" s="36">
        <f>'[4]W''keitsbaum'!$Z$35</f>
        <v>687403516.82213342</v>
      </c>
    </row>
    <row r="7" spans="2:47" ht="16.2" thickBot="1" x14ac:dyDescent="0.35">
      <c r="V7" s="54"/>
      <c r="W7" s="42" t="s">
        <v>6</v>
      </c>
      <c r="X7" s="43" t="s">
        <v>5</v>
      </c>
      <c r="Y7" s="25" t="s">
        <v>6</v>
      </c>
      <c r="Z7" s="26" t="s">
        <v>5</v>
      </c>
      <c r="AA7" s="25" t="s">
        <v>6</v>
      </c>
      <c r="AB7" s="26" t="s">
        <v>5</v>
      </c>
      <c r="AC7" s="32"/>
      <c r="AE7" s="40" t="s">
        <v>33</v>
      </c>
      <c r="AF7" s="41" t="s">
        <v>34</v>
      </c>
      <c r="AP7" t="s">
        <v>24</v>
      </c>
      <c r="AQ7" s="37">
        <f>AB35</f>
        <v>942593790.29742527</v>
      </c>
      <c r="AR7" s="37">
        <f>'[1]W''keitsbaum'!$AB$35</f>
        <v>946157888.60342824</v>
      </c>
      <c r="AS7" s="36">
        <f>'[2]W''keitsbaum'!$AB$35</f>
        <v>945167301.59288752</v>
      </c>
      <c r="AT7" s="36">
        <f>'[3]W''keitsbaum'!$AB$35</f>
        <v>995239066.10274649</v>
      </c>
      <c r="AU7" s="36">
        <f>'[4]W''keitsbaum'!$AB$35</f>
        <v>687367492.98007178</v>
      </c>
    </row>
    <row r="8" spans="2:47" ht="16.2" thickBot="1" x14ac:dyDescent="0.35">
      <c r="B8" s="82" t="s">
        <v>1</v>
      </c>
      <c r="C8" s="83"/>
      <c r="I8" s="2"/>
      <c r="J8" s="7"/>
      <c r="O8" s="7"/>
      <c r="V8" s="54"/>
      <c r="W8" s="57"/>
      <c r="X8" s="58"/>
      <c r="Y8" s="57"/>
      <c r="Z8" s="58"/>
      <c r="AA8" s="57"/>
      <c r="AB8" s="58"/>
      <c r="AC8" s="32"/>
    </row>
    <row r="9" spans="2:47" ht="16.2" thickBot="1" x14ac:dyDescent="0.35">
      <c r="B9" s="84"/>
      <c r="C9" s="85"/>
      <c r="D9" s="30" t="str">
        <f>IF(X35&lt;Z35,"Variante 1",IF(Z35&lt;AB35,"Variante 2","Variante 3"))</f>
        <v>Variante 2</v>
      </c>
      <c r="E9" s="12"/>
      <c r="F9" s="12"/>
      <c r="G9" s="12"/>
      <c r="H9" s="12"/>
      <c r="I9" s="10" t="s">
        <v>8</v>
      </c>
      <c r="J9" s="11">
        <v>0.25</v>
      </c>
      <c r="K9" s="12"/>
      <c r="L9" s="12"/>
      <c r="M9" s="13"/>
      <c r="N9" s="17" t="s">
        <v>11</v>
      </c>
      <c r="O9" s="18">
        <v>0.05</v>
      </c>
      <c r="P9" s="15"/>
      <c r="Q9" s="12"/>
      <c r="R9" s="21" t="s">
        <v>12</v>
      </c>
      <c r="S9" s="22">
        <f>J9*O9</f>
        <v>1.2500000000000001E-2</v>
      </c>
      <c r="T9" s="12"/>
      <c r="U9" s="12"/>
      <c r="V9" s="54"/>
      <c r="W9" s="27">
        <f>'[5]SB1-SU1'!$AD$56</f>
        <v>658466819.78234184</v>
      </c>
      <c r="X9" s="27">
        <f>W9*S9</f>
        <v>8230835.2472792733</v>
      </c>
      <c r="Y9" s="27">
        <f>'[6]SB1-SU1'!$AD$56</f>
        <v>624456387.15144467</v>
      </c>
      <c r="Z9" s="27">
        <f>Y9*S9</f>
        <v>7805704.8393930588</v>
      </c>
      <c r="AA9" s="27">
        <f>'[7]SB1-SU1'!$AD$56</f>
        <v>859288446.74982905</v>
      </c>
      <c r="AB9" s="27">
        <f>AA9*S9</f>
        <v>10741105.584372863</v>
      </c>
      <c r="AC9" s="32" t="s">
        <v>28</v>
      </c>
      <c r="AD9" s="21" t="s">
        <v>12</v>
      </c>
      <c r="AE9" s="33">
        <f>X9</f>
        <v>8230835.2472792733</v>
      </c>
      <c r="AF9" s="33">
        <f>W9</f>
        <v>658466819.78234184</v>
      </c>
      <c r="AQ9" s="31"/>
      <c r="AR9" s="31"/>
      <c r="AS9" s="31"/>
      <c r="AT9" s="31"/>
    </row>
    <row r="10" spans="2:47" ht="16.2" thickBot="1" x14ac:dyDescent="0.35">
      <c r="B10" s="86"/>
      <c r="C10" s="87"/>
      <c r="G10" s="3"/>
      <c r="H10" s="60"/>
      <c r="I10" s="60"/>
      <c r="J10" s="60"/>
      <c r="K10" s="60"/>
      <c r="L10" s="3"/>
      <c r="M10" s="60"/>
      <c r="N10" s="60"/>
      <c r="O10" s="60"/>
      <c r="P10" s="60"/>
      <c r="Q10" s="60"/>
      <c r="R10" s="60"/>
      <c r="S10" s="60"/>
      <c r="T10" s="60"/>
      <c r="U10" s="60"/>
      <c r="V10" s="54"/>
      <c r="W10" s="59"/>
      <c r="X10" s="54"/>
      <c r="Y10" s="59"/>
      <c r="Z10" s="54"/>
      <c r="AA10" s="59"/>
      <c r="AB10" s="54"/>
      <c r="AC10" s="32"/>
      <c r="AD10" s="23" t="s">
        <v>15</v>
      </c>
      <c r="AE10" s="33">
        <f>X12</f>
        <v>94693046.797693014</v>
      </c>
      <c r="AF10" s="37">
        <f>W12</f>
        <v>658734238.59264708</v>
      </c>
      <c r="AQ10" s="37"/>
      <c r="AR10" s="38"/>
      <c r="AS10" s="36"/>
      <c r="AT10" s="36"/>
    </row>
    <row r="11" spans="2:47" ht="16.2" thickBot="1" x14ac:dyDescent="0.35">
      <c r="G11" s="3"/>
      <c r="H11" s="70"/>
      <c r="I11" s="70"/>
      <c r="J11" s="70"/>
      <c r="K11" s="70"/>
      <c r="L11" s="3"/>
      <c r="M11" s="61"/>
      <c r="N11" s="61"/>
      <c r="O11" s="61"/>
      <c r="P11" s="61"/>
      <c r="Q11" s="61"/>
      <c r="R11" s="61"/>
      <c r="S11" s="61"/>
      <c r="T11" s="61"/>
      <c r="U11" s="61"/>
      <c r="V11" s="54"/>
      <c r="W11" s="59"/>
      <c r="X11" s="54"/>
      <c r="Y11" s="59"/>
      <c r="Z11" s="54"/>
      <c r="AA11" s="59"/>
      <c r="AB11" s="54"/>
      <c r="AC11" s="32"/>
      <c r="AD11" s="23" t="s">
        <v>16</v>
      </c>
      <c r="AE11" s="33">
        <f>X15</f>
        <v>61781405.381529361</v>
      </c>
      <c r="AF11" s="37">
        <f>W15</f>
        <v>659001657.40297985</v>
      </c>
      <c r="AQ11" s="37"/>
      <c r="AR11" s="37"/>
      <c r="AS11" s="36"/>
      <c r="AT11" s="36"/>
    </row>
    <row r="12" spans="2:47" ht="16.2" thickBot="1" x14ac:dyDescent="0.35">
      <c r="G12" s="3"/>
      <c r="H12" s="70"/>
      <c r="I12" s="70"/>
      <c r="J12" s="70"/>
      <c r="K12" s="70"/>
      <c r="L12" s="16"/>
      <c r="M12" s="14"/>
      <c r="N12" s="17" t="s">
        <v>13</v>
      </c>
      <c r="O12" s="20">
        <v>0.57499999999999996</v>
      </c>
      <c r="P12" s="12"/>
      <c r="Q12" s="12"/>
      <c r="R12" s="23" t="s">
        <v>15</v>
      </c>
      <c r="S12" s="24">
        <f>J9*O12</f>
        <v>0.14374999999999999</v>
      </c>
      <c r="T12" s="14"/>
      <c r="U12" s="15"/>
      <c r="V12" s="54"/>
      <c r="W12" s="27">
        <f>'[5]SB1-SU2'!$AD$56</f>
        <v>658734238.59264708</v>
      </c>
      <c r="X12" s="27">
        <f>W12*S12</f>
        <v>94693046.797693014</v>
      </c>
      <c r="Y12" s="27">
        <f>'[6]SB1-SU2'!$AD$56</f>
        <v>624471764.55517244</v>
      </c>
      <c r="Z12" s="27">
        <f>Y12*S12</f>
        <v>89767816.154806033</v>
      </c>
      <c r="AA12" s="27">
        <f>'[7]SB1-SU2'!$AD$56</f>
        <v>859299854.99719977</v>
      </c>
      <c r="AB12" s="27">
        <f>AA12*S12</f>
        <v>123524354.15584746</v>
      </c>
      <c r="AC12" s="2"/>
      <c r="AD12" s="21" t="s">
        <v>22</v>
      </c>
      <c r="AE12" s="33">
        <f>X18</f>
        <v>18058211.85466912</v>
      </c>
      <c r="AF12" s="37">
        <f>W18</f>
        <v>722328474.18676484</v>
      </c>
    </row>
    <row r="13" spans="2:47" ht="16.2" thickBot="1" x14ac:dyDescent="0.35">
      <c r="G13" s="3"/>
      <c r="H13" s="70"/>
      <c r="I13" s="70"/>
      <c r="J13" s="70"/>
      <c r="K13" s="70"/>
      <c r="L13" s="3"/>
      <c r="M13" s="60"/>
      <c r="N13" s="60"/>
      <c r="O13" s="60"/>
      <c r="P13" s="60"/>
      <c r="Q13" s="60"/>
      <c r="R13" s="60"/>
      <c r="S13" s="60"/>
      <c r="T13" s="60"/>
      <c r="U13" s="60"/>
      <c r="V13" s="54"/>
      <c r="W13" s="59"/>
      <c r="X13" s="54"/>
      <c r="Y13" s="59"/>
      <c r="Z13" s="54"/>
      <c r="AA13" s="59"/>
      <c r="AB13" s="54"/>
      <c r="AC13" s="32"/>
      <c r="AD13" s="23" t="s">
        <v>21</v>
      </c>
      <c r="AE13" s="33">
        <f>X21</f>
        <v>207746319.23681834</v>
      </c>
      <c r="AF13" s="37">
        <f>W21</f>
        <v>722595892.99762905</v>
      </c>
    </row>
    <row r="14" spans="2:47" ht="16.2" thickBot="1" x14ac:dyDescent="0.35">
      <c r="G14" s="3"/>
      <c r="H14" s="70"/>
      <c r="I14" s="70"/>
      <c r="J14" s="70"/>
      <c r="K14" s="70"/>
      <c r="L14" s="3"/>
      <c r="M14" s="61"/>
      <c r="N14" s="61"/>
      <c r="O14" s="61"/>
      <c r="P14" s="61"/>
      <c r="Q14" s="61"/>
      <c r="R14" s="61"/>
      <c r="S14" s="61"/>
      <c r="T14" s="61"/>
      <c r="U14" s="61"/>
      <c r="V14" s="54"/>
      <c r="W14" s="59"/>
      <c r="X14" s="54"/>
      <c r="Y14" s="59"/>
      <c r="Z14" s="54"/>
      <c r="AA14" s="59"/>
      <c r="AB14" s="54"/>
      <c r="AC14" s="32"/>
      <c r="AD14" s="23" t="s">
        <v>20</v>
      </c>
      <c r="AE14" s="33">
        <f>X24</f>
        <v>135536870.96409947</v>
      </c>
      <c r="AF14" s="37">
        <f>W24</f>
        <v>722863311.80853057</v>
      </c>
    </row>
    <row r="15" spans="2:47" ht="16.2" thickBot="1" x14ac:dyDescent="0.35">
      <c r="G15" s="3"/>
      <c r="H15" s="70"/>
      <c r="I15" s="70"/>
      <c r="J15" s="70"/>
      <c r="K15" s="70"/>
      <c r="L15" s="16"/>
      <c r="M15" s="14"/>
      <c r="N15" s="17" t="s">
        <v>14</v>
      </c>
      <c r="O15" s="20">
        <v>0.375</v>
      </c>
      <c r="P15" s="12"/>
      <c r="Q15" s="12"/>
      <c r="R15" s="23" t="s">
        <v>16</v>
      </c>
      <c r="S15" s="24">
        <f>J9*O15</f>
        <v>9.375E-2</v>
      </c>
      <c r="T15" s="14"/>
      <c r="U15" s="15"/>
      <c r="V15" s="54"/>
      <c r="W15" s="27">
        <f>'[5]SB1-SU3'!$AD$56</f>
        <v>659001657.40297985</v>
      </c>
      <c r="X15" s="27">
        <f>W15*S15</f>
        <v>61781405.381529361</v>
      </c>
      <c r="Y15" s="27">
        <f>'[6]SB1-SU3'!$AD$56</f>
        <v>624487141.95891321</v>
      </c>
      <c r="Z15" s="27">
        <f>Y15*S15</f>
        <v>58545669.558648109</v>
      </c>
      <c r="AA15" s="27">
        <f>'[7]SB1-SU3'!$AD$56</f>
        <v>859311263.24457443</v>
      </c>
      <c r="AB15" s="27">
        <f>AA15*S15</f>
        <v>80560430.929178849</v>
      </c>
      <c r="AC15" s="2"/>
      <c r="AD15" s="21" t="s">
        <v>17</v>
      </c>
      <c r="AE15" s="33">
        <f>X27</f>
        <v>9827408.7631080206</v>
      </c>
      <c r="AF15" s="37">
        <f>W27</f>
        <v>786192701.04864168</v>
      </c>
    </row>
    <row r="16" spans="2:47" ht="16.2" thickBot="1" x14ac:dyDescent="0.35">
      <c r="G16" s="3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54"/>
      <c r="W16" s="57"/>
      <c r="X16" s="58"/>
      <c r="Y16" s="57"/>
      <c r="Z16" s="58"/>
      <c r="AA16" s="57"/>
      <c r="AB16" s="58"/>
      <c r="AC16" s="32"/>
      <c r="AD16" s="23" t="s">
        <v>18</v>
      </c>
      <c r="AE16" s="33">
        <f>X30</f>
        <v>113053642.22991854</v>
      </c>
      <c r="AF16" s="37">
        <f>W30</f>
        <v>786460119.86030293</v>
      </c>
    </row>
    <row r="17" spans="7:47" ht="16.2" thickBot="1" x14ac:dyDescent="0.35">
      <c r="G17" s="3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54"/>
      <c r="W17" s="59"/>
      <c r="X17" s="54"/>
      <c r="Y17" s="59"/>
      <c r="Z17" s="54"/>
      <c r="AA17" s="59"/>
      <c r="AB17" s="54"/>
      <c r="AC17" s="32"/>
      <c r="AD17" s="23" t="s">
        <v>19</v>
      </c>
      <c r="AE17" s="33">
        <f>X33</f>
        <v>73755706.750501305</v>
      </c>
      <c r="AF17" s="37">
        <f>W33</f>
        <v>786727538.67201388</v>
      </c>
    </row>
    <row r="18" spans="7:47" ht="16.2" thickBot="1" x14ac:dyDescent="0.35">
      <c r="G18" s="3"/>
      <c r="H18" s="12"/>
      <c r="I18" s="10" t="s">
        <v>9</v>
      </c>
      <c r="J18" s="11">
        <v>0.5</v>
      </c>
      <c r="K18" s="12"/>
      <c r="L18" s="12"/>
      <c r="M18" s="13"/>
      <c r="N18" s="17" t="s">
        <v>11</v>
      </c>
      <c r="O18" s="18">
        <v>0.05</v>
      </c>
      <c r="P18" s="15"/>
      <c r="Q18" s="12"/>
      <c r="R18" s="21" t="s">
        <v>22</v>
      </c>
      <c r="S18" s="22">
        <f>J18*O18</f>
        <v>2.5000000000000001E-2</v>
      </c>
      <c r="T18" s="12"/>
      <c r="U18" s="12"/>
      <c r="V18" s="54"/>
      <c r="W18" s="27">
        <f>'[5]SB2-SU1'!$AD$56</f>
        <v>722328474.18676484</v>
      </c>
      <c r="X18" s="27">
        <f>W18*S18</f>
        <v>18058211.85466912</v>
      </c>
      <c r="Y18" s="27">
        <f>'[6]SB2-SU1'!$AD$56</f>
        <v>684916439.258219</v>
      </c>
      <c r="Z18" s="27">
        <f>Y18*S18</f>
        <v>17122910.981455475</v>
      </c>
      <c r="AA18" s="27">
        <f>'[7]SB2-SU1'!$AD$56</f>
        <v>942565983.65202749</v>
      </c>
      <c r="AB18" s="27">
        <f>AA18*S18</f>
        <v>23564149.591300689</v>
      </c>
      <c r="AC18" s="2"/>
    </row>
    <row r="19" spans="7:47" ht="16.2" thickBot="1" x14ac:dyDescent="0.35">
      <c r="G19" s="3"/>
      <c r="H19" s="60"/>
      <c r="I19" s="60"/>
      <c r="J19" s="60"/>
      <c r="K19" s="60"/>
      <c r="L19" s="3"/>
      <c r="M19" s="60"/>
      <c r="N19" s="60"/>
      <c r="O19" s="60"/>
      <c r="P19" s="60"/>
      <c r="Q19" s="60"/>
      <c r="R19" s="60"/>
      <c r="S19" s="60"/>
      <c r="T19" s="60"/>
      <c r="U19" s="60"/>
      <c r="V19" s="54"/>
      <c r="W19" s="57"/>
      <c r="X19" s="58"/>
      <c r="Y19" s="57"/>
      <c r="Z19" s="58"/>
      <c r="AA19" s="57"/>
      <c r="AB19" s="58"/>
      <c r="AC19" s="32"/>
    </row>
    <row r="20" spans="7:47" ht="16.2" thickBot="1" x14ac:dyDescent="0.35">
      <c r="G20" s="3"/>
      <c r="H20" s="70"/>
      <c r="I20" s="70"/>
      <c r="J20" s="70"/>
      <c r="K20" s="70"/>
      <c r="L20" s="3"/>
      <c r="M20" s="61"/>
      <c r="N20" s="61"/>
      <c r="O20" s="61"/>
      <c r="P20" s="61"/>
      <c r="Q20" s="61"/>
      <c r="R20" s="61"/>
      <c r="S20" s="61"/>
      <c r="T20" s="61"/>
      <c r="U20" s="61"/>
      <c r="V20" s="54"/>
      <c r="W20" s="59"/>
      <c r="X20" s="54"/>
      <c r="Y20" s="59"/>
      <c r="Z20" s="54"/>
      <c r="AA20" s="59"/>
      <c r="AB20" s="54"/>
      <c r="AC20" s="32" t="s">
        <v>27</v>
      </c>
      <c r="AD20" s="21" t="s">
        <v>12</v>
      </c>
      <c r="AE20" s="33">
        <f>Z9</f>
        <v>7805704.8393930588</v>
      </c>
      <c r="AF20" s="37">
        <f>Y9</f>
        <v>624456387.15144467</v>
      </c>
    </row>
    <row r="21" spans="7:47" ht="16.2" thickBot="1" x14ac:dyDescent="0.35">
      <c r="G21" s="3"/>
      <c r="H21" s="70"/>
      <c r="I21" s="70"/>
      <c r="J21" s="70"/>
      <c r="K21" s="70"/>
      <c r="L21" s="16"/>
      <c r="M21" s="13"/>
      <c r="N21" s="17" t="s">
        <v>13</v>
      </c>
      <c r="O21" s="20">
        <v>0.57499999999999996</v>
      </c>
      <c r="P21" s="12"/>
      <c r="Q21" s="12"/>
      <c r="R21" s="23" t="s">
        <v>21</v>
      </c>
      <c r="S21" s="24">
        <f>J18*O21</f>
        <v>0.28749999999999998</v>
      </c>
      <c r="T21" s="14"/>
      <c r="U21" s="15"/>
      <c r="V21" s="54"/>
      <c r="W21" s="27">
        <f>'[5]SB2-SU2'!$AD$56</f>
        <v>722595892.99762905</v>
      </c>
      <c r="X21" s="27">
        <f>W21*S21</f>
        <v>207746319.23681834</v>
      </c>
      <c r="Y21" s="27">
        <f>'[6]SB2-SU2'!$AD$56</f>
        <v>684931816.66220903</v>
      </c>
      <c r="Z21" s="27">
        <f>Y21*S21</f>
        <v>196917897.29038507</v>
      </c>
      <c r="AA21" s="27">
        <f>'[7]SB2-SU2'!$AD$56</f>
        <v>942577391.89947677</v>
      </c>
      <c r="AB21" s="27">
        <f>AA21*S21</f>
        <v>270991000.17109954</v>
      </c>
      <c r="AC21" s="2"/>
      <c r="AD21" s="23" t="s">
        <v>15</v>
      </c>
      <c r="AE21" s="33">
        <f>Z12</f>
        <v>89767816.154806033</v>
      </c>
      <c r="AF21" s="37">
        <f>Y12</f>
        <v>624471764.55517244</v>
      </c>
    </row>
    <row r="22" spans="7:47" ht="16.2" thickBot="1" x14ac:dyDescent="0.35">
      <c r="G22" s="3"/>
      <c r="H22" s="70"/>
      <c r="I22" s="70"/>
      <c r="J22" s="70"/>
      <c r="K22" s="70"/>
      <c r="L22" s="3"/>
      <c r="M22" s="60"/>
      <c r="N22" s="60"/>
      <c r="O22" s="60"/>
      <c r="P22" s="60"/>
      <c r="Q22" s="60"/>
      <c r="R22" s="60"/>
      <c r="S22" s="60"/>
      <c r="T22" s="60"/>
      <c r="U22" s="60"/>
      <c r="V22" s="54"/>
      <c r="W22" s="57"/>
      <c r="X22" s="58"/>
      <c r="Y22" s="57"/>
      <c r="Z22" s="58"/>
      <c r="AA22" s="57"/>
      <c r="AB22" s="58"/>
      <c r="AC22" s="32"/>
      <c r="AD22" s="23" t="s">
        <v>16</v>
      </c>
      <c r="AE22" s="33">
        <f>Z15</f>
        <v>58545669.558648109</v>
      </c>
      <c r="AF22" s="37">
        <f>Y15</f>
        <v>624487141.95891321</v>
      </c>
    </row>
    <row r="23" spans="7:47" ht="16.2" thickBot="1" x14ac:dyDescent="0.35">
      <c r="G23" s="3"/>
      <c r="H23" s="70"/>
      <c r="I23" s="70"/>
      <c r="J23" s="70"/>
      <c r="K23" s="70"/>
      <c r="L23" s="3"/>
      <c r="M23" s="61"/>
      <c r="N23" s="61"/>
      <c r="O23" s="61"/>
      <c r="P23" s="61"/>
      <c r="Q23" s="61"/>
      <c r="R23" s="61"/>
      <c r="S23" s="61"/>
      <c r="T23" s="61"/>
      <c r="U23" s="61"/>
      <c r="V23" s="54"/>
      <c r="W23" s="59"/>
      <c r="X23" s="54"/>
      <c r="Y23" s="59"/>
      <c r="Z23" s="54"/>
      <c r="AA23" s="59"/>
      <c r="AB23" s="54"/>
      <c r="AC23" s="32"/>
      <c r="AD23" s="21" t="s">
        <v>22</v>
      </c>
      <c r="AE23" s="33">
        <f>Z18</f>
        <v>17122910.981455475</v>
      </c>
      <c r="AF23" s="37">
        <f>Y18</f>
        <v>684916439.258219</v>
      </c>
    </row>
    <row r="24" spans="7:47" ht="16.2" thickBot="1" x14ac:dyDescent="0.35">
      <c r="G24" s="3"/>
      <c r="H24" s="70"/>
      <c r="I24" s="70"/>
      <c r="J24" s="70"/>
      <c r="K24" s="70"/>
      <c r="L24" s="16"/>
      <c r="M24" s="13"/>
      <c r="N24" s="17" t="s">
        <v>14</v>
      </c>
      <c r="O24" s="20">
        <v>0.375</v>
      </c>
      <c r="P24" s="12"/>
      <c r="Q24" s="12"/>
      <c r="R24" s="23" t="s">
        <v>20</v>
      </c>
      <c r="S24" s="24">
        <f>J18*O24</f>
        <v>0.1875</v>
      </c>
      <c r="T24" s="14"/>
      <c r="U24" s="15"/>
      <c r="V24" s="54"/>
      <c r="W24" s="27">
        <f>'[5]SB2-SU3'!$AD$56</f>
        <v>722863311.80853057</v>
      </c>
      <c r="X24" s="27">
        <f>W24*S24</f>
        <v>135536870.96409947</v>
      </c>
      <c r="Y24" s="27">
        <f>'[6]SB2-SU3'!$AD$56</f>
        <v>684947194.06621683</v>
      </c>
      <c r="Z24" s="27">
        <f>Y24*S24</f>
        <v>128427598.88741565</v>
      </c>
      <c r="AA24" s="27">
        <f>'[7]SB2-SU3'!$AD$56</f>
        <v>942588800.14693129</v>
      </c>
      <c r="AB24" s="27">
        <f>AA24*S24</f>
        <v>176735400.02754962</v>
      </c>
      <c r="AC24" s="2"/>
      <c r="AD24" s="23" t="s">
        <v>21</v>
      </c>
      <c r="AE24" s="33">
        <f>Z21</f>
        <v>196917897.29038507</v>
      </c>
      <c r="AF24" s="37">
        <f>Y21</f>
        <v>684931816.66220903</v>
      </c>
    </row>
    <row r="25" spans="7:47" ht="16.2" thickBot="1" x14ac:dyDescent="0.35">
      <c r="G25" s="3"/>
      <c r="H25" s="70"/>
      <c r="I25" s="70"/>
      <c r="J25" s="70"/>
      <c r="K25" s="70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54"/>
      <c r="W25" s="57"/>
      <c r="X25" s="58"/>
      <c r="Y25" s="57"/>
      <c r="Z25" s="58"/>
      <c r="AA25" s="57"/>
      <c r="AB25" s="58"/>
      <c r="AC25" s="32"/>
      <c r="AD25" s="23" t="s">
        <v>20</v>
      </c>
      <c r="AE25" s="33">
        <f>Z24</f>
        <v>128427598.88741565</v>
      </c>
      <c r="AF25" s="37">
        <f>Y24</f>
        <v>684947194.06621683</v>
      </c>
      <c r="AP25" t="s">
        <v>36</v>
      </c>
      <c r="AQ25" s="36">
        <f>AQ5-AQ6</f>
        <v>37745839.735516667</v>
      </c>
      <c r="AR25" s="36">
        <f>AR5-AR6</f>
        <v>37803322.557264447</v>
      </c>
      <c r="AS25" s="36">
        <f>AS5-AS6</f>
        <v>37662143.11396265</v>
      </c>
      <c r="AT25" s="36">
        <f>AT5-AT6</f>
        <v>39845682.863670468</v>
      </c>
      <c r="AU25" s="36">
        <f>AU5-AU6</f>
        <v>37803322.557264566</v>
      </c>
    </row>
    <row r="26" spans="7:47" ht="16.2" thickBot="1" x14ac:dyDescent="0.35">
      <c r="G26" s="3"/>
      <c r="H26" s="61"/>
      <c r="I26" s="61"/>
      <c r="J26" s="61"/>
      <c r="K26" s="61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54"/>
      <c r="W26" s="59"/>
      <c r="X26" s="54"/>
      <c r="Y26" s="59"/>
      <c r="Z26" s="54"/>
      <c r="AA26" s="59"/>
      <c r="AB26" s="54"/>
      <c r="AC26" s="32"/>
      <c r="AD26" s="21" t="s">
        <v>17</v>
      </c>
      <c r="AE26" s="33">
        <f>Z27</f>
        <v>9317245.8006399255</v>
      </c>
      <c r="AF26" s="37">
        <f>Y27</f>
        <v>745379664.05119407</v>
      </c>
    </row>
    <row r="27" spans="7:47" ht="16.2" thickBot="1" x14ac:dyDescent="0.35">
      <c r="G27" s="16"/>
      <c r="H27" s="14"/>
      <c r="I27" s="10" t="s">
        <v>10</v>
      </c>
      <c r="J27" s="11">
        <v>0.25</v>
      </c>
      <c r="K27" s="14"/>
      <c r="L27" s="12"/>
      <c r="M27" s="13"/>
      <c r="N27" s="17" t="s">
        <v>11</v>
      </c>
      <c r="O27" s="18">
        <v>0.05</v>
      </c>
      <c r="P27" s="15"/>
      <c r="Q27" s="12"/>
      <c r="R27" s="21" t="s">
        <v>17</v>
      </c>
      <c r="S27" s="22">
        <f>J27*O27</f>
        <v>1.2500000000000001E-2</v>
      </c>
      <c r="T27" s="12"/>
      <c r="U27" s="12"/>
      <c r="V27" s="54"/>
      <c r="W27" s="27">
        <f>'[5]SB3-SU1'!$AD$56</f>
        <v>786192701.04864168</v>
      </c>
      <c r="X27" s="27">
        <f>W27*S27</f>
        <v>9827408.7631080206</v>
      </c>
      <c r="Y27" s="27">
        <f>'[6]SB3-SU1'!$AD$56</f>
        <v>745379664.05119407</v>
      </c>
      <c r="Z27" s="27">
        <f>Y27*S27</f>
        <v>9317245.8006399255</v>
      </c>
      <c r="AA27" s="27">
        <f>'[7]SB3-SU1'!$AD$56</f>
        <v>1025894283.4242835</v>
      </c>
      <c r="AB27" s="27">
        <f>AA27*S27</f>
        <v>12823678.542803545</v>
      </c>
      <c r="AC27" s="2"/>
      <c r="AD27" s="23" t="s">
        <v>18</v>
      </c>
      <c r="AE27" s="33">
        <f>Z30</f>
        <v>107150537.20923644</v>
      </c>
      <c r="AF27" s="37">
        <f>Y30</f>
        <v>745395041.45555794</v>
      </c>
      <c r="AP27" t="s">
        <v>4</v>
      </c>
      <c r="AQ27" s="51" t="s">
        <v>37</v>
      </c>
      <c r="AR27" s="48">
        <f>(AR5-$AQ$5)/$AQ$5</f>
        <v>3.7190777412553009E-3</v>
      </c>
      <c r="AS27" s="48">
        <f t="shared" ref="AS27:AU27" si="0">(AS5-$AQ$5)/$AQ$5</f>
        <v>3.491697732207596E-3</v>
      </c>
      <c r="AT27" s="48">
        <f t="shared" si="0"/>
        <v>5.5768391278336674E-2</v>
      </c>
      <c r="AU27" s="8">
        <f t="shared" si="0"/>
        <v>3.491697732207596E-3</v>
      </c>
    </row>
    <row r="28" spans="7:47" ht="16.2" thickBot="1" x14ac:dyDescent="0.35">
      <c r="I28" s="7"/>
      <c r="J28" s="7"/>
      <c r="L28" s="3"/>
      <c r="M28" s="60"/>
      <c r="N28" s="60"/>
      <c r="O28" s="60"/>
      <c r="P28" s="60"/>
      <c r="Q28" s="60"/>
      <c r="R28" s="60"/>
      <c r="S28" s="60"/>
      <c r="T28" s="60"/>
      <c r="U28" s="60"/>
      <c r="V28" s="54"/>
      <c r="W28" s="57"/>
      <c r="X28" s="58"/>
      <c r="Y28" s="57"/>
      <c r="Z28" s="58"/>
      <c r="AA28" s="57"/>
      <c r="AB28" s="58"/>
      <c r="AC28" s="32"/>
      <c r="AD28" s="23" t="s">
        <v>19</v>
      </c>
      <c r="AE28" s="33">
        <f>Z33</f>
        <v>69882226.768119901</v>
      </c>
      <c r="AF28" s="37">
        <f>Y33</f>
        <v>745410418.85994554</v>
      </c>
      <c r="AP28" t="s">
        <v>23</v>
      </c>
      <c r="AQ28" s="51"/>
      <c r="AR28" s="47">
        <f>(AR6-$AQ$6)/$AQ$6</f>
        <v>3.840106123594153E-3</v>
      </c>
      <c r="AS28" s="47">
        <f t="shared" ref="AS28:AU28" si="1">(AS6-$AQ$6)/$AQ$6</f>
        <v>3.8063157093813881E-3</v>
      </c>
      <c r="AT28" s="47">
        <f t="shared" si="1"/>
        <v>5.5775956392719671E-2</v>
      </c>
      <c r="AU28" s="46">
        <f t="shared" si="1"/>
        <v>3.6001955580594932E-3</v>
      </c>
    </row>
    <row r="29" spans="7:47" ht="16.2" thickBot="1" x14ac:dyDescent="0.35">
      <c r="L29" s="3"/>
      <c r="M29" s="61"/>
      <c r="N29" s="61"/>
      <c r="O29" s="61"/>
      <c r="P29" s="61"/>
      <c r="Q29" s="61"/>
      <c r="R29" s="61"/>
      <c r="S29" s="61"/>
      <c r="T29" s="61"/>
      <c r="U29" s="61"/>
      <c r="V29" s="54"/>
      <c r="W29" s="59"/>
      <c r="X29" s="54"/>
      <c r="Y29" s="59"/>
      <c r="Z29" s="54"/>
      <c r="AA29" s="59"/>
      <c r="AB29" s="54"/>
      <c r="AC29" s="32"/>
      <c r="AN29" s="2"/>
      <c r="AO29" s="2"/>
      <c r="AP29" t="s">
        <v>24</v>
      </c>
      <c r="AQ29" s="51"/>
      <c r="AR29" s="47">
        <f>(AR7-$AQ$7)/$AQ$7</f>
        <v>3.7811603924086555E-3</v>
      </c>
      <c r="AS29" s="47">
        <f t="shared" ref="AS29:AU29" si="2">(AS7-$AQ$7)/$AQ$7</f>
        <v>2.7302442705995412E-3</v>
      </c>
      <c r="AT29" s="47">
        <f t="shared" si="2"/>
        <v>5.585149864896688E-2</v>
      </c>
      <c r="AU29" s="46">
        <f t="shared" si="2"/>
        <v>-0.27077018748109893</v>
      </c>
    </row>
    <row r="30" spans="7:47" ht="16.2" thickBot="1" x14ac:dyDescent="0.35">
      <c r="L30" s="16"/>
      <c r="M30" s="13"/>
      <c r="N30" s="17" t="s">
        <v>13</v>
      </c>
      <c r="O30" s="20">
        <v>0.57499999999999996</v>
      </c>
      <c r="P30" s="12"/>
      <c r="Q30" s="12"/>
      <c r="R30" s="23" t="s">
        <v>18</v>
      </c>
      <c r="S30" s="24">
        <f>J27*O30</f>
        <v>0.14374999999999999</v>
      </c>
      <c r="T30" s="14"/>
      <c r="U30" s="15"/>
      <c r="V30" s="54"/>
      <c r="W30" s="27">
        <f>'[5]SB3-SU2'!$AD$56</f>
        <v>786460119.86030293</v>
      </c>
      <c r="X30" s="27">
        <f>W30*S30</f>
        <v>113053642.22991854</v>
      </c>
      <c r="Y30" s="27">
        <f>'[6]SB3-SU2'!$AD$56</f>
        <v>745395041.45555794</v>
      </c>
      <c r="Z30" s="27">
        <f>Y30*S30</f>
        <v>107150537.20923644</v>
      </c>
      <c r="AA30" s="27">
        <f>'[7]SB3-SU2'!$AD$56</f>
        <v>1025905691.6718448</v>
      </c>
      <c r="AB30" s="27">
        <f>AA30*S30</f>
        <v>147473943.17782769</v>
      </c>
      <c r="AC30" s="2"/>
      <c r="AN30" s="2"/>
      <c r="AO30" s="2"/>
      <c r="AU30" s="2"/>
    </row>
    <row r="31" spans="7:47" ht="16.2" thickBot="1" x14ac:dyDescent="0.35">
      <c r="L31" s="3"/>
      <c r="M31" s="60"/>
      <c r="N31" s="60"/>
      <c r="O31" s="60"/>
      <c r="P31" s="60"/>
      <c r="Q31" s="60"/>
      <c r="R31" s="60"/>
      <c r="S31" s="60"/>
      <c r="T31" s="60"/>
      <c r="U31" s="60"/>
      <c r="V31" s="54"/>
      <c r="W31" s="57"/>
      <c r="X31" s="58"/>
      <c r="Y31" s="57"/>
      <c r="Z31" s="58"/>
      <c r="AA31" s="57"/>
      <c r="AB31" s="58"/>
      <c r="AC31" s="32" t="s">
        <v>26</v>
      </c>
      <c r="AD31" s="21" t="s">
        <v>12</v>
      </c>
      <c r="AE31" s="33">
        <f>AB9</f>
        <v>10741105.584372863</v>
      </c>
      <c r="AF31" s="37">
        <f>AA9</f>
        <v>859288446.74982905</v>
      </c>
      <c r="AN31" s="2"/>
      <c r="AO31" s="2"/>
      <c r="AP31" s="32"/>
      <c r="AQ31" s="2"/>
      <c r="AR31" s="32"/>
      <c r="AS31" s="2"/>
      <c r="AT31" s="32"/>
      <c r="AU31" s="2"/>
    </row>
    <row r="32" spans="7:47" ht="16.2" thickBot="1" x14ac:dyDescent="0.35">
      <c r="L32" s="3"/>
      <c r="M32" s="61"/>
      <c r="N32" s="61"/>
      <c r="O32" s="61"/>
      <c r="P32" s="61"/>
      <c r="Q32" s="61"/>
      <c r="R32" s="61"/>
      <c r="S32" s="61"/>
      <c r="T32" s="61"/>
      <c r="U32" s="61"/>
      <c r="V32" s="54"/>
      <c r="W32" s="59"/>
      <c r="X32" s="54"/>
      <c r="Y32" s="59"/>
      <c r="Z32" s="54"/>
      <c r="AA32" s="59"/>
      <c r="AB32" s="54"/>
      <c r="AC32" s="32"/>
      <c r="AD32" s="23" t="s">
        <v>15</v>
      </c>
      <c r="AE32" s="33">
        <f>AB12</f>
        <v>123524354.15584746</v>
      </c>
      <c r="AF32" s="37">
        <f>AA12</f>
        <v>859299854.99719977</v>
      </c>
      <c r="AN32" s="2"/>
      <c r="AO32" s="39"/>
      <c r="AP32" s="37"/>
      <c r="AQ32" s="2"/>
      <c r="AR32" s="37"/>
      <c r="AS32" s="2"/>
      <c r="AT32" s="37"/>
      <c r="AU32" s="2"/>
    </row>
    <row r="33" spans="12:47" ht="16.2" thickBot="1" x14ac:dyDescent="0.35">
      <c r="L33" s="16"/>
      <c r="M33" s="13"/>
      <c r="N33" s="17" t="s">
        <v>14</v>
      </c>
      <c r="O33" s="20">
        <v>0.375</v>
      </c>
      <c r="P33" s="12"/>
      <c r="Q33" s="12"/>
      <c r="R33" s="23" t="s">
        <v>19</v>
      </c>
      <c r="S33" s="24">
        <f>J27*O33</f>
        <v>9.375E-2</v>
      </c>
      <c r="T33" s="14"/>
      <c r="U33" s="15"/>
      <c r="V33" s="54"/>
      <c r="W33" s="27">
        <f>'[5]SB3-SU3'!$AD$56</f>
        <v>786727538.67201388</v>
      </c>
      <c r="X33" s="27">
        <f>W33*S33</f>
        <v>73755706.750501305</v>
      </c>
      <c r="Y33" s="27">
        <f>'[6]SB3-SU3'!$AD$56</f>
        <v>745410418.85994554</v>
      </c>
      <c r="Z33" s="27">
        <f>Y33*S33</f>
        <v>69882226.768119901</v>
      </c>
      <c r="AA33" s="27">
        <f>'[7]SB3-SU3'!$AD$56</f>
        <v>1025917099.9194134</v>
      </c>
      <c r="AB33" s="27">
        <f>AA33*S33</f>
        <v>96179728.117445007</v>
      </c>
      <c r="AC33" s="2"/>
      <c r="AD33" s="23" t="s">
        <v>16</v>
      </c>
      <c r="AE33" s="33">
        <f>AB15</f>
        <v>80560430.929178849</v>
      </c>
      <c r="AF33" s="37">
        <f>AA15</f>
        <v>859311263.24457443</v>
      </c>
      <c r="AN33" s="2"/>
      <c r="AO33" s="39"/>
      <c r="AP33" s="37"/>
      <c r="AQ33" s="2"/>
      <c r="AR33" s="37"/>
      <c r="AS33" s="2"/>
      <c r="AT33" s="37"/>
      <c r="AU33" s="2"/>
    </row>
    <row r="34" spans="12:47" ht="16.2" thickBot="1" x14ac:dyDescent="0.35">
      <c r="W34" s="55"/>
      <c r="X34" s="29"/>
      <c r="Y34" s="55"/>
      <c r="Z34" s="29"/>
      <c r="AA34" s="55"/>
      <c r="AB34" s="29"/>
      <c r="AC34" s="35"/>
      <c r="AD34" s="21" t="s">
        <v>22</v>
      </c>
      <c r="AE34" s="33">
        <f>AB18</f>
        <v>23564149.591300689</v>
      </c>
      <c r="AF34" s="37">
        <f>AA18</f>
        <v>942565983.65202749</v>
      </c>
      <c r="AN34" s="2"/>
      <c r="AO34" s="39"/>
      <c r="AP34" s="37"/>
      <c r="AQ34" s="2"/>
      <c r="AR34" s="37"/>
      <c r="AS34" s="2"/>
      <c r="AT34" s="37"/>
      <c r="AU34" s="2"/>
    </row>
    <row r="35" spans="12:47" ht="16.2" thickBot="1" x14ac:dyDescent="0.35">
      <c r="S35" s="8">
        <f>SUM(S9:S33)</f>
        <v>1</v>
      </c>
      <c r="U35" s="52" t="s">
        <v>25</v>
      </c>
      <c r="V35" s="53"/>
      <c r="W35" s="56"/>
      <c r="X35" s="28">
        <f>SUM(X9,X12,X15,X18,X21,X24,X27,X30,X33)</f>
        <v>722683447.22561634</v>
      </c>
      <c r="Y35" s="56"/>
      <c r="Z35" s="28">
        <f>SUM(Z9,Z12,Z15,Z18,Z21,Z24,Z27,Z30,Z33)</f>
        <v>684937607.49009967</v>
      </c>
      <c r="AA35" s="56"/>
      <c r="AB35" s="28">
        <f>SUM(AB9,AB12,AB15,AB18,AB21,AB24,AB27,AB30,AB33,)</f>
        <v>942593790.29742527</v>
      </c>
      <c r="AC35" s="2"/>
      <c r="AD35" s="23" t="s">
        <v>21</v>
      </c>
      <c r="AE35" s="33">
        <f>AB21</f>
        <v>270991000.17109954</v>
      </c>
      <c r="AF35" s="37">
        <f>AA21</f>
        <v>942577391.89947677</v>
      </c>
      <c r="AN35" s="2"/>
      <c r="AO35" s="39"/>
      <c r="AP35" s="37"/>
      <c r="AQ35" s="2"/>
      <c r="AR35" s="37"/>
      <c r="AS35" s="2"/>
      <c r="AT35" s="37"/>
      <c r="AU35" s="2"/>
    </row>
    <row r="36" spans="12:47" ht="16.2" thickBot="1" x14ac:dyDescent="0.35">
      <c r="O36" s="45"/>
      <c r="AD36" s="23" t="s">
        <v>20</v>
      </c>
      <c r="AE36" s="33">
        <f>AB24</f>
        <v>176735400.02754962</v>
      </c>
      <c r="AF36" s="37">
        <f>AA24</f>
        <v>942588800.14693129</v>
      </c>
      <c r="AN36" s="2"/>
      <c r="AO36" s="39"/>
      <c r="AP36" s="37"/>
      <c r="AQ36" s="2"/>
      <c r="AR36" s="37"/>
      <c r="AS36" s="2"/>
      <c r="AT36" s="37"/>
      <c r="AU36" s="2"/>
    </row>
    <row r="37" spans="12:47" ht="16.2" thickBot="1" x14ac:dyDescent="0.35">
      <c r="X37" s="9" t="s">
        <v>4</v>
      </c>
      <c r="Z37" s="9" t="s">
        <v>23</v>
      </c>
      <c r="AB37" s="9" t="s">
        <v>24</v>
      </c>
      <c r="AC37" s="2"/>
      <c r="AD37" s="21" t="s">
        <v>17</v>
      </c>
      <c r="AE37" s="33">
        <f>AB27</f>
        <v>12823678.542803545</v>
      </c>
      <c r="AF37" s="37">
        <f>AA27</f>
        <v>1025894283.4242835</v>
      </c>
      <c r="AN37" s="2"/>
      <c r="AO37" s="39"/>
      <c r="AP37" s="37"/>
      <c r="AQ37" s="2"/>
      <c r="AR37" s="37"/>
      <c r="AS37" s="2"/>
      <c r="AT37" s="37"/>
      <c r="AU37" s="2"/>
    </row>
    <row r="38" spans="12:47" ht="16.2" thickBot="1" x14ac:dyDescent="0.35">
      <c r="AD38" s="23" t="s">
        <v>18</v>
      </c>
      <c r="AE38" s="33">
        <f>AB30</f>
        <v>147473943.17782769</v>
      </c>
      <c r="AF38" s="37">
        <f>AA30</f>
        <v>1025905691.6718448</v>
      </c>
      <c r="AN38" s="2"/>
      <c r="AO38" s="39"/>
      <c r="AP38" s="37"/>
      <c r="AQ38" s="2"/>
      <c r="AR38" s="37"/>
      <c r="AS38" s="2"/>
      <c r="AT38" s="37"/>
      <c r="AU38" s="2"/>
    </row>
    <row r="39" spans="12:47" ht="16.2" thickBot="1" x14ac:dyDescent="0.35">
      <c r="AD39" s="23" t="s">
        <v>19</v>
      </c>
      <c r="AE39" s="33">
        <f>AB33</f>
        <v>96179728.117445007</v>
      </c>
      <c r="AF39" s="37">
        <f>AA33</f>
        <v>1025917099.9194134</v>
      </c>
      <c r="AN39" s="2"/>
      <c r="AO39" s="39"/>
      <c r="AP39" s="37"/>
      <c r="AQ39" s="2"/>
      <c r="AR39" s="37"/>
      <c r="AS39" s="2"/>
      <c r="AT39" s="37"/>
      <c r="AU39" s="2"/>
    </row>
    <row r="40" spans="12:47" x14ac:dyDescent="0.3">
      <c r="AN40" s="2"/>
      <c r="AO40" s="39"/>
      <c r="AP40" s="37"/>
      <c r="AQ40" s="2"/>
      <c r="AR40" s="37"/>
      <c r="AS40" s="2"/>
      <c r="AT40" s="37"/>
      <c r="AU40" s="2"/>
    </row>
    <row r="41" spans="12:47" x14ac:dyDescent="0.3">
      <c r="W41" s="2"/>
      <c r="AN41" s="2"/>
      <c r="AO41" s="2"/>
      <c r="AP41" s="2"/>
      <c r="AQ41" s="2"/>
      <c r="AR41" s="2"/>
      <c r="AS41" s="2"/>
      <c r="AT41" s="2"/>
      <c r="AU41" s="2"/>
    </row>
    <row r="42" spans="12:47" x14ac:dyDescent="0.3">
      <c r="AN42" s="2"/>
      <c r="AO42" s="2"/>
      <c r="AP42" s="2"/>
      <c r="AQ42" s="2"/>
      <c r="AR42" s="2"/>
      <c r="AS42" s="2"/>
      <c r="AT42" s="2"/>
      <c r="AU42" s="2"/>
    </row>
    <row r="43" spans="12:47" x14ac:dyDescent="0.3"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AN43" s="2"/>
      <c r="AO43" s="2"/>
      <c r="AP43" s="2"/>
      <c r="AQ43" s="2"/>
      <c r="AR43" s="2"/>
      <c r="AS43" s="2"/>
      <c r="AT43" s="2"/>
      <c r="AU43" s="2"/>
    </row>
    <row r="44" spans="12:47" x14ac:dyDescent="0.3"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2:47" x14ac:dyDescent="0.3"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2:47" x14ac:dyDescent="0.3">
      <c r="M46" s="1"/>
      <c r="N46" s="4"/>
      <c r="O46" s="4"/>
      <c r="P46" s="4"/>
      <c r="Q46" s="4"/>
      <c r="R46" s="4"/>
      <c r="S46" s="1"/>
      <c r="T46" s="1"/>
      <c r="U46" s="1"/>
      <c r="V46" s="1"/>
      <c r="W46" s="1"/>
      <c r="X46" s="1"/>
    </row>
    <row r="47" spans="12:47" x14ac:dyDescent="0.3">
      <c r="M47" s="1"/>
      <c r="N47" s="4"/>
      <c r="O47" s="4"/>
      <c r="P47" s="4"/>
      <c r="Q47" s="4"/>
      <c r="R47" s="4"/>
      <c r="S47" s="1"/>
      <c r="T47" s="1"/>
      <c r="U47" s="1"/>
      <c r="V47" s="1"/>
      <c r="W47" s="1"/>
      <c r="X47" s="1"/>
    </row>
    <row r="48" spans="12:47" x14ac:dyDescent="0.3">
      <c r="M48" s="1"/>
      <c r="N48" s="4"/>
      <c r="O48" s="4"/>
      <c r="P48" s="4"/>
      <c r="Q48" s="4"/>
      <c r="R48" s="4"/>
      <c r="S48" s="1"/>
      <c r="T48" s="1"/>
      <c r="U48" s="1"/>
      <c r="V48" s="1"/>
      <c r="W48" s="1"/>
      <c r="X48" s="1"/>
    </row>
    <row r="49" spans="13:37" x14ac:dyDescent="0.3">
      <c r="M49" s="1"/>
      <c r="N49" s="4"/>
      <c r="O49" s="4"/>
      <c r="P49" s="4"/>
      <c r="Q49" s="4"/>
      <c r="R49" s="4"/>
      <c r="S49" s="1"/>
      <c r="T49" s="19"/>
      <c r="U49" s="19"/>
      <c r="V49" s="1"/>
      <c r="W49" s="1"/>
      <c r="X49" s="1"/>
    </row>
    <row r="50" spans="13:37" x14ac:dyDescent="0.3">
      <c r="M50" s="1"/>
      <c r="N50" s="4"/>
      <c r="O50" s="4"/>
      <c r="P50" s="4"/>
      <c r="Q50" s="4"/>
      <c r="R50" s="4"/>
      <c r="S50" s="1"/>
      <c r="T50" s="19"/>
      <c r="U50" s="19"/>
      <c r="V50" s="1"/>
      <c r="W50" s="1"/>
      <c r="X50" s="1"/>
      <c r="AF50" s="70" t="s">
        <v>4</v>
      </c>
      <c r="AG50" s="70"/>
    </row>
    <row r="51" spans="13:37" ht="16.2" thickBot="1" x14ac:dyDescent="0.35">
      <c r="M51" s="1"/>
      <c r="N51" s="4"/>
      <c r="O51" s="4"/>
      <c r="P51" s="4"/>
      <c r="Q51" s="4"/>
      <c r="R51" s="4"/>
      <c r="S51" s="1"/>
      <c r="T51" s="19"/>
      <c r="U51" s="19"/>
      <c r="V51" s="1"/>
      <c r="W51" s="1"/>
      <c r="X51" s="1"/>
      <c r="AF51" s="40" t="s">
        <v>33</v>
      </c>
      <c r="AG51" s="41" t="s">
        <v>34</v>
      </c>
      <c r="AH51" s="40" t="s">
        <v>33</v>
      </c>
      <c r="AI51" s="41" t="s">
        <v>34</v>
      </c>
      <c r="AJ51" s="40" t="s">
        <v>33</v>
      </c>
      <c r="AK51" s="41" t="s">
        <v>34</v>
      </c>
    </row>
    <row r="52" spans="13:37" ht="16.2" thickBot="1" x14ac:dyDescent="0.35">
      <c r="M52" s="1"/>
      <c r="N52" s="4"/>
      <c r="O52" s="4"/>
      <c r="P52" s="4"/>
      <c r="Q52" s="4"/>
      <c r="R52" s="4"/>
      <c r="S52" s="1"/>
      <c r="T52" s="19"/>
      <c r="U52" s="19"/>
      <c r="V52" s="1"/>
      <c r="W52" s="1"/>
      <c r="X52" s="1"/>
      <c r="AE52" s="21" t="s">
        <v>12</v>
      </c>
      <c r="AF52" s="33">
        <v>56515686.614684001</v>
      </c>
      <c r="AG52" s="33">
        <v>4521254929.1747208</v>
      </c>
      <c r="AH52" s="33">
        <v>53182509.659889564</v>
      </c>
      <c r="AI52" s="37">
        <v>4254600772.7911649</v>
      </c>
      <c r="AJ52" s="33">
        <v>53182299.240813702</v>
      </c>
      <c r="AK52" s="37">
        <v>4254583939.2650957</v>
      </c>
    </row>
    <row r="53" spans="13:37" ht="16.2" thickBot="1" x14ac:dyDescent="0.35">
      <c r="M53" s="1"/>
      <c r="N53" s="4"/>
      <c r="O53" s="4"/>
      <c r="P53" s="4"/>
      <c r="Q53" s="4"/>
      <c r="R53" s="4"/>
      <c r="S53" s="1"/>
      <c r="T53" s="19"/>
      <c r="U53" s="19"/>
      <c r="V53" s="1"/>
      <c r="W53" s="1"/>
      <c r="X53" s="1"/>
      <c r="AE53" s="23" t="s">
        <v>15</v>
      </c>
      <c r="AF53" s="33">
        <v>650131641.58373594</v>
      </c>
      <c r="AG53" s="37">
        <v>4522654897.9738159</v>
      </c>
      <c r="AH53" s="33">
        <v>611601622.5194155</v>
      </c>
      <c r="AI53" s="37">
        <v>4254619982.7437601</v>
      </c>
      <c r="AJ53" s="33">
        <v>611598728.23603249</v>
      </c>
      <c r="AK53" s="37">
        <v>4254599848.5984869</v>
      </c>
    </row>
    <row r="54" spans="13:37" ht="16.2" thickBot="1" x14ac:dyDescent="0.35">
      <c r="M54" s="1"/>
      <c r="N54" s="4"/>
      <c r="O54" s="4"/>
      <c r="P54" s="4"/>
      <c r="Q54" s="4"/>
      <c r="R54" s="4"/>
      <c r="S54" s="1"/>
      <c r="T54" s="19"/>
      <c r="U54" s="19"/>
      <c r="V54" s="1"/>
      <c r="W54" s="1"/>
      <c r="X54" s="1"/>
      <c r="AE54" s="23" t="s">
        <v>16</v>
      </c>
      <c r="AF54" s="33">
        <v>424069858.23423994</v>
      </c>
      <c r="AG54" s="37">
        <v>4523411821.165226</v>
      </c>
      <c r="AH54" s="33">
        <v>398871597.09535336</v>
      </c>
      <c r="AI54" s="37">
        <v>4254630369.0171027</v>
      </c>
      <c r="AJ54" s="33">
        <v>398869542.21761155</v>
      </c>
      <c r="AK54" s="37">
        <v>4254608450.3211899</v>
      </c>
    </row>
    <row r="55" spans="13:37" ht="16.2" thickBot="1" x14ac:dyDescent="0.35">
      <c r="M55" s="1"/>
      <c r="N55" s="4"/>
      <c r="O55" s="4"/>
      <c r="P55" s="4"/>
      <c r="Q55" s="4"/>
      <c r="R55" s="4"/>
      <c r="S55" s="1"/>
      <c r="T55" s="19"/>
      <c r="U55" s="19"/>
      <c r="V55" s="1"/>
      <c r="W55" s="1"/>
      <c r="X55" s="1"/>
      <c r="AE55" s="21" t="s">
        <v>22</v>
      </c>
      <c r="AF55" s="33">
        <v>123759957.1456733</v>
      </c>
      <c r="AG55" s="37">
        <v>4950398285.82693</v>
      </c>
      <c r="AH55" s="33">
        <v>116458013.06092802</v>
      </c>
      <c r="AI55" s="37">
        <v>4658320522.4371204</v>
      </c>
      <c r="AJ55" s="33">
        <v>116459480.71111864</v>
      </c>
      <c r="AK55" s="37">
        <v>4658379228.4447451</v>
      </c>
    </row>
    <row r="56" spans="13:37" ht="16.2" thickBot="1" x14ac:dyDescent="0.35">
      <c r="M56" s="1"/>
      <c r="N56" s="4"/>
      <c r="O56" s="4"/>
      <c r="P56" s="4"/>
      <c r="Q56" s="4"/>
      <c r="R56" s="4"/>
      <c r="S56" s="1"/>
      <c r="T56" s="19"/>
      <c r="U56" s="19"/>
      <c r="V56" s="1"/>
      <c r="W56" s="1"/>
      <c r="X56" s="1"/>
      <c r="AE56" s="23" t="s">
        <v>21</v>
      </c>
      <c r="AF56" s="33">
        <v>1423676027.7988513</v>
      </c>
      <c r="AG56" s="37">
        <v>4951916618.4307871</v>
      </c>
      <c r="AH56" s="33">
        <v>1339273140.0060456</v>
      </c>
      <c r="AI56" s="37">
        <v>4658341356.5427675</v>
      </c>
      <c r="AJ56" s="33">
        <v>1339288988.8256941</v>
      </c>
      <c r="AK56" s="37">
        <v>4658396482.8719797</v>
      </c>
    </row>
    <row r="57" spans="13:37" ht="16.2" thickBot="1" x14ac:dyDescent="0.35">
      <c r="M57" s="1"/>
      <c r="N57" s="4"/>
      <c r="O57" s="4"/>
      <c r="P57" s="4"/>
      <c r="Q57" s="4"/>
      <c r="R57" s="4"/>
      <c r="S57" s="1"/>
      <c r="T57" s="19"/>
      <c r="U57" s="19"/>
      <c r="V57" s="1"/>
      <c r="W57" s="1"/>
      <c r="X57" s="1"/>
      <c r="AE57" s="23" t="s">
        <v>20</v>
      </c>
      <c r="AF57" s="33">
        <v>928637494.23736024</v>
      </c>
      <c r="AG57" s="37">
        <v>4952733302.5992546</v>
      </c>
      <c r="AH57" s="33">
        <v>873441105.53222358</v>
      </c>
      <c r="AI57" s="37">
        <v>4658352562.8385258</v>
      </c>
      <c r="AJ57" s="33">
        <v>873451080.69792128</v>
      </c>
      <c r="AK57" s="37">
        <v>4658405763.7222471</v>
      </c>
    </row>
    <row r="58" spans="13:37" ht="16.2" thickBot="1" x14ac:dyDescent="0.35">
      <c r="M58" s="1"/>
      <c r="N58" s="4"/>
      <c r="O58" s="4"/>
      <c r="P58" s="4"/>
      <c r="Q58" s="4"/>
      <c r="R58" s="4"/>
      <c r="S58" s="1"/>
      <c r="T58" s="19"/>
      <c r="U58" s="19"/>
      <c r="V58" s="1"/>
      <c r="W58" s="1"/>
      <c r="X58" s="1"/>
      <c r="AE58" s="21" t="s">
        <v>17</v>
      </c>
      <c r="AF58" s="33">
        <v>66980037.845841527</v>
      </c>
      <c r="AG58" s="37">
        <v>5358403027.6673222</v>
      </c>
      <c r="AH58" s="33">
        <v>63026939.794735186</v>
      </c>
      <c r="AI58" s="37">
        <v>5042155183.5788145</v>
      </c>
      <c r="AJ58" s="33">
        <v>63029533.968180254</v>
      </c>
      <c r="AK58" s="37">
        <v>5042362717.4544201</v>
      </c>
    </row>
    <row r="59" spans="13:37" ht="16.2" thickBot="1" x14ac:dyDescent="0.35">
      <c r="M59" s="1"/>
      <c r="N59" s="4"/>
      <c r="O59" s="4"/>
      <c r="P59" s="4"/>
      <c r="Q59" s="4"/>
      <c r="R59" s="4"/>
      <c r="S59" s="1"/>
      <c r="T59" s="1"/>
      <c r="U59" s="1"/>
      <c r="V59" s="1"/>
      <c r="W59" s="1"/>
      <c r="X59" s="1"/>
      <c r="AE59" s="23" t="s">
        <v>18</v>
      </c>
      <c r="AF59" s="33">
        <v>770504872.0611769</v>
      </c>
      <c r="AG59" s="37">
        <v>5360033892.5994921</v>
      </c>
      <c r="AH59" s="33">
        <v>724813024.51161897</v>
      </c>
      <c r="AI59" s="37">
        <v>5042177561.8199587</v>
      </c>
      <c r="AJ59" s="33">
        <v>724842304.78903127</v>
      </c>
      <c r="AK59" s="37">
        <v>5042381250.7063046</v>
      </c>
    </row>
    <row r="60" spans="13:37" ht="16.2" thickBot="1" x14ac:dyDescent="0.35">
      <c r="M60" s="1"/>
      <c r="N60" s="4"/>
      <c r="O60" s="4"/>
      <c r="P60" s="4"/>
      <c r="Q60" s="4"/>
      <c r="R60" s="4"/>
      <c r="S60" s="1"/>
      <c r="T60" s="1"/>
      <c r="U60" s="1"/>
      <c r="V60" s="1"/>
      <c r="W60" s="1"/>
      <c r="X60" s="1"/>
      <c r="AE60" s="23" t="s">
        <v>19</v>
      </c>
      <c r="AF60" s="33">
        <v>502585068.1384955</v>
      </c>
      <c r="AG60" s="37">
        <v>5360907393.4772854</v>
      </c>
      <c r="AH60" s="33">
        <v>472705270.10042614</v>
      </c>
      <c r="AI60" s="37">
        <v>5042189547.7378788</v>
      </c>
      <c r="AJ60" s="33">
        <v>472724172.86487412</v>
      </c>
      <c r="AK60" s="37">
        <v>5042391177.2253237</v>
      </c>
    </row>
    <row r="61" spans="13:37" x14ac:dyDescent="0.3">
      <c r="N61" s="4"/>
      <c r="O61" s="4"/>
      <c r="P61" s="4"/>
      <c r="Q61" s="4"/>
      <c r="R61" s="4"/>
    </row>
  </sheetData>
  <mergeCells count="52">
    <mergeCell ref="AF50:AG50"/>
    <mergeCell ref="B2:D5"/>
    <mergeCell ref="B8:C10"/>
    <mergeCell ref="M31:U32"/>
    <mergeCell ref="Y3:Z5"/>
    <mergeCell ref="AA3:AB5"/>
    <mergeCell ref="H10:K17"/>
    <mergeCell ref="L16:U17"/>
    <mergeCell ref="M13:U14"/>
    <mergeCell ref="M10:U11"/>
    <mergeCell ref="W10:X11"/>
    <mergeCell ref="Y10:Z11"/>
    <mergeCell ref="AA10:AB11"/>
    <mergeCell ref="W13:X14"/>
    <mergeCell ref="L5:N6"/>
    <mergeCell ref="G5:I6"/>
    <mergeCell ref="Q5:T6"/>
    <mergeCell ref="W3:X5"/>
    <mergeCell ref="H19:K26"/>
    <mergeCell ref="L25:U26"/>
    <mergeCell ref="M22:U23"/>
    <mergeCell ref="M19:U20"/>
    <mergeCell ref="Y25:Z26"/>
    <mergeCell ref="M28:U29"/>
    <mergeCell ref="Y13:Z14"/>
    <mergeCell ref="AA13:AB14"/>
    <mergeCell ref="W8:X8"/>
    <mergeCell ref="Y8:Z8"/>
    <mergeCell ref="AA8:AB8"/>
    <mergeCell ref="AA25:AB26"/>
    <mergeCell ref="W16:X17"/>
    <mergeCell ref="Y16:Z17"/>
    <mergeCell ref="AA16:AB17"/>
    <mergeCell ref="W19:X20"/>
    <mergeCell ref="Y19:Z20"/>
    <mergeCell ref="AA19:AB20"/>
    <mergeCell ref="AQ27:AQ29"/>
    <mergeCell ref="U35:V35"/>
    <mergeCell ref="V7:V33"/>
    <mergeCell ref="W34:W35"/>
    <mergeCell ref="Y34:Y35"/>
    <mergeCell ref="AA34:AA35"/>
    <mergeCell ref="W28:X29"/>
    <mergeCell ref="Y28:Z29"/>
    <mergeCell ref="AA28:AB29"/>
    <mergeCell ref="W31:X32"/>
    <mergeCell ref="Y31:Z32"/>
    <mergeCell ref="AA31:AB32"/>
    <mergeCell ref="W22:X23"/>
    <mergeCell ref="Y22:Z23"/>
    <mergeCell ref="AA22:AB23"/>
    <mergeCell ref="W25:X26"/>
  </mergeCell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9"/>
  <sheetViews>
    <sheetView tabSelected="1" workbookViewId="0">
      <selection activeCell="E19" sqref="E19"/>
    </sheetView>
  </sheetViews>
  <sheetFormatPr baseColWidth="10" defaultRowHeight="15.6" x14ac:dyDescent="0.3"/>
  <cols>
    <col min="1" max="1" width="3.59765625" customWidth="1"/>
    <col min="2" max="2" width="10.19921875" customWidth="1"/>
    <col min="3" max="3" width="15.8984375" customWidth="1"/>
    <col min="4" max="4" width="15.796875" customWidth="1"/>
    <col min="5" max="5" width="15" customWidth="1"/>
    <col min="6" max="6" width="13.59765625" customWidth="1"/>
    <col min="7" max="7" width="12.3984375" customWidth="1"/>
    <col min="8" max="8" width="2.8984375" customWidth="1"/>
    <col min="9" max="9" width="16.296875" customWidth="1"/>
  </cols>
  <sheetData>
    <row r="1" spans="2:9" ht="16.2" thickBot="1" x14ac:dyDescent="0.35"/>
    <row r="2" spans="2:9" ht="16.2" thickBot="1" x14ac:dyDescent="0.35">
      <c r="C2" s="95" t="s">
        <v>38</v>
      </c>
      <c r="D2" s="50" t="s">
        <v>39</v>
      </c>
      <c r="E2" s="95" t="s">
        <v>40</v>
      </c>
      <c r="F2" s="95" t="s">
        <v>41</v>
      </c>
      <c r="G2" s="95" t="s">
        <v>42</v>
      </c>
      <c r="I2" s="103" t="s">
        <v>43</v>
      </c>
    </row>
    <row r="3" spans="2:9" ht="16.2" thickBot="1" x14ac:dyDescent="0.35">
      <c r="C3" s="106"/>
      <c r="D3" s="107"/>
      <c r="E3" s="106"/>
      <c r="F3" s="106"/>
      <c r="G3" s="106"/>
      <c r="I3" s="104"/>
    </row>
    <row r="4" spans="2:9" x14ac:dyDescent="0.3">
      <c r="B4" t="s">
        <v>4</v>
      </c>
      <c r="C4" s="99">
        <f>'[5]SB2-SU2'!$X$56</f>
        <v>252000</v>
      </c>
      <c r="D4" s="100">
        <f>'[5]SB2-SU2'!$Y$56</f>
        <v>705788383.63325405</v>
      </c>
      <c r="E4" s="101">
        <f>'[5]SB2-SU2'!$Z$56</f>
        <v>14042937.721665444</v>
      </c>
      <c r="F4" s="101">
        <f>'[5]SB2-SU2'!$AA$56</f>
        <v>584649.27895867429</v>
      </c>
      <c r="G4" s="102">
        <f>'[5]SB2-SU2'!$AB$56</f>
        <v>1927922.3637507791</v>
      </c>
      <c r="I4" s="49">
        <f>'[5]SB2-SU2'!$AD$56</f>
        <v>722595892.99762905</v>
      </c>
    </row>
    <row r="5" spans="2:9" x14ac:dyDescent="0.3">
      <c r="B5" t="s">
        <v>23</v>
      </c>
      <c r="C5" s="96">
        <f>'[6]SB2-SU2'!$X$56</f>
        <v>1490600</v>
      </c>
      <c r="D5" s="96">
        <f>'[6]SB2-SU2'!$Y$56</f>
        <v>666885707.29783404</v>
      </c>
      <c r="E5" s="97">
        <f>'[6]SB2-SU2'!$Z$56</f>
        <v>14042937.721665444</v>
      </c>
      <c r="F5" s="97">
        <f>'[6]SB2-SU2'!$AA$56</f>
        <v>584649.27895867429</v>
      </c>
      <c r="G5" s="98">
        <f>'[6]SB2-SU2'!$AB$56</f>
        <v>1927922.3637507791</v>
      </c>
      <c r="I5">
        <f>'[6]SB2-SU2'!$AD$56</f>
        <v>684931816.66220903</v>
      </c>
    </row>
    <row r="6" spans="2:9" x14ac:dyDescent="0.3">
      <c r="B6" t="s">
        <v>24</v>
      </c>
      <c r="C6" s="96">
        <f>'[7]SB2-SU2'!$X$56</f>
        <v>1933350</v>
      </c>
      <c r="D6" s="96">
        <f>'[7]SB2-SU2'!$Y$56</f>
        <v>924088532.53510177</v>
      </c>
      <c r="E6" s="97">
        <f>'[7]SB2-SU2'!$Z$56</f>
        <v>14042937.721665444</v>
      </c>
      <c r="F6" s="97">
        <f>'[7]SB2-SU2'!$AA$56</f>
        <v>584649.27895867429</v>
      </c>
      <c r="G6" s="98">
        <f>'[7]SB2-SU2'!$AB$56</f>
        <v>1927922.3637507791</v>
      </c>
      <c r="I6">
        <f>'[7]SB2-SU2'!$AD$56</f>
        <v>942577391.89947677</v>
      </c>
    </row>
    <row r="9" spans="2:9" x14ac:dyDescent="0.3">
      <c r="C9" s="49" t="s">
        <v>44</v>
      </c>
      <c r="D9" s="49" t="s">
        <v>45</v>
      </c>
      <c r="E9" s="49" t="s">
        <v>46</v>
      </c>
    </row>
    <row r="10" spans="2:9" x14ac:dyDescent="0.3">
      <c r="B10" t="s">
        <v>4</v>
      </c>
      <c r="C10">
        <f>C4</f>
        <v>252000</v>
      </c>
      <c r="D10" s="108">
        <f>D4+E4</f>
        <v>719831321.35491955</v>
      </c>
      <c r="E10" s="105">
        <f>F4+G4</f>
        <v>2512571.6427094536</v>
      </c>
    </row>
    <row r="11" spans="2:9" x14ac:dyDescent="0.3">
      <c r="B11" t="s">
        <v>23</v>
      </c>
      <c r="C11">
        <f t="shared" ref="C11:C12" si="0">C5</f>
        <v>1490600</v>
      </c>
      <c r="D11" s="108">
        <f t="shared" ref="D11:D12" si="1">D5+E5</f>
        <v>680928645.01949954</v>
      </c>
      <c r="E11" s="105">
        <f t="shared" ref="E11:E12" si="2">F5+G5</f>
        <v>2512571.6427094536</v>
      </c>
    </row>
    <row r="12" spans="2:9" x14ac:dyDescent="0.3">
      <c r="B12" t="s">
        <v>24</v>
      </c>
      <c r="C12">
        <f t="shared" si="0"/>
        <v>1933350</v>
      </c>
      <c r="D12" s="108">
        <f t="shared" si="1"/>
        <v>938131470.25676727</v>
      </c>
      <c r="E12" s="105">
        <f t="shared" si="2"/>
        <v>2512571.6427094536</v>
      </c>
    </row>
    <row r="16" spans="2:9" x14ac:dyDescent="0.3">
      <c r="C16" s="49"/>
    </row>
    <row r="17" spans="3:3" x14ac:dyDescent="0.3">
      <c r="C17" s="108"/>
    </row>
    <row r="18" spans="3:3" x14ac:dyDescent="0.3">
      <c r="C18" s="108"/>
    </row>
    <row r="19" spans="3:3" x14ac:dyDescent="0.3">
      <c r="C19" s="108"/>
    </row>
  </sheetData>
  <mergeCells count="1">
    <mergeCell ref="I2:I3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W'keitsbaum</vt:lpstr>
      <vt:lpstr>Z0-SB2-SU2-Kostenvergleich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Cyrano Golliez</cp:lastModifiedBy>
  <cp:lastPrinted>2020-03-31T06:54:28Z</cp:lastPrinted>
  <dcterms:created xsi:type="dcterms:W3CDTF">2020-03-23T16:33:42Z</dcterms:created>
  <dcterms:modified xsi:type="dcterms:W3CDTF">2020-05-19T14:06:14Z</dcterms:modified>
</cp:coreProperties>
</file>