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yrano Golliez\Desktop\ETH\6. Semester\Bachelorarbeit\09-Excell\Zustand 2\"/>
    </mc:Choice>
  </mc:AlternateContent>
  <bookViews>
    <workbookView xWindow="768" yWindow="768" windowWidth="17136" windowHeight="7152"/>
  </bookViews>
  <sheets>
    <sheet name="SB1-SU1" sheetId="2" r:id="rId1"/>
    <sheet name="SB1-SU2" sheetId="3" r:id="rId2"/>
    <sheet name="SB1-SU3" sheetId="4" r:id="rId3"/>
    <sheet name="SB2-SU1" sheetId="5" r:id="rId4"/>
    <sheet name="SB2-SU2" sheetId="6" r:id="rId5"/>
    <sheet name="SB2-SU3" sheetId="7" r:id="rId6"/>
    <sheet name="SB3-SU1" sheetId="8" r:id="rId7"/>
    <sheet name="SB3-SU2" sheetId="9" r:id="rId8"/>
    <sheet name="SB3-SU3" sheetId="10" r:id="rId9"/>
  </sheets>
  <externalReferences>
    <externalReference r:id="rId10"/>
    <externalReference r:id="rId11"/>
    <externalReference r:id="rId12"/>
    <externalReference r:id="rId13"/>
  </externalReferences>
  <calcPr calcId="15251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H33" i="10" l="1"/>
  <c r="AG30" i="10"/>
  <c r="AH33" i="9"/>
  <c r="AG30" i="9"/>
  <c r="AH33" i="8"/>
  <c r="AG30" i="8"/>
  <c r="AH33" i="7"/>
  <c r="AG30" i="7"/>
  <c r="AH33" i="6"/>
  <c r="AG30" i="6"/>
  <c r="AH33" i="5"/>
  <c r="AG30" i="5"/>
  <c r="AH33" i="4"/>
  <c r="AG30" i="4"/>
  <c r="AH33" i="3"/>
  <c r="AG30" i="3"/>
  <c r="AH33" i="2"/>
  <c r="AG30" i="2"/>
  <c r="G10" i="10"/>
  <c r="K10" i="10"/>
  <c r="P10" i="10"/>
  <c r="AG54" i="10"/>
  <c r="AG50" i="10"/>
  <c r="AG46" i="10"/>
  <c r="F10" i="10"/>
  <c r="O10" i="10"/>
  <c r="AG55" i="10"/>
  <c r="AG51" i="10"/>
  <c r="AG47" i="10"/>
  <c r="AB10" i="10"/>
  <c r="G11" i="10"/>
  <c r="K11" i="10"/>
  <c r="P11" i="10"/>
  <c r="F11" i="10"/>
  <c r="O11" i="10"/>
  <c r="AB11" i="10"/>
  <c r="G12" i="10"/>
  <c r="K12" i="10"/>
  <c r="P12" i="10"/>
  <c r="F12" i="10"/>
  <c r="O12" i="10"/>
  <c r="AB12" i="10"/>
  <c r="G13" i="10"/>
  <c r="K13" i="10"/>
  <c r="P13" i="10"/>
  <c r="F13" i="10"/>
  <c r="O13" i="10"/>
  <c r="AB13" i="10"/>
  <c r="G14" i="10"/>
  <c r="K14" i="10"/>
  <c r="P14" i="10"/>
  <c r="F14" i="10"/>
  <c r="O14" i="10"/>
  <c r="AB14" i="10"/>
  <c r="G15" i="10"/>
  <c r="K15" i="10"/>
  <c r="P15" i="10"/>
  <c r="F15" i="10"/>
  <c r="O15" i="10"/>
  <c r="AB15" i="10"/>
  <c r="G16" i="10"/>
  <c r="K16" i="10"/>
  <c r="P16" i="10"/>
  <c r="F16" i="10"/>
  <c r="O16" i="10"/>
  <c r="AB16" i="10"/>
  <c r="G17" i="10"/>
  <c r="K17" i="10"/>
  <c r="P17" i="10"/>
  <c r="F17" i="10"/>
  <c r="O17" i="10"/>
  <c r="AB17" i="10"/>
  <c r="G18" i="10"/>
  <c r="K18" i="10"/>
  <c r="P18" i="10"/>
  <c r="F18" i="10"/>
  <c r="O18" i="10"/>
  <c r="AB18" i="10"/>
  <c r="G19" i="10"/>
  <c r="K19" i="10"/>
  <c r="P19" i="10"/>
  <c r="F19" i="10"/>
  <c r="O19" i="10"/>
  <c r="AB19" i="10"/>
  <c r="G20" i="10"/>
  <c r="K20" i="10"/>
  <c r="P20" i="10"/>
  <c r="F20" i="10"/>
  <c r="O20" i="10"/>
  <c r="AB20" i="10"/>
  <c r="G21" i="10"/>
  <c r="K21" i="10"/>
  <c r="P21" i="10"/>
  <c r="F21" i="10"/>
  <c r="O21" i="10"/>
  <c r="AB21" i="10"/>
  <c r="G22" i="10"/>
  <c r="K22" i="10"/>
  <c r="P22" i="10"/>
  <c r="F22" i="10"/>
  <c r="O22" i="10"/>
  <c r="AB22" i="10"/>
  <c r="G23" i="10"/>
  <c r="K23" i="10"/>
  <c r="P23" i="10"/>
  <c r="F23" i="10"/>
  <c r="O23" i="10"/>
  <c r="AB23" i="10"/>
  <c r="G24" i="10"/>
  <c r="K24" i="10"/>
  <c r="P24" i="10"/>
  <c r="F24" i="10"/>
  <c r="O24" i="10"/>
  <c r="AB24" i="10"/>
  <c r="G25" i="10"/>
  <c r="K25" i="10"/>
  <c r="P25" i="10"/>
  <c r="F25" i="10"/>
  <c r="O25" i="10"/>
  <c r="AB25" i="10"/>
  <c r="G26" i="10"/>
  <c r="K26" i="10"/>
  <c r="P26" i="10"/>
  <c r="F26" i="10"/>
  <c r="O26" i="10"/>
  <c r="AB26" i="10"/>
  <c r="G27" i="10"/>
  <c r="K27" i="10"/>
  <c r="P27" i="10"/>
  <c r="F27" i="10"/>
  <c r="O27" i="10"/>
  <c r="AB27" i="10"/>
  <c r="G28" i="10"/>
  <c r="K28" i="10"/>
  <c r="P28" i="10"/>
  <c r="F28" i="10"/>
  <c r="O28" i="10"/>
  <c r="AB28" i="10"/>
  <c r="G29" i="10"/>
  <c r="K29" i="10"/>
  <c r="P29" i="10"/>
  <c r="F29" i="10"/>
  <c r="O29" i="10"/>
  <c r="AB29" i="10"/>
  <c r="G30" i="10"/>
  <c r="K30" i="10"/>
  <c r="P30" i="10"/>
  <c r="F30" i="10"/>
  <c r="O30" i="10"/>
  <c r="AB30" i="10"/>
  <c r="G31" i="10"/>
  <c r="K31" i="10"/>
  <c r="P31" i="10"/>
  <c r="F31" i="10"/>
  <c r="O31" i="10"/>
  <c r="AB31" i="10"/>
  <c r="G32" i="10"/>
  <c r="K32" i="10"/>
  <c r="P32" i="10"/>
  <c r="F32" i="10"/>
  <c r="O32" i="10"/>
  <c r="AB32" i="10"/>
  <c r="G33" i="10"/>
  <c r="K33" i="10"/>
  <c r="P33" i="10"/>
  <c r="F33" i="10"/>
  <c r="O33" i="10"/>
  <c r="AB33" i="10"/>
  <c r="G34" i="10"/>
  <c r="K34" i="10"/>
  <c r="P34" i="10"/>
  <c r="F34" i="10"/>
  <c r="O34" i="10"/>
  <c r="AB34" i="10"/>
  <c r="G35" i="10"/>
  <c r="K35" i="10"/>
  <c r="P35" i="10"/>
  <c r="F35" i="10"/>
  <c r="O35" i="10"/>
  <c r="AB35" i="10"/>
  <c r="G36" i="10"/>
  <c r="K36" i="10"/>
  <c r="P36" i="10"/>
  <c r="F36" i="10"/>
  <c r="O36" i="10"/>
  <c r="AB36" i="10"/>
  <c r="G37" i="10"/>
  <c r="K37" i="10"/>
  <c r="P37" i="10"/>
  <c r="F37" i="10"/>
  <c r="O37" i="10"/>
  <c r="AB37" i="10"/>
  <c r="G38" i="10"/>
  <c r="K38" i="10"/>
  <c r="P38" i="10"/>
  <c r="F38" i="10"/>
  <c r="O38" i="10"/>
  <c r="AB38" i="10"/>
  <c r="G39" i="10"/>
  <c r="K39" i="10"/>
  <c r="P39" i="10"/>
  <c r="F39" i="10"/>
  <c r="O39" i="10"/>
  <c r="AB39" i="10"/>
  <c r="G40" i="10"/>
  <c r="K40" i="10"/>
  <c r="P40" i="10"/>
  <c r="F40" i="10"/>
  <c r="O40" i="10"/>
  <c r="AB40" i="10"/>
  <c r="G41" i="10"/>
  <c r="K41" i="10"/>
  <c r="P41" i="10"/>
  <c r="F41" i="10"/>
  <c r="O41" i="10"/>
  <c r="AB41" i="10"/>
  <c r="G42" i="10"/>
  <c r="K42" i="10"/>
  <c r="P42" i="10"/>
  <c r="F42" i="10"/>
  <c r="O42" i="10"/>
  <c r="AB42" i="10"/>
  <c r="G43" i="10"/>
  <c r="K43" i="10"/>
  <c r="P43" i="10"/>
  <c r="F43" i="10"/>
  <c r="O43" i="10"/>
  <c r="AB43" i="10"/>
  <c r="G44" i="10"/>
  <c r="K44" i="10"/>
  <c r="P44" i="10"/>
  <c r="F44" i="10"/>
  <c r="O44" i="10"/>
  <c r="AB44" i="10"/>
  <c r="G45" i="10"/>
  <c r="K45" i="10"/>
  <c r="P45" i="10"/>
  <c r="F45" i="10"/>
  <c r="O45" i="10"/>
  <c r="AB45" i="10"/>
  <c r="G46" i="10"/>
  <c r="K46" i="10"/>
  <c r="P46" i="10"/>
  <c r="F46" i="10"/>
  <c r="O46" i="10"/>
  <c r="AB46" i="10"/>
  <c r="G47" i="10"/>
  <c r="K47" i="10"/>
  <c r="P47" i="10"/>
  <c r="F47" i="10"/>
  <c r="O47" i="10"/>
  <c r="AB47" i="10"/>
  <c r="G48" i="10"/>
  <c r="K48" i="10"/>
  <c r="P48" i="10"/>
  <c r="F48" i="10"/>
  <c r="O48" i="10"/>
  <c r="AB48" i="10"/>
  <c r="G49" i="10"/>
  <c r="K49" i="10"/>
  <c r="P49" i="10"/>
  <c r="F49" i="10"/>
  <c r="O49" i="10"/>
  <c r="AB49" i="10"/>
  <c r="G50" i="10"/>
  <c r="K50" i="10"/>
  <c r="P50" i="10"/>
  <c r="F50" i="10"/>
  <c r="O50" i="10"/>
  <c r="AB50" i="10"/>
  <c r="G51" i="10"/>
  <c r="K51" i="10"/>
  <c r="P51" i="10"/>
  <c r="F51" i="10"/>
  <c r="O51" i="10"/>
  <c r="AB51" i="10"/>
  <c r="G52" i="10"/>
  <c r="K52" i="10"/>
  <c r="P52" i="10"/>
  <c r="F52" i="10"/>
  <c r="O52" i="10"/>
  <c r="AB52" i="10"/>
  <c r="G53" i="10"/>
  <c r="K53" i="10"/>
  <c r="P53" i="10"/>
  <c r="F53" i="10"/>
  <c r="O53" i="10"/>
  <c r="AB53" i="10"/>
  <c r="G54" i="10"/>
  <c r="K54" i="10"/>
  <c r="P54" i="10"/>
  <c r="F54" i="10"/>
  <c r="O54" i="10"/>
  <c r="AB54" i="10"/>
  <c r="G9" i="10"/>
  <c r="K9" i="10"/>
  <c r="P9" i="10"/>
  <c r="F9" i="10"/>
  <c r="O9" i="10"/>
  <c r="AB9" i="10"/>
  <c r="G10" i="9"/>
  <c r="J10" i="9"/>
  <c r="P10" i="9"/>
  <c r="AG54" i="9"/>
  <c r="AG50" i="9"/>
  <c r="AG46" i="9"/>
  <c r="F10" i="9"/>
  <c r="O10" i="9"/>
  <c r="AG55" i="9"/>
  <c r="AG51" i="9"/>
  <c r="AG47" i="9"/>
  <c r="AB10" i="9"/>
  <c r="G11" i="9"/>
  <c r="J11" i="9"/>
  <c r="P11" i="9"/>
  <c r="F11" i="9"/>
  <c r="O11" i="9"/>
  <c r="AB11" i="9"/>
  <c r="G12" i="9"/>
  <c r="J12" i="9"/>
  <c r="P12" i="9"/>
  <c r="F12" i="9"/>
  <c r="O12" i="9"/>
  <c r="AB12" i="9"/>
  <c r="G13" i="9"/>
  <c r="J13" i="9"/>
  <c r="P13" i="9"/>
  <c r="F13" i="9"/>
  <c r="O13" i="9"/>
  <c r="AB13" i="9"/>
  <c r="G14" i="9"/>
  <c r="J14" i="9"/>
  <c r="P14" i="9"/>
  <c r="F14" i="9"/>
  <c r="O14" i="9"/>
  <c r="AB14" i="9"/>
  <c r="G15" i="9"/>
  <c r="J15" i="9"/>
  <c r="P15" i="9"/>
  <c r="F15" i="9"/>
  <c r="O15" i="9"/>
  <c r="AB15" i="9"/>
  <c r="G16" i="9"/>
  <c r="J16" i="9"/>
  <c r="P16" i="9"/>
  <c r="F16" i="9"/>
  <c r="O16" i="9"/>
  <c r="AB16" i="9"/>
  <c r="G17" i="9"/>
  <c r="J17" i="9"/>
  <c r="P17" i="9"/>
  <c r="F17" i="9"/>
  <c r="O17" i="9"/>
  <c r="AB17" i="9"/>
  <c r="G18" i="9"/>
  <c r="J18" i="9"/>
  <c r="P18" i="9"/>
  <c r="F18" i="9"/>
  <c r="O18" i="9"/>
  <c r="AB18" i="9"/>
  <c r="G19" i="9"/>
  <c r="J19" i="9"/>
  <c r="P19" i="9"/>
  <c r="F19" i="9"/>
  <c r="O19" i="9"/>
  <c r="AB19" i="9"/>
  <c r="G20" i="9"/>
  <c r="J20" i="9"/>
  <c r="P20" i="9"/>
  <c r="F20" i="9"/>
  <c r="O20" i="9"/>
  <c r="AB20" i="9"/>
  <c r="G21" i="9"/>
  <c r="J21" i="9"/>
  <c r="P21" i="9"/>
  <c r="F21" i="9"/>
  <c r="O21" i="9"/>
  <c r="AB21" i="9"/>
  <c r="G22" i="9"/>
  <c r="J22" i="9"/>
  <c r="P22" i="9"/>
  <c r="F22" i="9"/>
  <c r="O22" i="9"/>
  <c r="AB22" i="9"/>
  <c r="G23" i="9"/>
  <c r="J23" i="9"/>
  <c r="P23" i="9"/>
  <c r="F23" i="9"/>
  <c r="O23" i="9"/>
  <c r="AB23" i="9"/>
  <c r="G24" i="9"/>
  <c r="J24" i="9"/>
  <c r="P24" i="9"/>
  <c r="F24" i="9"/>
  <c r="O24" i="9"/>
  <c r="AB24" i="9"/>
  <c r="G25" i="9"/>
  <c r="J25" i="9"/>
  <c r="P25" i="9"/>
  <c r="F25" i="9"/>
  <c r="O25" i="9"/>
  <c r="AB25" i="9"/>
  <c r="G26" i="9"/>
  <c r="J26" i="9"/>
  <c r="P26" i="9"/>
  <c r="F26" i="9"/>
  <c r="O26" i="9"/>
  <c r="AB26" i="9"/>
  <c r="G27" i="9"/>
  <c r="J27" i="9"/>
  <c r="P27" i="9"/>
  <c r="F27" i="9"/>
  <c r="O27" i="9"/>
  <c r="AB27" i="9"/>
  <c r="G28" i="9"/>
  <c r="J28" i="9"/>
  <c r="P28" i="9"/>
  <c r="F28" i="9"/>
  <c r="O28" i="9"/>
  <c r="AB28" i="9"/>
  <c r="G29" i="9"/>
  <c r="J29" i="9"/>
  <c r="P29" i="9"/>
  <c r="F29" i="9"/>
  <c r="O29" i="9"/>
  <c r="AB29" i="9"/>
  <c r="G30" i="9"/>
  <c r="J30" i="9"/>
  <c r="P30" i="9"/>
  <c r="F30" i="9"/>
  <c r="O30" i="9"/>
  <c r="AB30" i="9"/>
  <c r="G31" i="9"/>
  <c r="J31" i="9"/>
  <c r="P31" i="9"/>
  <c r="F31" i="9"/>
  <c r="O31" i="9"/>
  <c r="AB31" i="9"/>
  <c r="G32" i="9"/>
  <c r="J32" i="9"/>
  <c r="P32" i="9"/>
  <c r="F32" i="9"/>
  <c r="O32" i="9"/>
  <c r="AB32" i="9"/>
  <c r="G33" i="9"/>
  <c r="J33" i="9"/>
  <c r="P33" i="9"/>
  <c r="F33" i="9"/>
  <c r="O33" i="9"/>
  <c r="AB33" i="9"/>
  <c r="G34" i="9"/>
  <c r="J34" i="9"/>
  <c r="P34" i="9"/>
  <c r="F34" i="9"/>
  <c r="O34" i="9"/>
  <c r="AB34" i="9"/>
  <c r="G35" i="9"/>
  <c r="J35" i="9"/>
  <c r="P35" i="9"/>
  <c r="F35" i="9"/>
  <c r="O35" i="9"/>
  <c r="AB35" i="9"/>
  <c r="G36" i="9"/>
  <c r="J36" i="9"/>
  <c r="P36" i="9"/>
  <c r="F36" i="9"/>
  <c r="O36" i="9"/>
  <c r="AB36" i="9"/>
  <c r="G37" i="9"/>
  <c r="J37" i="9"/>
  <c r="P37" i="9"/>
  <c r="F37" i="9"/>
  <c r="O37" i="9"/>
  <c r="AB37" i="9"/>
  <c r="G38" i="9"/>
  <c r="J38" i="9"/>
  <c r="P38" i="9"/>
  <c r="F38" i="9"/>
  <c r="O38" i="9"/>
  <c r="AB38" i="9"/>
  <c r="G39" i="9"/>
  <c r="J39" i="9"/>
  <c r="P39" i="9"/>
  <c r="F39" i="9"/>
  <c r="O39" i="9"/>
  <c r="AB39" i="9"/>
  <c r="G40" i="9"/>
  <c r="J40" i="9"/>
  <c r="P40" i="9"/>
  <c r="F40" i="9"/>
  <c r="O40" i="9"/>
  <c r="AB40" i="9"/>
  <c r="G41" i="9"/>
  <c r="J41" i="9"/>
  <c r="P41" i="9"/>
  <c r="F41" i="9"/>
  <c r="O41" i="9"/>
  <c r="AB41" i="9"/>
  <c r="G42" i="9"/>
  <c r="J42" i="9"/>
  <c r="P42" i="9"/>
  <c r="F42" i="9"/>
  <c r="O42" i="9"/>
  <c r="AB42" i="9"/>
  <c r="G43" i="9"/>
  <c r="J43" i="9"/>
  <c r="P43" i="9"/>
  <c r="F43" i="9"/>
  <c r="O43" i="9"/>
  <c r="AB43" i="9"/>
  <c r="G44" i="9"/>
  <c r="J44" i="9"/>
  <c r="P44" i="9"/>
  <c r="F44" i="9"/>
  <c r="O44" i="9"/>
  <c r="AB44" i="9"/>
  <c r="G45" i="9"/>
  <c r="J45" i="9"/>
  <c r="P45" i="9"/>
  <c r="F45" i="9"/>
  <c r="O45" i="9"/>
  <c r="AB45" i="9"/>
  <c r="G46" i="9"/>
  <c r="J46" i="9"/>
  <c r="P46" i="9"/>
  <c r="F46" i="9"/>
  <c r="O46" i="9"/>
  <c r="AB46" i="9"/>
  <c r="G47" i="9"/>
  <c r="J47" i="9"/>
  <c r="P47" i="9"/>
  <c r="F47" i="9"/>
  <c r="O47" i="9"/>
  <c r="AB47" i="9"/>
  <c r="G48" i="9"/>
  <c r="J48" i="9"/>
  <c r="P48" i="9"/>
  <c r="F48" i="9"/>
  <c r="O48" i="9"/>
  <c r="AB48" i="9"/>
  <c r="G49" i="9"/>
  <c r="J49" i="9"/>
  <c r="P49" i="9"/>
  <c r="F49" i="9"/>
  <c r="O49" i="9"/>
  <c r="AB49" i="9"/>
  <c r="G50" i="9"/>
  <c r="J50" i="9"/>
  <c r="P50" i="9"/>
  <c r="F50" i="9"/>
  <c r="O50" i="9"/>
  <c r="AB50" i="9"/>
  <c r="G51" i="9"/>
  <c r="J51" i="9"/>
  <c r="P51" i="9"/>
  <c r="F51" i="9"/>
  <c r="O51" i="9"/>
  <c r="AB51" i="9"/>
  <c r="G52" i="9"/>
  <c r="J52" i="9"/>
  <c r="P52" i="9"/>
  <c r="F52" i="9"/>
  <c r="O52" i="9"/>
  <c r="AB52" i="9"/>
  <c r="G53" i="9"/>
  <c r="J53" i="9"/>
  <c r="P53" i="9"/>
  <c r="F53" i="9"/>
  <c r="O53" i="9"/>
  <c r="AB53" i="9"/>
  <c r="G54" i="9"/>
  <c r="J54" i="9"/>
  <c r="P54" i="9"/>
  <c r="F54" i="9"/>
  <c r="O54" i="9"/>
  <c r="AB54" i="9"/>
  <c r="G9" i="9"/>
  <c r="J9" i="9"/>
  <c r="P9" i="9"/>
  <c r="F9" i="9"/>
  <c r="O9" i="9"/>
  <c r="AB9" i="9"/>
  <c r="G10" i="8"/>
  <c r="I10" i="8"/>
  <c r="P10" i="8"/>
  <c r="AG54" i="8"/>
  <c r="AG50" i="8"/>
  <c r="AG46" i="8"/>
  <c r="F10" i="8"/>
  <c r="O10" i="8"/>
  <c r="AG55" i="8"/>
  <c r="AG51" i="8"/>
  <c r="AG47" i="8"/>
  <c r="AB10" i="8"/>
  <c r="G11" i="8"/>
  <c r="I11" i="8"/>
  <c r="P11" i="8"/>
  <c r="F11" i="8"/>
  <c r="O11" i="8"/>
  <c r="AB11" i="8"/>
  <c r="G12" i="8"/>
  <c r="I12" i="8"/>
  <c r="P12" i="8"/>
  <c r="F12" i="8"/>
  <c r="O12" i="8"/>
  <c r="AB12" i="8"/>
  <c r="G13" i="8"/>
  <c r="I13" i="8"/>
  <c r="P13" i="8"/>
  <c r="F13" i="8"/>
  <c r="O13" i="8"/>
  <c r="AB13" i="8"/>
  <c r="G14" i="8"/>
  <c r="I14" i="8"/>
  <c r="P14" i="8"/>
  <c r="F14" i="8"/>
  <c r="O14" i="8"/>
  <c r="AB14" i="8"/>
  <c r="G15" i="8"/>
  <c r="I15" i="8"/>
  <c r="P15" i="8"/>
  <c r="F15" i="8"/>
  <c r="O15" i="8"/>
  <c r="AB15" i="8"/>
  <c r="G16" i="8"/>
  <c r="I16" i="8"/>
  <c r="P16" i="8"/>
  <c r="F16" i="8"/>
  <c r="O16" i="8"/>
  <c r="AB16" i="8"/>
  <c r="G17" i="8"/>
  <c r="I17" i="8"/>
  <c r="P17" i="8"/>
  <c r="F17" i="8"/>
  <c r="O17" i="8"/>
  <c r="AB17" i="8"/>
  <c r="G18" i="8"/>
  <c r="I18" i="8"/>
  <c r="P18" i="8"/>
  <c r="F18" i="8"/>
  <c r="O18" i="8"/>
  <c r="AB18" i="8"/>
  <c r="G19" i="8"/>
  <c r="I19" i="8"/>
  <c r="P19" i="8"/>
  <c r="F19" i="8"/>
  <c r="O19" i="8"/>
  <c r="AB19" i="8"/>
  <c r="G20" i="8"/>
  <c r="I20" i="8"/>
  <c r="P20" i="8"/>
  <c r="F20" i="8"/>
  <c r="O20" i="8"/>
  <c r="AB20" i="8"/>
  <c r="G21" i="8"/>
  <c r="I21" i="8"/>
  <c r="P21" i="8"/>
  <c r="F21" i="8"/>
  <c r="O21" i="8"/>
  <c r="AB21" i="8"/>
  <c r="G22" i="8"/>
  <c r="I22" i="8"/>
  <c r="P22" i="8"/>
  <c r="F22" i="8"/>
  <c r="O22" i="8"/>
  <c r="AB22" i="8"/>
  <c r="G23" i="8"/>
  <c r="I23" i="8"/>
  <c r="P23" i="8"/>
  <c r="F23" i="8"/>
  <c r="O23" i="8"/>
  <c r="AB23" i="8"/>
  <c r="G24" i="8"/>
  <c r="I24" i="8"/>
  <c r="P24" i="8"/>
  <c r="F24" i="8"/>
  <c r="O24" i="8"/>
  <c r="AB24" i="8"/>
  <c r="G25" i="8"/>
  <c r="I25" i="8"/>
  <c r="P25" i="8"/>
  <c r="F25" i="8"/>
  <c r="O25" i="8"/>
  <c r="AB25" i="8"/>
  <c r="G26" i="8"/>
  <c r="I26" i="8"/>
  <c r="P26" i="8"/>
  <c r="F26" i="8"/>
  <c r="O26" i="8"/>
  <c r="AB26" i="8"/>
  <c r="G27" i="8"/>
  <c r="I27" i="8"/>
  <c r="P27" i="8"/>
  <c r="F27" i="8"/>
  <c r="O27" i="8"/>
  <c r="AB27" i="8"/>
  <c r="G28" i="8"/>
  <c r="I28" i="8"/>
  <c r="P28" i="8"/>
  <c r="F28" i="8"/>
  <c r="O28" i="8"/>
  <c r="AB28" i="8"/>
  <c r="G29" i="8"/>
  <c r="I29" i="8"/>
  <c r="P29" i="8"/>
  <c r="F29" i="8"/>
  <c r="O29" i="8"/>
  <c r="AB29" i="8"/>
  <c r="G30" i="8"/>
  <c r="I30" i="8"/>
  <c r="P30" i="8"/>
  <c r="F30" i="8"/>
  <c r="O30" i="8"/>
  <c r="AB30" i="8"/>
  <c r="G31" i="8"/>
  <c r="I31" i="8"/>
  <c r="P31" i="8"/>
  <c r="F31" i="8"/>
  <c r="O31" i="8"/>
  <c r="AB31" i="8"/>
  <c r="G32" i="8"/>
  <c r="I32" i="8"/>
  <c r="P32" i="8"/>
  <c r="F32" i="8"/>
  <c r="O32" i="8"/>
  <c r="AB32" i="8"/>
  <c r="G33" i="8"/>
  <c r="I33" i="8"/>
  <c r="P33" i="8"/>
  <c r="F33" i="8"/>
  <c r="O33" i="8"/>
  <c r="AB33" i="8"/>
  <c r="G34" i="8"/>
  <c r="I34" i="8"/>
  <c r="P34" i="8"/>
  <c r="F34" i="8"/>
  <c r="O34" i="8"/>
  <c r="AB34" i="8"/>
  <c r="G35" i="8"/>
  <c r="I35" i="8"/>
  <c r="P35" i="8"/>
  <c r="F35" i="8"/>
  <c r="O35" i="8"/>
  <c r="AB35" i="8"/>
  <c r="G36" i="8"/>
  <c r="I36" i="8"/>
  <c r="P36" i="8"/>
  <c r="F36" i="8"/>
  <c r="O36" i="8"/>
  <c r="AB36" i="8"/>
  <c r="G37" i="8"/>
  <c r="I37" i="8"/>
  <c r="P37" i="8"/>
  <c r="F37" i="8"/>
  <c r="O37" i="8"/>
  <c r="AB37" i="8"/>
  <c r="G38" i="8"/>
  <c r="I38" i="8"/>
  <c r="P38" i="8"/>
  <c r="F38" i="8"/>
  <c r="O38" i="8"/>
  <c r="AB38" i="8"/>
  <c r="G39" i="8"/>
  <c r="I39" i="8"/>
  <c r="P39" i="8"/>
  <c r="F39" i="8"/>
  <c r="O39" i="8"/>
  <c r="AB39" i="8"/>
  <c r="G40" i="8"/>
  <c r="I40" i="8"/>
  <c r="P40" i="8"/>
  <c r="F40" i="8"/>
  <c r="O40" i="8"/>
  <c r="AB40" i="8"/>
  <c r="G41" i="8"/>
  <c r="I41" i="8"/>
  <c r="P41" i="8"/>
  <c r="F41" i="8"/>
  <c r="O41" i="8"/>
  <c r="AB41" i="8"/>
  <c r="G42" i="8"/>
  <c r="I42" i="8"/>
  <c r="P42" i="8"/>
  <c r="F42" i="8"/>
  <c r="O42" i="8"/>
  <c r="AB42" i="8"/>
  <c r="G43" i="8"/>
  <c r="I43" i="8"/>
  <c r="P43" i="8"/>
  <c r="F43" i="8"/>
  <c r="O43" i="8"/>
  <c r="AB43" i="8"/>
  <c r="G44" i="8"/>
  <c r="I44" i="8"/>
  <c r="P44" i="8"/>
  <c r="F44" i="8"/>
  <c r="O44" i="8"/>
  <c r="AB44" i="8"/>
  <c r="G45" i="8"/>
  <c r="I45" i="8"/>
  <c r="P45" i="8"/>
  <c r="F45" i="8"/>
  <c r="O45" i="8"/>
  <c r="AB45" i="8"/>
  <c r="G46" i="8"/>
  <c r="I46" i="8"/>
  <c r="P46" i="8"/>
  <c r="F46" i="8"/>
  <c r="O46" i="8"/>
  <c r="AB46" i="8"/>
  <c r="G47" i="8"/>
  <c r="I47" i="8"/>
  <c r="P47" i="8"/>
  <c r="F47" i="8"/>
  <c r="O47" i="8"/>
  <c r="AB47" i="8"/>
  <c r="G48" i="8"/>
  <c r="I48" i="8"/>
  <c r="P48" i="8"/>
  <c r="F48" i="8"/>
  <c r="O48" i="8"/>
  <c r="AB48" i="8"/>
  <c r="G49" i="8"/>
  <c r="I49" i="8"/>
  <c r="P49" i="8"/>
  <c r="F49" i="8"/>
  <c r="O49" i="8"/>
  <c r="AB49" i="8"/>
  <c r="G50" i="8"/>
  <c r="I50" i="8"/>
  <c r="P50" i="8"/>
  <c r="F50" i="8"/>
  <c r="O50" i="8"/>
  <c r="AB50" i="8"/>
  <c r="G51" i="8"/>
  <c r="I51" i="8"/>
  <c r="P51" i="8"/>
  <c r="F51" i="8"/>
  <c r="O51" i="8"/>
  <c r="AB51" i="8"/>
  <c r="G52" i="8"/>
  <c r="I52" i="8"/>
  <c r="P52" i="8"/>
  <c r="F52" i="8"/>
  <c r="O52" i="8"/>
  <c r="AB52" i="8"/>
  <c r="G53" i="8"/>
  <c r="I53" i="8"/>
  <c r="P53" i="8"/>
  <c r="F53" i="8"/>
  <c r="O53" i="8"/>
  <c r="AB53" i="8"/>
  <c r="G54" i="8"/>
  <c r="I54" i="8"/>
  <c r="P54" i="8"/>
  <c r="F54" i="8"/>
  <c r="O54" i="8"/>
  <c r="AB54" i="8"/>
  <c r="G9" i="8"/>
  <c r="I9" i="8"/>
  <c r="P9" i="8"/>
  <c r="F9" i="8"/>
  <c r="O9" i="8"/>
  <c r="AB9" i="8"/>
  <c r="E10" i="7"/>
  <c r="K10" i="7"/>
  <c r="P10" i="7"/>
  <c r="AG54" i="7"/>
  <c r="AG50" i="7"/>
  <c r="AG46" i="7"/>
  <c r="D10" i="7"/>
  <c r="O10" i="7"/>
  <c r="AG55" i="7"/>
  <c r="AG51" i="7"/>
  <c r="AG47" i="7"/>
  <c r="AB10" i="7"/>
  <c r="E11" i="7"/>
  <c r="K11" i="7"/>
  <c r="P11" i="7"/>
  <c r="D11" i="7"/>
  <c r="O11" i="7"/>
  <c r="AB11" i="7"/>
  <c r="E12" i="7"/>
  <c r="K12" i="7"/>
  <c r="P12" i="7"/>
  <c r="D12" i="7"/>
  <c r="O12" i="7"/>
  <c r="AB12" i="7"/>
  <c r="E13" i="7"/>
  <c r="K13" i="7"/>
  <c r="P13" i="7"/>
  <c r="D13" i="7"/>
  <c r="O13" i="7"/>
  <c r="AB13" i="7"/>
  <c r="E14" i="7"/>
  <c r="K14" i="7"/>
  <c r="P14" i="7"/>
  <c r="D14" i="7"/>
  <c r="O14" i="7"/>
  <c r="AB14" i="7"/>
  <c r="E15" i="7"/>
  <c r="K15" i="7"/>
  <c r="P15" i="7"/>
  <c r="D15" i="7"/>
  <c r="O15" i="7"/>
  <c r="AB15" i="7"/>
  <c r="E16" i="7"/>
  <c r="K16" i="7"/>
  <c r="P16" i="7"/>
  <c r="D16" i="7"/>
  <c r="O16" i="7"/>
  <c r="AB16" i="7"/>
  <c r="E17" i="7"/>
  <c r="K17" i="7"/>
  <c r="P17" i="7"/>
  <c r="D17" i="7"/>
  <c r="O17" i="7"/>
  <c r="AB17" i="7"/>
  <c r="E18" i="7"/>
  <c r="K18" i="7"/>
  <c r="P18" i="7"/>
  <c r="D18" i="7"/>
  <c r="O18" i="7"/>
  <c r="AB18" i="7"/>
  <c r="E19" i="7"/>
  <c r="K19" i="7"/>
  <c r="P19" i="7"/>
  <c r="D19" i="7"/>
  <c r="O19" i="7"/>
  <c r="AB19" i="7"/>
  <c r="E20" i="7"/>
  <c r="K20" i="7"/>
  <c r="P20" i="7"/>
  <c r="D20" i="7"/>
  <c r="O20" i="7"/>
  <c r="AB20" i="7"/>
  <c r="E21" i="7"/>
  <c r="K21" i="7"/>
  <c r="P21" i="7"/>
  <c r="D21" i="7"/>
  <c r="O21" i="7"/>
  <c r="AB21" i="7"/>
  <c r="E22" i="7"/>
  <c r="K22" i="7"/>
  <c r="P22" i="7"/>
  <c r="D22" i="7"/>
  <c r="O22" i="7"/>
  <c r="AB22" i="7"/>
  <c r="E23" i="7"/>
  <c r="K23" i="7"/>
  <c r="P23" i="7"/>
  <c r="D23" i="7"/>
  <c r="O23" i="7"/>
  <c r="AB23" i="7"/>
  <c r="E24" i="7"/>
  <c r="K24" i="7"/>
  <c r="P24" i="7"/>
  <c r="D24" i="7"/>
  <c r="O24" i="7"/>
  <c r="AB24" i="7"/>
  <c r="E25" i="7"/>
  <c r="K25" i="7"/>
  <c r="P25" i="7"/>
  <c r="D25" i="7"/>
  <c r="O25" i="7"/>
  <c r="AB25" i="7"/>
  <c r="E26" i="7"/>
  <c r="K26" i="7"/>
  <c r="P26" i="7"/>
  <c r="D26" i="7"/>
  <c r="O26" i="7"/>
  <c r="AB26" i="7"/>
  <c r="E27" i="7"/>
  <c r="K27" i="7"/>
  <c r="P27" i="7"/>
  <c r="D27" i="7"/>
  <c r="O27" i="7"/>
  <c r="AB27" i="7"/>
  <c r="E28" i="7"/>
  <c r="K28" i="7"/>
  <c r="P28" i="7"/>
  <c r="D28" i="7"/>
  <c r="O28" i="7"/>
  <c r="AB28" i="7"/>
  <c r="E29" i="7"/>
  <c r="K29" i="7"/>
  <c r="P29" i="7"/>
  <c r="D29" i="7"/>
  <c r="O29" i="7"/>
  <c r="AB29" i="7"/>
  <c r="E30" i="7"/>
  <c r="K30" i="7"/>
  <c r="P30" i="7"/>
  <c r="D30" i="7"/>
  <c r="O30" i="7"/>
  <c r="AB30" i="7"/>
  <c r="E31" i="7"/>
  <c r="K31" i="7"/>
  <c r="P31" i="7"/>
  <c r="D31" i="7"/>
  <c r="O31" i="7"/>
  <c r="AB31" i="7"/>
  <c r="E32" i="7"/>
  <c r="K32" i="7"/>
  <c r="P32" i="7"/>
  <c r="D32" i="7"/>
  <c r="O32" i="7"/>
  <c r="AB32" i="7"/>
  <c r="E33" i="7"/>
  <c r="K33" i="7"/>
  <c r="P33" i="7"/>
  <c r="D33" i="7"/>
  <c r="O33" i="7"/>
  <c r="AB33" i="7"/>
  <c r="E34" i="7"/>
  <c r="K34" i="7"/>
  <c r="P34" i="7"/>
  <c r="D34" i="7"/>
  <c r="O34" i="7"/>
  <c r="AB34" i="7"/>
  <c r="E35" i="7"/>
  <c r="K35" i="7"/>
  <c r="P35" i="7"/>
  <c r="D35" i="7"/>
  <c r="O35" i="7"/>
  <c r="AB35" i="7"/>
  <c r="E36" i="7"/>
  <c r="K36" i="7"/>
  <c r="P36" i="7"/>
  <c r="D36" i="7"/>
  <c r="O36" i="7"/>
  <c r="AB36" i="7"/>
  <c r="E37" i="7"/>
  <c r="K37" i="7"/>
  <c r="P37" i="7"/>
  <c r="D37" i="7"/>
  <c r="O37" i="7"/>
  <c r="AB37" i="7"/>
  <c r="E38" i="7"/>
  <c r="K38" i="7"/>
  <c r="P38" i="7"/>
  <c r="D38" i="7"/>
  <c r="O38" i="7"/>
  <c r="AB38" i="7"/>
  <c r="E39" i="7"/>
  <c r="K39" i="7"/>
  <c r="P39" i="7"/>
  <c r="D39" i="7"/>
  <c r="O39" i="7"/>
  <c r="AB39" i="7"/>
  <c r="E40" i="7"/>
  <c r="K40" i="7"/>
  <c r="P40" i="7"/>
  <c r="D40" i="7"/>
  <c r="O40" i="7"/>
  <c r="AB40" i="7"/>
  <c r="E41" i="7"/>
  <c r="K41" i="7"/>
  <c r="P41" i="7"/>
  <c r="D41" i="7"/>
  <c r="O41" i="7"/>
  <c r="AB41" i="7"/>
  <c r="E42" i="7"/>
  <c r="K42" i="7"/>
  <c r="P42" i="7"/>
  <c r="D42" i="7"/>
  <c r="O42" i="7"/>
  <c r="AB42" i="7"/>
  <c r="E43" i="7"/>
  <c r="K43" i="7"/>
  <c r="P43" i="7"/>
  <c r="D43" i="7"/>
  <c r="O43" i="7"/>
  <c r="AB43" i="7"/>
  <c r="E44" i="7"/>
  <c r="K44" i="7"/>
  <c r="P44" i="7"/>
  <c r="D44" i="7"/>
  <c r="O44" i="7"/>
  <c r="AB44" i="7"/>
  <c r="E45" i="7"/>
  <c r="K45" i="7"/>
  <c r="P45" i="7"/>
  <c r="D45" i="7"/>
  <c r="O45" i="7"/>
  <c r="AB45" i="7"/>
  <c r="E46" i="7"/>
  <c r="K46" i="7"/>
  <c r="P46" i="7"/>
  <c r="D46" i="7"/>
  <c r="O46" i="7"/>
  <c r="AB46" i="7"/>
  <c r="E47" i="7"/>
  <c r="K47" i="7"/>
  <c r="P47" i="7"/>
  <c r="D47" i="7"/>
  <c r="O47" i="7"/>
  <c r="AB47" i="7"/>
  <c r="E48" i="7"/>
  <c r="K48" i="7"/>
  <c r="P48" i="7"/>
  <c r="D48" i="7"/>
  <c r="O48" i="7"/>
  <c r="AB48" i="7"/>
  <c r="E49" i="7"/>
  <c r="K49" i="7"/>
  <c r="P49" i="7"/>
  <c r="D49" i="7"/>
  <c r="O49" i="7"/>
  <c r="AB49" i="7"/>
  <c r="E50" i="7"/>
  <c r="K50" i="7"/>
  <c r="P50" i="7"/>
  <c r="D50" i="7"/>
  <c r="O50" i="7"/>
  <c r="AB50" i="7"/>
  <c r="E51" i="7"/>
  <c r="K51" i="7"/>
  <c r="P51" i="7"/>
  <c r="D51" i="7"/>
  <c r="O51" i="7"/>
  <c r="AB51" i="7"/>
  <c r="E52" i="7"/>
  <c r="K52" i="7"/>
  <c r="P52" i="7"/>
  <c r="D52" i="7"/>
  <c r="O52" i="7"/>
  <c r="AB52" i="7"/>
  <c r="E53" i="7"/>
  <c r="K53" i="7"/>
  <c r="P53" i="7"/>
  <c r="D53" i="7"/>
  <c r="O53" i="7"/>
  <c r="AB53" i="7"/>
  <c r="E54" i="7"/>
  <c r="K54" i="7"/>
  <c r="P54" i="7"/>
  <c r="D54" i="7"/>
  <c r="O54" i="7"/>
  <c r="AB54" i="7"/>
  <c r="E9" i="7"/>
  <c r="K9" i="7"/>
  <c r="P9" i="7"/>
  <c r="D9" i="7"/>
  <c r="O9" i="7"/>
  <c r="AB9" i="7"/>
  <c r="E10" i="6"/>
  <c r="J10" i="6"/>
  <c r="P10" i="6"/>
  <c r="AG54" i="6"/>
  <c r="AG50" i="6"/>
  <c r="AG46" i="6"/>
  <c r="D10" i="6"/>
  <c r="O10" i="6"/>
  <c r="AG55" i="6"/>
  <c r="AG51" i="6"/>
  <c r="AG47" i="6"/>
  <c r="AB10" i="6"/>
  <c r="E11" i="6"/>
  <c r="J11" i="6"/>
  <c r="P11" i="6"/>
  <c r="D11" i="6"/>
  <c r="O11" i="6"/>
  <c r="AB11" i="6"/>
  <c r="E12" i="6"/>
  <c r="J12" i="6"/>
  <c r="P12" i="6"/>
  <c r="D12" i="6"/>
  <c r="O12" i="6"/>
  <c r="AB12" i="6"/>
  <c r="E13" i="6"/>
  <c r="J13" i="6"/>
  <c r="P13" i="6"/>
  <c r="D13" i="6"/>
  <c r="O13" i="6"/>
  <c r="AB13" i="6"/>
  <c r="E14" i="6"/>
  <c r="J14" i="6"/>
  <c r="P14" i="6"/>
  <c r="D14" i="6"/>
  <c r="O14" i="6"/>
  <c r="AB14" i="6"/>
  <c r="E15" i="6"/>
  <c r="J15" i="6"/>
  <c r="P15" i="6"/>
  <c r="D15" i="6"/>
  <c r="O15" i="6"/>
  <c r="AB15" i="6"/>
  <c r="E16" i="6"/>
  <c r="J16" i="6"/>
  <c r="P16" i="6"/>
  <c r="D16" i="6"/>
  <c r="O16" i="6"/>
  <c r="AB16" i="6"/>
  <c r="E17" i="6"/>
  <c r="J17" i="6"/>
  <c r="P17" i="6"/>
  <c r="D17" i="6"/>
  <c r="O17" i="6"/>
  <c r="AB17" i="6"/>
  <c r="E18" i="6"/>
  <c r="J18" i="6"/>
  <c r="P18" i="6"/>
  <c r="D18" i="6"/>
  <c r="O18" i="6"/>
  <c r="AB18" i="6"/>
  <c r="E19" i="6"/>
  <c r="J19" i="6"/>
  <c r="P19" i="6"/>
  <c r="D19" i="6"/>
  <c r="O19" i="6"/>
  <c r="AB19" i="6"/>
  <c r="E20" i="6"/>
  <c r="J20" i="6"/>
  <c r="P20" i="6"/>
  <c r="D20" i="6"/>
  <c r="O20" i="6"/>
  <c r="AB20" i="6"/>
  <c r="E21" i="6"/>
  <c r="J21" i="6"/>
  <c r="P21" i="6"/>
  <c r="D21" i="6"/>
  <c r="O21" i="6"/>
  <c r="AB21" i="6"/>
  <c r="E22" i="6"/>
  <c r="J22" i="6"/>
  <c r="P22" i="6"/>
  <c r="D22" i="6"/>
  <c r="O22" i="6"/>
  <c r="AB22" i="6"/>
  <c r="E23" i="6"/>
  <c r="J23" i="6"/>
  <c r="P23" i="6"/>
  <c r="D23" i="6"/>
  <c r="O23" i="6"/>
  <c r="AB23" i="6"/>
  <c r="E24" i="6"/>
  <c r="J24" i="6"/>
  <c r="P24" i="6"/>
  <c r="D24" i="6"/>
  <c r="O24" i="6"/>
  <c r="AB24" i="6"/>
  <c r="E25" i="6"/>
  <c r="J25" i="6"/>
  <c r="P25" i="6"/>
  <c r="D25" i="6"/>
  <c r="O25" i="6"/>
  <c r="AB25" i="6"/>
  <c r="E26" i="6"/>
  <c r="J26" i="6"/>
  <c r="P26" i="6"/>
  <c r="D26" i="6"/>
  <c r="O26" i="6"/>
  <c r="AB26" i="6"/>
  <c r="E27" i="6"/>
  <c r="J27" i="6"/>
  <c r="P27" i="6"/>
  <c r="D27" i="6"/>
  <c r="O27" i="6"/>
  <c r="AB27" i="6"/>
  <c r="E28" i="6"/>
  <c r="J28" i="6"/>
  <c r="P28" i="6"/>
  <c r="D28" i="6"/>
  <c r="O28" i="6"/>
  <c r="AB28" i="6"/>
  <c r="E29" i="6"/>
  <c r="J29" i="6"/>
  <c r="P29" i="6"/>
  <c r="D29" i="6"/>
  <c r="O29" i="6"/>
  <c r="AB29" i="6"/>
  <c r="E30" i="6"/>
  <c r="J30" i="6"/>
  <c r="P30" i="6"/>
  <c r="D30" i="6"/>
  <c r="O30" i="6"/>
  <c r="AB30" i="6"/>
  <c r="E31" i="6"/>
  <c r="J31" i="6"/>
  <c r="P31" i="6"/>
  <c r="D31" i="6"/>
  <c r="O31" i="6"/>
  <c r="AB31" i="6"/>
  <c r="E32" i="6"/>
  <c r="J32" i="6"/>
  <c r="P32" i="6"/>
  <c r="D32" i="6"/>
  <c r="O32" i="6"/>
  <c r="AB32" i="6"/>
  <c r="E33" i="6"/>
  <c r="J33" i="6"/>
  <c r="P33" i="6"/>
  <c r="D33" i="6"/>
  <c r="O33" i="6"/>
  <c r="AB33" i="6"/>
  <c r="E34" i="6"/>
  <c r="J34" i="6"/>
  <c r="P34" i="6"/>
  <c r="D34" i="6"/>
  <c r="O34" i="6"/>
  <c r="AB34" i="6"/>
  <c r="E35" i="6"/>
  <c r="J35" i="6"/>
  <c r="P35" i="6"/>
  <c r="D35" i="6"/>
  <c r="O35" i="6"/>
  <c r="AB35" i="6"/>
  <c r="E36" i="6"/>
  <c r="J36" i="6"/>
  <c r="P36" i="6"/>
  <c r="D36" i="6"/>
  <c r="O36" i="6"/>
  <c r="AB36" i="6"/>
  <c r="E37" i="6"/>
  <c r="J37" i="6"/>
  <c r="P37" i="6"/>
  <c r="D37" i="6"/>
  <c r="O37" i="6"/>
  <c r="AB37" i="6"/>
  <c r="E38" i="6"/>
  <c r="J38" i="6"/>
  <c r="P38" i="6"/>
  <c r="D38" i="6"/>
  <c r="O38" i="6"/>
  <c r="AB38" i="6"/>
  <c r="E39" i="6"/>
  <c r="J39" i="6"/>
  <c r="P39" i="6"/>
  <c r="D39" i="6"/>
  <c r="O39" i="6"/>
  <c r="AB39" i="6"/>
  <c r="E40" i="6"/>
  <c r="J40" i="6"/>
  <c r="P40" i="6"/>
  <c r="D40" i="6"/>
  <c r="O40" i="6"/>
  <c r="AB40" i="6"/>
  <c r="E41" i="6"/>
  <c r="J41" i="6"/>
  <c r="P41" i="6"/>
  <c r="D41" i="6"/>
  <c r="O41" i="6"/>
  <c r="AB41" i="6"/>
  <c r="E42" i="6"/>
  <c r="J42" i="6"/>
  <c r="P42" i="6"/>
  <c r="D42" i="6"/>
  <c r="O42" i="6"/>
  <c r="AB42" i="6"/>
  <c r="E43" i="6"/>
  <c r="J43" i="6"/>
  <c r="P43" i="6"/>
  <c r="D43" i="6"/>
  <c r="O43" i="6"/>
  <c r="AB43" i="6"/>
  <c r="E44" i="6"/>
  <c r="J44" i="6"/>
  <c r="P44" i="6"/>
  <c r="D44" i="6"/>
  <c r="O44" i="6"/>
  <c r="AB44" i="6"/>
  <c r="E45" i="6"/>
  <c r="J45" i="6"/>
  <c r="P45" i="6"/>
  <c r="D45" i="6"/>
  <c r="O45" i="6"/>
  <c r="AB45" i="6"/>
  <c r="E46" i="6"/>
  <c r="J46" i="6"/>
  <c r="P46" i="6"/>
  <c r="D46" i="6"/>
  <c r="O46" i="6"/>
  <c r="AB46" i="6"/>
  <c r="E47" i="6"/>
  <c r="J47" i="6"/>
  <c r="P47" i="6"/>
  <c r="D47" i="6"/>
  <c r="O47" i="6"/>
  <c r="AB47" i="6"/>
  <c r="E48" i="6"/>
  <c r="J48" i="6"/>
  <c r="P48" i="6"/>
  <c r="D48" i="6"/>
  <c r="O48" i="6"/>
  <c r="AB48" i="6"/>
  <c r="E49" i="6"/>
  <c r="J49" i="6"/>
  <c r="P49" i="6"/>
  <c r="D49" i="6"/>
  <c r="O49" i="6"/>
  <c r="AB49" i="6"/>
  <c r="E50" i="6"/>
  <c r="J50" i="6"/>
  <c r="P50" i="6"/>
  <c r="D50" i="6"/>
  <c r="O50" i="6"/>
  <c r="AB50" i="6"/>
  <c r="E51" i="6"/>
  <c r="J51" i="6"/>
  <c r="P51" i="6"/>
  <c r="D51" i="6"/>
  <c r="O51" i="6"/>
  <c r="AB51" i="6"/>
  <c r="E52" i="6"/>
  <c r="J52" i="6"/>
  <c r="P52" i="6"/>
  <c r="D52" i="6"/>
  <c r="O52" i="6"/>
  <c r="AB52" i="6"/>
  <c r="E53" i="6"/>
  <c r="J53" i="6"/>
  <c r="P53" i="6"/>
  <c r="D53" i="6"/>
  <c r="O53" i="6"/>
  <c r="AB53" i="6"/>
  <c r="E54" i="6"/>
  <c r="J54" i="6"/>
  <c r="P54" i="6"/>
  <c r="D54" i="6"/>
  <c r="O54" i="6"/>
  <c r="AB54" i="6"/>
  <c r="E9" i="6"/>
  <c r="J9" i="6"/>
  <c r="P9" i="6"/>
  <c r="D9" i="6"/>
  <c r="O9" i="6"/>
  <c r="AB9" i="6"/>
  <c r="E10" i="5"/>
  <c r="I10" i="5"/>
  <c r="P10" i="5"/>
  <c r="AG54" i="5"/>
  <c r="AG50" i="5"/>
  <c r="AG46" i="5"/>
  <c r="D10" i="5"/>
  <c r="O10" i="5"/>
  <c r="AG55" i="5"/>
  <c r="AG51" i="5"/>
  <c r="AG47" i="5"/>
  <c r="AB10" i="5"/>
  <c r="E11" i="5"/>
  <c r="I11" i="5"/>
  <c r="P11" i="5"/>
  <c r="D11" i="5"/>
  <c r="O11" i="5"/>
  <c r="AB11" i="5"/>
  <c r="E12" i="5"/>
  <c r="I12" i="5"/>
  <c r="P12" i="5"/>
  <c r="D12" i="5"/>
  <c r="O12" i="5"/>
  <c r="AB12" i="5"/>
  <c r="E13" i="5"/>
  <c r="I13" i="5"/>
  <c r="P13" i="5"/>
  <c r="D13" i="5"/>
  <c r="O13" i="5"/>
  <c r="AB13" i="5"/>
  <c r="E14" i="5"/>
  <c r="I14" i="5"/>
  <c r="P14" i="5"/>
  <c r="D14" i="5"/>
  <c r="O14" i="5"/>
  <c r="AB14" i="5"/>
  <c r="E15" i="5"/>
  <c r="I15" i="5"/>
  <c r="P15" i="5"/>
  <c r="D15" i="5"/>
  <c r="O15" i="5"/>
  <c r="AB15" i="5"/>
  <c r="E16" i="5"/>
  <c r="I16" i="5"/>
  <c r="P16" i="5"/>
  <c r="D16" i="5"/>
  <c r="O16" i="5"/>
  <c r="AB16" i="5"/>
  <c r="E17" i="5"/>
  <c r="I17" i="5"/>
  <c r="P17" i="5"/>
  <c r="D17" i="5"/>
  <c r="O17" i="5"/>
  <c r="AB17" i="5"/>
  <c r="E18" i="5"/>
  <c r="I18" i="5"/>
  <c r="P18" i="5"/>
  <c r="D18" i="5"/>
  <c r="O18" i="5"/>
  <c r="AB18" i="5"/>
  <c r="E19" i="5"/>
  <c r="I19" i="5"/>
  <c r="P19" i="5"/>
  <c r="D19" i="5"/>
  <c r="O19" i="5"/>
  <c r="AB19" i="5"/>
  <c r="E20" i="5"/>
  <c r="I20" i="5"/>
  <c r="P20" i="5"/>
  <c r="D20" i="5"/>
  <c r="O20" i="5"/>
  <c r="AB20" i="5"/>
  <c r="E21" i="5"/>
  <c r="I21" i="5"/>
  <c r="P21" i="5"/>
  <c r="D21" i="5"/>
  <c r="O21" i="5"/>
  <c r="AB21" i="5"/>
  <c r="E22" i="5"/>
  <c r="I22" i="5"/>
  <c r="P22" i="5"/>
  <c r="D22" i="5"/>
  <c r="O22" i="5"/>
  <c r="AB22" i="5"/>
  <c r="E23" i="5"/>
  <c r="I23" i="5"/>
  <c r="P23" i="5"/>
  <c r="D23" i="5"/>
  <c r="O23" i="5"/>
  <c r="AB23" i="5"/>
  <c r="E24" i="5"/>
  <c r="I24" i="5"/>
  <c r="P24" i="5"/>
  <c r="D24" i="5"/>
  <c r="O24" i="5"/>
  <c r="AB24" i="5"/>
  <c r="E25" i="5"/>
  <c r="I25" i="5"/>
  <c r="P25" i="5"/>
  <c r="D25" i="5"/>
  <c r="O25" i="5"/>
  <c r="AB25" i="5"/>
  <c r="E26" i="5"/>
  <c r="I26" i="5"/>
  <c r="P26" i="5"/>
  <c r="D26" i="5"/>
  <c r="O26" i="5"/>
  <c r="AB26" i="5"/>
  <c r="E27" i="5"/>
  <c r="I27" i="5"/>
  <c r="P27" i="5"/>
  <c r="D27" i="5"/>
  <c r="O27" i="5"/>
  <c r="AB27" i="5"/>
  <c r="E28" i="5"/>
  <c r="I28" i="5"/>
  <c r="P28" i="5"/>
  <c r="D28" i="5"/>
  <c r="O28" i="5"/>
  <c r="AB28" i="5"/>
  <c r="E29" i="5"/>
  <c r="I29" i="5"/>
  <c r="P29" i="5"/>
  <c r="D29" i="5"/>
  <c r="O29" i="5"/>
  <c r="AB29" i="5"/>
  <c r="E30" i="5"/>
  <c r="I30" i="5"/>
  <c r="P30" i="5"/>
  <c r="D30" i="5"/>
  <c r="O30" i="5"/>
  <c r="AB30" i="5"/>
  <c r="E31" i="5"/>
  <c r="I31" i="5"/>
  <c r="P31" i="5"/>
  <c r="D31" i="5"/>
  <c r="O31" i="5"/>
  <c r="AB31" i="5"/>
  <c r="E32" i="5"/>
  <c r="I32" i="5"/>
  <c r="P32" i="5"/>
  <c r="D32" i="5"/>
  <c r="O32" i="5"/>
  <c r="AB32" i="5"/>
  <c r="E33" i="5"/>
  <c r="I33" i="5"/>
  <c r="P33" i="5"/>
  <c r="D33" i="5"/>
  <c r="O33" i="5"/>
  <c r="AB33" i="5"/>
  <c r="E34" i="5"/>
  <c r="I34" i="5"/>
  <c r="P34" i="5"/>
  <c r="D34" i="5"/>
  <c r="O34" i="5"/>
  <c r="AB34" i="5"/>
  <c r="E35" i="5"/>
  <c r="I35" i="5"/>
  <c r="P35" i="5"/>
  <c r="D35" i="5"/>
  <c r="O35" i="5"/>
  <c r="AB35" i="5"/>
  <c r="E36" i="5"/>
  <c r="I36" i="5"/>
  <c r="P36" i="5"/>
  <c r="D36" i="5"/>
  <c r="O36" i="5"/>
  <c r="AB36" i="5"/>
  <c r="E37" i="5"/>
  <c r="I37" i="5"/>
  <c r="P37" i="5"/>
  <c r="D37" i="5"/>
  <c r="O37" i="5"/>
  <c r="AB37" i="5"/>
  <c r="E38" i="5"/>
  <c r="I38" i="5"/>
  <c r="P38" i="5"/>
  <c r="D38" i="5"/>
  <c r="O38" i="5"/>
  <c r="AB38" i="5"/>
  <c r="E39" i="5"/>
  <c r="I39" i="5"/>
  <c r="P39" i="5"/>
  <c r="D39" i="5"/>
  <c r="O39" i="5"/>
  <c r="AB39" i="5"/>
  <c r="E40" i="5"/>
  <c r="I40" i="5"/>
  <c r="P40" i="5"/>
  <c r="D40" i="5"/>
  <c r="O40" i="5"/>
  <c r="AB40" i="5"/>
  <c r="E41" i="5"/>
  <c r="I41" i="5"/>
  <c r="P41" i="5"/>
  <c r="D41" i="5"/>
  <c r="O41" i="5"/>
  <c r="AB41" i="5"/>
  <c r="E42" i="5"/>
  <c r="I42" i="5"/>
  <c r="P42" i="5"/>
  <c r="D42" i="5"/>
  <c r="O42" i="5"/>
  <c r="AB42" i="5"/>
  <c r="E43" i="5"/>
  <c r="I43" i="5"/>
  <c r="P43" i="5"/>
  <c r="D43" i="5"/>
  <c r="O43" i="5"/>
  <c r="AB43" i="5"/>
  <c r="E44" i="5"/>
  <c r="I44" i="5"/>
  <c r="P44" i="5"/>
  <c r="D44" i="5"/>
  <c r="O44" i="5"/>
  <c r="AB44" i="5"/>
  <c r="E45" i="5"/>
  <c r="I45" i="5"/>
  <c r="P45" i="5"/>
  <c r="D45" i="5"/>
  <c r="O45" i="5"/>
  <c r="AB45" i="5"/>
  <c r="E46" i="5"/>
  <c r="I46" i="5"/>
  <c r="P46" i="5"/>
  <c r="D46" i="5"/>
  <c r="O46" i="5"/>
  <c r="AB46" i="5"/>
  <c r="E47" i="5"/>
  <c r="I47" i="5"/>
  <c r="P47" i="5"/>
  <c r="D47" i="5"/>
  <c r="O47" i="5"/>
  <c r="AB47" i="5"/>
  <c r="E48" i="5"/>
  <c r="I48" i="5"/>
  <c r="P48" i="5"/>
  <c r="D48" i="5"/>
  <c r="O48" i="5"/>
  <c r="AB48" i="5"/>
  <c r="E49" i="5"/>
  <c r="I49" i="5"/>
  <c r="P49" i="5"/>
  <c r="D49" i="5"/>
  <c r="O49" i="5"/>
  <c r="AB49" i="5"/>
  <c r="E50" i="5"/>
  <c r="I50" i="5"/>
  <c r="P50" i="5"/>
  <c r="D50" i="5"/>
  <c r="O50" i="5"/>
  <c r="AB50" i="5"/>
  <c r="E51" i="5"/>
  <c r="I51" i="5"/>
  <c r="P51" i="5"/>
  <c r="D51" i="5"/>
  <c r="O51" i="5"/>
  <c r="AB51" i="5"/>
  <c r="E52" i="5"/>
  <c r="I52" i="5"/>
  <c r="P52" i="5"/>
  <c r="D52" i="5"/>
  <c r="O52" i="5"/>
  <c r="AB52" i="5"/>
  <c r="E53" i="5"/>
  <c r="I53" i="5"/>
  <c r="P53" i="5"/>
  <c r="D53" i="5"/>
  <c r="O53" i="5"/>
  <c r="AB53" i="5"/>
  <c r="E54" i="5"/>
  <c r="I54" i="5"/>
  <c r="P54" i="5"/>
  <c r="D54" i="5"/>
  <c r="O54" i="5"/>
  <c r="AB54" i="5"/>
  <c r="E9" i="5"/>
  <c r="I9" i="5"/>
  <c r="P9" i="5"/>
  <c r="D9" i="5"/>
  <c r="O9" i="5"/>
  <c r="AB9" i="5"/>
  <c r="C54" i="4"/>
  <c r="K54" i="4"/>
  <c r="P54" i="4"/>
  <c r="AG54" i="4"/>
  <c r="AG50" i="4"/>
  <c r="AG46" i="4"/>
  <c r="B54" i="4"/>
  <c r="O54" i="4"/>
  <c r="AG55" i="4"/>
  <c r="AG51" i="4"/>
  <c r="AG47" i="4"/>
  <c r="AB54" i="4"/>
  <c r="C10" i="4"/>
  <c r="K10" i="4"/>
  <c r="P10" i="4"/>
  <c r="B10" i="4"/>
  <c r="O10" i="4"/>
  <c r="AB10" i="4"/>
  <c r="C11" i="4"/>
  <c r="K11" i="4"/>
  <c r="P11" i="4"/>
  <c r="B11" i="4"/>
  <c r="O11" i="4"/>
  <c r="AB11" i="4"/>
  <c r="C12" i="4"/>
  <c r="K12" i="4"/>
  <c r="P12" i="4"/>
  <c r="B12" i="4"/>
  <c r="O12" i="4"/>
  <c r="AB12" i="4"/>
  <c r="C13" i="4"/>
  <c r="K13" i="4"/>
  <c r="P13" i="4"/>
  <c r="B13" i="4"/>
  <c r="O13" i="4"/>
  <c r="AB13" i="4"/>
  <c r="C14" i="4"/>
  <c r="K14" i="4"/>
  <c r="P14" i="4"/>
  <c r="B14" i="4"/>
  <c r="O14" i="4"/>
  <c r="AB14" i="4"/>
  <c r="C15" i="4"/>
  <c r="K15" i="4"/>
  <c r="P15" i="4"/>
  <c r="B15" i="4"/>
  <c r="O15" i="4"/>
  <c r="AB15" i="4"/>
  <c r="C16" i="4"/>
  <c r="K16" i="4"/>
  <c r="P16" i="4"/>
  <c r="B16" i="4"/>
  <c r="O16" i="4"/>
  <c r="AB16" i="4"/>
  <c r="C17" i="4"/>
  <c r="K17" i="4"/>
  <c r="P17" i="4"/>
  <c r="B17" i="4"/>
  <c r="O17" i="4"/>
  <c r="AB17" i="4"/>
  <c r="C18" i="4"/>
  <c r="K18" i="4"/>
  <c r="P18" i="4"/>
  <c r="B18" i="4"/>
  <c r="O18" i="4"/>
  <c r="AB18" i="4"/>
  <c r="C19" i="4"/>
  <c r="K19" i="4"/>
  <c r="P19" i="4"/>
  <c r="B19" i="4"/>
  <c r="O19" i="4"/>
  <c r="AB19" i="4"/>
  <c r="C20" i="4"/>
  <c r="K20" i="4"/>
  <c r="P20" i="4"/>
  <c r="B20" i="4"/>
  <c r="O20" i="4"/>
  <c r="AB20" i="4"/>
  <c r="C21" i="4"/>
  <c r="K21" i="4"/>
  <c r="P21" i="4"/>
  <c r="B21" i="4"/>
  <c r="O21" i="4"/>
  <c r="AB21" i="4"/>
  <c r="C22" i="4"/>
  <c r="K22" i="4"/>
  <c r="P22" i="4"/>
  <c r="B22" i="4"/>
  <c r="O22" i="4"/>
  <c r="AB22" i="4"/>
  <c r="C23" i="4"/>
  <c r="K23" i="4"/>
  <c r="P23" i="4"/>
  <c r="B23" i="4"/>
  <c r="O23" i="4"/>
  <c r="AB23" i="4"/>
  <c r="C24" i="4"/>
  <c r="K24" i="4"/>
  <c r="P24" i="4"/>
  <c r="B24" i="4"/>
  <c r="O24" i="4"/>
  <c r="AB24" i="4"/>
  <c r="C25" i="4"/>
  <c r="K25" i="4"/>
  <c r="P25" i="4"/>
  <c r="B25" i="4"/>
  <c r="O25" i="4"/>
  <c r="AB25" i="4"/>
  <c r="C26" i="4"/>
  <c r="K26" i="4"/>
  <c r="P26" i="4"/>
  <c r="B26" i="4"/>
  <c r="O26" i="4"/>
  <c r="AB26" i="4"/>
  <c r="C27" i="4"/>
  <c r="K27" i="4"/>
  <c r="P27" i="4"/>
  <c r="B27" i="4"/>
  <c r="O27" i="4"/>
  <c r="AB27" i="4"/>
  <c r="C28" i="4"/>
  <c r="K28" i="4"/>
  <c r="P28" i="4"/>
  <c r="B28" i="4"/>
  <c r="O28" i="4"/>
  <c r="AB28" i="4"/>
  <c r="C29" i="4"/>
  <c r="K29" i="4"/>
  <c r="P29" i="4"/>
  <c r="B29" i="4"/>
  <c r="O29" i="4"/>
  <c r="AB29" i="4"/>
  <c r="C30" i="4"/>
  <c r="K30" i="4"/>
  <c r="P30" i="4"/>
  <c r="B30" i="4"/>
  <c r="O30" i="4"/>
  <c r="AB30" i="4"/>
  <c r="C31" i="4"/>
  <c r="K31" i="4"/>
  <c r="P31" i="4"/>
  <c r="B31" i="4"/>
  <c r="O31" i="4"/>
  <c r="AB31" i="4"/>
  <c r="C32" i="4"/>
  <c r="K32" i="4"/>
  <c r="P32" i="4"/>
  <c r="B32" i="4"/>
  <c r="O32" i="4"/>
  <c r="AB32" i="4"/>
  <c r="C33" i="4"/>
  <c r="K33" i="4"/>
  <c r="P33" i="4"/>
  <c r="B33" i="4"/>
  <c r="O33" i="4"/>
  <c r="AB33" i="4"/>
  <c r="C34" i="4"/>
  <c r="K34" i="4"/>
  <c r="P34" i="4"/>
  <c r="B34" i="4"/>
  <c r="O34" i="4"/>
  <c r="AB34" i="4"/>
  <c r="C35" i="4"/>
  <c r="K35" i="4"/>
  <c r="P35" i="4"/>
  <c r="B35" i="4"/>
  <c r="O35" i="4"/>
  <c r="AB35" i="4"/>
  <c r="C36" i="4"/>
  <c r="K36" i="4"/>
  <c r="P36" i="4"/>
  <c r="B36" i="4"/>
  <c r="O36" i="4"/>
  <c r="AB36" i="4"/>
  <c r="C37" i="4"/>
  <c r="K37" i="4"/>
  <c r="P37" i="4"/>
  <c r="B37" i="4"/>
  <c r="O37" i="4"/>
  <c r="AB37" i="4"/>
  <c r="C38" i="4"/>
  <c r="K38" i="4"/>
  <c r="P38" i="4"/>
  <c r="B38" i="4"/>
  <c r="O38" i="4"/>
  <c r="AB38" i="4"/>
  <c r="C39" i="4"/>
  <c r="K39" i="4"/>
  <c r="P39" i="4"/>
  <c r="B39" i="4"/>
  <c r="O39" i="4"/>
  <c r="AB39" i="4"/>
  <c r="C40" i="4"/>
  <c r="K40" i="4"/>
  <c r="P40" i="4"/>
  <c r="B40" i="4"/>
  <c r="O40" i="4"/>
  <c r="AB40" i="4"/>
  <c r="C41" i="4"/>
  <c r="K41" i="4"/>
  <c r="P41" i="4"/>
  <c r="B41" i="4"/>
  <c r="O41" i="4"/>
  <c r="AB41" i="4"/>
  <c r="C42" i="4"/>
  <c r="K42" i="4"/>
  <c r="P42" i="4"/>
  <c r="B42" i="4"/>
  <c r="O42" i="4"/>
  <c r="AB42" i="4"/>
  <c r="C43" i="4"/>
  <c r="K43" i="4"/>
  <c r="P43" i="4"/>
  <c r="B43" i="4"/>
  <c r="O43" i="4"/>
  <c r="AB43" i="4"/>
  <c r="C44" i="4"/>
  <c r="K44" i="4"/>
  <c r="P44" i="4"/>
  <c r="B44" i="4"/>
  <c r="O44" i="4"/>
  <c r="AB44" i="4"/>
  <c r="C45" i="4"/>
  <c r="K45" i="4"/>
  <c r="P45" i="4"/>
  <c r="B45" i="4"/>
  <c r="O45" i="4"/>
  <c r="AB45" i="4"/>
  <c r="C46" i="4"/>
  <c r="K46" i="4"/>
  <c r="P46" i="4"/>
  <c r="B46" i="4"/>
  <c r="O46" i="4"/>
  <c r="AB46" i="4"/>
  <c r="C47" i="4"/>
  <c r="K47" i="4"/>
  <c r="P47" i="4"/>
  <c r="B47" i="4"/>
  <c r="O47" i="4"/>
  <c r="AB47" i="4"/>
  <c r="C48" i="4"/>
  <c r="K48" i="4"/>
  <c r="P48" i="4"/>
  <c r="B48" i="4"/>
  <c r="O48" i="4"/>
  <c r="AB48" i="4"/>
  <c r="C49" i="4"/>
  <c r="K49" i="4"/>
  <c r="P49" i="4"/>
  <c r="B49" i="4"/>
  <c r="O49" i="4"/>
  <c r="AB49" i="4"/>
  <c r="C50" i="4"/>
  <c r="K50" i="4"/>
  <c r="P50" i="4"/>
  <c r="B50" i="4"/>
  <c r="O50" i="4"/>
  <c r="AB50" i="4"/>
  <c r="C51" i="4"/>
  <c r="K51" i="4"/>
  <c r="P51" i="4"/>
  <c r="B51" i="4"/>
  <c r="O51" i="4"/>
  <c r="AB51" i="4"/>
  <c r="C52" i="4"/>
  <c r="K52" i="4"/>
  <c r="P52" i="4"/>
  <c r="B52" i="4"/>
  <c r="O52" i="4"/>
  <c r="AB52" i="4"/>
  <c r="C53" i="4"/>
  <c r="K53" i="4"/>
  <c r="P53" i="4"/>
  <c r="B53" i="4"/>
  <c r="O53" i="4"/>
  <c r="AB53" i="4"/>
  <c r="C9" i="4"/>
  <c r="K9" i="4"/>
  <c r="P9" i="4"/>
  <c r="B9" i="4"/>
  <c r="O9" i="4"/>
  <c r="AB9" i="4"/>
  <c r="C10" i="3"/>
  <c r="J10" i="3"/>
  <c r="P10" i="3"/>
  <c r="AG54" i="3"/>
  <c r="AG50" i="3"/>
  <c r="AG46" i="3"/>
  <c r="B10" i="3"/>
  <c r="O10" i="3"/>
  <c r="AG55" i="3"/>
  <c r="AG51" i="3"/>
  <c r="AG47" i="3"/>
  <c r="AB10" i="3"/>
  <c r="C11" i="3"/>
  <c r="J11" i="3"/>
  <c r="P11" i="3"/>
  <c r="B11" i="3"/>
  <c r="O11" i="3"/>
  <c r="AB11" i="3"/>
  <c r="C12" i="3"/>
  <c r="J12" i="3"/>
  <c r="P12" i="3"/>
  <c r="B12" i="3"/>
  <c r="O12" i="3"/>
  <c r="AB12" i="3"/>
  <c r="C13" i="3"/>
  <c r="J13" i="3"/>
  <c r="P13" i="3"/>
  <c r="B13" i="3"/>
  <c r="O13" i="3"/>
  <c r="AB13" i="3"/>
  <c r="C14" i="3"/>
  <c r="J14" i="3"/>
  <c r="P14" i="3"/>
  <c r="B14" i="3"/>
  <c r="O14" i="3"/>
  <c r="AB14" i="3"/>
  <c r="C15" i="3"/>
  <c r="J15" i="3"/>
  <c r="P15" i="3"/>
  <c r="B15" i="3"/>
  <c r="O15" i="3"/>
  <c r="AB15" i="3"/>
  <c r="C16" i="3"/>
  <c r="J16" i="3"/>
  <c r="P16" i="3"/>
  <c r="B16" i="3"/>
  <c r="O16" i="3"/>
  <c r="AB16" i="3"/>
  <c r="C17" i="3"/>
  <c r="J17" i="3"/>
  <c r="P17" i="3"/>
  <c r="B17" i="3"/>
  <c r="O17" i="3"/>
  <c r="AB17" i="3"/>
  <c r="C18" i="3"/>
  <c r="J18" i="3"/>
  <c r="P18" i="3"/>
  <c r="B18" i="3"/>
  <c r="O18" i="3"/>
  <c r="AB18" i="3"/>
  <c r="C19" i="3"/>
  <c r="J19" i="3"/>
  <c r="P19" i="3"/>
  <c r="B19" i="3"/>
  <c r="O19" i="3"/>
  <c r="AB19" i="3"/>
  <c r="C20" i="3"/>
  <c r="J20" i="3"/>
  <c r="P20" i="3"/>
  <c r="B20" i="3"/>
  <c r="O20" i="3"/>
  <c r="AB20" i="3"/>
  <c r="C21" i="3"/>
  <c r="J21" i="3"/>
  <c r="P21" i="3"/>
  <c r="B21" i="3"/>
  <c r="O21" i="3"/>
  <c r="AB21" i="3"/>
  <c r="C22" i="3"/>
  <c r="J22" i="3"/>
  <c r="P22" i="3"/>
  <c r="B22" i="3"/>
  <c r="O22" i="3"/>
  <c r="AB22" i="3"/>
  <c r="C23" i="3"/>
  <c r="J23" i="3"/>
  <c r="P23" i="3"/>
  <c r="B23" i="3"/>
  <c r="O23" i="3"/>
  <c r="AB23" i="3"/>
  <c r="C24" i="3"/>
  <c r="J24" i="3"/>
  <c r="P24" i="3"/>
  <c r="B24" i="3"/>
  <c r="O24" i="3"/>
  <c r="AB24" i="3"/>
  <c r="C25" i="3"/>
  <c r="J25" i="3"/>
  <c r="P25" i="3"/>
  <c r="B25" i="3"/>
  <c r="O25" i="3"/>
  <c r="AB25" i="3"/>
  <c r="C26" i="3"/>
  <c r="J26" i="3"/>
  <c r="P26" i="3"/>
  <c r="B26" i="3"/>
  <c r="O26" i="3"/>
  <c r="AB26" i="3"/>
  <c r="C27" i="3"/>
  <c r="J27" i="3"/>
  <c r="P27" i="3"/>
  <c r="B27" i="3"/>
  <c r="O27" i="3"/>
  <c r="AB27" i="3"/>
  <c r="C28" i="3"/>
  <c r="J28" i="3"/>
  <c r="P28" i="3"/>
  <c r="B28" i="3"/>
  <c r="O28" i="3"/>
  <c r="AB28" i="3"/>
  <c r="C29" i="3"/>
  <c r="J29" i="3"/>
  <c r="P29" i="3"/>
  <c r="B29" i="3"/>
  <c r="O29" i="3"/>
  <c r="AB29" i="3"/>
  <c r="C30" i="3"/>
  <c r="J30" i="3"/>
  <c r="P30" i="3"/>
  <c r="B30" i="3"/>
  <c r="O30" i="3"/>
  <c r="AB30" i="3"/>
  <c r="C31" i="3"/>
  <c r="J31" i="3"/>
  <c r="P31" i="3"/>
  <c r="B31" i="3"/>
  <c r="O31" i="3"/>
  <c r="AB31" i="3"/>
  <c r="C32" i="3"/>
  <c r="J32" i="3"/>
  <c r="P32" i="3"/>
  <c r="B32" i="3"/>
  <c r="O32" i="3"/>
  <c r="AB32" i="3"/>
  <c r="C33" i="3"/>
  <c r="J33" i="3"/>
  <c r="P33" i="3"/>
  <c r="B33" i="3"/>
  <c r="O33" i="3"/>
  <c r="AB33" i="3"/>
  <c r="C34" i="3"/>
  <c r="J34" i="3"/>
  <c r="P34" i="3"/>
  <c r="B34" i="3"/>
  <c r="O34" i="3"/>
  <c r="AB34" i="3"/>
  <c r="C35" i="3"/>
  <c r="J35" i="3"/>
  <c r="P35" i="3"/>
  <c r="B35" i="3"/>
  <c r="O35" i="3"/>
  <c r="AB35" i="3"/>
  <c r="C36" i="3"/>
  <c r="J36" i="3"/>
  <c r="P36" i="3"/>
  <c r="B36" i="3"/>
  <c r="O36" i="3"/>
  <c r="AB36" i="3"/>
  <c r="C37" i="3"/>
  <c r="J37" i="3"/>
  <c r="P37" i="3"/>
  <c r="B37" i="3"/>
  <c r="O37" i="3"/>
  <c r="AB37" i="3"/>
  <c r="C38" i="3"/>
  <c r="J38" i="3"/>
  <c r="P38" i="3"/>
  <c r="B38" i="3"/>
  <c r="O38" i="3"/>
  <c r="AB38" i="3"/>
  <c r="C39" i="3"/>
  <c r="J39" i="3"/>
  <c r="P39" i="3"/>
  <c r="B39" i="3"/>
  <c r="O39" i="3"/>
  <c r="AB39" i="3"/>
  <c r="C40" i="3"/>
  <c r="J40" i="3"/>
  <c r="P40" i="3"/>
  <c r="B40" i="3"/>
  <c r="O40" i="3"/>
  <c r="AB40" i="3"/>
  <c r="C41" i="3"/>
  <c r="J41" i="3"/>
  <c r="P41" i="3"/>
  <c r="B41" i="3"/>
  <c r="O41" i="3"/>
  <c r="AB41" i="3"/>
  <c r="C42" i="3"/>
  <c r="J42" i="3"/>
  <c r="P42" i="3"/>
  <c r="B42" i="3"/>
  <c r="O42" i="3"/>
  <c r="AB42" i="3"/>
  <c r="C43" i="3"/>
  <c r="J43" i="3"/>
  <c r="P43" i="3"/>
  <c r="B43" i="3"/>
  <c r="O43" i="3"/>
  <c r="AB43" i="3"/>
  <c r="C44" i="3"/>
  <c r="J44" i="3"/>
  <c r="P44" i="3"/>
  <c r="B44" i="3"/>
  <c r="O44" i="3"/>
  <c r="AB44" i="3"/>
  <c r="C45" i="3"/>
  <c r="J45" i="3"/>
  <c r="P45" i="3"/>
  <c r="B45" i="3"/>
  <c r="O45" i="3"/>
  <c r="AB45" i="3"/>
  <c r="C46" i="3"/>
  <c r="J46" i="3"/>
  <c r="P46" i="3"/>
  <c r="B46" i="3"/>
  <c r="O46" i="3"/>
  <c r="AB46" i="3"/>
  <c r="C47" i="3"/>
  <c r="J47" i="3"/>
  <c r="P47" i="3"/>
  <c r="B47" i="3"/>
  <c r="O47" i="3"/>
  <c r="AB47" i="3"/>
  <c r="C48" i="3"/>
  <c r="J48" i="3"/>
  <c r="P48" i="3"/>
  <c r="B48" i="3"/>
  <c r="O48" i="3"/>
  <c r="AB48" i="3"/>
  <c r="C49" i="3"/>
  <c r="J49" i="3"/>
  <c r="P49" i="3"/>
  <c r="B49" i="3"/>
  <c r="O49" i="3"/>
  <c r="AB49" i="3"/>
  <c r="C50" i="3"/>
  <c r="J50" i="3"/>
  <c r="P50" i="3"/>
  <c r="B50" i="3"/>
  <c r="O50" i="3"/>
  <c r="AB50" i="3"/>
  <c r="C51" i="3"/>
  <c r="J51" i="3"/>
  <c r="P51" i="3"/>
  <c r="B51" i="3"/>
  <c r="O51" i="3"/>
  <c r="AB51" i="3"/>
  <c r="C52" i="3"/>
  <c r="J52" i="3"/>
  <c r="P52" i="3"/>
  <c r="B52" i="3"/>
  <c r="O52" i="3"/>
  <c r="AB52" i="3"/>
  <c r="C53" i="3"/>
  <c r="J53" i="3"/>
  <c r="P53" i="3"/>
  <c r="B53" i="3"/>
  <c r="O53" i="3"/>
  <c r="AB53" i="3"/>
  <c r="C54" i="3"/>
  <c r="J54" i="3"/>
  <c r="P54" i="3"/>
  <c r="B54" i="3"/>
  <c r="O54" i="3"/>
  <c r="AB54" i="3"/>
  <c r="C9" i="3"/>
  <c r="J9" i="3"/>
  <c r="P9" i="3"/>
  <c r="B9" i="3"/>
  <c r="O9" i="3"/>
  <c r="AB9" i="3"/>
  <c r="C10" i="2"/>
  <c r="I10" i="2"/>
  <c r="P10" i="2"/>
  <c r="AG54" i="2"/>
  <c r="AG50" i="2"/>
  <c r="AG46" i="2"/>
  <c r="B10" i="2"/>
  <c r="O10" i="2"/>
  <c r="AG55" i="2"/>
  <c r="AG51" i="2"/>
  <c r="AG47" i="2"/>
  <c r="AB10" i="2"/>
  <c r="C11" i="2"/>
  <c r="I11" i="2"/>
  <c r="P11" i="2"/>
  <c r="B11" i="2"/>
  <c r="O11" i="2"/>
  <c r="AB11" i="2"/>
  <c r="C12" i="2"/>
  <c r="I12" i="2"/>
  <c r="P12" i="2"/>
  <c r="B12" i="2"/>
  <c r="O12" i="2"/>
  <c r="AB12" i="2"/>
  <c r="C13" i="2"/>
  <c r="I13" i="2"/>
  <c r="P13" i="2"/>
  <c r="B13" i="2"/>
  <c r="O13" i="2"/>
  <c r="AB13" i="2"/>
  <c r="C14" i="2"/>
  <c r="I14" i="2"/>
  <c r="P14" i="2"/>
  <c r="B14" i="2"/>
  <c r="O14" i="2"/>
  <c r="AB14" i="2"/>
  <c r="C15" i="2"/>
  <c r="I15" i="2"/>
  <c r="P15" i="2"/>
  <c r="B15" i="2"/>
  <c r="O15" i="2"/>
  <c r="AB15" i="2"/>
  <c r="C16" i="2"/>
  <c r="I16" i="2"/>
  <c r="P16" i="2"/>
  <c r="B16" i="2"/>
  <c r="O16" i="2"/>
  <c r="AB16" i="2"/>
  <c r="C17" i="2"/>
  <c r="I17" i="2"/>
  <c r="P17" i="2"/>
  <c r="B17" i="2"/>
  <c r="O17" i="2"/>
  <c r="AB17" i="2"/>
  <c r="C18" i="2"/>
  <c r="I18" i="2"/>
  <c r="P18" i="2"/>
  <c r="B18" i="2"/>
  <c r="O18" i="2"/>
  <c r="AB18" i="2"/>
  <c r="C19" i="2"/>
  <c r="I19" i="2"/>
  <c r="P19" i="2"/>
  <c r="B19" i="2"/>
  <c r="O19" i="2"/>
  <c r="AB19" i="2"/>
  <c r="C20" i="2"/>
  <c r="I20" i="2"/>
  <c r="P20" i="2"/>
  <c r="B20" i="2"/>
  <c r="O20" i="2"/>
  <c r="AB20" i="2"/>
  <c r="C21" i="2"/>
  <c r="I21" i="2"/>
  <c r="P21" i="2"/>
  <c r="B21" i="2"/>
  <c r="O21" i="2"/>
  <c r="AB21" i="2"/>
  <c r="C22" i="2"/>
  <c r="I22" i="2"/>
  <c r="P22" i="2"/>
  <c r="B22" i="2"/>
  <c r="O22" i="2"/>
  <c r="AB22" i="2"/>
  <c r="C23" i="2"/>
  <c r="I23" i="2"/>
  <c r="P23" i="2"/>
  <c r="B23" i="2"/>
  <c r="O23" i="2"/>
  <c r="AB23" i="2"/>
  <c r="C24" i="2"/>
  <c r="I24" i="2"/>
  <c r="P24" i="2"/>
  <c r="B24" i="2"/>
  <c r="O24" i="2"/>
  <c r="AB24" i="2"/>
  <c r="C25" i="2"/>
  <c r="I25" i="2"/>
  <c r="P25" i="2"/>
  <c r="B25" i="2"/>
  <c r="O25" i="2"/>
  <c r="AB25" i="2"/>
  <c r="C26" i="2"/>
  <c r="I26" i="2"/>
  <c r="P26" i="2"/>
  <c r="B26" i="2"/>
  <c r="O26" i="2"/>
  <c r="AB26" i="2"/>
  <c r="C27" i="2"/>
  <c r="I27" i="2"/>
  <c r="P27" i="2"/>
  <c r="B27" i="2"/>
  <c r="O27" i="2"/>
  <c r="AB27" i="2"/>
  <c r="C28" i="2"/>
  <c r="I28" i="2"/>
  <c r="P28" i="2"/>
  <c r="B28" i="2"/>
  <c r="O28" i="2"/>
  <c r="AB28" i="2"/>
  <c r="C29" i="2"/>
  <c r="I29" i="2"/>
  <c r="P29" i="2"/>
  <c r="B29" i="2"/>
  <c r="O29" i="2"/>
  <c r="AB29" i="2"/>
  <c r="C30" i="2"/>
  <c r="I30" i="2"/>
  <c r="P30" i="2"/>
  <c r="B30" i="2"/>
  <c r="O30" i="2"/>
  <c r="AB30" i="2"/>
  <c r="C31" i="2"/>
  <c r="I31" i="2"/>
  <c r="P31" i="2"/>
  <c r="B31" i="2"/>
  <c r="O31" i="2"/>
  <c r="AB31" i="2"/>
  <c r="C32" i="2"/>
  <c r="I32" i="2"/>
  <c r="P32" i="2"/>
  <c r="B32" i="2"/>
  <c r="O32" i="2"/>
  <c r="AB32" i="2"/>
  <c r="C33" i="2"/>
  <c r="I33" i="2"/>
  <c r="P33" i="2"/>
  <c r="B33" i="2"/>
  <c r="O33" i="2"/>
  <c r="AB33" i="2"/>
  <c r="C34" i="2"/>
  <c r="I34" i="2"/>
  <c r="P34" i="2"/>
  <c r="B34" i="2"/>
  <c r="O34" i="2"/>
  <c r="AB34" i="2"/>
  <c r="C35" i="2"/>
  <c r="I35" i="2"/>
  <c r="P35" i="2"/>
  <c r="B35" i="2"/>
  <c r="O35" i="2"/>
  <c r="AB35" i="2"/>
  <c r="C36" i="2"/>
  <c r="I36" i="2"/>
  <c r="P36" i="2"/>
  <c r="B36" i="2"/>
  <c r="O36" i="2"/>
  <c r="AB36" i="2"/>
  <c r="C37" i="2"/>
  <c r="I37" i="2"/>
  <c r="P37" i="2"/>
  <c r="B37" i="2"/>
  <c r="O37" i="2"/>
  <c r="AB37" i="2"/>
  <c r="C38" i="2"/>
  <c r="I38" i="2"/>
  <c r="P38" i="2"/>
  <c r="B38" i="2"/>
  <c r="O38" i="2"/>
  <c r="AB38" i="2"/>
  <c r="C39" i="2"/>
  <c r="I39" i="2"/>
  <c r="P39" i="2"/>
  <c r="B39" i="2"/>
  <c r="O39" i="2"/>
  <c r="AB39" i="2"/>
  <c r="C40" i="2"/>
  <c r="I40" i="2"/>
  <c r="P40" i="2"/>
  <c r="B40" i="2"/>
  <c r="O40" i="2"/>
  <c r="AB40" i="2"/>
  <c r="C41" i="2"/>
  <c r="I41" i="2"/>
  <c r="P41" i="2"/>
  <c r="B41" i="2"/>
  <c r="O41" i="2"/>
  <c r="AB41" i="2"/>
  <c r="C42" i="2"/>
  <c r="I42" i="2"/>
  <c r="P42" i="2"/>
  <c r="B42" i="2"/>
  <c r="O42" i="2"/>
  <c r="AB42" i="2"/>
  <c r="C43" i="2"/>
  <c r="I43" i="2"/>
  <c r="P43" i="2"/>
  <c r="B43" i="2"/>
  <c r="O43" i="2"/>
  <c r="AB43" i="2"/>
  <c r="C44" i="2"/>
  <c r="I44" i="2"/>
  <c r="P44" i="2"/>
  <c r="B44" i="2"/>
  <c r="O44" i="2"/>
  <c r="AB44" i="2"/>
  <c r="C45" i="2"/>
  <c r="I45" i="2"/>
  <c r="P45" i="2"/>
  <c r="B45" i="2"/>
  <c r="O45" i="2"/>
  <c r="AB45" i="2"/>
  <c r="C46" i="2"/>
  <c r="I46" i="2"/>
  <c r="P46" i="2"/>
  <c r="B46" i="2"/>
  <c r="O46" i="2"/>
  <c r="AB46" i="2"/>
  <c r="C47" i="2"/>
  <c r="I47" i="2"/>
  <c r="P47" i="2"/>
  <c r="B47" i="2"/>
  <c r="O47" i="2"/>
  <c r="AB47" i="2"/>
  <c r="C48" i="2"/>
  <c r="I48" i="2"/>
  <c r="P48" i="2"/>
  <c r="B48" i="2"/>
  <c r="O48" i="2"/>
  <c r="AB48" i="2"/>
  <c r="C49" i="2"/>
  <c r="I49" i="2"/>
  <c r="P49" i="2"/>
  <c r="B49" i="2"/>
  <c r="O49" i="2"/>
  <c r="AB49" i="2"/>
  <c r="C50" i="2"/>
  <c r="I50" i="2"/>
  <c r="P50" i="2"/>
  <c r="B50" i="2"/>
  <c r="O50" i="2"/>
  <c r="AB50" i="2"/>
  <c r="C51" i="2"/>
  <c r="I51" i="2"/>
  <c r="P51" i="2"/>
  <c r="B51" i="2"/>
  <c r="O51" i="2"/>
  <c r="AB51" i="2"/>
  <c r="C52" i="2"/>
  <c r="I52" i="2"/>
  <c r="P52" i="2"/>
  <c r="B52" i="2"/>
  <c r="O52" i="2"/>
  <c r="AB52" i="2"/>
  <c r="C53" i="2"/>
  <c r="I53" i="2"/>
  <c r="P53" i="2"/>
  <c r="B53" i="2"/>
  <c r="O53" i="2"/>
  <c r="AB53" i="2"/>
  <c r="C54" i="2"/>
  <c r="I54" i="2"/>
  <c r="P54" i="2"/>
  <c r="B54" i="2"/>
  <c r="O54" i="2"/>
  <c r="AB54" i="2"/>
  <c r="C9" i="2"/>
  <c r="I9" i="2"/>
  <c r="P9" i="2"/>
  <c r="B9" i="2"/>
  <c r="O9" i="2"/>
  <c r="AB9" i="2"/>
  <c r="V41" i="10"/>
  <c r="J9" i="10"/>
  <c r="J10" i="10"/>
  <c r="J11" i="10"/>
  <c r="J12" i="10"/>
  <c r="J13" i="10"/>
  <c r="R13" i="10"/>
  <c r="J14" i="10"/>
  <c r="AG26" i="10"/>
  <c r="J15" i="10"/>
  <c r="R15" i="10"/>
  <c r="J16" i="10"/>
  <c r="J17" i="10"/>
  <c r="R17" i="10"/>
  <c r="J18" i="10"/>
  <c r="J19" i="10"/>
  <c r="J20" i="10"/>
  <c r="J21" i="10"/>
  <c r="U21" i="10"/>
  <c r="J22" i="10"/>
  <c r="J23" i="10"/>
  <c r="J24" i="10"/>
  <c r="J25" i="10"/>
  <c r="J26" i="10"/>
  <c r="J27" i="10"/>
  <c r="J28" i="10"/>
  <c r="J29" i="10"/>
  <c r="J30" i="10"/>
  <c r="J31" i="10"/>
  <c r="U31" i="10"/>
  <c r="J32" i="10"/>
  <c r="R32" i="10"/>
  <c r="J33" i="10"/>
  <c r="U33" i="10"/>
  <c r="J34" i="10"/>
  <c r="J35" i="10"/>
  <c r="R35" i="10"/>
  <c r="J36" i="10"/>
  <c r="J37" i="10"/>
  <c r="R37" i="10"/>
  <c r="J38" i="10"/>
  <c r="J39" i="10"/>
  <c r="J40" i="10"/>
  <c r="U40" i="10"/>
  <c r="J41" i="10"/>
  <c r="J42" i="10"/>
  <c r="J43" i="10"/>
  <c r="J44" i="10"/>
  <c r="J45" i="10"/>
  <c r="J46" i="10"/>
  <c r="J47" i="10"/>
  <c r="U47" i="10"/>
  <c r="J48" i="10"/>
  <c r="R48" i="10"/>
  <c r="J49" i="10"/>
  <c r="J50" i="10"/>
  <c r="R50" i="10"/>
  <c r="J51" i="10"/>
  <c r="J52" i="10"/>
  <c r="U52" i="10"/>
  <c r="J53" i="10"/>
  <c r="J54" i="10"/>
  <c r="U15" i="10"/>
  <c r="U32" i="10"/>
  <c r="M9" i="10"/>
  <c r="AA9" i="10"/>
  <c r="M10" i="10"/>
  <c r="M11" i="10"/>
  <c r="M12" i="10"/>
  <c r="M13" i="10"/>
  <c r="M14" i="10"/>
  <c r="M15" i="10"/>
  <c r="M16" i="10"/>
  <c r="M17" i="10"/>
  <c r="M18" i="10"/>
  <c r="M19" i="10"/>
  <c r="M20" i="10"/>
  <c r="M21" i="10"/>
  <c r="M22" i="10"/>
  <c r="M23" i="10"/>
  <c r="M24" i="10"/>
  <c r="M25" i="10"/>
  <c r="M26" i="10"/>
  <c r="M27" i="10"/>
  <c r="M28" i="10"/>
  <c r="AA28" i="10"/>
  <c r="M29" i="10"/>
  <c r="M30" i="10"/>
  <c r="M31" i="10"/>
  <c r="M32" i="10"/>
  <c r="AA32" i="10"/>
  <c r="M33" i="10"/>
  <c r="M34" i="10"/>
  <c r="M35" i="10"/>
  <c r="AA35" i="10"/>
  <c r="M36" i="10"/>
  <c r="M37" i="10"/>
  <c r="M38" i="10"/>
  <c r="AA38" i="10"/>
  <c r="M39" i="10"/>
  <c r="M40" i="10"/>
  <c r="M41" i="10"/>
  <c r="M42" i="10"/>
  <c r="AA42" i="10"/>
  <c r="M43" i="10"/>
  <c r="AA43" i="10"/>
  <c r="M44" i="10"/>
  <c r="M45" i="10"/>
  <c r="M46" i="10"/>
  <c r="M47" i="10"/>
  <c r="AA47" i="10"/>
  <c r="M48" i="10"/>
  <c r="M49" i="10"/>
  <c r="M50" i="10"/>
  <c r="AA50" i="10"/>
  <c r="M51" i="10"/>
  <c r="M52" i="10"/>
  <c r="M53" i="10"/>
  <c r="M54" i="10"/>
  <c r="I54" i="10"/>
  <c r="E54" i="10"/>
  <c r="D54" i="10"/>
  <c r="C54" i="10"/>
  <c r="B54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1" i="10"/>
  <c r="A32" i="10"/>
  <c r="A33" i="10"/>
  <c r="A34" i="10"/>
  <c r="A35" i="10"/>
  <c r="A36" i="10"/>
  <c r="A37" i="10"/>
  <c r="A38" i="10"/>
  <c r="A39" i="10"/>
  <c r="A40" i="10"/>
  <c r="A41" i="10"/>
  <c r="A42" i="10"/>
  <c r="A43" i="10"/>
  <c r="A44" i="10"/>
  <c r="A45" i="10"/>
  <c r="A46" i="10"/>
  <c r="A47" i="10"/>
  <c r="A48" i="10"/>
  <c r="A49" i="10"/>
  <c r="A50" i="10"/>
  <c r="A51" i="10"/>
  <c r="A52" i="10"/>
  <c r="A53" i="10"/>
  <c r="A54" i="10"/>
  <c r="I53" i="10"/>
  <c r="E53" i="10"/>
  <c r="D53" i="10"/>
  <c r="C53" i="10"/>
  <c r="B53" i="10"/>
  <c r="I52" i="10"/>
  <c r="E52" i="10"/>
  <c r="D52" i="10"/>
  <c r="C52" i="10"/>
  <c r="B52" i="10"/>
  <c r="I51" i="10"/>
  <c r="E51" i="10"/>
  <c r="D51" i="10"/>
  <c r="C51" i="10"/>
  <c r="B51" i="10"/>
  <c r="I50" i="10"/>
  <c r="E50" i="10"/>
  <c r="D50" i="10"/>
  <c r="C50" i="10"/>
  <c r="B50" i="10"/>
  <c r="I49" i="10"/>
  <c r="E49" i="10"/>
  <c r="D49" i="10"/>
  <c r="C49" i="10"/>
  <c r="B49" i="10"/>
  <c r="I48" i="10"/>
  <c r="E48" i="10"/>
  <c r="D48" i="10"/>
  <c r="C48" i="10"/>
  <c r="B48" i="10"/>
  <c r="I47" i="10"/>
  <c r="E47" i="10"/>
  <c r="D47" i="10"/>
  <c r="C47" i="10"/>
  <c r="B47" i="10"/>
  <c r="I46" i="10"/>
  <c r="E46" i="10"/>
  <c r="D46" i="10"/>
  <c r="C46" i="10"/>
  <c r="B46" i="10"/>
  <c r="I45" i="10"/>
  <c r="E45" i="10"/>
  <c r="D45" i="10"/>
  <c r="C45" i="10"/>
  <c r="B45" i="10"/>
  <c r="I44" i="10"/>
  <c r="E44" i="10"/>
  <c r="D44" i="10"/>
  <c r="C44" i="10"/>
  <c r="B44" i="10"/>
  <c r="I43" i="10"/>
  <c r="E43" i="10"/>
  <c r="D43" i="10"/>
  <c r="C43" i="10"/>
  <c r="B43" i="10"/>
  <c r="I42" i="10"/>
  <c r="E42" i="10"/>
  <c r="D42" i="10"/>
  <c r="C42" i="10"/>
  <c r="B42" i="10"/>
  <c r="I41" i="10"/>
  <c r="E41" i="10"/>
  <c r="D41" i="10"/>
  <c r="C41" i="10"/>
  <c r="B41" i="10"/>
  <c r="I40" i="10"/>
  <c r="E40" i="10"/>
  <c r="D40" i="10"/>
  <c r="C40" i="10"/>
  <c r="B40" i="10"/>
  <c r="I39" i="10"/>
  <c r="E39" i="10"/>
  <c r="D39" i="10"/>
  <c r="C39" i="10"/>
  <c r="B39" i="10"/>
  <c r="I38" i="10"/>
  <c r="E38" i="10"/>
  <c r="D38" i="10"/>
  <c r="C38" i="10"/>
  <c r="B38" i="10"/>
  <c r="I37" i="10"/>
  <c r="E37" i="10"/>
  <c r="D37" i="10"/>
  <c r="C37" i="10"/>
  <c r="B37" i="10"/>
  <c r="I36" i="10"/>
  <c r="E36" i="10"/>
  <c r="D36" i="10"/>
  <c r="C36" i="10"/>
  <c r="B36" i="10"/>
  <c r="I35" i="10"/>
  <c r="E35" i="10"/>
  <c r="D35" i="10"/>
  <c r="C35" i="10"/>
  <c r="B35" i="10"/>
  <c r="I34" i="10"/>
  <c r="E34" i="10"/>
  <c r="D34" i="10"/>
  <c r="C34" i="10"/>
  <c r="B34" i="10"/>
  <c r="I33" i="10"/>
  <c r="E33" i="10"/>
  <c r="D33" i="10"/>
  <c r="C33" i="10"/>
  <c r="B33" i="10"/>
  <c r="I32" i="10"/>
  <c r="E32" i="10"/>
  <c r="D32" i="10"/>
  <c r="C32" i="10"/>
  <c r="B32" i="10"/>
  <c r="I31" i="10"/>
  <c r="E31" i="10"/>
  <c r="D31" i="10"/>
  <c r="C31" i="10"/>
  <c r="B31" i="10"/>
  <c r="I30" i="10"/>
  <c r="E30" i="10"/>
  <c r="D30" i="10"/>
  <c r="C30" i="10"/>
  <c r="B30" i="10"/>
  <c r="I29" i="10"/>
  <c r="E29" i="10"/>
  <c r="D29" i="10"/>
  <c r="C29" i="10"/>
  <c r="B29" i="10"/>
  <c r="I28" i="10"/>
  <c r="E28" i="10"/>
  <c r="D28" i="10"/>
  <c r="C28" i="10"/>
  <c r="B28" i="10"/>
  <c r="I27" i="10"/>
  <c r="E27" i="10"/>
  <c r="D27" i="10"/>
  <c r="C27" i="10"/>
  <c r="B27" i="10"/>
  <c r="I26" i="10"/>
  <c r="E26" i="10"/>
  <c r="D26" i="10"/>
  <c r="C26" i="10"/>
  <c r="B26" i="10"/>
  <c r="I25" i="10"/>
  <c r="E25" i="10"/>
  <c r="D25" i="10"/>
  <c r="C25" i="10"/>
  <c r="B25" i="10"/>
  <c r="I24" i="10"/>
  <c r="E24" i="10"/>
  <c r="D24" i="10"/>
  <c r="C24" i="10"/>
  <c r="B24" i="10"/>
  <c r="I23" i="10"/>
  <c r="E23" i="10"/>
  <c r="D23" i="10"/>
  <c r="C23" i="10"/>
  <c r="B23" i="10"/>
  <c r="I22" i="10"/>
  <c r="E22" i="10"/>
  <c r="D22" i="10"/>
  <c r="C22" i="10"/>
  <c r="B22" i="10"/>
  <c r="I21" i="10"/>
  <c r="E21" i="10"/>
  <c r="D21" i="10"/>
  <c r="C21" i="10"/>
  <c r="B21" i="10"/>
  <c r="I20" i="10"/>
  <c r="E20" i="10"/>
  <c r="D20" i="10"/>
  <c r="C20" i="10"/>
  <c r="B20" i="10"/>
  <c r="I19" i="10"/>
  <c r="E19" i="10"/>
  <c r="D19" i="10"/>
  <c r="C19" i="10"/>
  <c r="B19" i="10"/>
  <c r="I18" i="10"/>
  <c r="E18" i="10"/>
  <c r="D18" i="10"/>
  <c r="C18" i="10"/>
  <c r="B18" i="10"/>
  <c r="I17" i="10"/>
  <c r="E17" i="10"/>
  <c r="D17" i="10"/>
  <c r="C17" i="10"/>
  <c r="B17" i="10"/>
  <c r="I16" i="10"/>
  <c r="E16" i="10"/>
  <c r="D16" i="10"/>
  <c r="C16" i="10"/>
  <c r="B16" i="10"/>
  <c r="I15" i="10"/>
  <c r="E15" i="10"/>
  <c r="D15" i="10"/>
  <c r="C15" i="10"/>
  <c r="B15" i="10"/>
  <c r="I14" i="10"/>
  <c r="E14" i="10"/>
  <c r="D14" i="10"/>
  <c r="C14" i="10"/>
  <c r="B14" i="10"/>
  <c r="I13" i="10"/>
  <c r="E13" i="10"/>
  <c r="D13" i="10"/>
  <c r="C13" i="10"/>
  <c r="B13" i="10"/>
  <c r="I12" i="10"/>
  <c r="E12" i="10"/>
  <c r="D12" i="10"/>
  <c r="C12" i="10"/>
  <c r="B12" i="10"/>
  <c r="I11" i="10"/>
  <c r="E11" i="10"/>
  <c r="D11" i="10"/>
  <c r="C11" i="10"/>
  <c r="B11" i="10"/>
  <c r="I10" i="10"/>
  <c r="E10" i="10"/>
  <c r="D10" i="10"/>
  <c r="C10" i="10"/>
  <c r="B10" i="10"/>
  <c r="I9" i="10"/>
  <c r="E9" i="10"/>
  <c r="D9" i="10"/>
  <c r="C9" i="10"/>
  <c r="B9" i="10"/>
  <c r="I9" i="9"/>
  <c r="R9" i="9"/>
  <c r="I10" i="9"/>
  <c r="U10" i="9"/>
  <c r="I11" i="9"/>
  <c r="I12" i="9"/>
  <c r="I13" i="9"/>
  <c r="R13" i="9"/>
  <c r="I14" i="9"/>
  <c r="AG26" i="9"/>
  <c r="I15" i="9"/>
  <c r="I16" i="9"/>
  <c r="I17" i="9"/>
  <c r="I18" i="9"/>
  <c r="I19" i="9"/>
  <c r="I20" i="9"/>
  <c r="I21" i="9"/>
  <c r="I22" i="9"/>
  <c r="U22" i="9"/>
  <c r="I23" i="9"/>
  <c r="R23" i="9"/>
  <c r="I24" i="9"/>
  <c r="I25" i="9"/>
  <c r="I26" i="9"/>
  <c r="I27" i="9"/>
  <c r="U27" i="9"/>
  <c r="I28" i="9"/>
  <c r="I29" i="9"/>
  <c r="I30" i="9"/>
  <c r="U30" i="9"/>
  <c r="I31" i="9"/>
  <c r="I32" i="9"/>
  <c r="I33" i="9"/>
  <c r="I34" i="9"/>
  <c r="I35" i="9"/>
  <c r="I36" i="9"/>
  <c r="I37" i="9"/>
  <c r="I38" i="9"/>
  <c r="U38" i="9"/>
  <c r="I39" i="9"/>
  <c r="I40" i="9"/>
  <c r="I41" i="9"/>
  <c r="I42" i="9"/>
  <c r="I43" i="9"/>
  <c r="U43" i="9"/>
  <c r="I44" i="9"/>
  <c r="I45" i="9"/>
  <c r="I46" i="9"/>
  <c r="I47" i="9"/>
  <c r="U47" i="9"/>
  <c r="I48" i="9"/>
  <c r="I49" i="9"/>
  <c r="I50" i="9"/>
  <c r="U50" i="9"/>
  <c r="I51" i="9"/>
  <c r="I52" i="9"/>
  <c r="I53" i="9"/>
  <c r="I54" i="9"/>
  <c r="U54" i="9"/>
  <c r="M9" i="9"/>
  <c r="AA9" i="9"/>
  <c r="M10" i="9"/>
  <c r="M11" i="9"/>
  <c r="M12" i="9"/>
  <c r="M13" i="9"/>
  <c r="AA13" i="9"/>
  <c r="M14" i="9"/>
  <c r="M15" i="9"/>
  <c r="M16" i="9"/>
  <c r="M17" i="9"/>
  <c r="M18" i="9"/>
  <c r="M19" i="9"/>
  <c r="M20" i="9"/>
  <c r="M21" i="9"/>
  <c r="M22" i="9"/>
  <c r="M23" i="9"/>
  <c r="M24" i="9"/>
  <c r="M25" i="9"/>
  <c r="M26" i="9"/>
  <c r="M27" i="9"/>
  <c r="M28" i="9"/>
  <c r="M29" i="9"/>
  <c r="M30" i="9"/>
  <c r="M31" i="9"/>
  <c r="M32" i="9"/>
  <c r="M33" i="9"/>
  <c r="M34" i="9"/>
  <c r="M35" i="9"/>
  <c r="M36" i="9"/>
  <c r="M37" i="9"/>
  <c r="M38" i="9"/>
  <c r="M39" i="9"/>
  <c r="M40" i="9"/>
  <c r="M41" i="9"/>
  <c r="M42" i="9"/>
  <c r="M43" i="9"/>
  <c r="M44" i="9"/>
  <c r="M45" i="9"/>
  <c r="M46" i="9"/>
  <c r="M47" i="9"/>
  <c r="M48" i="9"/>
  <c r="M49" i="9"/>
  <c r="M50" i="9"/>
  <c r="M51" i="9"/>
  <c r="M52" i="9"/>
  <c r="M53" i="9"/>
  <c r="M54" i="9"/>
  <c r="K54" i="9"/>
  <c r="E54" i="9"/>
  <c r="D54" i="9"/>
  <c r="C54" i="9"/>
  <c r="B54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7" i="9"/>
  <c r="A28" i="9"/>
  <c r="A29" i="9"/>
  <c r="A30" i="9"/>
  <c r="A31" i="9"/>
  <c r="A32" i="9"/>
  <c r="A33" i="9"/>
  <c r="A34" i="9"/>
  <c r="A35" i="9"/>
  <c r="A36" i="9"/>
  <c r="A37" i="9"/>
  <c r="A38" i="9"/>
  <c r="A39" i="9"/>
  <c r="A40" i="9"/>
  <c r="A41" i="9"/>
  <c r="A42" i="9"/>
  <c r="A43" i="9"/>
  <c r="A44" i="9"/>
  <c r="A45" i="9"/>
  <c r="A46" i="9"/>
  <c r="A47" i="9"/>
  <c r="A48" i="9"/>
  <c r="A49" i="9"/>
  <c r="A50" i="9"/>
  <c r="A51" i="9"/>
  <c r="A52" i="9"/>
  <c r="A53" i="9"/>
  <c r="A54" i="9"/>
  <c r="K53" i="9"/>
  <c r="E53" i="9"/>
  <c r="D53" i="9"/>
  <c r="C53" i="9"/>
  <c r="B53" i="9"/>
  <c r="K52" i="9"/>
  <c r="E52" i="9"/>
  <c r="D52" i="9"/>
  <c r="C52" i="9"/>
  <c r="B52" i="9"/>
  <c r="K51" i="9"/>
  <c r="E51" i="9"/>
  <c r="D51" i="9"/>
  <c r="C51" i="9"/>
  <c r="B51" i="9"/>
  <c r="K50" i="9"/>
  <c r="E50" i="9"/>
  <c r="D50" i="9"/>
  <c r="C50" i="9"/>
  <c r="B50" i="9"/>
  <c r="K49" i="9"/>
  <c r="E49" i="9"/>
  <c r="D49" i="9"/>
  <c r="C49" i="9"/>
  <c r="B49" i="9"/>
  <c r="K48" i="9"/>
  <c r="E48" i="9"/>
  <c r="D48" i="9"/>
  <c r="C48" i="9"/>
  <c r="B48" i="9"/>
  <c r="K47" i="9"/>
  <c r="E47" i="9"/>
  <c r="D47" i="9"/>
  <c r="C47" i="9"/>
  <c r="B47" i="9"/>
  <c r="K46" i="9"/>
  <c r="E46" i="9"/>
  <c r="D46" i="9"/>
  <c r="C46" i="9"/>
  <c r="B46" i="9"/>
  <c r="K45" i="9"/>
  <c r="E45" i="9"/>
  <c r="D45" i="9"/>
  <c r="C45" i="9"/>
  <c r="B45" i="9"/>
  <c r="K44" i="9"/>
  <c r="E44" i="9"/>
  <c r="D44" i="9"/>
  <c r="C44" i="9"/>
  <c r="B44" i="9"/>
  <c r="K43" i="9"/>
  <c r="E43" i="9"/>
  <c r="D43" i="9"/>
  <c r="C43" i="9"/>
  <c r="B43" i="9"/>
  <c r="K42" i="9"/>
  <c r="E42" i="9"/>
  <c r="D42" i="9"/>
  <c r="C42" i="9"/>
  <c r="B42" i="9"/>
  <c r="K41" i="9"/>
  <c r="E41" i="9"/>
  <c r="D41" i="9"/>
  <c r="C41" i="9"/>
  <c r="B41" i="9"/>
  <c r="K40" i="9"/>
  <c r="E40" i="9"/>
  <c r="D40" i="9"/>
  <c r="C40" i="9"/>
  <c r="B40" i="9"/>
  <c r="K39" i="9"/>
  <c r="E39" i="9"/>
  <c r="D39" i="9"/>
  <c r="C39" i="9"/>
  <c r="B39" i="9"/>
  <c r="K38" i="9"/>
  <c r="E38" i="9"/>
  <c r="D38" i="9"/>
  <c r="C38" i="9"/>
  <c r="B38" i="9"/>
  <c r="K37" i="9"/>
  <c r="E37" i="9"/>
  <c r="D37" i="9"/>
  <c r="C37" i="9"/>
  <c r="B37" i="9"/>
  <c r="K36" i="9"/>
  <c r="E36" i="9"/>
  <c r="D36" i="9"/>
  <c r="C36" i="9"/>
  <c r="B36" i="9"/>
  <c r="K35" i="9"/>
  <c r="E35" i="9"/>
  <c r="D35" i="9"/>
  <c r="C35" i="9"/>
  <c r="B35" i="9"/>
  <c r="K34" i="9"/>
  <c r="E34" i="9"/>
  <c r="D34" i="9"/>
  <c r="C34" i="9"/>
  <c r="B34" i="9"/>
  <c r="K33" i="9"/>
  <c r="E33" i="9"/>
  <c r="D33" i="9"/>
  <c r="C33" i="9"/>
  <c r="B33" i="9"/>
  <c r="K32" i="9"/>
  <c r="E32" i="9"/>
  <c r="D32" i="9"/>
  <c r="C32" i="9"/>
  <c r="B32" i="9"/>
  <c r="K31" i="9"/>
  <c r="E31" i="9"/>
  <c r="D31" i="9"/>
  <c r="C31" i="9"/>
  <c r="B31" i="9"/>
  <c r="K30" i="9"/>
  <c r="E30" i="9"/>
  <c r="D30" i="9"/>
  <c r="C30" i="9"/>
  <c r="B30" i="9"/>
  <c r="K29" i="9"/>
  <c r="E29" i="9"/>
  <c r="D29" i="9"/>
  <c r="C29" i="9"/>
  <c r="B29" i="9"/>
  <c r="K28" i="9"/>
  <c r="E28" i="9"/>
  <c r="D28" i="9"/>
  <c r="C28" i="9"/>
  <c r="B28" i="9"/>
  <c r="K27" i="9"/>
  <c r="E27" i="9"/>
  <c r="D27" i="9"/>
  <c r="C27" i="9"/>
  <c r="B27" i="9"/>
  <c r="K26" i="9"/>
  <c r="E26" i="9"/>
  <c r="D26" i="9"/>
  <c r="C26" i="9"/>
  <c r="B26" i="9"/>
  <c r="K25" i="9"/>
  <c r="E25" i="9"/>
  <c r="D25" i="9"/>
  <c r="C25" i="9"/>
  <c r="B25" i="9"/>
  <c r="K24" i="9"/>
  <c r="E24" i="9"/>
  <c r="D24" i="9"/>
  <c r="C24" i="9"/>
  <c r="B24" i="9"/>
  <c r="K23" i="9"/>
  <c r="E23" i="9"/>
  <c r="D23" i="9"/>
  <c r="C23" i="9"/>
  <c r="B23" i="9"/>
  <c r="K22" i="9"/>
  <c r="E22" i="9"/>
  <c r="D22" i="9"/>
  <c r="C22" i="9"/>
  <c r="B22" i="9"/>
  <c r="K21" i="9"/>
  <c r="E21" i="9"/>
  <c r="D21" i="9"/>
  <c r="C21" i="9"/>
  <c r="B21" i="9"/>
  <c r="K20" i="9"/>
  <c r="E20" i="9"/>
  <c r="D20" i="9"/>
  <c r="C20" i="9"/>
  <c r="B20" i="9"/>
  <c r="K19" i="9"/>
  <c r="E19" i="9"/>
  <c r="D19" i="9"/>
  <c r="C19" i="9"/>
  <c r="B19" i="9"/>
  <c r="K18" i="9"/>
  <c r="E18" i="9"/>
  <c r="D18" i="9"/>
  <c r="C18" i="9"/>
  <c r="B18" i="9"/>
  <c r="K17" i="9"/>
  <c r="E17" i="9"/>
  <c r="D17" i="9"/>
  <c r="C17" i="9"/>
  <c r="B17" i="9"/>
  <c r="K16" i="9"/>
  <c r="E16" i="9"/>
  <c r="D16" i="9"/>
  <c r="C16" i="9"/>
  <c r="B16" i="9"/>
  <c r="K15" i="9"/>
  <c r="E15" i="9"/>
  <c r="D15" i="9"/>
  <c r="C15" i="9"/>
  <c r="B15" i="9"/>
  <c r="K14" i="9"/>
  <c r="E14" i="9"/>
  <c r="D14" i="9"/>
  <c r="C14" i="9"/>
  <c r="B14" i="9"/>
  <c r="K13" i="9"/>
  <c r="E13" i="9"/>
  <c r="D13" i="9"/>
  <c r="C13" i="9"/>
  <c r="B13" i="9"/>
  <c r="K12" i="9"/>
  <c r="E12" i="9"/>
  <c r="D12" i="9"/>
  <c r="C12" i="9"/>
  <c r="B12" i="9"/>
  <c r="K11" i="9"/>
  <c r="E11" i="9"/>
  <c r="D11" i="9"/>
  <c r="C11" i="9"/>
  <c r="B11" i="9"/>
  <c r="K10" i="9"/>
  <c r="E10" i="9"/>
  <c r="D10" i="9"/>
  <c r="C10" i="9"/>
  <c r="B10" i="9"/>
  <c r="K9" i="9"/>
  <c r="E9" i="9"/>
  <c r="D9" i="9"/>
  <c r="C9" i="9"/>
  <c r="B9" i="9"/>
  <c r="R17" i="8"/>
  <c r="U12" i="8"/>
  <c r="U11" i="8"/>
  <c r="R13" i="8"/>
  <c r="R15" i="8"/>
  <c r="U20" i="8"/>
  <c r="R21" i="8"/>
  <c r="U23" i="8"/>
  <c r="R27" i="8"/>
  <c r="R29" i="8"/>
  <c r="U32" i="8"/>
  <c r="R37" i="8"/>
  <c r="R39" i="8"/>
  <c r="R41" i="8"/>
  <c r="R45" i="8"/>
  <c r="R48" i="8"/>
  <c r="U53" i="8"/>
  <c r="R54" i="8"/>
  <c r="E9" i="8"/>
  <c r="K9" i="8"/>
  <c r="D9" i="8"/>
  <c r="E10" i="8"/>
  <c r="K10" i="8"/>
  <c r="D10" i="8"/>
  <c r="E11" i="8"/>
  <c r="K11" i="8"/>
  <c r="D11" i="8"/>
  <c r="E12" i="8"/>
  <c r="K12" i="8"/>
  <c r="D12" i="8"/>
  <c r="E13" i="8"/>
  <c r="K13" i="8"/>
  <c r="D13" i="8"/>
  <c r="E14" i="8"/>
  <c r="K14" i="8"/>
  <c r="D14" i="8"/>
  <c r="AG26" i="8"/>
  <c r="E15" i="8"/>
  <c r="K15" i="8"/>
  <c r="D15" i="8"/>
  <c r="E16" i="8"/>
  <c r="K16" i="8"/>
  <c r="D16" i="8"/>
  <c r="E17" i="8"/>
  <c r="K17" i="8"/>
  <c r="D17" i="8"/>
  <c r="E18" i="8"/>
  <c r="K18" i="8"/>
  <c r="D18" i="8"/>
  <c r="E19" i="8"/>
  <c r="K19" i="8"/>
  <c r="D19" i="8"/>
  <c r="E20" i="8"/>
  <c r="K20" i="8"/>
  <c r="D20" i="8"/>
  <c r="E21" i="8"/>
  <c r="K21" i="8"/>
  <c r="D21" i="8"/>
  <c r="E22" i="8"/>
  <c r="K22" i="8"/>
  <c r="D22" i="8"/>
  <c r="E23" i="8"/>
  <c r="K23" i="8"/>
  <c r="D23" i="8"/>
  <c r="E24" i="8"/>
  <c r="K24" i="8"/>
  <c r="D24" i="8"/>
  <c r="E25" i="8"/>
  <c r="K25" i="8"/>
  <c r="D25" i="8"/>
  <c r="E26" i="8"/>
  <c r="K26" i="8"/>
  <c r="D26" i="8"/>
  <c r="E27" i="8"/>
  <c r="K27" i="8"/>
  <c r="D27" i="8"/>
  <c r="E28" i="8"/>
  <c r="K28" i="8"/>
  <c r="D28" i="8"/>
  <c r="E29" i="8"/>
  <c r="K29" i="8"/>
  <c r="D29" i="8"/>
  <c r="E30" i="8"/>
  <c r="K30" i="8"/>
  <c r="D30" i="8"/>
  <c r="E31" i="8"/>
  <c r="K31" i="8"/>
  <c r="D31" i="8"/>
  <c r="E32" i="8"/>
  <c r="K32" i="8"/>
  <c r="D32" i="8"/>
  <c r="E33" i="8"/>
  <c r="K33" i="8"/>
  <c r="D33" i="8"/>
  <c r="E34" i="8"/>
  <c r="K34" i="8"/>
  <c r="D34" i="8"/>
  <c r="E35" i="8"/>
  <c r="K35" i="8"/>
  <c r="D35" i="8"/>
  <c r="E36" i="8"/>
  <c r="K36" i="8"/>
  <c r="D36" i="8"/>
  <c r="E37" i="8"/>
  <c r="K37" i="8"/>
  <c r="D37" i="8"/>
  <c r="E38" i="8"/>
  <c r="K38" i="8"/>
  <c r="D38" i="8"/>
  <c r="E39" i="8"/>
  <c r="K39" i="8"/>
  <c r="D39" i="8"/>
  <c r="E40" i="8"/>
  <c r="K40" i="8"/>
  <c r="D40" i="8"/>
  <c r="E41" i="8"/>
  <c r="K41" i="8"/>
  <c r="D41" i="8"/>
  <c r="E42" i="8"/>
  <c r="K42" i="8"/>
  <c r="D42" i="8"/>
  <c r="E43" i="8"/>
  <c r="K43" i="8"/>
  <c r="D43" i="8"/>
  <c r="E44" i="8"/>
  <c r="K44" i="8"/>
  <c r="D44" i="8"/>
  <c r="E45" i="8"/>
  <c r="K45" i="8"/>
  <c r="D45" i="8"/>
  <c r="E46" i="8"/>
  <c r="K46" i="8"/>
  <c r="D46" i="8"/>
  <c r="E47" i="8"/>
  <c r="K47" i="8"/>
  <c r="D47" i="8"/>
  <c r="E48" i="8"/>
  <c r="K48" i="8"/>
  <c r="D48" i="8"/>
  <c r="E49" i="8"/>
  <c r="K49" i="8"/>
  <c r="D49" i="8"/>
  <c r="E50" i="8"/>
  <c r="K50" i="8"/>
  <c r="D50" i="8"/>
  <c r="E51" i="8"/>
  <c r="K51" i="8"/>
  <c r="D51" i="8"/>
  <c r="E52" i="8"/>
  <c r="K52" i="8"/>
  <c r="D52" i="8"/>
  <c r="E53" i="8"/>
  <c r="K53" i="8"/>
  <c r="D53" i="8"/>
  <c r="E54" i="8"/>
  <c r="K54" i="8"/>
  <c r="D54" i="8"/>
  <c r="M9" i="8"/>
  <c r="M10" i="8"/>
  <c r="M11" i="8"/>
  <c r="M12" i="8"/>
  <c r="M13" i="8"/>
  <c r="M14" i="8"/>
  <c r="M15" i="8"/>
  <c r="M16" i="8"/>
  <c r="M17" i="8"/>
  <c r="M18" i="8"/>
  <c r="M19" i="8"/>
  <c r="M20" i="8"/>
  <c r="M21" i="8"/>
  <c r="M22" i="8"/>
  <c r="M23" i="8"/>
  <c r="M24" i="8"/>
  <c r="M25" i="8"/>
  <c r="M26" i="8"/>
  <c r="M27" i="8"/>
  <c r="M28" i="8"/>
  <c r="M29" i="8"/>
  <c r="M30" i="8"/>
  <c r="M31" i="8"/>
  <c r="M32" i="8"/>
  <c r="M33" i="8"/>
  <c r="M34" i="8"/>
  <c r="M35" i="8"/>
  <c r="M36" i="8"/>
  <c r="M37" i="8"/>
  <c r="M38" i="8"/>
  <c r="M39" i="8"/>
  <c r="M40" i="8"/>
  <c r="M41" i="8"/>
  <c r="M42" i="8"/>
  <c r="M43" i="8"/>
  <c r="M44" i="8"/>
  <c r="M45" i="8"/>
  <c r="M46" i="8"/>
  <c r="M47" i="8"/>
  <c r="M48" i="8"/>
  <c r="M49" i="8"/>
  <c r="M50" i="8"/>
  <c r="M51" i="8"/>
  <c r="M52" i="8"/>
  <c r="M53" i="8"/>
  <c r="M54" i="8"/>
  <c r="J54" i="8"/>
  <c r="C54" i="8"/>
  <c r="B54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J53" i="8"/>
  <c r="C53" i="8"/>
  <c r="B53" i="8"/>
  <c r="J52" i="8"/>
  <c r="C52" i="8"/>
  <c r="B52" i="8"/>
  <c r="J51" i="8"/>
  <c r="C51" i="8"/>
  <c r="B51" i="8"/>
  <c r="J50" i="8"/>
  <c r="C50" i="8"/>
  <c r="B50" i="8"/>
  <c r="J49" i="8"/>
  <c r="C49" i="8"/>
  <c r="B49" i="8"/>
  <c r="J48" i="8"/>
  <c r="C48" i="8"/>
  <c r="B48" i="8"/>
  <c r="J47" i="8"/>
  <c r="C47" i="8"/>
  <c r="B47" i="8"/>
  <c r="J46" i="8"/>
  <c r="C46" i="8"/>
  <c r="B46" i="8"/>
  <c r="J45" i="8"/>
  <c r="C45" i="8"/>
  <c r="B45" i="8"/>
  <c r="J44" i="8"/>
  <c r="C44" i="8"/>
  <c r="B44" i="8"/>
  <c r="J43" i="8"/>
  <c r="C43" i="8"/>
  <c r="B43" i="8"/>
  <c r="J42" i="8"/>
  <c r="C42" i="8"/>
  <c r="B42" i="8"/>
  <c r="J41" i="8"/>
  <c r="C41" i="8"/>
  <c r="B41" i="8"/>
  <c r="J40" i="8"/>
  <c r="C40" i="8"/>
  <c r="B40" i="8"/>
  <c r="J39" i="8"/>
  <c r="C39" i="8"/>
  <c r="B39" i="8"/>
  <c r="J38" i="8"/>
  <c r="C38" i="8"/>
  <c r="B38" i="8"/>
  <c r="J37" i="8"/>
  <c r="C37" i="8"/>
  <c r="B37" i="8"/>
  <c r="J36" i="8"/>
  <c r="C36" i="8"/>
  <c r="B36" i="8"/>
  <c r="J35" i="8"/>
  <c r="C35" i="8"/>
  <c r="B35" i="8"/>
  <c r="J34" i="8"/>
  <c r="C34" i="8"/>
  <c r="B34" i="8"/>
  <c r="J33" i="8"/>
  <c r="C33" i="8"/>
  <c r="B33" i="8"/>
  <c r="J32" i="8"/>
  <c r="C32" i="8"/>
  <c r="B32" i="8"/>
  <c r="J31" i="8"/>
  <c r="C31" i="8"/>
  <c r="B31" i="8"/>
  <c r="J30" i="8"/>
  <c r="C30" i="8"/>
  <c r="B30" i="8"/>
  <c r="J29" i="8"/>
  <c r="C29" i="8"/>
  <c r="B29" i="8"/>
  <c r="J28" i="8"/>
  <c r="C28" i="8"/>
  <c r="B28" i="8"/>
  <c r="J27" i="8"/>
  <c r="C27" i="8"/>
  <c r="B27" i="8"/>
  <c r="J26" i="8"/>
  <c r="C26" i="8"/>
  <c r="B26" i="8"/>
  <c r="J25" i="8"/>
  <c r="C25" i="8"/>
  <c r="B25" i="8"/>
  <c r="J24" i="8"/>
  <c r="C24" i="8"/>
  <c r="B24" i="8"/>
  <c r="J23" i="8"/>
  <c r="C23" i="8"/>
  <c r="B23" i="8"/>
  <c r="J22" i="8"/>
  <c r="C22" i="8"/>
  <c r="B22" i="8"/>
  <c r="J21" i="8"/>
  <c r="C21" i="8"/>
  <c r="B21" i="8"/>
  <c r="J20" i="8"/>
  <c r="C20" i="8"/>
  <c r="B20" i="8"/>
  <c r="J19" i="8"/>
  <c r="C19" i="8"/>
  <c r="B19" i="8"/>
  <c r="J18" i="8"/>
  <c r="C18" i="8"/>
  <c r="B18" i="8"/>
  <c r="J17" i="8"/>
  <c r="C17" i="8"/>
  <c r="B17" i="8"/>
  <c r="J16" i="8"/>
  <c r="C16" i="8"/>
  <c r="B16" i="8"/>
  <c r="J15" i="8"/>
  <c r="C15" i="8"/>
  <c r="B15" i="8"/>
  <c r="J14" i="8"/>
  <c r="C14" i="8"/>
  <c r="B14" i="8"/>
  <c r="J13" i="8"/>
  <c r="C13" i="8"/>
  <c r="B13" i="8"/>
  <c r="J12" i="8"/>
  <c r="C12" i="8"/>
  <c r="B12" i="8"/>
  <c r="J11" i="8"/>
  <c r="C11" i="8"/>
  <c r="B11" i="8"/>
  <c r="J10" i="8"/>
  <c r="C10" i="8"/>
  <c r="B10" i="8"/>
  <c r="J9" i="8"/>
  <c r="C9" i="8"/>
  <c r="B9" i="8"/>
  <c r="J9" i="7"/>
  <c r="J10" i="7"/>
  <c r="R10" i="7"/>
  <c r="J11" i="7"/>
  <c r="R11" i="7"/>
  <c r="J12" i="7"/>
  <c r="J13" i="7"/>
  <c r="J14" i="7"/>
  <c r="U14" i="7"/>
  <c r="AG26" i="7"/>
  <c r="J15" i="7"/>
  <c r="U15" i="7"/>
  <c r="J16" i="7"/>
  <c r="R16" i="7"/>
  <c r="J17" i="7"/>
  <c r="J18" i="7"/>
  <c r="U18" i="7"/>
  <c r="J19" i="7"/>
  <c r="J20" i="7"/>
  <c r="R20" i="7"/>
  <c r="J21" i="7"/>
  <c r="J22" i="7"/>
  <c r="R22" i="7"/>
  <c r="J23" i="7"/>
  <c r="U23" i="7"/>
  <c r="J24" i="7"/>
  <c r="R24" i="7"/>
  <c r="J25" i="7"/>
  <c r="J26" i="7"/>
  <c r="R26" i="7"/>
  <c r="J27" i="7"/>
  <c r="J28" i="7"/>
  <c r="R28" i="7"/>
  <c r="J29" i="7"/>
  <c r="U29" i="7"/>
  <c r="J30" i="7"/>
  <c r="J31" i="7"/>
  <c r="J32" i="7"/>
  <c r="R32" i="7"/>
  <c r="J33" i="7"/>
  <c r="J34" i="7"/>
  <c r="U34" i="7"/>
  <c r="J35" i="7"/>
  <c r="J36" i="7"/>
  <c r="R36" i="7"/>
  <c r="J37" i="7"/>
  <c r="J38" i="7"/>
  <c r="R38" i="7"/>
  <c r="J39" i="7"/>
  <c r="J40" i="7"/>
  <c r="R40" i="7"/>
  <c r="J41" i="7"/>
  <c r="J42" i="7"/>
  <c r="R42" i="7"/>
  <c r="J43" i="7"/>
  <c r="J44" i="7"/>
  <c r="R44" i="7"/>
  <c r="J45" i="7"/>
  <c r="J46" i="7"/>
  <c r="R46" i="7"/>
  <c r="J47" i="7"/>
  <c r="J48" i="7"/>
  <c r="J49" i="7"/>
  <c r="J50" i="7"/>
  <c r="U50" i="7"/>
  <c r="J51" i="7"/>
  <c r="J52" i="7"/>
  <c r="J53" i="7"/>
  <c r="J54" i="7"/>
  <c r="M9" i="7"/>
  <c r="M10" i="7"/>
  <c r="M11" i="7"/>
  <c r="M12" i="7"/>
  <c r="M13" i="7"/>
  <c r="M14" i="7"/>
  <c r="M15" i="7"/>
  <c r="M16" i="7"/>
  <c r="M17" i="7"/>
  <c r="M18" i="7"/>
  <c r="M19" i="7"/>
  <c r="M20" i="7"/>
  <c r="M21" i="7"/>
  <c r="M22" i="7"/>
  <c r="M23" i="7"/>
  <c r="M24" i="7"/>
  <c r="M25" i="7"/>
  <c r="M26" i="7"/>
  <c r="M27" i="7"/>
  <c r="M28" i="7"/>
  <c r="M29" i="7"/>
  <c r="M30" i="7"/>
  <c r="M31" i="7"/>
  <c r="M32" i="7"/>
  <c r="M33" i="7"/>
  <c r="M34" i="7"/>
  <c r="M35" i="7"/>
  <c r="M36" i="7"/>
  <c r="M37" i="7"/>
  <c r="M38" i="7"/>
  <c r="M39" i="7"/>
  <c r="M40" i="7"/>
  <c r="M41" i="7"/>
  <c r="M42" i="7"/>
  <c r="M43" i="7"/>
  <c r="M44" i="7"/>
  <c r="M45" i="7"/>
  <c r="M46" i="7"/>
  <c r="M47" i="7"/>
  <c r="M48" i="7"/>
  <c r="M49" i="7"/>
  <c r="M50" i="7"/>
  <c r="M51" i="7"/>
  <c r="M52" i="7"/>
  <c r="M53" i="7"/>
  <c r="M54" i="7"/>
  <c r="I54" i="7"/>
  <c r="G54" i="7"/>
  <c r="F54" i="7"/>
  <c r="C54" i="7"/>
  <c r="B54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I53" i="7"/>
  <c r="G53" i="7"/>
  <c r="F53" i="7"/>
  <c r="C53" i="7"/>
  <c r="B53" i="7"/>
  <c r="I52" i="7"/>
  <c r="G52" i="7"/>
  <c r="F52" i="7"/>
  <c r="C52" i="7"/>
  <c r="B52" i="7"/>
  <c r="I51" i="7"/>
  <c r="G51" i="7"/>
  <c r="F51" i="7"/>
  <c r="C51" i="7"/>
  <c r="B51" i="7"/>
  <c r="I50" i="7"/>
  <c r="G50" i="7"/>
  <c r="F50" i="7"/>
  <c r="C50" i="7"/>
  <c r="B50" i="7"/>
  <c r="I49" i="7"/>
  <c r="G49" i="7"/>
  <c r="F49" i="7"/>
  <c r="C49" i="7"/>
  <c r="B49" i="7"/>
  <c r="I48" i="7"/>
  <c r="G48" i="7"/>
  <c r="F48" i="7"/>
  <c r="C48" i="7"/>
  <c r="B48" i="7"/>
  <c r="I47" i="7"/>
  <c r="G47" i="7"/>
  <c r="F47" i="7"/>
  <c r="C47" i="7"/>
  <c r="B47" i="7"/>
  <c r="I46" i="7"/>
  <c r="G46" i="7"/>
  <c r="F46" i="7"/>
  <c r="C46" i="7"/>
  <c r="B46" i="7"/>
  <c r="I45" i="7"/>
  <c r="G45" i="7"/>
  <c r="F45" i="7"/>
  <c r="C45" i="7"/>
  <c r="B45" i="7"/>
  <c r="I44" i="7"/>
  <c r="G44" i="7"/>
  <c r="F44" i="7"/>
  <c r="C44" i="7"/>
  <c r="B44" i="7"/>
  <c r="I43" i="7"/>
  <c r="G43" i="7"/>
  <c r="F43" i="7"/>
  <c r="C43" i="7"/>
  <c r="B43" i="7"/>
  <c r="I42" i="7"/>
  <c r="G42" i="7"/>
  <c r="F42" i="7"/>
  <c r="C42" i="7"/>
  <c r="B42" i="7"/>
  <c r="I41" i="7"/>
  <c r="G41" i="7"/>
  <c r="F41" i="7"/>
  <c r="C41" i="7"/>
  <c r="B41" i="7"/>
  <c r="I40" i="7"/>
  <c r="G40" i="7"/>
  <c r="F40" i="7"/>
  <c r="C40" i="7"/>
  <c r="B40" i="7"/>
  <c r="I39" i="7"/>
  <c r="G39" i="7"/>
  <c r="F39" i="7"/>
  <c r="C39" i="7"/>
  <c r="B39" i="7"/>
  <c r="I38" i="7"/>
  <c r="G38" i="7"/>
  <c r="F38" i="7"/>
  <c r="C38" i="7"/>
  <c r="B38" i="7"/>
  <c r="I37" i="7"/>
  <c r="G37" i="7"/>
  <c r="F37" i="7"/>
  <c r="C37" i="7"/>
  <c r="B37" i="7"/>
  <c r="I36" i="7"/>
  <c r="G36" i="7"/>
  <c r="F36" i="7"/>
  <c r="C36" i="7"/>
  <c r="B36" i="7"/>
  <c r="I35" i="7"/>
  <c r="G35" i="7"/>
  <c r="F35" i="7"/>
  <c r="C35" i="7"/>
  <c r="B35" i="7"/>
  <c r="I34" i="7"/>
  <c r="G34" i="7"/>
  <c r="F34" i="7"/>
  <c r="C34" i="7"/>
  <c r="B34" i="7"/>
  <c r="I33" i="7"/>
  <c r="G33" i="7"/>
  <c r="F33" i="7"/>
  <c r="C33" i="7"/>
  <c r="B33" i="7"/>
  <c r="I32" i="7"/>
  <c r="G32" i="7"/>
  <c r="F32" i="7"/>
  <c r="C32" i="7"/>
  <c r="B32" i="7"/>
  <c r="I31" i="7"/>
  <c r="G31" i="7"/>
  <c r="F31" i="7"/>
  <c r="C31" i="7"/>
  <c r="B31" i="7"/>
  <c r="I30" i="7"/>
  <c r="G30" i="7"/>
  <c r="F30" i="7"/>
  <c r="C30" i="7"/>
  <c r="B30" i="7"/>
  <c r="I29" i="7"/>
  <c r="G29" i="7"/>
  <c r="F29" i="7"/>
  <c r="C29" i="7"/>
  <c r="B29" i="7"/>
  <c r="I28" i="7"/>
  <c r="G28" i="7"/>
  <c r="F28" i="7"/>
  <c r="C28" i="7"/>
  <c r="B28" i="7"/>
  <c r="I27" i="7"/>
  <c r="G27" i="7"/>
  <c r="F27" i="7"/>
  <c r="C27" i="7"/>
  <c r="B27" i="7"/>
  <c r="I26" i="7"/>
  <c r="G26" i="7"/>
  <c r="F26" i="7"/>
  <c r="C26" i="7"/>
  <c r="B26" i="7"/>
  <c r="I25" i="7"/>
  <c r="G25" i="7"/>
  <c r="F25" i="7"/>
  <c r="C25" i="7"/>
  <c r="B25" i="7"/>
  <c r="I24" i="7"/>
  <c r="G24" i="7"/>
  <c r="F24" i="7"/>
  <c r="C24" i="7"/>
  <c r="B24" i="7"/>
  <c r="I23" i="7"/>
  <c r="G23" i="7"/>
  <c r="F23" i="7"/>
  <c r="C23" i="7"/>
  <c r="B23" i="7"/>
  <c r="I22" i="7"/>
  <c r="G22" i="7"/>
  <c r="F22" i="7"/>
  <c r="C22" i="7"/>
  <c r="B22" i="7"/>
  <c r="I21" i="7"/>
  <c r="G21" i="7"/>
  <c r="F21" i="7"/>
  <c r="C21" i="7"/>
  <c r="B21" i="7"/>
  <c r="I20" i="7"/>
  <c r="G20" i="7"/>
  <c r="F20" i="7"/>
  <c r="C20" i="7"/>
  <c r="B20" i="7"/>
  <c r="I19" i="7"/>
  <c r="G19" i="7"/>
  <c r="F19" i="7"/>
  <c r="C19" i="7"/>
  <c r="B19" i="7"/>
  <c r="I18" i="7"/>
  <c r="G18" i="7"/>
  <c r="F18" i="7"/>
  <c r="C18" i="7"/>
  <c r="B18" i="7"/>
  <c r="I17" i="7"/>
  <c r="G17" i="7"/>
  <c r="F17" i="7"/>
  <c r="C17" i="7"/>
  <c r="B17" i="7"/>
  <c r="I16" i="7"/>
  <c r="G16" i="7"/>
  <c r="F16" i="7"/>
  <c r="C16" i="7"/>
  <c r="B16" i="7"/>
  <c r="I15" i="7"/>
  <c r="G15" i="7"/>
  <c r="F15" i="7"/>
  <c r="C15" i="7"/>
  <c r="B15" i="7"/>
  <c r="I14" i="7"/>
  <c r="G14" i="7"/>
  <c r="F14" i="7"/>
  <c r="C14" i="7"/>
  <c r="B14" i="7"/>
  <c r="I13" i="7"/>
  <c r="G13" i="7"/>
  <c r="F13" i="7"/>
  <c r="C13" i="7"/>
  <c r="B13" i="7"/>
  <c r="I12" i="7"/>
  <c r="G12" i="7"/>
  <c r="F12" i="7"/>
  <c r="C12" i="7"/>
  <c r="B12" i="7"/>
  <c r="I11" i="7"/>
  <c r="G11" i="7"/>
  <c r="F11" i="7"/>
  <c r="C11" i="7"/>
  <c r="B11" i="7"/>
  <c r="I10" i="7"/>
  <c r="G10" i="7"/>
  <c r="F10" i="7"/>
  <c r="C10" i="7"/>
  <c r="B10" i="7"/>
  <c r="I9" i="7"/>
  <c r="G9" i="7"/>
  <c r="F9" i="7"/>
  <c r="C9" i="7"/>
  <c r="B9" i="7"/>
  <c r="I9" i="6"/>
  <c r="I10" i="6"/>
  <c r="I11" i="6"/>
  <c r="I12" i="6"/>
  <c r="I13" i="6"/>
  <c r="U13" i="6"/>
  <c r="I14" i="6"/>
  <c r="U14" i="6"/>
  <c r="AG26" i="6"/>
  <c r="I15" i="6"/>
  <c r="I16" i="6"/>
  <c r="I17" i="6"/>
  <c r="I18" i="6"/>
  <c r="I19" i="6"/>
  <c r="I20" i="6"/>
  <c r="R20" i="6"/>
  <c r="I21" i="6"/>
  <c r="I22" i="6"/>
  <c r="I23" i="6"/>
  <c r="I24" i="6"/>
  <c r="I25" i="6"/>
  <c r="U25" i="6"/>
  <c r="I26" i="6"/>
  <c r="U26" i="6"/>
  <c r="I27" i="6"/>
  <c r="I28" i="6"/>
  <c r="U28" i="6"/>
  <c r="I29" i="6"/>
  <c r="I30" i="6"/>
  <c r="I31" i="6"/>
  <c r="I32" i="6"/>
  <c r="I33" i="6"/>
  <c r="I34" i="6"/>
  <c r="I35" i="6"/>
  <c r="I36" i="6"/>
  <c r="I37" i="6"/>
  <c r="U37" i="6"/>
  <c r="I38" i="6"/>
  <c r="I39" i="6"/>
  <c r="I40" i="6"/>
  <c r="I41" i="6"/>
  <c r="I42" i="6"/>
  <c r="I43" i="6"/>
  <c r="I44" i="6"/>
  <c r="U44" i="6"/>
  <c r="I45" i="6"/>
  <c r="I46" i="6"/>
  <c r="U46" i="6"/>
  <c r="I47" i="6"/>
  <c r="I48" i="6"/>
  <c r="I49" i="6"/>
  <c r="I50" i="6"/>
  <c r="I51" i="6"/>
  <c r="I52" i="6"/>
  <c r="I53" i="6"/>
  <c r="U53" i="6"/>
  <c r="I54" i="6"/>
  <c r="U41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K54" i="6"/>
  <c r="G54" i="6"/>
  <c r="F54" i="6"/>
  <c r="C54" i="6"/>
  <c r="B54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K53" i="6"/>
  <c r="G53" i="6"/>
  <c r="F53" i="6"/>
  <c r="C53" i="6"/>
  <c r="B53" i="6"/>
  <c r="K52" i="6"/>
  <c r="G52" i="6"/>
  <c r="F52" i="6"/>
  <c r="C52" i="6"/>
  <c r="B52" i="6"/>
  <c r="K51" i="6"/>
  <c r="G51" i="6"/>
  <c r="F51" i="6"/>
  <c r="C51" i="6"/>
  <c r="B51" i="6"/>
  <c r="K50" i="6"/>
  <c r="G50" i="6"/>
  <c r="F50" i="6"/>
  <c r="C50" i="6"/>
  <c r="B50" i="6"/>
  <c r="K49" i="6"/>
  <c r="G49" i="6"/>
  <c r="F49" i="6"/>
  <c r="C49" i="6"/>
  <c r="B49" i="6"/>
  <c r="K48" i="6"/>
  <c r="G48" i="6"/>
  <c r="F48" i="6"/>
  <c r="C48" i="6"/>
  <c r="B48" i="6"/>
  <c r="K47" i="6"/>
  <c r="G47" i="6"/>
  <c r="F47" i="6"/>
  <c r="C47" i="6"/>
  <c r="B47" i="6"/>
  <c r="K46" i="6"/>
  <c r="G46" i="6"/>
  <c r="F46" i="6"/>
  <c r="C46" i="6"/>
  <c r="B46" i="6"/>
  <c r="K45" i="6"/>
  <c r="G45" i="6"/>
  <c r="F45" i="6"/>
  <c r="C45" i="6"/>
  <c r="B45" i="6"/>
  <c r="K44" i="6"/>
  <c r="G44" i="6"/>
  <c r="F44" i="6"/>
  <c r="C44" i="6"/>
  <c r="B44" i="6"/>
  <c r="K43" i="6"/>
  <c r="G43" i="6"/>
  <c r="F43" i="6"/>
  <c r="C43" i="6"/>
  <c r="B43" i="6"/>
  <c r="K42" i="6"/>
  <c r="G42" i="6"/>
  <c r="F42" i="6"/>
  <c r="C42" i="6"/>
  <c r="B42" i="6"/>
  <c r="K41" i="6"/>
  <c r="G41" i="6"/>
  <c r="F41" i="6"/>
  <c r="C41" i="6"/>
  <c r="B41" i="6"/>
  <c r="K40" i="6"/>
  <c r="G40" i="6"/>
  <c r="F40" i="6"/>
  <c r="C40" i="6"/>
  <c r="B40" i="6"/>
  <c r="K39" i="6"/>
  <c r="G39" i="6"/>
  <c r="F39" i="6"/>
  <c r="C39" i="6"/>
  <c r="B39" i="6"/>
  <c r="K38" i="6"/>
  <c r="G38" i="6"/>
  <c r="F38" i="6"/>
  <c r="C38" i="6"/>
  <c r="B38" i="6"/>
  <c r="K37" i="6"/>
  <c r="G37" i="6"/>
  <c r="F37" i="6"/>
  <c r="C37" i="6"/>
  <c r="B37" i="6"/>
  <c r="K36" i="6"/>
  <c r="G36" i="6"/>
  <c r="F36" i="6"/>
  <c r="C36" i="6"/>
  <c r="B36" i="6"/>
  <c r="K35" i="6"/>
  <c r="G35" i="6"/>
  <c r="F35" i="6"/>
  <c r="C35" i="6"/>
  <c r="B35" i="6"/>
  <c r="K34" i="6"/>
  <c r="G34" i="6"/>
  <c r="F34" i="6"/>
  <c r="C34" i="6"/>
  <c r="B34" i="6"/>
  <c r="K33" i="6"/>
  <c r="G33" i="6"/>
  <c r="F33" i="6"/>
  <c r="C33" i="6"/>
  <c r="B33" i="6"/>
  <c r="K32" i="6"/>
  <c r="G32" i="6"/>
  <c r="F32" i="6"/>
  <c r="C32" i="6"/>
  <c r="B32" i="6"/>
  <c r="K31" i="6"/>
  <c r="G31" i="6"/>
  <c r="F31" i="6"/>
  <c r="C31" i="6"/>
  <c r="B31" i="6"/>
  <c r="K30" i="6"/>
  <c r="G30" i="6"/>
  <c r="F30" i="6"/>
  <c r="C30" i="6"/>
  <c r="B30" i="6"/>
  <c r="K29" i="6"/>
  <c r="G29" i="6"/>
  <c r="F29" i="6"/>
  <c r="C29" i="6"/>
  <c r="B29" i="6"/>
  <c r="K28" i="6"/>
  <c r="G28" i="6"/>
  <c r="F28" i="6"/>
  <c r="C28" i="6"/>
  <c r="B28" i="6"/>
  <c r="K27" i="6"/>
  <c r="G27" i="6"/>
  <c r="F27" i="6"/>
  <c r="C27" i="6"/>
  <c r="B27" i="6"/>
  <c r="K26" i="6"/>
  <c r="G26" i="6"/>
  <c r="F26" i="6"/>
  <c r="C26" i="6"/>
  <c r="B26" i="6"/>
  <c r="K25" i="6"/>
  <c r="G25" i="6"/>
  <c r="F25" i="6"/>
  <c r="C25" i="6"/>
  <c r="B25" i="6"/>
  <c r="K24" i="6"/>
  <c r="G24" i="6"/>
  <c r="F24" i="6"/>
  <c r="C24" i="6"/>
  <c r="B24" i="6"/>
  <c r="K23" i="6"/>
  <c r="G23" i="6"/>
  <c r="F23" i="6"/>
  <c r="C23" i="6"/>
  <c r="B23" i="6"/>
  <c r="K22" i="6"/>
  <c r="G22" i="6"/>
  <c r="F22" i="6"/>
  <c r="C22" i="6"/>
  <c r="B22" i="6"/>
  <c r="K21" i="6"/>
  <c r="G21" i="6"/>
  <c r="F21" i="6"/>
  <c r="C21" i="6"/>
  <c r="B21" i="6"/>
  <c r="K20" i="6"/>
  <c r="G20" i="6"/>
  <c r="F20" i="6"/>
  <c r="C20" i="6"/>
  <c r="B20" i="6"/>
  <c r="K19" i="6"/>
  <c r="G19" i="6"/>
  <c r="F19" i="6"/>
  <c r="C19" i="6"/>
  <c r="B19" i="6"/>
  <c r="K18" i="6"/>
  <c r="G18" i="6"/>
  <c r="F18" i="6"/>
  <c r="C18" i="6"/>
  <c r="B18" i="6"/>
  <c r="K17" i="6"/>
  <c r="G17" i="6"/>
  <c r="F17" i="6"/>
  <c r="C17" i="6"/>
  <c r="B17" i="6"/>
  <c r="K16" i="6"/>
  <c r="G16" i="6"/>
  <c r="F16" i="6"/>
  <c r="C16" i="6"/>
  <c r="B16" i="6"/>
  <c r="K15" i="6"/>
  <c r="G15" i="6"/>
  <c r="F15" i="6"/>
  <c r="C15" i="6"/>
  <c r="B15" i="6"/>
  <c r="K14" i="6"/>
  <c r="G14" i="6"/>
  <c r="F14" i="6"/>
  <c r="C14" i="6"/>
  <c r="B14" i="6"/>
  <c r="K13" i="6"/>
  <c r="G13" i="6"/>
  <c r="F13" i="6"/>
  <c r="C13" i="6"/>
  <c r="B13" i="6"/>
  <c r="K12" i="6"/>
  <c r="G12" i="6"/>
  <c r="F12" i="6"/>
  <c r="C12" i="6"/>
  <c r="B12" i="6"/>
  <c r="K11" i="6"/>
  <c r="G11" i="6"/>
  <c r="F11" i="6"/>
  <c r="C11" i="6"/>
  <c r="B11" i="6"/>
  <c r="K10" i="6"/>
  <c r="G10" i="6"/>
  <c r="F10" i="6"/>
  <c r="C10" i="6"/>
  <c r="B10" i="6"/>
  <c r="K9" i="6"/>
  <c r="G9" i="6"/>
  <c r="F9" i="6"/>
  <c r="C9" i="6"/>
  <c r="B9" i="6"/>
  <c r="R10" i="5"/>
  <c r="R11" i="5"/>
  <c r="R13" i="5"/>
  <c r="U18" i="5"/>
  <c r="U19" i="5"/>
  <c r="U21" i="5"/>
  <c r="R23" i="5"/>
  <c r="U26" i="5"/>
  <c r="U27" i="5"/>
  <c r="U30" i="5"/>
  <c r="U34" i="5"/>
  <c r="R37" i="5"/>
  <c r="U38" i="5"/>
  <c r="U41" i="5"/>
  <c r="R45" i="5"/>
  <c r="R50" i="5"/>
  <c r="R52" i="5"/>
  <c r="U53" i="5"/>
  <c r="U9" i="5"/>
  <c r="C9" i="5"/>
  <c r="K9" i="5"/>
  <c r="B9" i="5"/>
  <c r="C10" i="5"/>
  <c r="K10" i="5"/>
  <c r="B10" i="5"/>
  <c r="C11" i="5"/>
  <c r="K11" i="5"/>
  <c r="B11" i="5"/>
  <c r="C12" i="5"/>
  <c r="K12" i="5"/>
  <c r="B12" i="5"/>
  <c r="C13" i="5"/>
  <c r="K13" i="5"/>
  <c r="B13" i="5"/>
  <c r="C14" i="5"/>
  <c r="K14" i="5"/>
  <c r="B14" i="5"/>
  <c r="AG26" i="5"/>
  <c r="C15" i="5"/>
  <c r="K15" i="5"/>
  <c r="B15" i="5"/>
  <c r="C16" i="5"/>
  <c r="K16" i="5"/>
  <c r="B16" i="5"/>
  <c r="C17" i="5"/>
  <c r="K17" i="5"/>
  <c r="B17" i="5"/>
  <c r="C18" i="5"/>
  <c r="K18" i="5"/>
  <c r="B18" i="5"/>
  <c r="C19" i="5"/>
  <c r="K19" i="5"/>
  <c r="B19" i="5"/>
  <c r="C20" i="5"/>
  <c r="K20" i="5"/>
  <c r="B20" i="5"/>
  <c r="C21" i="5"/>
  <c r="K21" i="5"/>
  <c r="B21" i="5"/>
  <c r="C22" i="5"/>
  <c r="K22" i="5"/>
  <c r="B22" i="5"/>
  <c r="C23" i="5"/>
  <c r="K23" i="5"/>
  <c r="B23" i="5"/>
  <c r="C24" i="5"/>
  <c r="K24" i="5"/>
  <c r="B24" i="5"/>
  <c r="C25" i="5"/>
  <c r="K25" i="5"/>
  <c r="B25" i="5"/>
  <c r="C26" i="5"/>
  <c r="K26" i="5"/>
  <c r="B26" i="5"/>
  <c r="C27" i="5"/>
  <c r="K27" i="5"/>
  <c r="B27" i="5"/>
  <c r="C28" i="5"/>
  <c r="K28" i="5"/>
  <c r="B28" i="5"/>
  <c r="C29" i="5"/>
  <c r="K29" i="5"/>
  <c r="B29" i="5"/>
  <c r="C30" i="5"/>
  <c r="K30" i="5"/>
  <c r="B30" i="5"/>
  <c r="C31" i="5"/>
  <c r="K31" i="5"/>
  <c r="B31" i="5"/>
  <c r="C32" i="5"/>
  <c r="K32" i="5"/>
  <c r="B32" i="5"/>
  <c r="C33" i="5"/>
  <c r="K33" i="5"/>
  <c r="B33" i="5"/>
  <c r="C34" i="5"/>
  <c r="K34" i="5"/>
  <c r="B34" i="5"/>
  <c r="C35" i="5"/>
  <c r="K35" i="5"/>
  <c r="B35" i="5"/>
  <c r="C36" i="5"/>
  <c r="K36" i="5"/>
  <c r="B36" i="5"/>
  <c r="C37" i="5"/>
  <c r="K37" i="5"/>
  <c r="B37" i="5"/>
  <c r="C38" i="5"/>
  <c r="K38" i="5"/>
  <c r="B38" i="5"/>
  <c r="C39" i="5"/>
  <c r="K39" i="5"/>
  <c r="B39" i="5"/>
  <c r="C40" i="5"/>
  <c r="K40" i="5"/>
  <c r="B40" i="5"/>
  <c r="C41" i="5"/>
  <c r="K41" i="5"/>
  <c r="B41" i="5"/>
  <c r="C42" i="5"/>
  <c r="K42" i="5"/>
  <c r="B42" i="5"/>
  <c r="C43" i="5"/>
  <c r="K43" i="5"/>
  <c r="B43" i="5"/>
  <c r="C44" i="5"/>
  <c r="K44" i="5"/>
  <c r="B44" i="5"/>
  <c r="C45" i="5"/>
  <c r="K45" i="5"/>
  <c r="B45" i="5"/>
  <c r="C46" i="5"/>
  <c r="K46" i="5"/>
  <c r="B46" i="5"/>
  <c r="C47" i="5"/>
  <c r="K47" i="5"/>
  <c r="B47" i="5"/>
  <c r="C48" i="5"/>
  <c r="K48" i="5"/>
  <c r="B48" i="5"/>
  <c r="C49" i="5"/>
  <c r="K49" i="5"/>
  <c r="B49" i="5"/>
  <c r="C50" i="5"/>
  <c r="K50" i="5"/>
  <c r="B50" i="5"/>
  <c r="C51" i="5"/>
  <c r="K51" i="5"/>
  <c r="B51" i="5"/>
  <c r="C52" i="5"/>
  <c r="K52" i="5"/>
  <c r="B52" i="5"/>
  <c r="C53" i="5"/>
  <c r="K53" i="5"/>
  <c r="B53" i="5"/>
  <c r="C54" i="5"/>
  <c r="K54" i="5"/>
  <c r="B54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48" i="5"/>
  <c r="M49" i="5"/>
  <c r="M50" i="5"/>
  <c r="M51" i="5"/>
  <c r="M52" i="5"/>
  <c r="M53" i="5"/>
  <c r="M54" i="5"/>
  <c r="J54" i="5"/>
  <c r="G54" i="5"/>
  <c r="F54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J53" i="5"/>
  <c r="G53" i="5"/>
  <c r="F53" i="5"/>
  <c r="J52" i="5"/>
  <c r="G52" i="5"/>
  <c r="F52" i="5"/>
  <c r="J51" i="5"/>
  <c r="G51" i="5"/>
  <c r="F51" i="5"/>
  <c r="J50" i="5"/>
  <c r="G50" i="5"/>
  <c r="F50" i="5"/>
  <c r="J49" i="5"/>
  <c r="G49" i="5"/>
  <c r="F49" i="5"/>
  <c r="J48" i="5"/>
  <c r="G48" i="5"/>
  <c r="F48" i="5"/>
  <c r="J47" i="5"/>
  <c r="G47" i="5"/>
  <c r="F47" i="5"/>
  <c r="J46" i="5"/>
  <c r="G46" i="5"/>
  <c r="F46" i="5"/>
  <c r="J45" i="5"/>
  <c r="G45" i="5"/>
  <c r="F45" i="5"/>
  <c r="J44" i="5"/>
  <c r="G44" i="5"/>
  <c r="F44" i="5"/>
  <c r="J43" i="5"/>
  <c r="G43" i="5"/>
  <c r="F43" i="5"/>
  <c r="J42" i="5"/>
  <c r="G42" i="5"/>
  <c r="F42" i="5"/>
  <c r="J41" i="5"/>
  <c r="G41" i="5"/>
  <c r="F41" i="5"/>
  <c r="J40" i="5"/>
  <c r="G40" i="5"/>
  <c r="F40" i="5"/>
  <c r="J39" i="5"/>
  <c r="G39" i="5"/>
  <c r="F39" i="5"/>
  <c r="J38" i="5"/>
  <c r="G38" i="5"/>
  <c r="F38" i="5"/>
  <c r="J37" i="5"/>
  <c r="G37" i="5"/>
  <c r="F37" i="5"/>
  <c r="J36" i="5"/>
  <c r="G36" i="5"/>
  <c r="F36" i="5"/>
  <c r="J35" i="5"/>
  <c r="G35" i="5"/>
  <c r="F35" i="5"/>
  <c r="J34" i="5"/>
  <c r="G34" i="5"/>
  <c r="F34" i="5"/>
  <c r="J33" i="5"/>
  <c r="G33" i="5"/>
  <c r="F33" i="5"/>
  <c r="J32" i="5"/>
  <c r="G32" i="5"/>
  <c r="F32" i="5"/>
  <c r="J31" i="5"/>
  <c r="G31" i="5"/>
  <c r="F31" i="5"/>
  <c r="J30" i="5"/>
  <c r="G30" i="5"/>
  <c r="F30" i="5"/>
  <c r="J29" i="5"/>
  <c r="G29" i="5"/>
  <c r="F29" i="5"/>
  <c r="J28" i="5"/>
  <c r="G28" i="5"/>
  <c r="F28" i="5"/>
  <c r="J27" i="5"/>
  <c r="G27" i="5"/>
  <c r="F27" i="5"/>
  <c r="J26" i="5"/>
  <c r="G26" i="5"/>
  <c r="F26" i="5"/>
  <c r="J25" i="5"/>
  <c r="G25" i="5"/>
  <c r="F25" i="5"/>
  <c r="J24" i="5"/>
  <c r="G24" i="5"/>
  <c r="F24" i="5"/>
  <c r="J23" i="5"/>
  <c r="G23" i="5"/>
  <c r="F23" i="5"/>
  <c r="J22" i="5"/>
  <c r="G22" i="5"/>
  <c r="F22" i="5"/>
  <c r="J21" i="5"/>
  <c r="G21" i="5"/>
  <c r="F21" i="5"/>
  <c r="J20" i="5"/>
  <c r="G20" i="5"/>
  <c r="F20" i="5"/>
  <c r="J19" i="5"/>
  <c r="G19" i="5"/>
  <c r="F19" i="5"/>
  <c r="J18" i="5"/>
  <c r="G18" i="5"/>
  <c r="F18" i="5"/>
  <c r="J17" i="5"/>
  <c r="G17" i="5"/>
  <c r="F17" i="5"/>
  <c r="J16" i="5"/>
  <c r="G16" i="5"/>
  <c r="F16" i="5"/>
  <c r="J15" i="5"/>
  <c r="G15" i="5"/>
  <c r="F15" i="5"/>
  <c r="J14" i="5"/>
  <c r="G14" i="5"/>
  <c r="F14" i="5"/>
  <c r="J13" i="5"/>
  <c r="G13" i="5"/>
  <c r="F13" i="5"/>
  <c r="J12" i="5"/>
  <c r="G12" i="5"/>
  <c r="F12" i="5"/>
  <c r="J11" i="5"/>
  <c r="G11" i="5"/>
  <c r="F11" i="5"/>
  <c r="J10" i="5"/>
  <c r="G10" i="5"/>
  <c r="F10" i="5"/>
  <c r="J9" i="5"/>
  <c r="G9" i="5"/>
  <c r="F9" i="5"/>
  <c r="J9" i="4"/>
  <c r="J10" i="4"/>
  <c r="U10" i="4"/>
  <c r="J11" i="4"/>
  <c r="U11" i="4"/>
  <c r="J12" i="4"/>
  <c r="J13" i="4"/>
  <c r="J14" i="4"/>
  <c r="AG26" i="4"/>
  <c r="J15" i="4"/>
  <c r="J16" i="4"/>
  <c r="J17" i="4"/>
  <c r="J18" i="4"/>
  <c r="U18" i="4"/>
  <c r="J19" i="4"/>
  <c r="R19" i="4"/>
  <c r="J20" i="4"/>
  <c r="J21" i="4"/>
  <c r="J22" i="4"/>
  <c r="J23" i="4"/>
  <c r="J24" i="4"/>
  <c r="J25" i="4"/>
  <c r="U25" i="4"/>
  <c r="J26" i="4"/>
  <c r="U26" i="4"/>
  <c r="J27" i="4"/>
  <c r="R27" i="4"/>
  <c r="J28" i="4"/>
  <c r="J29" i="4"/>
  <c r="J30" i="4"/>
  <c r="U30" i="4"/>
  <c r="J31" i="4"/>
  <c r="J32" i="4"/>
  <c r="J33" i="4"/>
  <c r="J34" i="4"/>
  <c r="U34" i="4"/>
  <c r="J35" i="4"/>
  <c r="R35" i="4"/>
  <c r="J36" i="4"/>
  <c r="J37" i="4"/>
  <c r="J38" i="4"/>
  <c r="U38" i="4"/>
  <c r="J39" i="4"/>
  <c r="J40" i="4"/>
  <c r="J41" i="4"/>
  <c r="U41" i="4"/>
  <c r="J42" i="4"/>
  <c r="U42" i="4"/>
  <c r="J43" i="4"/>
  <c r="J44" i="4"/>
  <c r="J45" i="4"/>
  <c r="J46" i="4"/>
  <c r="U46" i="4"/>
  <c r="J47" i="4"/>
  <c r="J48" i="4"/>
  <c r="J49" i="4"/>
  <c r="J50" i="4"/>
  <c r="U50" i="4"/>
  <c r="J51" i="4"/>
  <c r="J52" i="4"/>
  <c r="J53" i="4"/>
  <c r="J54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I54" i="4"/>
  <c r="G54" i="4"/>
  <c r="F54" i="4"/>
  <c r="E54" i="4"/>
  <c r="D54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I53" i="4"/>
  <c r="G53" i="4"/>
  <c r="F53" i="4"/>
  <c r="E53" i="4"/>
  <c r="D53" i="4"/>
  <c r="I52" i="4"/>
  <c r="G52" i="4"/>
  <c r="F52" i="4"/>
  <c r="E52" i="4"/>
  <c r="D52" i="4"/>
  <c r="I51" i="4"/>
  <c r="G51" i="4"/>
  <c r="F51" i="4"/>
  <c r="E51" i="4"/>
  <c r="D51" i="4"/>
  <c r="I50" i="4"/>
  <c r="G50" i="4"/>
  <c r="F50" i="4"/>
  <c r="E50" i="4"/>
  <c r="D50" i="4"/>
  <c r="I49" i="4"/>
  <c r="G49" i="4"/>
  <c r="F49" i="4"/>
  <c r="E49" i="4"/>
  <c r="D49" i="4"/>
  <c r="I48" i="4"/>
  <c r="G48" i="4"/>
  <c r="F48" i="4"/>
  <c r="E48" i="4"/>
  <c r="D48" i="4"/>
  <c r="I47" i="4"/>
  <c r="G47" i="4"/>
  <c r="F47" i="4"/>
  <c r="E47" i="4"/>
  <c r="D47" i="4"/>
  <c r="I46" i="4"/>
  <c r="G46" i="4"/>
  <c r="F46" i="4"/>
  <c r="E46" i="4"/>
  <c r="D46" i="4"/>
  <c r="I45" i="4"/>
  <c r="G45" i="4"/>
  <c r="F45" i="4"/>
  <c r="E45" i="4"/>
  <c r="D45" i="4"/>
  <c r="I44" i="4"/>
  <c r="G44" i="4"/>
  <c r="F44" i="4"/>
  <c r="E44" i="4"/>
  <c r="D44" i="4"/>
  <c r="I43" i="4"/>
  <c r="G43" i="4"/>
  <c r="F43" i="4"/>
  <c r="E43" i="4"/>
  <c r="D43" i="4"/>
  <c r="I42" i="4"/>
  <c r="G42" i="4"/>
  <c r="F42" i="4"/>
  <c r="E42" i="4"/>
  <c r="D42" i="4"/>
  <c r="I41" i="4"/>
  <c r="G41" i="4"/>
  <c r="F41" i="4"/>
  <c r="E41" i="4"/>
  <c r="D41" i="4"/>
  <c r="I40" i="4"/>
  <c r="G40" i="4"/>
  <c r="F40" i="4"/>
  <c r="E40" i="4"/>
  <c r="D40" i="4"/>
  <c r="I39" i="4"/>
  <c r="G39" i="4"/>
  <c r="F39" i="4"/>
  <c r="E39" i="4"/>
  <c r="D39" i="4"/>
  <c r="I38" i="4"/>
  <c r="G38" i="4"/>
  <c r="F38" i="4"/>
  <c r="E38" i="4"/>
  <c r="D38" i="4"/>
  <c r="I37" i="4"/>
  <c r="G37" i="4"/>
  <c r="F37" i="4"/>
  <c r="E37" i="4"/>
  <c r="D37" i="4"/>
  <c r="I36" i="4"/>
  <c r="G36" i="4"/>
  <c r="F36" i="4"/>
  <c r="E36" i="4"/>
  <c r="D36" i="4"/>
  <c r="I35" i="4"/>
  <c r="G35" i="4"/>
  <c r="F35" i="4"/>
  <c r="E35" i="4"/>
  <c r="D35" i="4"/>
  <c r="I34" i="4"/>
  <c r="G34" i="4"/>
  <c r="F34" i="4"/>
  <c r="E34" i="4"/>
  <c r="D34" i="4"/>
  <c r="I33" i="4"/>
  <c r="G33" i="4"/>
  <c r="F33" i="4"/>
  <c r="E33" i="4"/>
  <c r="D33" i="4"/>
  <c r="I32" i="4"/>
  <c r="G32" i="4"/>
  <c r="F32" i="4"/>
  <c r="E32" i="4"/>
  <c r="D32" i="4"/>
  <c r="I31" i="4"/>
  <c r="G31" i="4"/>
  <c r="F31" i="4"/>
  <c r="E31" i="4"/>
  <c r="D31" i="4"/>
  <c r="I30" i="4"/>
  <c r="G30" i="4"/>
  <c r="F30" i="4"/>
  <c r="E30" i="4"/>
  <c r="D30" i="4"/>
  <c r="I29" i="4"/>
  <c r="G29" i="4"/>
  <c r="F29" i="4"/>
  <c r="E29" i="4"/>
  <c r="D29" i="4"/>
  <c r="I28" i="4"/>
  <c r="G28" i="4"/>
  <c r="F28" i="4"/>
  <c r="E28" i="4"/>
  <c r="D28" i="4"/>
  <c r="I27" i="4"/>
  <c r="G27" i="4"/>
  <c r="F27" i="4"/>
  <c r="E27" i="4"/>
  <c r="D27" i="4"/>
  <c r="I26" i="4"/>
  <c r="G26" i="4"/>
  <c r="F26" i="4"/>
  <c r="E26" i="4"/>
  <c r="D26" i="4"/>
  <c r="I25" i="4"/>
  <c r="G25" i="4"/>
  <c r="F25" i="4"/>
  <c r="E25" i="4"/>
  <c r="D25" i="4"/>
  <c r="I24" i="4"/>
  <c r="G24" i="4"/>
  <c r="F24" i="4"/>
  <c r="E24" i="4"/>
  <c r="D24" i="4"/>
  <c r="I23" i="4"/>
  <c r="G23" i="4"/>
  <c r="F23" i="4"/>
  <c r="E23" i="4"/>
  <c r="D23" i="4"/>
  <c r="I22" i="4"/>
  <c r="G22" i="4"/>
  <c r="F22" i="4"/>
  <c r="E22" i="4"/>
  <c r="D22" i="4"/>
  <c r="I21" i="4"/>
  <c r="G21" i="4"/>
  <c r="F21" i="4"/>
  <c r="E21" i="4"/>
  <c r="D21" i="4"/>
  <c r="I20" i="4"/>
  <c r="G20" i="4"/>
  <c r="F20" i="4"/>
  <c r="E20" i="4"/>
  <c r="D20" i="4"/>
  <c r="I19" i="4"/>
  <c r="G19" i="4"/>
  <c r="F19" i="4"/>
  <c r="E19" i="4"/>
  <c r="D19" i="4"/>
  <c r="I18" i="4"/>
  <c r="G18" i="4"/>
  <c r="F18" i="4"/>
  <c r="E18" i="4"/>
  <c r="D18" i="4"/>
  <c r="I17" i="4"/>
  <c r="G17" i="4"/>
  <c r="F17" i="4"/>
  <c r="E17" i="4"/>
  <c r="D17" i="4"/>
  <c r="I16" i="4"/>
  <c r="G16" i="4"/>
  <c r="F16" i="4"/>
  <c r="E16" i="4"/>
  <c r="D16" i="4"/>
  <c r="I15" i="4"/>
  <c r="G15" i="4"/>
  <c r="F15" i="4"/>
  <c r="E15" i="4"/>
  <c r="D15" i="4"/>
  <c r="I14" i="4"/>
  <c r="G14" i="4"/>
  <c r="F14" i="4"/>
  <c r="E14" i="4"/>
  <c r="D14" i="4"/>
  <c r="I13" i="4"/>
  <c r="G13" i="4"/>
  <c r="F13" i="4"/>
  <c r="E13" i="4"/>
  <c r="D13" i="4"/>
  <c r="I12" i="4"/>
  <c r="G12" i="4"/>
  <c r="F12" i="4"/>
  <c r="E12" i="4"/>
  <c r="D12" i="4"/>
  <c r="I11" i="4"/>
  <c r="G11" i="4"/>
  <c r="F11" i="4"/>
  <c r="E11" i="4"/>
  <c r="D11" i="4"/>
  <c r="I10" i="4"/>
  <c r="G10" i="4"/>
  <c r="F10" i="4"/>
  <c r="E10" i="4"/>
  <c r="D10" i="4"/>
  <c r="I9" i="4"/>
  <c r="G9" i="4"/>
  <c r="F9" i="4"/>
  <c r="E9" i="4"/>
  <c r="D9" i="4"/>
  <c r="I9" i="3"/>
  <c r="I10" i="3"/>
  <c r="I11" i="3"/>
  <c r="I12" i="3"/>
  <c r="I13" i="3"/>
  <c r="I14" i="3"/>
  <c r="U14" i="3"/>
  <c r="AG26" i="3"/>
  <c r="I15" i="3"/>
  <c r="I16" i="3"/>
  <c r="R16" i="3"/>
  <c r="I17" i="3"/>
  <c r="R17" i="3"/>
  <c r="I18" i="3"/>
  <c r="R18" i="3"/>
  <c r="I19" i="3"/>
  <c r="R19" i="3"/>
  <c r="I20" i="3"/>
  <c r="R20" i="3"/>
  <c r="I21" i="3"/>
  <c r="I22" i="3"/>
  <c r="I23" i="3"/>
  <c r="U23" i="3"/>
  <c r="I24" i="3"/>
  <c r="R24" i="3"/>
  <c r="I25" i="3"/>
  <c r="I26" i="3"/>
  <c r="I27" i="3"/>
  <c r="I28" i="3"/>
  <c r="R28" i="3"/>
  <c r="I29" i="3"/>
  <c r="I30" i="3"/>
  <c r="I31" i="3"/>
  <c r="I32" i="3"/>
  <c r="R32" i="3"/>
  <c r="I33" i="3"/>
  <c r="I34" i="3"/>
  <c r="R34" i="3"/>
  <c r="I35" i="3"/>
  <c r="I36" i="3"/>
  <c r="R36" i="3"/>
  <c r="I37" i="3"/>
  <c r="I38" i="3"/>
  <c r="I39" i="3"/>
  <c r="I40" i="3"/>
  <c r="R40" i="3"/>
  <c r="I41" i="3"/>
  <c r="R41" i="3"/>
  <c r="I42" i="3"/>
  <c r="I43" i="3"/>
  <c r="I44" i="3"/>
  <c r="R44" i="3"/>
  <c r="I45" i="3"/>
  <c r="U45" i="3"/>
  <c r="I46" i="3"/>
  <c r="R46" i="3"/>
  <c r="I47" i="3"/>
  <c r="R47" i="3"/>
  <c r="I48" i="3"/>
  <c r="R48" i="3"/>
  <c r="I49" i="3"/>
  <c r="I50" i="3"/>
  <c r="R50" i="3"/>
  <c r="I51" i="3"/>
  <c r="U51" i="3"/>
  <c r="I52" i="3"/>
  <c r="R52" i="3"/>
  <c r="I53" i="3"/>
  <c r="I54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K54" i="3"/>
  <c r="G54" i="3"/>
  <c r="F54" i="3"/>
  <c r="E54" i="3"/>
  <c r="D54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K53" i="3"/>
  <c r="G53" i="3"/>
  <c r="F53" i="3"/>
  <c r="E53" i="3"/>
  <c r="D53" i="3"/>
  <c r="K52" i="3"/>
  <c r="G52" i="3"/>
  <c r="F52" i="3"/>
  <c r="E52" i="3"/>
  <c r="D52" i="3"/>
  <c r="K51" i="3"/>
  <c r="G51" i="3"/>
  <c r="F51" i="3"/>
  <c r="E51" i="3"/>
  <c r="D51" i="3"/>
  <c r="K50" i="3"/>
  <c r="G50" i="3"/>
  <c r="F50" i="3"/>
  <c r="E50" i="3"/>
  <c r="D50" i="3"/>
  <c r="K49" i="3"/>
  <c r="G49" i="3"/>
  <c r="F49" i="3"/>
  <c r="E49" i="3"/>
  <c r="D49" i="3"/>
  <c r="K48" i="3"/>
  <c r="G48" i="3"/>
  <c r="F48" i="3"/>
  <c r="E48" i="3"/>
  <c r="D48" i="3"/>
  <c r="K47" i="3"/>
  <c r="G47" i="3"/>
  <c r="F47" i="3"/>
  <c r="E47" i="3"/>
  <c r="D47" i="3"/>
  <c r="K46" i="3"/>
  <c r="G46" i="3"/>
  <c r="F46" i="3"/>
  <c r="E46" i="3"/>
  <c r="D46" i="3"/>
  <c r="K45" i="3"/>
  <c r="G45" i="3"/>
  <c r="F45" i="3"/>
  <c r="E45" i="3"/>
  <c r="D45" i="3"/>
  <c r="K44" i="3"/>
  <c r="G44" i="3"/>
  <c r="F44" i="3"/>
  <c r="E44" i="3"/>
  <c r="D44" i="3"/>
  <c r="K43" i="3"/>
  <c r="G43" i="3"/>
  <c r="F43" i="3"/>
  <c r="E43" i="3"/>
  <c r="D43" i="3"/>
  <c r="K42" i="3"/>
  <c r="G42" i="3"/>
  <c r="F42" i="3"/>
  <c r="E42" i="3"/>
  <c r="D42" i="3"/>
  <c r="K41" i="3"/>
  <c r="G41" i="3"/>
  <c r="F41" i="3"/>
  <c r="E41" i="3"/>
  <c r="D41" i="3"/>
  <c r="K40" i="3"/>
  <c r="G40" i="3"/>
  <c r="F40" i="3"/>
  <c r="E40" i="3"/>
  <c r="D40" i="3"/>
  <c r="K39" i="3"/>
  <c r="G39" i="3"/>
  <c r="F39" i="3"/>
  <c r="E39" i="3"/>
  <c r="D39" i="3"/>
  <c r="K38" i="3"/>
  <c r="G38" i="3"/>
  <c r="F38" i="3"/>
  <c r="E38" i="3"/>
  <c r="D38" i="3"/>
  <c r="K37" i="3"/>
  <c r="G37" i="3"/>
  <c r="F37" i="3"/>
  <c r="E37" i="3"/>
  <c r="D37" i="3"/>
  <c r="K36" i="3"/>
  <c r="G36" i="3"/>
  <c r="F36" i="3"/>
  <c r="E36" i="3"/>
  <c r="D36" i="3"/>
  <c r="K35" i="3"/>
  <c r="G35" i="3"/>
  <c r="F35" i="3"/>
  <c r="E35" i="3"/>
  <c r="D35" i="3"/>
  <c r="K34" i="3"/>
  <c r="G34" i="3"/>
  <c r="F34" i="3"/>
  <c r="E34" i="3"/>
  <c r="D34" i="3"/>
  <c r="K33" i="3"/>
  <c r="G33" i="3"/>
  <c r="F33" i="3"/>
  <c r="E33" i="3"/>
  <c r="D33" i="3"/>
  <c r="K32" i="3"/>
  <c r="G32" i="3"/>
  <c r="F32" i="3"/>
  <c r="E32" i="3"/>
  <c r="D32" i="3"/>
  <c r="K31" i="3"/>
  <c r="G31" i="3"/>
  <c r="F31" i="3"/>
  <c r="E31" i="3"/>
  <c r="D31" i="3"/>
  <c r="K30" i="3"/>
  <c r="G30" i="3"/>
  <c r="F30" i="3"/>
  <c r="E30" i="3"/>
  <c r="D30" i="3"/>
  <c r="K29" i="3"/>
  <c r="G29" i="3"/>
  <c r="F29" i="3"/>
  <c r="E29" i="3"/>
  <c r="D29" i="3"/>
  <c r="K28" i="3"/>
  <c r="G28" i="3"/>
  <c r="F28" i="3"/>
  <c r="E28" i="3"/>
  <c r="D28" i="3"/>
  <c r="K27" i="3"/>
  <c r="G27" i="3"/>
  <c r="F27" i="3"/>
  <c r="E27" i="3"/>
  <c r="D27" i="3"/>
  <c r="K26" i="3"/>
  <c r="G26" i="3"/>
  <c r="F26" i="3"/>
  <c r="E26" i="3"/>
  <c r="D26" i="3"/>
  <c r="K25" i="3"/>
  <c r="G25" i="3"/>
  <c r="F25" i="3"/>
  <c r="E25" i="3"/>
  <c r="D25" i="3"/>
  <c r="K24" i="3"/>
  <c r="G24" i="3"/>
  <c r="F24" i="3"/>
  <c r="E24" i="3"/>
  <c r="D24" i="3"/>
  <c r="K23" i="3"/>
  <c r="G23" i="3"/>
  <c r="F23" i="3"/>
  <c r="E23" i="3"/>
  <c r="D23" i="3"/>
  <c r="K22" i="3"/>
  <c r="G22" i="3"/>
  <c r="F22" i="3"/>
  <c r="E22" i="3"/>
  <c r="D22" i="3"/>
  <c r="K21" i="3"/>
  <c r="G21" i="3"/>
  <c r="F21" i="3"/>
  <c r="E21" i="3"/>
  <c r="D21" i="3"/>
  <c r="K20" i="3"/>
  <c r="G20" i="3"/>
  <c r="F20" i="3"/>
  <c r="E20" i="3"/>
  <c r="D20" i="3"/>
  <c r="K19" i="3"/>
  <c r="G19" i="3"/>
  <c r="F19" i="3"/>
  <c r="E19" i="3"/>
  <c r="D19" i="3"/>
  <c r="K18" i="3"/>
  <c r="G18" i="3"/>
  <c r="F18" i="3"/>
  <c r="E18" i="3"/>
  <c r="D18" i="3"/>
  <c r="K17" i="3"/>
  <c r="G17" i="3"/>
  <c r="F17" i="3"/>
  <c r="E17" i="3"/>
  <c r="D17" i="3"/>
  <c r="K16" i="3"/>
  <c r="G16" i="3"/>
  <c r="F16" i="3"/>
  <c r="E16" i="3"/>
  <c r="D16" i="3"/>
  <c r="K15" i="3"/>
  <c r="G15" i="3"/>
  <c r="F15" i="3"/>
  <c r="E15" i="3"/>
  <c r="D15" i="3"/>
  <c r="K14" i="3"/>
  <c r="G14" i="3"/>
  <c r="F14" i="3"/>
  <c r="E14" i="3"/>
  <c r="D14" i="3"/>
  <c r="K13" i="3"/>
  <c r="G13" i="3"/>
  <c r="F13" i="3"/>
  <c r="E13" i="3"/>
  <c r="D13" i="3"/>
  <c r="K12" i="3"/>
  <c r="G12" i="3"/>
  <c r="F12" i="3"/>
  <c r="E12" i="3"/>
  <c r="D12" i="3"/>
  <c r="K11" i="3"/>
  <c r="G11" i="3"/>
  <c r="F11" i="3"/>
  <c r="E11" i="3"/>
  <c r="D11" i="3"/>
  <c r="K10" i="3"/>
  <c r="G10" i="3"/>
  <c r="F10" i="3"/>
  <c r="E10" i="3"/>
  <c r="D10" i="3"/>
  <c r="K9" i="3"/>
  <c r="G9" i="3"/>
  <c r="F9" i="3"/>
  <c r="E9" i="3"/>
  <c r="D9" i="3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3" i="2"/>
  <c r="R44" i="2"/>
  <c r="R45" i="2"/>
  <c r="R46" i="2"/>
  <c r="R47" i="2"/>
  <c r="R48" i="2"/>
  <c r="R50" i="2"/>
  <c r="R54" i="2"/>
  <c r="R9" i="2"/>
  <c r="R12" i="2"/>
  <c r="AG26" i="2"/>
  <c r="M54" i="2"/>
  <c r="K54" i="2"/>
  <c r="J54" i="2"/>
  <c r="G54" i="2"/>
  <c r="F54" i="2"/>
  <c r="E54" i="2"/>
  <c r="D54" i="2"/>
  <c r="M53" i="2"/>
  <c r="K53" i="2"/>
  <c r="J53" i="2"/>
  <c r="G53" i="2"/>
  <c r="F53" i="2"/>
  <c r="E53" i="2"/>
  <c r="D53" i="2"/>
  <c r="M52" i="2"/>
  <c r="K52" i="2"/>
  <c r="J52" i="2"/>
  <c r="G52" i="2"/>
  <c r="F52" i="2"/>
  <c r="E52" i="2"/>
  <c r="D52" i="2"/>
  <c r="M51" i="2"/>
  <c r="K51" i="2"/>
  <c r="J51" i="2"/>
  <c r="G51" i="2"/>
  <c r="F51" i="2"/>
  <c r="E51" i="2"/>
  <c r="D51" i="2"/>
  <c r="M50" i="2"/>
  <c r="K50" i="2"/>
  <c r="J50" i="2"/>
  <c r="G50" i="2"/>
  <c r="F50" i="2"/>
  <c r="E50" i="2"/>
  <c r="D50" i="2"/>
  <c r="M49" i="2"/>
  <c r="K49" i="2"/>
  <c r="J49" i="2"/>
  <c r="G49" i="2"/>
  <c r="F49" i="2"/>
  <c r="E49" i="2"/>
  <c r="D49" i="2"/>
  <c r="M48" i="2"/>
  <c r="K48" i="2"/>
  <c r="J48" i="2"/>
  <c r="G48" i="2"/>
  <c r="F48" i="2"/>
  <c r="E48" i="2"/>
  <c r="D48" i="2"/>
  <c r="M47" i="2"/>
  <c r="K47" i="2"/>
  <c r="J47" i="2"/>
  <c r="G47" i="2"/>
  <c r="F47" i="2"/>
  <c r="E47" i="2"/>
  <c r="D47" i="2"/>
  <c r="M46" i="2"/>
  <c r="K46" i="2"/>
  <c r="J46" i="2"/>
  <c r="G46" i="2"/>
  <c r="F46" i="2"/>
  <c r="E46" i="2"/>
  <c r="D46" i="2"/>
  <c r="M45" i="2"/>
  <c r="K45" i="2"/>
  <c r="J45" i="2"/>
  <c r="G45" i="2"/>
  <c r="F45" i="2"/>
  <c r="E45" i="2"/>
  <c r="D45" i="2"/>
  <c r="M44" i="2"/>
  <c r="K44" i="2"/>
  <c r="J44" i="2"/>
  <c r="G44" i="2"/>
  <c r="F44" i="2"/>
  <c r="E44" i="2"/>
  <c r="D44" i="2"/>
  <c r="M43" i="2"/>
  <c r="K43" i="2"/>
  <c r="J43" i="2"/>
  <c r="G43" i="2"/>
  <c r="F43" i="2"/>
  <c r="E43" i="2"/>
  <c r="D43" i="2"/>
  <c r="M42" i="2"/>
  <c r="K42" i="2"/>
  <c r="J42" i="2"/>
  <c r="G42" i="2"/>
  <c r="F42" i="2"/>
  <c r="E42" i="2"/>
  <c r="D42" i="2"/>
  <c r="M41" i="2"/>
  <c r="K41" i="2"/>
  <c r="J41" i="2"/>
  <c r="G41" i="2"/>
  <c r="F41" i="2"/>
  <c r="E41" i="2"/>
  <c r="D41" i="2"/>
  <c r="M40" i="2"/>
  <c r="K40" i="2"/>
  <c r="J40" i="2"/>
  <c r="G40" i="2"/>
  <c r="F40" i="2"/>
  <c r="E40" i="2"/>
  <c r="D40" i="2"/>
  <c r="M39" i="2"/>
  <c r="K39" i="2"/>
  <c r="J39" i="2"/>
  <c r="G39" i="2"/>
  <c r="F39" i="2"/>
  <c r="E39" i="2"/>
  <c r="D39" i="2"/>
  <c r="U38" i="2"/>
  <c r="M38" i="2"/>
  <c r="K38" i="2"/>
  <c r="J38" i="2"/>
  <c r="G38" i="2"/>
  <c r="F38" i="2"/>
  <c r="E38" i="2"/>
  <c r="D38" i="2"/>
  <c r="M37" i="2"/>
  <c r="K37" i="2"/>
  <c r="J37" i="2"/>
  <c r="G37" i="2"/>
  <c r="F37" i="2"/>
  <c r="E37" i="2"/>
  <c r="D37" i="2"/>
  <c r="M36" i="2"/>
  <c r="K36" i="2"/>
  <c r="J36" i="2"/>
  <c r="G36" i="2"/>
  <c r="F36" i="2"/>
  <c r="E36" i="2"/>
  <c r="D36" i="2"/>
  <c r="M35" i="2"/>
  <c r="K35" i="2"/>
  <c r="J35" i="2"/>
  <c r="G35" i="2"/>
  <c r="F35" i="2"/>
  <c r="E35" i="2"/>
  <c r="D35" i="2"/>
  <c r="M34" i="2"/>
  <c r="K34" i="2"/>
  <c r="J34" i="2"/>
  <c r="G34" i="2"/>
  <c r="F34" i="2"/>
  <c r="E34" i="2"/>
  <c r="D34" i="2"/>
  <c r="M33" i="2"/>
  <c r="K33" i="2"/>
  <c r="J33" i="2"/>
  <c r="G33" i="2"/>
  <c r="F33" i="2"/>
  <c r="E33" i="2"/>
  <c r="D33" i="2"/>
  <c r="M32" i="2"/>
  <c r="K32" i="2"/>
  <c r="J32" i="2"/>
  <c r="G32" i="2"/>
  <c r="F32" i="2"/>
  <c r="E32" i="2"/>
  <c r="D32" i="2"/>
  <c r="M31" i="2"/>
  <c r="K31" i="2"/>
  <c r="J31" i="2"/>
  <c r="G31" i="2"/>
  <c r="F31" i="2"/>
  <c r="E31" i="2"/>
  <c r="D31" i="2"/>
  <c r="M30" i="2"/>
  <c r="K30" i="2"/>
  <c r="J30" i="2"/>
  <c r="G30" i="2"/>
  <c r="F30" i="2"/>
  <c r="E30" i="2"/>
  <c r="D30" i="2"/>
  <c r="M29" i="2"/>
  <c r="K29" i="2"/>
  <c r="J29" i="2"/>
  <c r="G29" i="2"/>
  <c r="F29" i="2"/>
  <c r="E29" i="2"/>
  <c r="D29" i="2"/>
  <c r="M28" i="2"/>
  <c r="K28" i="2"/>
  <c r="J28" i="2"/>
  <c r="G28" i="2"/>
  <c r="F28" i="2"/>
  <c r="E28" i="2"/>
  <c r="D28" i="2"/>
  <c r="M27" i="2"/>
  <c r="K27" i="2"/>
  <c r="J27" i="2"/>
  <c r="G27" i="2"/>
  <c r="F27" i="2"/>
  <c r="E27" i="2"/>
  <c r="D27" i="2"/>
  <c r="M26" i="2"/>
  <c r="K26" i="2"/>
  <c r="J26" i="2"/>
  <c r="G26" i="2"/>
  <c r="F26" i="2"/>
  <c r="E26" i="2"/>
  <c r="D26" i="2"/>
  <c r="M25" i="2"/>
  <c r="K25" i="2"/>
  <c r="J25" i="2"/>
  <c r="G25" i="2"/>
  <c r="F25" i="2"/>
  <c r="E25" i="2"/>
  <c r="D25" i="2"/>
  <c r="M24" i="2"/>
  <c r="K24" i="2"/>
  <c r="J24" i="2"/>
  <c r="G24" i="2"/>
  <c r="F24" i="2"/>
  <c r="E24" i="2"/>
  <c r="D24" i="2"/>
  <c r="M23" i="2"/>
  <c r="K23" i="2"/>
  <c r="J23" i="2"/>
  <c r="G23" i="2"/>
  <c r="F23" i="2"/>
  <c r="E23" i="2"/>
  <c r="D23" i="2"/>
  <c r="M22" i="2"/>
  <c r="K22" i="2"/>
  <c r="J22" i="2"/>
  <c r="G22" i="2"/>
  <c r="F22" i="2"/>
  <c r="E22" i="2"/>
  <c r="D22" i="2"/>
  <c r="M21" i="2"/>
  <c r="K21" i="2"/>
  <c r="J21" i="2"/>
  <c r="G21" i="2"/>
  <c r="F21" i="2"/>
  <c r="E21" i="2"/>
  <c r="D21" i="2"/>
  <c r="M20" i="2"/>
  <c r="K20" i="2"/>
  <c r="J20" i="2"/>
  <c r="G20" i="2"/>
  <c r="F20" i="2"/>
  <c r="E20" i="2"/>
  <c r="D20" i="2"/>
  <c r="M19" i="2"/>
  <c r="K19" i="2"/>
  <c r="J19" i="2"/>
  <c r="G19" i="2"/>
  <c r="F19" i="2"/>
  <c r="E19" i="2"/>
  <c r="D19" i="2"/>
  <c r="M18" i="2"/>
  <c r="K18" i="2"/>
  <c r="J18" i="2"/>
  <c r="G18" i="2"/>
  <c r="F18" i="2"/>
  <c r="E18" i="2"/>
  <c r="D18" i="2"/>
  <c r="M17" i="2"/>
  <c r="K17" i="2"/>
  <c r="J17" i="2"/>
  <c r="G17" i="2"/>
  <c r="F17" i="2"/>
  <c r="E17" i="2"/>
  <c r="D17" i="2"/>
  <c r="M16" i="2"/>
  <c r="K16" i="2"/>
  <c r="J16" i="2"/>
  <c r="G16" i="2"/>
  <c r="F16" i="2"/>
  <c r="E16" i="2"/>
  <c r="D16" i="2"/>
  <c r="M15" i="2"/>
  <c r="K15" i="2"/>
  <c r="J15" i="2"/>
  <c r="G15" i="2"/>
  <c r="F15" i="2"/>
  <c r="E15" i="2"/>
  <c r="D15" i="2"/>
  <c r="M14" i="2"/>
  <c r="K14" i="2"/>
  <c r="J14" i="2"/>
  <c r="G14" i="2"/>
  <c r="F14" i="2"/>
  <c r="E14" i="2"/>
  <c r="D14" i="2"/>
  <c r="M13" i="2"/>
  <c r="K13" i="2"/>
  <c r="J13" i="2"/>
  <c r="G13" i="2"/>
  <c r="F13" i="2"/>
  <c r="E13" i="2"/>
  <c r="D13" i="2"/>
  <c r="M12" i="2"/>
  <c r="K12" i="2"/>
  <c r="J12" i="2"/>
  <c r="G12" i="2"/>
  <c r="F12" i="2"/>
  <c r="E12" i="2"/>
  <c r="D12" i="2"/>
  <c r="M11" i="2"/>
  <c r="K11" i="2"/>
  <c r="J11" i="2"/>
  <c r="G11" i="2"/>
  <c r="F11" i="2"/>
  <c r="E11" i="2"/>
  <c r="D11" i="2"/>
  <c r="M10" i="2"/>
  <c r="K10" i="2"/>
  <c r="J10" i="2"/>
  <c r="G10" i="2"/>
  <c r="F10" i="2"/>
  <c r="E10" i="2"/>
  <c r="D10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M9" i="2"/>
  <c r="K9" i="2"/>
  <c r="J9" i="2"/>
  <c r="G9" i="2"/>
  <c r="F9" i="2"/>
  <c r="E9" i="2"/>
  <c r="D9" i="2"/>
  <c r="U29" i="2"/>
  <c r="AA23" i="2"/>
  <c r="AA54" i="10"/>
  <c r="U13" i="10"/>
  <c r="AA53" i="5"/>
  <c r="AA41" i="5"/>
  <c r="AA25" i="10"/>
  <c r="AA17" i="10"/>
  <c r="U37" i="5"/>
  <c r="U21" i="8"/>
  <c r="S39" i="8"/>
  <c r="X39" i="8"/>
  <c r="S37" i="8"/>
  <c r="X37" i="8"/>
  <c r="V35" i="8"/>
  <c r="V33" i="8"/>
  <c r="V23" i="8"/>
  <c r="Y23" i="8"/>
  <c r="U13" i="9"/>
  <c r="U50" i="10"/>
  <c r="AA36" i="2"/>
  <c r="R27" i="5"/>
  <c r="V25" i="9"/>
  <c r="AA14" i="9"/>
  <c r="U27" i="8"/>
  <c r="AA45" i="9"/>
  <c r="R54" i="10"/>
  <c r="U54" i="10"/>
  <c r="AA51" i="3"/>
  <c r="AA11" i="6"/>
  <c r="S29" i="4"/>
  <c r="U50" i="5"/>
  <c r="S13" i="5"/>
  <c r="X13" i="5"/>
  <c r="Z11" i="5"/>
  <c r="S14" i="7"/>
  <c r="AA43" i="9"/>
  <c r="AA19" i="9"/>
  <c r="S23" i="3"/>
  <c r="V50" i="4"/>
  <c r="Y50" i="4"/>
  <c r="U45" i="8"/>
  <c r="U19" i="3"/>
  <c r="V54" i="3"/>
  <c r="V34" i="6"/>
  <c r="V28" i="6"/>
  <c r="R12" i="8"/>
  <c r="AA19" i="3"/>
  <c r="AA17" i="4"/>
  <c r="AA32" i="8"/>
  <c r="AA12" i="8"/>
  <c r="S22" i="8"/>
  <c r="V15" i="8"/>
  <c r="U9" i="9"/>
  <c r="Z54" i="9"/>
  <c r="V52" i="9"/>
  <c r="U48" i="10"/>
  <c r="V52" i="3"/>
  <c r="AA42" i="4"/>
  <c r="Z40" i="6"/>
  <c r="AA35" i="3"/>
  <c r="AA13" i="7"/>
  <c r="AA39" i="8"/>
  <c r="AA35" i="8"/>
  <c r="Z53" i="9"/>
  <c r="V29" i="9"/>
  <c r="AA37" i="10"/>
  <c r="U37" i="10"/>
  <c r="U17" i="10"/>
  <c r="R43" i="7"/>
  <c r="U43" i="7"/>
  <c r="S49" i="3"/>
  <c r="AA48" i="4"/>
  <c r="AA44" i="4"/>
  <c r="S12" i="4"/>
  <c r="AA39" i="5"/>
  <c r="AA27" i="5"/>
  <c r="R19" i="5"/>
  <c r="V50" i="5"/>
  <c r="Z36" i="5"/>
  <c r="S28" i="5"/>
  <c r="S22" i="5"/>
  <c r="AA9" i="6"/>
  <c r="U26" i="7"/>
  <c r="Z44" i="7"/>
  <c r="AA27" i="8"/>
  <c r="AA11" i="8"/>
  <c r="U41" i="8"/>
  <c r="AA44" i="8"/>
  <c r="V38" i="8"/>
  <c r="AA41" i="9"/>
  <c r="Z17" i="9"/>
  <c r="AA52" i="10"/>
  <c r="AA24" i="10"/>
  <c r="AA20" i="10"/>
  <c r="R47" i="10"/>
  <c r="S10" i="3"/>
  <c r="AA23" i="5"/>
  <c r="AA19" i="5"/>
  <c r="AA11" i="5"/>
  <c r="U11" i="7"/>
  <c r="AA53" i="7"/>
  <c r="S45" i="7"/>
  <c r="S29" i="7"/>
  <c r="AA41" i="8"/>
  <c r="AA48" i="10"/>
  <c r="AA34" i="10"/>
  <c r="AA30" i="10"/>
  <c r="AA15" i="10"/>
  <c r="V22" i="10"/>
  <c r="V14" i="10"/>
  <c r="S13" i="6"/>
  <c r="AA48" i="8"/>
  <c r="S13" i="8"/>
  <c r="X13" i="8"/>
  <c r="AA36" i="10"/>
  <c r="AA22" i="10"/>
  <c r="AA18" i="10"/>
  <c r="U37" i="3"/>
  <c r="AA37" i="3"/>
  <c r="S43" i="3"/>
  <c r="V9" i="4"/>
  <c r="R29" i="5"/>
  <c r="U29" i="5"/>
  <c r="U38" i="7"/>
  <c r="Z49" i="7"/>
  <c r="Z47" i="7"/>
  <c r="U29" i="8"/>
  <c r="S16" i="9"/>
  <c r="Z14" i="9"/>
  <c r="Z43" i="10"/>
  <c r="S35" i="10"/>
  <c r="X35" i="10"/>
  <c r="Z33" i="10"/>
  <c r="S25" i="10"/>
  <c r="S19" i="10"/>
  <c r="R33" i="8"/>
  <c r="U33" i="8"/>
  <c r="Y33" i="8"/>
  <c r="V49" i="4"/>
  <c r="V39" i="4"/>
  <c r="S34" i="3"/>
  <c r="X34" i="3"/>
  <c r="V28" i="3"/>
  <c r="Z12" i="3"/>
  <c r="V23" i="4"/>
  <c r="AA37" i="5"/>
  <c r="Z49" i="5"/>
  <c r="R35" i="7"/>
  <c r="U35" i="7"/>
  <c r="AA51" i="8"/>
  <c r="AA43" i="8"/>
  <c r="U13" i="8"/>
  <c r="AA17" i="9"/>
  <c r="S49" i="9"/>
  <c r="Z41" i="9"/>
  <c r="R45" i="10"/>
  <c r="U45" i="10"/>
  <c r="R43" i="10"/>
  <c r="R39" i="10"/>
  <c r="U39" i="10"/>
  <c r="AA39" i="10"/>
  <c r="Z53" i="4"/>
  <c r="S47" i="4"/>
  <c r="U21" i="2"/>
  <c r="S40" i="2"/>
  <c r="X40" i="2"/>
  <c r="Z24" i="2"/>
  <c r="AA29" i="3"/>
  <c r="V22" i="3"/>
  <c r="S21" i="4"/>
  <c r="Z17" i="4"/>
  <c r="Z15" i="4"/>
  <c r="AA29" i="5"/>
  <c r="V51" i="5"/>
  <c r="Z47" i="5"/>
  <c r="U18" i="2"/>
  <c r="AA22" i="2"/>
  <c r="U41" i="2"/>
  <c r="S37" i="2"/>
  <c r="X37" i="2"/>
  <c r="V29" i="2"/>
  <c r="Y29" i="2"/>
  <c r="Z25" i="2"/>
  <c r="Z21" i="2"/>
  <c r="V9" i="3"/>
  <c r="AA37" i="4"/>
  <c r="R53" i="5"/>
  <c r="R43" i="5"/>
  <c r="U43" i="5"/>
  <c r="S16" i="6"/>
  <c r="V28" i="7"/>
  <c r="U37" i="8"/>
  <c r="S47" i="8"/>
  <c r="Z43" i="8"/>
  <c r="R42" i="9"/>
  <c r="U42" i="9"/>
  <c r="AA42" i="9"/>
  <c r="R34" i="9"/>
  <c r="U34" i="9"/>
  <c r="AA18" i="9"/>
  <c r="Z33" i="5"/>
  <c r="Z31" i="5"/>
  <c r="S39" i="6"/>
  <c r="V37" i="7"/>
  <c r="Z31" i="7"/>
  <c r="AA23" i="8"/>
  <c r="AA19" i="8"/>
  <c r="V19" i="8"/>
  <c r="Z46" i="9"/>
  <c r="Z19" i="9"/>
  <c r="V42" i="3"/>
  <c r="Z27" i="3"/>
  <c r="Z17" i="3"/>
  <c r="AA40" i="4"/>
  <c r="AA36" i="4"/>
  <c r="AA32" i="4"/>
  <c r="V36" i="4"/>
  <c r="Z30" i="4"/>
  <c r="AA21" i="5"/>
  <c r="Z48" i="5"/>
  <c r="V29" i="5"/>
  <c r="V27" i="5"/>
  <c r="Y27" i="5"/>
  <c r="S17" i="5"/>
  <c r="AA44" i="6"/>
  <c r="AA24" i="6"/>
  <c r="Z12" i="6"/>
  <c r="AA51" i="7"/>
  <c r="AA35" i="7"/>
  <c r="V21" i="7"/>
  <c r="V17" i="7"/>
  <c r="S15" i="7"/>
  <c r="U39" i="8"/>
  <c r="AA38" i="8"/>
  <c r="S48" i="8"/>
  <c r="X48" i="8"/>
  <c r="Z46" i="8"/>
  <c r="Z44" i="8"/>
  <c r="S42" i="8"/>
  <c r="S40" i="8"/>
  <c r="AA11" i="9"/>
  <c r="S20" i="9"/>
  <c r="AA45" i="10"/>
  <c r="AA44" i="10"/>
  <c r="R30" i="3"/>
  <c r="U30" i="3"/>
  <c r="R48" i="6"/>
  <c r="U48" i="6"/>
  <c r="R36" i="6"/>
  <c r="U36" i="6"/>
  <c r="U42" i="6"/>
  <c r="R42" i="6"/>
  <c r="U14" i="5"/>
  <c r="U50" i="6"/>
  <c r="AA50" i="6"/>
  <c r="R50" i="6"/>
  <c r="U29" i="4"/>
  <c r="AA29" i="4"/>
  <c r="R29" i="4"/>
  <c r="R23" i="4"/>
  <c r="AA23" i="4"/>
  <c r="R18" i="6"/>
  <c r="AA18" i="6"/>
  <c r="U18" i="6"/>
  <c r="AA16" i="6"/>
  <c r="R16" i="6"/>
  <c r="U46" i="5"/>
  <c r="R46" i="5"/>
  <c r="AA53" i="3"/>
  <c r="U53" i="9"/>
  <c r="R53" i="9"/>
  <c r="U39" i="9"/>
  <c r="R39" i="9"/>
  <c r="U18" i="3"/>
  <c r="S53" i="3"/>
  <c r="S51" i="3"/>
  <c r="S38" i="3"/>
  <c r="V36" i="3"/>
  <c r="S25" i="3"/>
  <c r="AA50" i="4"/>
  <c r="AA46" i="4"/>
  <c r="AA38" i="4"/>
  <c r="AA35" i="4"/>
  <c r="Z52" i="4"/>
  <c r="Z46" i="4"/>
  <c r="AA43" i="5"/>
  <c r="AA13" i="5"/>
  <c r="U45" i="5"/>
  <c r="U11" i="5"/>
  <c r="V53" i="5"/>
  <c r="Y53" i="5"/>
  <c r="V46" i="5"/>
  <c r="AA13" i="6"/>
  <c r="S48" i="6"/>
  <c r="X48" i="6"/>
  <c r="U45" i="7"/>
  <c r="AA45" i="7"/>
  <c r="R45" i="7"/>
  <c r="AA23" i="7"/>
  <c r="R23" i="7"/>
  <c r="U21" i="7"/>
  <c r="R21" i="7"/>
  <c r="AA21" i="7"/>
  <c r="U13" i="7"/>
  <c r="R13" i="7"/>
  <c r="R32" i="8"/>
  <c r="U19" i="9"/>
  <c r="R35" i="9"/>
  <c r="U35" i="9"/>
  <c r="AA35" i="9"/>
  <c r="U23" i="9"/>
  <c r="AA23" i="9"/>
  <c r="AA13" i="10"/>
  <c r="R27" i="10"/>
  <c r="U27" i="10"/>
  <c r="AA27" i="10"/>
  <c r="R25" i="10"/>
  <c r="U25" i="10"/>
  <c r="U23" i="10"/>
  <c r="AA23" i="10"/>
  <c r="V17" i="10"/>
  <c r="AA21" i="3"/>
  <c r="R47" i="8"/>
  <c r="U47" i="8"/>
  <c r="R40" i="8"/>
  <c r="U40" i="8"/>
  <c r="AA40" i="8"/>
  <c r="AA27" i="3"/>
  <c r="R45" i="3"/>
  <c r="V39" i="3"/>
  <c r="AA41" i="4"/>
  <c r="R21" i="5"/>
  <c r="U9" i="6"/>
  <c r="AA41" i="7"/>
  <c r="R41" i="7"/>
  <c r="U41" i="7"/>
  <c r="AA37" i="7"/>
  <c r="R34" i="7"/>
  <c r="R9" i="7"/>
  <c r="U9" i="7"/>
  <c r="R31" i="8"/>
  <c r="U31" i="8"/>
  <c r="U24" i="8"/>
  <c r="R24" i="8"/>
  <c r="AA24" i="8"/>
  <c r="AA49" i="9"/>
  <c r="U45" i="9"/>
  <c r="AA33" i="9"/>
  <c r="U29" i="9"/>
  <c r="AA29" i="9"/>
  <c r="R18" i="9"/>
  <c r="U18" i="9"/>
  <c r="U46" i="3"/>
  <c r="R41" i="4"/>
  <c r="Z26" i="4"/>
  <c r="U13" i="5"/>
  <c r="AA31" i="5"/>
  <c r="S25" i="5"/>
  <c r="S10" i="5"/>
  <c r="X10" i="5"/>
  <c r="AA29" i="7"/>
  <c r="R15" i="7"/>
  <c r="AA15" i="7"/>
  <c r="AA14" i="8"/>
  <c r="R19" i="9"/>
  <c r="R46" i="10"/>
  <c r="U46" i="10"/>
  <c r="AA46" i="10"/>
  <c r="R42" i="10"/>
  <c r="U42" i="10"/>
  <c r="R40" i="10"/>
  <c r="AA40" i="10"/>
  <c r="Z45" i="6"/>
  <c r="S43" i="6"/>
  <c r="Z36" i="6"/>
  <c r="Z54" i="7"/>
  <c r="V39" i="7"/>
  <c r="AA17" i="8"/>
  <c r="R11" i="8"/>
  <c r="Z51" i="8"/>
  <c r="Z30" i="8"/>
  <c r="Z44" i="9"/>
  <c r="S33" i="9"/>
  <c r="Z11" i="9"/>
  <c r="S32" i="10"/>
  <c r="X32" i="10"/>
  <c r="Z15" i="10"/>
  <c r="V13" i="10"/>
  <c r="V11" i="10"/>
  <c r="V46" i="6"/>
  <c r="Y46" i="6"/>
  <c r="U46" i="7"/>
  <c r="V53" i="7"/>
  <c r="AA47" i="8"/>
  <c r="AA31" i="8"/>
  <c r="V31" i="8"/>
  <c r="V45" i="9"/>
  <c r="AA12" i="10"/>
  <c r="V18" i="10"/>
  <c r="AA15" i="8"/>
  <c r="AA25" i="9"/>
  <c r="AA14" i="10"/>
  <c r="Z40" i="10"/>
  <c r="Z34" i="10"/>
  <c r="V29" i="10"/>
  <c r="Z16" i="10"/>
  <c r="Z10" i="10"/>
  <c r="R10" i="2"/>
  <c r="U10" i="2"/>
  <c r="R52" i="2"/>
  <c r="AA52" i="2"/>
  <c r="U33" i="3"/>
  <c r="R33" i="3"/>
  <c r="AA33" i="3"/>
  <c r="R51" i="2"/>
  <c r="AA51" i="2"/>
  <c r="R11" i="2"/>
  <c r="AA11" i="2"/>
  <c r="R53" i="2"/>
  <c r="U53" i="2"/>
  <c r="R49" i="2"/>
  <c r="AA49" i="2"/>
  <c r="R13" i="2"/>
  <c r="AA13" i="2"/>
  <c r="R42" i="2"/>
  <c r="AA42" i="2"/>
  <c r="U43" i="3"/>
  <c r="S44" i="4"/>
  <c r="R50" i="8"/>
  <c r="AA50" i="8"/>
  <c r="U50" i="8"/>
  <c r="V10" i="2"/>
  <c r="V52" i="2"/>
  <c r="V49" i="2"/>
  <c r="S18" i="2"/>
  <c r="X18" i="2"/>
  <c r="U50" i="3"/>
  <c r="R51" i="3"/>
  <c r="R35" i="3"/>
  <c r="AA39" i="3"/>
  <c r="R9" i="4"/>
  <c r="U9" i="4"/>
  <c r="AA9" i="4"/>
  <c r="R44" i="8"/>
  <c r="U44" i="8"/>
  <c r="R28" i="8"/>
  <c r="AA28" i="8"/>
  <c r="U28" i="8"/>
  <c r="S53" i="2"/>
  <c r="Z42" i="2"/>
  <c r="R26" i="3"/>
  <c r="U26" i="3"/>
  <c r="R10" i="3"/>
  <c r="U10" i="3"/>
  <c r="R53" i="4"/>
  <c r="U53" i="4"/>
  <c r="R45" i="4"/>
  <c r="U45" i="4"/>
  <c r="AA43" i="4"/>
  <c r="R43" i="4"/>
  <c r="R13" i="4"/>
  <c r="AA13" i="4"/>
  <c r="U13" i="4"/>
  <c r="U39" i="2"/>
  <c r="AA27" i="2"/>
  <c r="V35" i="2"/>
  <c r="S27" i="2"/>
  <c r="X27" i="2"/>
  <c r="S23" i="2"/>
  <c r="X23" i="2"/>
  <c r="Z15" i="2"/>
  <c r="AA43" i="3"/>
  <c r="U35" i="3"/>
  <c r="U49" i="3"/>
  <c r="AA49" i="3"/>
  <c r="R49" i="3"/>
  <c r="U41" i="3"/>
  <c r="AA41" i="3"/>
  <c r="R37" i="3"/>
  <c r="U29" i="3"/>
  <c r="R29" i="3"/>
  <c r="R22" i="3"/>
  <c r="U22" i="3"/>
  <c r="U17" i="3"/>
  <c r="AA17" i="3"/>
  <c r="Z43" i="3"/>
  <c r="AA53" i="4"/>
  <c r="R31" i="4"/>
  <c r="AA31" i="4"/>
  <c r="R25" i="4"/>
  <c r="AA25" i="4"/>
  <c r="U22" i="4"/>
  <c r="U17" i="4"/>
  <c r="R17" i="4"/>
  <c r="R15" i="4"/>
  <c r="AA15" i="4"/>
  <c r="U14" i="4"/>
  <c r="R11" i="4"/>
  <c r="Z27" i="5"/>
  <c r="U53" i="3"/>
  <c r="R53" i="3"/>
  <c r="R31" i="3"/>
  <c r="U31" i="3"/>
  <c r="AA31" i="3"/>
  <c r="U21" i="3"/>
  <c r="R21" i="3"/>
  <c r="R21" i="4"/>
  <c r="U21" i="4"/>
  <c r="AA21" i="4"/>
  <c r="U34" i="8"/>
  <c r="R34" i="8"/>
  <c r="AA34" i="8"/>
  <c r="U18" i="8"/>
  <c r="R18" i="8"/>
  <c r="AA18" i="8"/>
  <c r="R9" i="8"/>
  <c r="U9" i="8"/>
  <c r="V12" i="2"/>
  <c r="V51" i="2"/>
  <c r="V48" i="2"/>
  <c r="S34" i="2"/>
  <c r="X34" i="2"/>
  <c r="S26" i="2"/>
  <c r="X26" i="2"/>
  <c r="U39" i="3"/>
  <c r="R54" i="3"/>
  <c r="U54" i="3"/>
  <c r="R33" i="4"/>
  <c r="AA33" i="4"/>
  <c r="U33" i="4"/>
  <c r="U54" i="4"/>
  <c r="U35" i="5"/>
  <c r="R35" i="5"/>
  <c r="AA35" i="5"/>
  <c r="AA25" i="5"/>
  <c r="U25" i="5"/>
  <c r="R52" i="6"/>
  <c r="U52" i="6"/>
  <c r="AA52" i="6"/>
  <c r="R17" i="7"/>
  <c r="AA17" i="7"/>
  <c r="U17" i="7"/>
  <c r="AA11" i="7"/>
  <c r="AA24" i="2"/>
  <c r="U24" i="2"/>
  <c r="AA45" i="3"/>
  <c r="U34" i="3"/>
  <c r="U47" i="3"/>
  <c r="AA47" i="3"/>
  <c r="R43" i="3"/>
  <c r="R42" i="3"/>
  <c r="U42" i="3"/>
  <c r="R39" i="3"/>
  <c r="R38" i="3"/>
  <c r="U38" i="3"/>
  <c r="R27" i="3"/>
  <c r="U27" i="3"/>
  <c r="U25" i="3"/>
  <c r="AA25" i="3"/>
  <c r="R25" i="3"/>
  <c r="AA23" i="3"/>
  <c r="R23" i="3"/>
  <c r="R15" i="3"/>
  <c r="U15" i="3"/>
  <c r="AA15" i="3"/>
  <c r="R14" i="3"/>
  <c r="AA12" i="3"/>
  <c r="R12" i="3"/>
  <c r="AA45" i="4"/>
  <c r="AA51" i="4"/>
  <c r="R51" i="4"/>
  <c r="U49" i="4"/>
  <c r="AA49" i="4"/>
  <c r="R49" i="4"/>
  <c r="R47" i="4"/>
  <c r="AA47" i="4"/>
  <c r="R39" i="4"/>
  <c r="AA39" i="4"/>
  <c r="R37" i="4"/>
  <c r="U37" i="4"/>
  <c r="R51" i="5"/>
  <c r="AA51" i="5"/>
  <c r="U51" i="5"/>
  <c r="AA47" i="5"/>
  <c r="R15" i="5"/>
  <c r="AA15" i="5"/>
  <c r="R40" i="6"/>
  <c r="AA40" i="6"/>
  <c r="R30" i="7"/>
  <c r="U30" i="7"/>
  <c r="U27" i="7"/>
  <c r="AA27" i="7"/>
  <c r="R27" i="7"/>
  <c r="AA34" i="4"/>
  <c r="AA11" i="4"/>
  <c r="U34" i="6"/>
  <c r="R34" i="6"/>
  <c r="AA34" i="6"/>
  <c r="R32" i="6"/>
  <c r="AA32" i="6"/>
  <c r="R10" i="6"/>
  <c r="AA10" i="6"/>
  <c r="Z51" i="6"/>
  <c r="S27" i="6"/>
  <c r="V27" i="6"/>
  <c r="U33" i="7"/>
  <c r="AA33" i="7"/>
  <c r="R33" i="7"/>
  <c r="R31" i="7"/>
  <c r="U31" i="7"/>
  <c r="AA31" i="7"/>
  <c r="R25" i="7"/>
  <c r="U25" i="7"/>
  <c r="AA25" i="7"/>
  <c r="R49" i="8"/>
  <c r="U49" i="8"/>
  <c r="R46" i="8"/>
  <c r="U46" i="8"/>
  <c r="AA46" i="8"/>
  <c r="U30" i="8"/>
  <c r="AA30" i="8"/>
  <c r="R30" i="8"/>
  <c r="R16" i="8"/>
  <c r="AA16" i="8"/>
  <c r="U16" i="8"/>
  <c r="S37" i="3"/>
  <c r="S29" i="3"/>
  <c r="S16" i="3"/>
  <c r="X16" i="3"/>
  <c r="V13" i="3"/>
  <c r="AA52" i="4"/>
  <c r="AA19" i="4"/>
  <c r="Z35" i="4"/>
  <c r="Z27" i="4"/>
  <c r="AA45" i="5"/>
  <c r="V20" i="5"/>
  <c r="R44" i="6"/>
  <c r="R39" i="7"/>
  <c r="U39" i="7"/>
  <c r="AA39" i="7"/>
  <c r="R18" i="7"/>
  <c r="AA9" i="8"/>
  <c r="R52" i="8"/>
  <c r="U52" i="8"/>
  <c r="AA52" i="8"/>
  <c r="U42" i="8"/>
  <c r="R42" i="8"/>
  <c r="AA42" i="8"/>
  <c r="R36" i="8"/>
  <c r="U36" i="8"/>
  <c r="AA36" i="8"/>
  <c r="U26" i="8"/>
  <c r="AA26" i="8"/>
  <c r="R26" i="8"/>
  <c r="R20" i="8"/>
  <c r="AA20" i="8"/>
  <c r="AA27" i="4"/>
  <c r="U32" i="6"/>
  <c r="AA42" i="6"/>
  <c r="R28" i="6"/>
  <c r="AA28" i="6"/>
  <c r="R26" i="6"/>
  <c r="AA26" i="6"/>
  <c r="U24" i="6"/>
  <c r="R24" i="6"/>
  <c r="AA22" i="6"/>
  <c r="R22" i="6"/>
  <c r="U22" i="6"/>
  <c r="R14" i="6"/>
  <c r="AA14" i="6"/>
  <c r="AA12" i="6"/>
  <c r="U12" i="6"/>
  <c r="R37" i="7"/>
  <c r="U37" i="7"/>
  <c r="R29" i="7"/>
  <c r="X29" i="7"/>
  <c r="R19" i="7"/>
  <c r="AA19" i="7"/>
  <c r="U19" i="7"/>
  <c r="AA54" i="8"/>
  <c r="U54" i="8"/>
  <c r="U38" i="8"/>
  <c r="R38" i="8"/>
  <c r="R25" i="8"/>
  <c r="U25" i="8"/>
  <c r="U22" i="8"/>
  <c r="AA22" i="8"/>
  <c r="R22" i="8"/>
  <c r="Z44" i="6"/>
  <c r="AA49" i="8"/>
  <c r="R51" i="8"/>
  <c r="U51" i="8"/>
  <c r="R43" i="8"/>
  <c r="U43" i="8"/>
  <c r="R35" i="8"/>
  <c r="Z35" i="8"/>
  <c r="R19" i="8"/>
  <c r="U19" i="8"/>
  <c r="U15" i="8"/>
  <c r="Z28" i="8"/>
  <c r="V26" i="8"/>
  <c r="Z24" i="8"/>
  <c r="R53" i="10"/>
  <c r="AA53" i="10"/>
  <c r="R51" i="10"/>
  <c r="AA51" i="10"/>
  <c r="U49" i="10"/>
  <c r="AA49" i="10"/>
  <c r="R38" i="10"/>
  <c r="U38" i="10"/>
  <c r="R34" i="10"/>
  <c r="U34" i="10"/>
  <c r="R11" i="10"/>
  <c r="U11" i="10"/>
  <c r="AA11" i="10"/>
  <c r="AA20" i="6"/>
  <c r="U16" i="6"/>
  <c r="Z37" i="6"/>
  <c r="V20" i="6"/>
  <c r="AA9" i="7"/>
  <c r="U22" i="7"/>
  <c r="Z43" i="7"/>
  <c r="Z19" i="7"/>
  <c r="AA25" i="8"/>
  <c r="U35" i="8"/>
  <c r="Y35" i="8"/>
  <c r="R53" i="8"/>
  <c r="S52" i="8"/>
  <c r="R26" i="9"/>
  <c r="AA26" i="9"/>
  <c r="U26" i="9"/>
  <c r="R15" i="9"/>
  <c r="U15" i="9"/>
  <c r="U53" i="10"/>
  <c r="AA48" i="6"/>
  <c r="AA36" i="6"/>
  <c r="U20" i="6"/>
  <c r="V38" i="6"/>
  <c r="AA49" i="7"/>
  <c r="AA43" i="7"/>
  <c r="U42" i="7"/>
  <c r="U10" i="7"/>
  <c r="AA33" i="8"/>
  <c r="U48" i="8"/>
  <c r="R23" i="8"/>
  <c r="AA10" i="8"/>
  <c r="S11" i="8"/>
  <c r="U51" i="9"/>
  <c r="AA51" i="9"/>
  <c r="R27" i="9"/>
  <c r="Z50" i="9"/>
  <c r="U26" i="10"/>
  <c r="AA26" i="10"/>
  <c r="S41" i="10"/>
  <c r="Z41" i="10"/>
  <c r="AA53" i="8"/>
  <c r="AA45" i="8"/>
  <c r="AA37" i="8"/>
  <c r="AA29" i="8"/>
  <c r="AA21" i="8"/>
  <c r="AA13" i="8"/>
  <c r="U17" i="8"/>
  <c r="U37" i="9"/>
  <c r="R33" i="10"/>
  <c r="AA33" i="10"/>
  <c r="R31" i="10"/>
  <c r="AA31" i="10"/>
  <c r="AA16" i="10"/>
  <c r="Z37" i="10"/>
  <c r="S14" i="10"/>
  <c r="U49" i="9"/>
  <c r="R43" i="9"/>
  <c r="AA31" i="9"/>
  <c r="R31" i="9"/>
  <c r="U31" i="9"/>
  <c r="U21" i="9"/>
  <c r="AA21" i="9"/>
  <c r="U14" i="9"/>
  <c r="R21" i="10"/>
  <c r="AA21" i="10"/>
  <c r="R19" i="10"/>
  <c r="AA19" i="10"/>
  <c r="AA10" i="10"/>
  <c r="AA27" i="9"/>
  <c r="Z43" i="9"/>
  <c r="S22" i="9"/>
  <c r="S10" i="9"/>
  <c r="Z52" i="10"/>
  <c r="Z18" i="8"/>
  <c r="AA53" i="9"/>
  <c r="AA37" i="9"/>
  <c r="AA34" i="9"/>
  <c r="Z27" i="9"/>
  <c r="AA47" i="9"/>
  <c r="AA39" i="9"/>
  <c r="AA15" i="9"/>
  <c r="U13" i="3"/>
  <c r="R13" i="3"/>
  <c r="AA13" i="3"/>
  <c r="R11" i="3"/>
  <c r="U11" i="3"/>
  <c r="AA11" i="3"/>
  <c r="U9" i="3"/>
  <c r="R9" i="3"/>
  <c r="AA9" i="3"/>
  <c r="R9" i="5"/>
  <c r="U52" i="5"/>
  <c r="AA52" i="5"/>
  <c r="R49" i="5"/>
  <c r="U39" i="5"/>
  <c r="R36" i="5"/>
  <c r="U36" i="5"/>
  <c r="AA36" i="5"/>
  <c r="R33" i="5"/>
  <c r="U23" i="5"/>
  <c r="R20" i="5"/>
  <c r="U20" i="5"/>
  <c r="AA20" i="5"/>
  <c r="R17" i="5"/>
  <c r="R54" i="6"/>
  <c r="U54" i="6"/>
  <c r="R51" i="6"/>
  <c r="U51" i="6"/>
  <c r="AA51" i="6"/>
  <c r="R46" i="6"/>
  <c r="R43" i="6"/>
  <c r="U43" i="6"/>
  <c r="AA43" i="6"/>
  <c r="R38" i="6"/>
  <c r="U38" i="6"/>
  <c r="R35" i="6"/>
  <c r="U35" i="6"/>
  <c r="AA35" i="6"/>
  <c r="R30" i="6"/>
  <c r="U30" i="6"/>
  <c r="R12" i="7"/>
  <c r="U12" i="7"/>
  <c r="AA12" i="7"/>
  <c r="AA16" i="2"/>
  <c r="U49" i="2"/>
  <c r="AA10" i="2"/>
  <c r="AA29" i="2"/>
  <c r="AA21" i="2"/>
  <c r="AA15" i="2"/>
  <c r="U17" i="2"/>
  <c r="AA45" i="2"/>
  <c r="U20" i="2"/>
  <c r="U25" i="2"/>
  <c r="U28" i="2"/>
  <c r="U32" i="2"/>
  <c r="U35" i="2"/>
  <c r="R12" i="4"/>
  <c r="U12" i="4"/>
  <c r="AA12" i="4"/>
  <c r="AA49" i="5"/>
  <c r="AA33" i="5"/>
  <c r="AA17" i="5"/>
  <c r="AA9" i="5"/>
  <c r="U33" i="5"/>
  <c r="AA54" i="5"/>
  <c r="U48" i="5"/>
  <c r="AA48" i="5"/>
  <c r="R42" i="5"/>
  <c r="AA42" i="5"/>
  <c r="R38" i="5"/>
  <c r="AA38" i="5"/>
  <c r="R32" i="5"/>
  <c r="U32" i="5"/>
  <c r="AA32" i="5"/>
  <c r="R26" i="5"/>
  <c r="AA26" i="5"/>
  <c r="R22" i="5"/>
  <c r="AA22" i="5"/>
  <c r="R16" i="5"/>
  <c r="U16" i="5"/>
  <c r="AA16" i="5"/>
  <c r="AA10" i="5"/>
  <c r="R47" i="6"/>
  <c r="U47" i="6"/>
  <c r="AA47" i="6"/>
  <c r="R39" i="6"/>
  <c r="U39" i="6"/>
  <c r="AA39" i="6"/>
  <c r="R31" i="6"/>
  <c r="U31" i="6"/>
  <c r="AA31" i="6"/>
  <c r="R21" i="6"/>
  <c r="AA21" i="6"/>
  <c r="U21" i="6"/>
  <c r="R17" i="6"/>
  <c r="AA17" i="6"/>
  <c r="U17" i="6"/>
  <c r="R15" i="6"/>
  <c r="U15" i="6"/>
  <c r="AA15" i="6"/>
  <c r="S10" i="6"/>
  <c r="Z10" i="6"/>
  <c r="V10" i="6"/>
  <c r="R14" i="4"/>
  <c r="AA14" i="4"/>
  <c r="U46" i="2"/>
  <c r="AA26" i="2"/>
  <c r="AA43" i="2"/>
  <c r="AA53" i="2"/>
  <c r="U19" i="2"/>
  <c r="U26" i="2"/>
  <c r="U34" i="2"/>
  <c r="U42" i="2"/>
  <c r="U52" i="2"/>
  <c r="U40" i="2"/>
  <c r="AA17" i="2"/>
  <c r="U11" i="2"/>
  <c r="U51" i="2"/>
  <c r="U22" i="2"/>
  <c r="U9" i="2"/>
  <c r="AA28" i="2"/>
  <c r="U36" i="2"/>
  <c r="AA38" i="2"/>
  <c r="U54" i="2"/>
  <c r="AA52" i="3"/>
  <c r="AA48" i="3"/>
  <c r="AA44" i="3"/>
  <c r="AA38" i="3"/>
  <c r="AA34" i="3"/>
  <c r="AA30" i="3"/>
  <c r="AA26" i="3"/>
  <c r="AA22" i="3"/>
  <c r="AA18" i="3"/>
  <c r="AA16" i="3"/>
  <c r="AA14" i="3"/>
  <c r="AA10" i="3"/>
  <c r="U52" i="3"/>
  <c r="U48" i="3"/>
  <c r="U44" i="3"/>
  <c r="U40" i="3"/>
  <c r="U36" i="3"/>
  <c r="U32" i="3"/>
  <c r="U28" i="3"/>
  <c r="U24" i="3"/>
  <c r="U20" i="3"/>
  <c r="U12" i="3"/>
  <c r="R10" i="4"/>
  <c r="AA10" i="4"/>
  <c r="Z40" i="4"/>
  <c r="Z32" i="4"/>
  <c r="Z24" i="4"/>
  <c r="Z16" i="4"/>
  <c r="R54" i="5"/>
  <c r="R39" i="5"/>
  <c r="R47" i="5"/>
  <c r="U47" i="5"/>
  <c r="R44" i="5"/>
  <c r="U44" i="5"/>
  <c r="AA44" i="5"/>
  <c r="R41" i="5"/>
  <c r="U31" i="5"/>
  <c r="R28" i="5"/>
  <c r="U28" i="5"/>
  <c r="AA28" i="5"/>
  <c r="R25" i="5"/>
  <c r="U15" i="5"/>
  <c r="U12" i="5"/>
  <c r="AA12" i="5"/>
  <c r="R12" i="5"/>
  <c r="R49" i="6"/>
  <c r="AA49" i="6"/>
  <c r="U49" i="6"/>
  <c r="R41" i="6"/>
  <c r="AA41" i="6"/>
  <c r="R33" i="6"/>
  <c r="AA33" i="6"/>
  <c r="U33" i="6"/>
  <c r="U53" i="7"/>
  <c r="R53" i="7"/>
  <c r="AA34" i="2"/>
  <c r="U50" i="2"/>
  <c r="U31" i="2"/>
  <c r="AA39" i="2"/>
  <c r="U23" i="2"/>
  <c r="U37" i="2"/>
  <c r="AA30" i="2"/>
  <c r="AA40" i="2"/>
  <c r="AA33" i="2"/>
  <c r="AA44" i="2"/>
  <c r="AA35" i="2"/>
  <c r="U12" i="2"/>
  <c r="U30" i="2"/>
  <c r="AA14" i="2"/>
  <c r="U14" i="2"/>
  <c r="U27" i="2"/>
  <c r="U33" i="2"/>
  <c r="U44" i="2"/>
  <c r="AA46" i="2"/>
  <c r="AA47" i="2"/>
  <c r="AA54" i="3"/>
  <c r="AA50" i="3"/>
  <c r="AA46" i="3"/>
  <c r="AA42" i="3"/>
  <c r="AA40" i="3"/>
  <c r="AA36" i="3"/>
  <c r="AA32" i="3"/>
  <c r="AA28" i="3"/>
  <c r="AA24" i="3"/>
  <c r="AA20" i="3"/>
  <c r="U16" i="3"/>
  <c r="AA54" i="2"/>
  <c r="AA32" i="2"/>
  <c r="U47" i="2"/>
  <c r="AA18" i="2"/>
  <c r="Z36" i="2"/>
  <c r="AA50" i="2"/>
  <c r="AA41" i="2"/>
  <c r="AA25" i="2"/>
  <c r="U13" i="2"/>
  <c r="AA9" i="2"/>
  <c r="U45" i="2"/>
  <c r="AA31" i="2"/>
  <c r="AA19" i="2"/>
  <c r="AA37" i="2"/>
  <c r="AA12" i="2"/>
  <c r="U15" i="2"/>
  <c r="U16" i="2"/>
  <c r="AA20" i="2"/>
  <c r="U48" i="2"/>
  <c r="U43" i="2"/>
  <c r="AA48" i="2"/>
  <c r="AA54" i="4"/>
  <c r="R54" i="4"/>
  <c r="U52" i="4"/>
  <c r="R52" i="4"/>
  <c r="U51" i="4"/>
  <c r="R50" i="4"/>
  <c r="U48" i="4"/>
  <c r="R48" i="4"/>
  <c r="U47" i="4"/>
  <c r="R46" i="4"/>
  <c r="U44" i="4"/>
  <c r="R44" i="4"/>
  <c r="U43" i="4"/>
  <c r="R42" i="4"/>
  <c r="U40" i="4"/>
  <c r="R40" i="4"/>
  <c r="U39" i="4"/>
  <c r="R38" i="4"/>
  <c r="U36" i="4"/>
  <c r="R36" i="4"/>
  <c r="U35" i="4"/>
  <c r="R34" i="4"/>
  <c r="U32" i="4"/>
  <c r="R32" i="4"/>
  <c r="U31" i="4"/>
  <c r="AA30" i="4"/>
  <c r="R30" i="4"/>
  <c r="U28" i="4"/>
  <c r="AA28" i="4"/>
  <c r="R28" i="4"/>
  <c r="U27" i="4"/>
  <c r="AA26" i="4"/>
  <c r="R26" i="4"/>
  <c r="U24" i="4"/>
  <c r="AA24" i="4"/>
  <c r="R24" i="4"/>
  <c r="U23" i="4"/>
  <c r="AA22" i="4"/>
  <c r="R22" i="4"/>
  <c r="U20" i="4"/>
  <c r="AA20" i="4"/>
  <c r="R20" i="4"/>
  <c r="U19" i="4"/>
  <c r="AA18" i="4"/>
  <c r="R18" i="4"/>
  <c r="U16" i="4"/>
  <c r="AA16" i="4"/>
  <c r="R16" i="4"/>
  <c r="U15" i="4"/>
  <c r="U54" i="5"/>
  <c r="U49" i="5"/>
  <c r="U42" i="5"/>
  <c r="U22" i="5"/>
  <c r="U17" i="5"/>
  <c r="U10" i="5"/>
  <c r="R48" i="5"/>
  <c r="R31" i="5"/>
  <c r="AA50" i="5"/>
  <c r="AA46" i="5"/>
  <c r="R40" i="5"/>
  <c r="U40" i="5"/>
  <c r="AA40" i="5"/>
  <c r="R34" i="5"/>
  <c r="AA34" i="5"/>
  <c r="R30" i="5"/>
  <c r="AA30" i="5"/>
  <c r="R24" i="5"/>
  <c r="U24" i="5"/>
  <c r="AA24" i="5"/>
  <c r="R18" i="5"/>
  <c r="AA18" i="5"/>
  <c r="R14" i="5"/>
  <c r="AA14" i="5"/>
  <c r="AA54" i="6"/>
  <c r="AA46" i="6"/>
  <c r="AA38" i="6"/>
  <c r="AA30" i="6"/>
  <c r="R29" i="6"/>
  <c r="U29" i="6"/>
  <c r="AA29" i="6"/>
  <c r="R25" i="6"/>
  <c r="AA25" i="6"/>
  <c r="R23" i="6"/>
  <c r="U23" i="6"/>
  <c r="AA23" i="6"/>
  <c r="R54" i="7"/>
  <c r="AA54" i="7"/>
  <c r="U54" i="7"/>
  <c r="R47" i="7"/>
  <c r="U47" i="7"/>
  <c r="AA47" i="7"/>
  <c r="R53" i="6"/>
  <c r="R45" i="6"/>
  <c r="R37" i="6"/>
  <c r="R27" i="6"/>
  <c r="U27" i="6"/>
  <c r="R19" i="6"/>
  <c r="U19" i="6"/>
  <c r="R14" i="7"/>
  <c r="AA14" i="7"/>
  <c r="Z27" i="6"/>
  <c r="U40" i="6"/>
  <c r="U10" i="6"/>
  <c r="R12" i="6"/>
  <c r="R9" i="6"/>
  <c r="R50" i="7"/>
  <c r="AA50" i="7"/>
  <c r="R48" i="7"/>
  <c r="U48" i="7"/>
  <c r="AA48" i="7"/>
  <c r="AA53" i="6"/>
  <c r="AA45" i="6"/>
  <c r="AA37" i="6"/>
  <c r="AA27" i="6"/>
  <c r="AA19" i="6"/>
  <c r="U45" i="6"/>
  <c r="R13" i="6"/>
  <c r="U11" i="6"/>
  <c r="R11" i="6"/>
  <c r="R52" i="7"/>
  <c r="U52" i="7"/>
  <c r="AA52" i="7"/>
  <c r="R51" i="7"/>
  <c r="U51" i="7"/>
  <c r="U49" i="7"/>
  <c r="R49" i="7"/>
  <c r="AA46" i="7"/>
  <c r="AA44" i="7"/>
  <c r="AA42" i="7"/>
  <c r="AA40" i="7"/>
  <c r="AA38" i="7"/>
  <c r="AA36" i="7"/>
  <c r="AA34" i="7"/>
  <c r="AA32" i="7"/>
  <c r="AA30" i="7"/>
  <c r="AA28" i="7"/>
  <c r="AA26" i="7"/>
  <c r="AA24" i="7"/>
  <c r="AA22" i="7"/>
  <c r="AA20" i="7"/>
  <c r="AA18" i="7"/>
  <c r="AA16" i="7"/>
  <c r="AA10" i="7"/>
  <c r="U44" i="7"/>
  <c r="U40" i="7"/>
  <c r="U36" i="7"/>
  <c r="U32" i="7"/>
  <c r="V29" i="7"/>
  <c r="Y29" i="7"/>
  <c r="U28" i="7"/>
  <c r="U24" i="7"/>
  <c r="U20" i="7"/>
  <c r="U16" i="7"/>
  <c r="R14" i="8"/>
  <c r="U14" i="8"/>
  <c r="R48" i="9"/>
  <c r="U48" i="9"/>
  <c r="AA48" i="9"/>
  <c r="R46" i="9"/>
  <c r="AA46" i="9"/>
  <c r="R44" i="9"/>
  <c r="U44" i="9"/>
  <c r="AA44" i="9"/>
  <c r="R24" i="9"/>
  <c r="U24" i="9"/>
  <c r="AA24" i="9"/>
  <c r="R17" i="9"/>
  <c r="U17" i="9"/>
  <c r="R16" i="9"/>
  <c r="U16" i="9"/>
  <c r="AA16" i="9"/>
  <c r="R11" i="9"/>
  <c r="U11" i="9"/>
  <c r="V25" i="10"/>
  <c r="Z25" i="10"/>
  <c r="R38" i="9"/>
  <c r="AA38" i="9"/>
  <c r="R36" i="9"/>
  <c r="U36" i="9"/>
  <c r="AA36" i="9"/>
  <c r="R30" i="9"/>
  <c r="AA30" i="9"/>
  <c r="R28" i="9"/>
  <c r="U28" i="9"/>
  <c r="AA28" i="9"/>
  <c r="R41" i="10"/>
  <c r="AA41" i="10"/>
  <c r="U41" i="10"/>
  <c r="Y41" i="10"/>
  <c r="R29" i="10"/>
  <c r="U29" i="10"/>
  <c r="AA29" i="10"/>
  <c r="R10" i="8"/>
  <c r="U10" i="8"/>
  <c r="U46" i="9"/>
  <c r="R54" i="9"/>
  <c r="AA54" i="9"/>
  <c r="R41" i="9"/>
  <c r="U41" i="9"/>
  <c r="R22" i="9"/>
  <c r="AA22" i="9"/>
  <c r="R20" i="9"/>
  <c r="U20" i="9"/>
  <c r="AA20" i="9"/>
  <c r="R12" i="9"/>
  <c r="U12" i="9"/>
  <c r="AA12" i="9"/>
  <c r="R10" i="9"/>
  <c r="AA10" i="9"/>
  <c r="R52" i="9"/>
  <c r="U52" i="9"/>
  <c r="AA52" i="9"/>
  <c r="R50" i="9"/>
  <c r="AA50" i="9"/>
  <c r="R40" i="9"/>
  <c r="U40" i="9"/>
  <c r="AA40" i="9"/>
  <c r="R33" i="9"/>
  <c r="U33" i="9"/>
  <c r="R32" i="9"/>
  <c r="U32" i="9"/>
  <c r="AA32" i="9"/>
  <c r="R25" i="9"/>
  <c r="U25" i="9"/>
  <c r="S54" i="9"/>
  <c r="R51" i="9"/>
  <c r="R49" i="9"/>
  <c r="R47" i="9"/>
  <c r="R45" i="9"/>
  <c r="R37" i="9"/>
  <c r="R29" i="9"/>
  <c r="R21" i="9"/>
  <c r="R14" i="9"/>
  <c r="R52" i="10"/>
  <c r="R30" i="10"/>
  <c r="U30" i="10"/>
  <c r="R20" i="10"/>
  <c r="U20" i="10"/>
  <c r="R44" i="10"/>
  <c r="U44" i="10"/>
  <c r="R23" i="10"/>
  <c r="R49" i="10"/>
  <c r="R36" i="10"/>
  <c r="U36" i="10"/>
  <c r="R24" i="10"/>
  <c r="U24" i="10"/>
  <c r="U18" i="10"/>
  <c r="R18" i="10"/>
  <c r="R14" i="10"/>
  <c r="U14" i="10"/>
  <c r="U51" i="10"/>
  <c r="U43" i="10"/>
  <c r="U35" i="10"/>
  <c r="U19" i="10"/>
  <c r="R28" i="10"/>
  <c r="U28" i="10"/>
  <c r="U22" i="10"/>
  <c r="R22" i="10"/>
  <c r="R12" i="10"/>
  <c r="U12" i="10"/>
  <c r="R10" i="10"/>
  <c r="U10" i="10"/>
  <c r="R26" i="10"/>
  <c r="R16" i="10"/>
  <c r="U16" i="10"/>
  <c r="U9" i="10"/>
  <c r="R9" i="10"/>
  <c r="Z21" i="6"/>
  <c r="Z20" i="8"/>
  <c r="S34" i="6"/>
  <c r="V39" i="8"/>
  <c r="V26" i="2"/>
  <c r="S48" i="2"/>
  <c r="X48" i="2"/>
  <c r="S46" i="5"/>
  <c r="S24" i="8"/>
  <c r="X23" i="3"/>
  <c r="S35" i="8"/>
  <c r="S33" i="8"/>
  <c r="X33" i="8"/>
  <c r="V54" i="9"/>
  <c r="Y54" i="9"/>
  <c r="V30" i="9"/>
  <c r="Y30" i="9"/>
  <c r="Z30" i="9"/>
  <c r="Z33" i="4"/>
  <c r="Z34" i="6"/>
  <c r="Z43" i="4"/>
  <c r="S31" i="8"/>
  <c r="X31" i="8"/>
  <c r="V10" i="5"/>
  <c r="Y10" i="5"/>
  <c r="V24" i="8"/>
  <c r="Y24" i="8"/>
  <c r="S40" i="10"/>
  <c r="X40" i="10"/>
  <c r="V17" i="4"/>
  <c r="Y17" i="4"/>
  <c r="Z16" i="6"/>
  <c r="Z41" i="4"/>
  <c r="Z23" i="3"/>
  <c r="S40" i="6"/>
  <c r="S46" i="8"/>
  <c r="X46" i="8"/>
  <c r="Z53" i="2"/>
  <c r="Z17" i="10"/>
  <c r="S18" i="10"/>
  <c r="X18" i="10"/>
  <c r="V16" i="6"/>
  <c r="Y16" i="6"/>
  <c r="S44" i="9"/>
  <c r="X44" i="9"/>
  <c r="Z44" i="4"/>
  <c r="V25" i="3"/>
  <c r="Y25" i="3"/>
  <c r="S28" i="7"/>
  <c r="X28" i="7"/>
  <c r="V51" i="3"/>
  <c r="Y51" i="3"/>
  <c r="X49" i="3"/>
  <c r="Z20" i="4"/>
  <c r="S16" i="10"/>
  <c r="X16" i="10"/>
  <c r="S20" i="6"/>
  <c r="X20" i="6"/>
  <c r="S21" i="2"/>
  <c r="X21" i="2"/>
  <c r="Z25" i="3"/>
  <c r="Z51" i="3"/>
  <c r="Y13" i="10"/>
  <c r="V16" i="10"/>
  <c r="Y16" i="10"/>
  <c r="S42" i="3"/>
  <c r="X42" i="3"/>
  <c r="V40" i="10"/>
  <c r="Y40" i="10"/>
  <c r="S33" i="5"/>
  <c r="X33" i="5"/>
  <c r="Z46" i="7"/>
  <c r="S30" i="9"/>
  <c r="X30" i="9"/>
  <c r="AD30" i="9"/>
  <c r="Z11" i="10"/>
  <c r="V17" i="9"/>
  <c r="Y17" i="9"/>
  <c r="S54" i="7"/>
  <c r="X54" i="7"/>
  <c r="V23" i="2"/>
  <c r="Y23" i="2"/>
  <c r="Z35" i="3"/>
  <c r="Y54" i="3"/>
  <c r="V40" i="6"/>
  <c r="Y40" i="6"/>
  <c r="S17" i="9"/>
  <c r="X17" i="9"/>
  <c r="S13" i="4"/>
  <c r="Z9" i="4"/>
  <c r="Z54" i="3"/>
  <c r="S54" i="3"/>
  <c r="X54" i="3"/>
  <c r="Z41" i="2"/>
  <c r="S9" i="4"/>
  <c r="X9" i="4"/>
  <c r="Z52" i="3"/>
  <c r="V25" i="2"/>
  <c r="Y25" i="2"/>
  <c r="Z14" i="10"/>
  <c r="X11" i="8"/>
  <c r="S36" i="7"/>
  <c r="X36" i="7"/>
  <c r="Z39" i="8"/>
  <c r="V23" i="3"/>
  <c r="Y23" i="3"/>
  <c r="Y9" i="4"/>
  <c r="X51" i="3"/>
  <c r="S23" i="8"/>
  <c r="X23" i="8"/>
  <c r="Z23" i="8"/>
  <c r="Z29" i="7"/>
  <c r="AD29" i="7"/>
  <c r="Z52" i="6"/>
  <c r="S52" i="9"/>
  <c r="X52" i="9"/>
  <c r="Z30" i="5"/>
  <c r="Z37" i="8"/>
  <c r="S20" i="5"/>
  <c r="X20" i="5"/>
  <c r="Z20" i="5"/>
  <c r="S12" i="3"/>
  <c r="X12" i="3"/>
  <c r="Z50" i="4"/>
  <c r="X10" i="3"/>
  <c r="S25" i="9"/>
  <c r="X25" i="9"/>
  <c r="S48" i="3"/>
  <c r="X48" i="3"/>
  <c r="Z29" i="4"/>
  <c r="Y46" i="5"/>
  <c r="X42" i="8"/>
  <c r="Y37" i="7"/>
  <c r="V48" i="5"/>
  <c r="Y48" i="5"/>
  <c r="Z40" i="3"/>
  <c r="V42" i="2"/>
  <c r="Y42" i="2"/>
  <c r="S41" i="3"/>
  <c r="X41" i="3"/>
  <c r="V21" i="5"/>
  <c r="Y21" i="5"/>
  <c r="S25" i="2"/>
  <c r="X25" i="2"/>
  <c r="V17" i="3"/>
  <c r="V24" i="9"/>
  <c r="V45" i="7"/>
  <c r="Y45" i="7"/>
  <c r="V17" i="5"/>
  <c r="Y17" i="5"/>
  <c r="Z12" i="2"/>
  <c r="V25" i="5"/>
  <c r="Y25" i="5"/>
  <c r="S48" i="5"/>
  <c r="X48" i="5"/>
  <c r="X24" i="8"/>
  <c r="S50" i="8"/>
  <c r="X50" i="8"/>
  <c r="S12" i="2"/>
  <c r="X12" i="2"/>
  <c r="Z26" i="2"/>
  <c r="V31" i="2"/>
  <c r="Y31" i="2"/>
  <c r="S42" i="2"/>
  <c r="X42" i="2"/>
  <c r="V53" i="2"/>
  <c r="Y53" i="2"/>
  <c r="S29" i="9"/>
  <c r="X29" i="9"/>
  <c r="V53" i="6"/>
  <c r="Y53" i="6"/>
  <c r="Z48" i="2"/>
  <c r="X35" i="8"/>
  <c r="Y11" i="10"/>
  <c r="Z38" i="3"/>
  <c r="Y49" i="4"/>
  <c r="Z10" i="2"/>
  <c r="Z21" i="4"/>
  <c r="V21" i="4"/>
  <c r="Y21" i="4"/>
  <c r="Z18" i="10"/>
  <c r="Z22" i="8"/>
  <c r="Z51" i="5"/>
  <c r="V49" i="7"/>
  <c r="Y49" i="7"/>
  <c r="S53" i="5"/>
  <c r="X53" i="5"/>
  <c r="S39" i="3"/>
  <c r="X40" i="8"/>
  <c r="Z33" i="8"/>
  <c r="AD33" i="8"/>
  <c r="Z11" i="6"/>
  <c r="Z42" i="3"/>
  <c r="Z34" i="2"/>
  <c r="S17" i="4"/>
  <c r="X17" i="4"/>
  <c r="V41" i="4"/>
  <c r="Y41" i="4"/>
  <c r="S50" i="3"/>
  <c r="X50" i="3"/>
  <c r="Z20" i="2"/>
  <c r="Z11" i="3"/>
  <c r="V20" i="2"/>
  <c r="Y20" i="2"/>
  <c r="V34" i="2"/>
  <c r="Y34" i="2"/>
  <c r="S53" i="9"/>
  <c r="X53" i="9"/>
  <c r="S18" i="6"/>
  <c r="X18" i="6"/>
  <c r="Z25" i="5"/>
  <c r="V30" i="5"/>
  <c r="Y30" i="5"/>
  <c r="S50" i="4"/>
  <c r="X50" i="4"/>
  <c r="Z10" i="3"/>
  <c r="S38" i="8"/>
  <c r="V48" i="8"/>
  <c r="Y48" i="8"/>
  <c r="Z48" i="8"/>
  <c r="Z18" i="6"/>
  <c r="V19" i="10"/>
  <c r="Y19" i="10"/>
  <c r="S30" i="8"/>
  <c r="X30" i="8"/>
  <c r="Z51" i="7"/>
  <c r="Z14" i="7"/>
  <c r="Y25" i="9"/>
  <c r="V40" i="8"/>
  <c r="Y40" i="8"/>
  <c r="Z52" i="7"/>
  <c r="X14" i="7"/>
  <c r="V10" i="3"/>
  <c r="Y10" i="3"/>
  <c r="Z51" i="2"/>
  <c r="V29" i="4"/>
  <c r="Y29" i="4"/>
  <c r="S50" i="5"/>
  <c r="X50" i="5"/>
  <c r="V22" i="5"/>
  <c r="Y22" i="5"/>
  <c r="S41" i="4"/>
  <c r="X41" i="4"/>
  <c r="X22" i="5"/>
  <c r="Z36" i="3"/>
  <c r="S20" i="2"/>
  <c r="X20" i="2"/>
  <c r="V53" i="9"/>
  <c r="Y53" i="9"/>
  <c r="V52" i="7"/>
  <c r="Y52" i="7"/>
  <c r="Y28" i="6"/>
  <c r="S30" i="5"/>
  <c r="X30" i="5"/>
  <c r="S54" i="4"/>
  <c r="Z28" i="7"/>
  <c r="V14" i="7"/>
  <c r="Y14" i="7"/>
  <c r="X45" i="7"/>
  <c r="X41" i="10"/>
  <c r="AD41" i="10"/>
  <c r="Y28" i="7"/>
  <c r="V18" i="6"/>
  <c r="Y18" i="6"/>
  <c r="Z22" i="3"/>
  <c r="S22" i="3"/>
  <c r="Z37" i="2"/>
  <c r="V33" i="5"/>
  <c r="Y33" i="5"/>
  <c r="Z31" i="8"/>
  <c r="S51" i="2"/>
  <c r="X51" i="2"/>
  <c r="V21" i="2"/>
  <c r="Y21" i="2"/>
  <c r="V37" i="2"/>
  <c r="Y37" i="2"/>
  <c r="Z38" i="8"/>
  <c r="S52" i="7"/>
  <c r="X52" i="7"/>
  <c r="Z53" i="5"/>
  <c r="Y42" i="3"/>
  <c r="Y22" i="3"/>
  <c r="Z50" i="5"/>
  <c r="Z25" i="9"/>
  <c r="V37" i="8"/>
  <c r="Y37" i="8"/>
  <c r="X25" i="10"/>
  <c r="Y50" i="5"/>
  <c r="V36" i="2"/>
  <c r="Y36" i="2"/>
  <c r="S36" i="2"/>
  <c r="X36" i="2"/>
  <c r="Z23" i="10"/>
  <c r="V23" i="10"/>
  <c r="Y23" i="10"/>
  <c r="Z26" i="5"/>
  <c r="Z42" i="6"/>
  <c r="V42" i="6"/>
  <c r="Y42" i="6"/>
  <c r="S15" i="2"/>
  <c r="X15" i="2"/>
  <c r="S27" i="8"/>
  <c r="X27" i="8"/>
  <c r="Z27" i="8"/>
  <c r="Z45" i="7"/>
  <c r="S27" i="10"/>
  <c r="X27" i="10"/>
  <c r="Z27" i="10"/>
  <c r="V46" i="8"/>
  <c r="Y46" i="8"/>
  <c r="S18" i="4"/>
  <c r="Z18" i="4"/>
  <c r="V33" i="3"/>
  <c r="Y33" i="3"/>
  <c r="S33" i="3"/>
  <c r="X33" i="3"/>
  <c r="S46" i="9"/>
  <c r="X46" i="9"/>
  <c r="S21" i="8"/>
  <c r="X21" i="8"/>
  <c r="V21" i="8"/>
  <c r="Y21" i="8"/>
  <c r="V43" i="8"/>
  <c r="Y43" i="8"/>
  <c r="S43" i="8"/>
  <c r="X43" i="8"/>
  <c r="Z22" i="7"/>
  <c r="Z17" i="2"/>
  <c r="V17" i="2"/>
  <c r="Y17" i="2"/>
  <c r="V33" i="2"/>
  <c r="Y33" i="2"/>
  <c r="Z33" i="2"/>
  <c r="S33" i="2"/>
  <c r="X33" i="2"/>
  <c r="V12" i="3"/>
  <c r="Y12" i="3"/>
  <c r="Z16" i="2"/>
  <c r="V16" i="2"/>
  <c r="Y16" i="2"/>
  <c r="S39" i="4"/>
  <c r="X39" i="4"/>
  <c r="Z39" i="4"/>
  <c r="S37" i="10"/>
  <c r="X37" i="10"/>
  <c r="V37" i="10"/>
  <c r="Y37" i="10"/>
  <c r="V16" i="9"/>
  <c r="Y16" i="9"/>
  <c r="Z16" i="9"/>
  <c r="V16" i="5"/>
  <c r="Y16" i="5"/>
  <c r="S16" i="5"/>
  <c r="X16" i="5"/>
  <c r="V28" i="5"/>
  <c r="Y28" i="5"/>
  <c r="Z28" i="5"/>
  <c r="S42" i="5"/>
  <c r="X42" i="5"/>
  <c r="V42" i="5"/>
  <c r="Y42" i="5"/>
  <c r="V12" i="4"/>
  <c r="Y12" i="4"/>
  <c r="Z12" i="4"/>
  <c r="V43" i="3"/>
  <c r="Y43" i="3"/>
  <c r="V46" i="3"/>
  <c r="Y46" i="3"/>
  <c r="Z46" i="3"/>
  <c r="V38" i="9"/>
  <c r="Y38" i="9"/>
  <c r="Z38" i="9"/>
  <c r="Z48" i="4"/>
  <c r="V32" i="5"/>
  <c r="Y32" i="5"/>
  <c r="S32" i="5"/>
  <c r="X32" i="5"/>
  <c r="V49" i="10"/>
  <c r="Y49" i="10"/>
  <c r="Z54" i="6"/>
  <c r="S54" i="6"/>
  <c r="X54" i="6"/>
  <c r="V54" i="6"/>
  <c r="Y54" i="6"/>
  <c r="V35" i="10"/>
  <c r="Z35" i="10"/>
  <c r="S47" i="7"/>
  <c r="X47" i="7"/>
  <c r="V47" i="7"/>
  <c r="Y47" i="7"/>
  <c r="S22" i="10"/>
  <c r="X22" i="10"/>
  <c r="Z22" i="10"/>
  <c r="Z37" i="4"/>
  <c r="V37" i="4"/>
  <c r="Y37" i="4"/>
  <c r="S14" i="9"/>
  <c r="X14" i="9"/>
  <c r="V27" i="10"/>
  <c r="Y27" i="10"/>
  <c r="Z31" i="2"/>
  <c r="Z42" i="5"/>
  <c r="S37" i="4"/>
  <c r="X37" i="4"/>
  <c r="S16" i="2"/>
  <c r="X16" i="2"/>
  <c r="Z33" i="3"/>
  <c r="S36" i="6"/>
  <c r="X36" i="6"/>
  <c r="Z19" i="4"/>
  <c r="Z45" i="2"/>
  <c r="V45" i="2"/>
  <c r="Y45" i="2"/>
  <c r="Z21" i="8"/>
  <c r="S27" i="5"/>
  <c r="X27" i="5"/>
  <c r="V18" i="4"/>
  <c r="Y18" i="4"/>
  <c r="V44" i="4"/>
  <c r="Y44" i="4"/>
  <c r="Z29" i="9"/>
  <c r="V46" i="7"/>
  <c r="Y46" i="7"/>
  <c r="Z39" i="6"/>
  <c r="S17" i="10"/>
  <c r="X17" i="10"/>
  <c r="V22" i="7"/>
  <c r="Y22" i="7"/>
  <c r="V48" i="6"/>
  <c r="Y48" i="6"/>
  <c r="Z48" i="6"/>
  <c r="S31" i="4"/>
  <c r="X31" i="4"/>
  <c r="V31" i="4"/>
  <c r="Y31" i="4"/>
  <c r="Z31" i="4"/>
  <c r="S38" i="4"/>
  <c r="V15" i="6"/>
  <c r="V49" i="9"/>
  <c r="Y49" i="9"/>
  <c r="Z49" i="9"/>
  <c r="S25" i="4"/>
  <c r="X25" i="4"/>
  <c r="Z25" i="4"/>
  <c r="V25" i="4"/>
  <c r="Y25" i="4"/>
  <c r="Z41" i="3"/>
  <c r="V41" i="3"/>
  <c r="Y41" i="3"/>
  <c r="S34" i="9"/>
  <c r="X34" i="9"/>
  <c r="V34" i="9"/>
  <c r="Y34" i="9"/>
  <c r="Z34" i="9"/>
  <c r="V14" i="9"/>
  <c r="Y14" i="9"/>
  <c r="V13" i="5"/>
  <c r="Y13" i="5"/>
  <c r="V18" i="5"/>
  <c r="Y18" i="5"/>
  <c r="S18" i="5"/>
  <c r="X18" i="5"/>
  <c r="X43" i="3"/>
  <c r="Z24" i="10"/>
  <c r="V24" i="10"/>
  <c r="Y24" i="10"/>
  <c r="Z14" i="8"/>
  <c r="V14" i="8"/>
  <c r="Y14" i="8"/>
  <c r="S13" i="7"/>
  <c r="X13" i="7"/>
  <c r="V13" i="7"/>
  <c r="Y13" i="7"/>
  <c r="V13" i="9"/>
  <c r="Y13" i="9"/>
  <c r="S12" i="9"/>
  <c r="X12" i="9"/>
  <c r="V13" i="8"/>
  <c r="Y13" i="8"/>
  <c r="V27" i="8"/>
  <c r="Y27" i="8"/>
  <c r="S23" i="10"/>
  <c r="X23" i="10"/>
  <c r="V46" i="9"/>
  <c r="Y46" i="9"/>
  <c r="Z13" i="8"/>
  <c r="Y53" i="7"/>
  <c r="S46" i="3"/>
  <c r="X46" i="3"/>
  <c r="X10" i="6"/>
  <c r="Z16" i="5"/>
  <c r="Z32" i="5"/>
  <c r="S17" i="2"/>
  <c r="X17" i="2"/>
  <c r="S42" i="6"/>
  <c r="X42" i="6"/>
  <c r="V39" i="6"/>
  <c r="Y39" i="6"/>
  <c r="S49" i="7"/>
  <c r="X49" i="7"/>
  <c r="V22" i="8"/>
  <c r="Y22" i="8"/>
  <c r="S14" i="8"/>
  <c r="X14" i="8"/>
  <c r="Y29" i="9"/>
  <c r="S46" i="7"/>
  <c r="X46" i="7"/>
  <c r="Z13" i="5"/>
  <c r="S22" i="7"/>
  <c r="X22" i="7"/>
  <c r="X38" i="3"/>
  <c r="X47" i="8"/>
  <c r="Y20" i="5"/>
  <c r="X34" i="6"/>
  <c r="X37" i="3"/>
  <c r="Y39" i="8"/>
  <c r="X29" i="4"/>
  <c r="X19" i="10"/>
  <c r="S11" i="5"/>
  <c r="X11" i="5"/>
  <c r="V11" i="5"/>
  <c r="Y11" i="5"/>
  <c r="X33" i="9"/>
  <c r="X52" i="8"/>
  <c r="Z22" i="5"/>
  <c r="Z11" i="8"/>
  <c r="V11" i="8"/>
  <c r="Y11" i="8"/>
  <c r="V46" i="2"/>
  <c r="Y46" i="2"/>
  <c r="Z46" i="2"/>
  <c r="Z26" i="9"/>
  <c r="S26" i="9"/>
  <c r="X26" i="9"/>
  <c r="S10" i="8"/>
  <c r="X10" i="8"/>
  <c r="Z10" i="8"/>
  <c r="V10" i="8"/>
  <c r="Y10" i="8"/>
  <c r="V44" i="3"/>
  <c r="Y44" i="3"/>
  <c r="Z44" i="3"/>
  <c r="X25" i="5"/>
  <c r="V32" i="3"/>
  <c r="Y32" i="3"/>
  <c r="S32" i="3"/>
  <c r="X32" i="3"/>
  <c r="Z32" i="3"/>
  <c r="Z42" i="10"/>
  <c r="V42" i="10"/>
  <c r="Y42" i="10"/>
  <c r="Z20" i="9"/>
  <c r="V20" i="9"/>
  <c r="Y20" i="9"/>
  <c r="Z42" i="8"/>
  <c r="S12" i="6"/>
  <c r="X12" i="6"/>
  <c r="V12" i="6"/>
  <c r="Y12" i="6"/>
  <c r="Z17" i="5"/>
  <c r="S16" i="8"/>
  <c r="X16" i="8"/>
  <c r="V16" i="8"/>
  <c r="Y16" i="8"/>
  <c r="S37" i="7"/>
  <c r="X37" i="7"/>
  <c r="Z37" i="7"/>
  <c r="S53" i="6"/>
  <c r="X53" i="6"/>
  <c r="Z53" i="6"/>
  <c r="S30" i="7"/>
  <c r="X30" i="7"/>
  <c r="V30" i="7"/>
  <c r="Y30" i="7"/>
  <c r="Z30" i="7"/>
  <c r="V41" i="2"/>
  <c r="Y41" i="2"/>
  <c r="S41" i="2"/>
  <c r="X41" i="2"/>
  <c r="V26" i="3"/>
  <c r="Y26" i="3"/>
  <c r="S26" i="3"/>
  <c r="X26" i="3"/>
  <c r="Z26" i="3"/>
  <c r="S24" i="2"/>
  <c r="X24" i="2"/>
  <c r="V24" i="2"/>
  <c r="Y24" i="2"/>
  <c r="V13" i="4"/>
  <c r="Y13" i="4"/>
  <c r="Z13" i="4"/>
  <c r="S20" i="3"/>
  <c r="X20" i="3"/>
  <c r="V20" i="3"/>
  <c r="Y20" i="3"/>
  <c r="S28" i="2"/>
  <c r="X28" i="2"/>
  <c r="V28" i="2"/>
  <c r="Y28" i="2"/>
  <c r="Z49" i="4"/>
  <c r="S49" i="4"/>
  <c r="X49" i="4"/>
  <c r="S18" i="9"/>
  <c r="X18" i="9"/>
  <c r="V18" i="9"/>
  <c r="Y18" i="9"/>
  <c r="Z18" i="9"/>
  <c r="V28" i="9"/>
  <c r="Y28" i="9"/>
  <c r="Z28" i="9"/>
  <c r="V50" i="3"/>
  <c r="Y50" i="3"/>
  <c r="Z50" i="3"/>
  <c r="V15" i="10"/>
  <c r="Y15" i="10"/>
  <c r="Y29" i="10"/>
  <c r="S24" i="10"/>
  <c r="X24" i="10"/>
  <c r="S42" i="10"/>
  <c r="X42" i="10"/>
  <c r="S28" i="9"/>
  <c r="X28" i="9"/>
  <c r="Z36" i="4"/>
  <c r="Z47" i="4"/>
  <c r="V47" i="4"/>
  <c r="Y47" i="4"/>
  <c r="Z20" i="3"/>
  <c r="Z28" i="2"/>
  <c r="S46" i="2"/>
  <c r="X46" i="2"/>
  <c r="S17" i="3"/>
  <c r="X17" i="3"/>
  <c r="S44" i="3"/>
  <c r="X44" i="3"/>
  <c r="Z28" i="6"/>
  <c r="V36" i="6"/>
  <c r="Y36" i="6"/>
  <c r="S36" i="4"/>
  <c r="X36" i="4"/>
  <c r="Z30" i="2"/>
  <c r="V30" i="2"/>
  <c r="Y30" i="2"/>
  <c r="S50" i="2"/>
  <c r="X50" i="2"/>
  <c r="Z50" i="2"/>
  <c r="S53" i="7"/>
  <c r="X53" i="7"/>
  <c r="Z53" i="7"/>
  <c r="S46" i="6"/>
  <c r="X46" i="6"/>
  <c r="Z46" i="6"/>
  <c r="Z22" i="6"/>
  <c r="V10" i="4"/>
  <c r="Y10" i="4"/>
  <c r="S10" i="4"/>
  <c r="X10" i="4"/>
  <c r="V15" i="3"/>
  <c r="Y15" i="3"/>
  <c r="S15" i="3"/>
  <c r="X15" i="3"/>
  <c r="V38" i="3"/>
  <c r="Y38" i="3"/>
  <c r="S19" i="5"/>
  <c r="X19" i="5"/>
  <c r="Z19" i="5"/>
  <c r="V19" i="5"/>
  <c r="Y19" i="5"/>
  <c r="V19" i="9"/>
  <c r="Y19" i="9"/>
  <c r="S19" i="9"/>
  <c r="X19" i="9"/>
  <c r="Z12" i="7"/>
  <c r="S12" i="7"/>
  <c r="X12" i="7"/>
  <c r="V12" i="7"/>
  <c r="Y12" i="7"/>
  <c r="Z9" i="6"/>
  <c r="S9" i="6"/>
  <c r="X9" i="6"/>
  <c r="V9" i="6"/>
  <c r="Y9" i="6"/>
  <c r="S53" i="4"/>
  <c r="X53" i="4"/>
  <c r="V53" i="4"/>
  <c r="Y53" i="4"/>
  <c r="V21" i="10"/>
  <c r="Y21" i="10"/>
  <c r="V13" i="6"/>
  <c r="Y13" i="6"/>
  <c r="Z52" i="9"/>
  <c r="V36" i="5"/>
  <c r="Y36" i="5"/>
  <c r="S36" i="5"/>
  <c r="X36" i="5"/>
  <c r="S54" i="5"/>
  <c r="X54" i="5"/>
  <c r="V54" i="5"/>
  <c r="Y54" i="5"/>
  <c r="Z54" i="5"/>
  <c r="V28" i="4"/>
  <c r="Y28" i="4"/>
  <c r="Z28" i="4"/>
  <c r="S28" i="4"/>
  <c r="X28" i="4"/>
  <c r="V35" i="3"/>
  <c r="Y35" i="3"/>
  <c r="S35" i="3"/>
  <c r="X35" i="3"/>
  <c r="V49" i="3"/>
  <c r="Y49" i="3"/>
  <c r="Z49" i="3"/>
  <c r="S52" i="3"/>
  <c r="X52" i="3"/>
  <c r="Z47" i="2"/>
  <c r="S25" i="7"/>
  <c r="X25" i="7"/>
  <c r="V25" i="7"/>
  <c r="Y25" i="7"/>
  <c r="S41" i="7"/>
  <c r="X41" i="7"/>
  <c r="V41" i="7"/>
  <c r="Y41" i="7"/>
  <c r="S15" i="10"/>
  <c r="X15" i="10"/>
  <c r="Z19" i="10"/>
  <c r="S38" i="9"/>
  <c r="X38" i="9"/>
  <c r="V42" i="8"/>
  <c r="Y42" i="8"/>
  <c r="S28" i="6"/>
  <c r="X28" i="6"/>
  <c r="S51" i="5"/>
  <c r="X51" i="5"/>
  <c r="Z48" i="3"/>
  <c r="V48" i="3"/>
  <c r="Z40" i="9"/>
  <c r="S40" i="9"/>
  <c r="X40" i="9"/>
  <c r="V40" i="9"/>
  <c r="Y40" i="9"/>
  <c r="V26" i="9"/>
  <c r="Y26" i="9"/>
  <c r="Z15" i="8"/>
  <c r="Z25" i="7"/>
  <c r="S22" i="2"/>
  <c r="X22" i="2"/>
  <c r="S11" i="2"/>
  <c r="X11" i="2"/>
  <c r="Z11" i="2"/>
  <c r="Z16" i="8"/>
  <c r="V43" i="2"/>
  <c r="Y43" i="2"/>
  <c r="S43" i="2"/>
  <c r="X43" i="2"/>
  <c r="Z24" i="9"/>
  <c r="S24" i="9"/>
  <c r="X24" i="9"/>
  <c r="S15" i="8"/>
  <c r="X15" i="8"/>
  <c r="Y22" i="10"/>
  <c r="X14" i="10"/>
  <c r="X18" i="4"/>
  <c r="Y15" i="8"/>
  <c r="X40" i="6"/>
  <c r="S20" i="8"/>
  <c r="X20" i="8"/>
  <c r="V20" i="8"/>
  <c r="Y20" i="8"/>
  <c r="Y17" i="10"/>
  <c r="Y10" i="6"/>
  <c r="X47" i="4"/>
  <c r="V38" i="7"/>
  <c r="Y38" i="7"/>
  <c r="S38" i="7"/>
  <c r="X38" i="7"/>
  <c r="Z38" i="7"/>
  <c r="V24" i="5"/>
  <c r="Y24" i="5"/>
  <c r="S24" i="5"/>
  <c r="X24" i="5"/>
  <c r="Z24" i="5"/>
  <c r="V22" i="4"/>
  <c r="Y22" i="4"/>
  <c r="Z22" i="4"/>
  <c r="S22" i="4"/>
  <c r="X22" i="4"/>
  <c r="Z14" i="4"/>
  <c r="S19" i="3"/>
  <c r="X19" i="3"/>
  <c r="V19" i="3"/>
  <c r="Y19" i="3"/>
  <c r="S47" i="3"/>
  <c r="X47" i="3"/>
  <c r="Z47" i="3"/>
  <c r="V47" i="3"/>
  <c r="Y47" i="3"/>
  <c r="Z31" i="6"/>
  <c r="Z21" i="3"/>
  <c r="V21" i="3"/>
  <c r="Y21" i="3"/>
  <c r="S21" i="3"/>
  <c r="X21" i="3"/>
  <c r="Z37" i="3"/>
  <c r="V37" i="3"/>
  <c r="Y37" i="3"/>
  <c r="Z26" i="10"/>
  <c r="S26" i="10"/>
  <c r="X26" i="10"/>
  <c r="V26" i="10"/>
  <c r="Y26" i="10"/>
  <c r="V21" i="9"/>
  <c r="Y21" i="9"/>
  <c r="S21" i="9"/>
  <c r="X21" i="9"/>
  <c r="Z21" i="9"/>
  <c r="S34" i="5"/>
  <c r="X34" i="5"/>
  <c r="V34" i="5"/>
  <c r="Y34" i="5"/>
  <c r="Z34" i="5"/>
  <c r="Z52" i="5"/>
  <c r="V52" i="5"/>
  <c r="Y52" i="5"/>
  <c r="S52" i="5"/>
  <c r="X52" i="5"/>
  <c r="S45" i="3"/>
  <c r="X45" i="3"/>
  <c r="V45" i="3"/>
  <c r="Y45" i="3"/>
  <c r="Z45" i="3"/>
  <c r="Z14" i="2"/>
  <c r="S14" i="2"/>
  <c r="X14" i="2"/>
  <c r="V13" i="2"/>
  <c r="Y13" i="2"/>
  <c r="Z13" i="2"/>
  <c r="Z19" i="3"/>
  <c r="Z29" i="10"/>
  <c r="S29" i="10"/>
  <c r="X29" i="10"/>
  <c r="Z20" i="10"/>
  <c r="Z36" i="9"/>
  <c r="S36" i="9"/>
  <c r="X36" i="9"/>
  <c r="V36" i="9"/>
  <c r="Y36" i="9"/>
  <c r="S13" i="10"/>
  <c r="X13" i="10"/>
  <c r="Z13" i="10"/>
  <c r="S51" i="10"/>
  <c r="X51" i="10"/>
  <c r="V51" i="10"/>
  <c r="Y51" i="10"/>
  <c r="Z51" i="10"/>
  <c r="Z42" i="9"/>
  <c r="S49" i="8"/>
  <c r="X49" i="8"/>
  <c r="Z49" i="8"/>
  <c r="V49" i="8"/>
  <c r="Y49" i="8"/>
  <c r="S23" i="7"/>
  <c r="X23" i="7"/>
  <c r="V23" i="7"/>
  <c r="Y23" i="7"/>
  <c r="Z23" i="7"/>
  <c r="Z39" i="7"/>
  <c r="S39" i="7"/>
  <c r="X39" i="7"/>
  <c r="V54" i="7"/>
  <c r="Y54" i="7"/>
  <c r="Y21" i="7"/>
  <c r="S24" i="3"/>
  <c r="X24" i="3"/>
  <c r="V24" i="3"/>
  <c r="Y24" i="3"/>
  <c r="Z24" i="3"/>
  <c r="S40" i="3"/>
  <c r="X40" i="3"/>
  <c r="V40" i="3"/>
  <c r="Y40" i="3"/>
  <c r="V34" i="10"/>
  <c r="Y34" i="10"/>
  <c r="S34" i="10"/>
  <c r="X34" i="10"/>
  <c r="Z53" i="10"/>
  <c r="V53" i="10"/>
  <c r="Y53" i="10"/>
  <c r="Z21" i="5"/>
  <c r="S21" i="5"/>
  <c r="X21" i="5"/>
  <c r="S9" i="3"/>
  <c r="X9" i="3"/>
  <c r="S29" i="2"/>
  <c r="X29" i="2"/>
  <c r="Z29" i="2"/>
  <c r="S14" i="3"/>
  <c r="X14" i="3"/>
  <c r="Z14" i="3"/>
  <c r="V14" i="3"/>
  <c r="Y14" i="3"/>
  <c r="V30" i="3"/>
  <c r="Y30" i="3"/>
  <c r="S30" i="3"/>
  <c r="X30" i="3"/>
  <c r="Z40" i="2"/>
  <c r="S41" i="9"/>
  <c r="X41" i="9"/>
  <c r="V41" i="9"/>
  <c r="Y41" i="9"/>
  <c r="V32" i="2"/>
  <c r="Y32" i="2"/>
  <c r="S32" i="2"/>
  <c r="X32" i="2"/>
  <c r="Z45" i="4"/>
  <c r="S45" i="4"/>
  <c r="X45" i="4"/>
  <c r="V14" i="5"/>
  <c r="Y14" i="5"/>
  <c r="S14" i="5"/>
  <c r="X14" i="5"/>
  <c r="S26" i="5"/>
  <c r="X26" i="5"/>
  <c r="V44" i="9"/>
  <c r="Y44" i="9"/>
  <c r="S45" i="9"/>
  <c r="X45" i="9"/>
  <c r="Z13" i="6"/>
  <c r="X38" i="4"/>
  <c r="Y48" i="3"/>
  <c r="V45" i="4"/>
  <c r="Y45" i="4"/>
  <c r="Z9" i="3"/>
  <c r="V40" i="2"/>
  <c r="Y40" i="2"/>
  <c r="V50" i="2"/>
  <c r="Y50" i="2"/>
  <c r="Y20" i="6"/>
  <c r="V44" i="7"/>
  <c r="Y44" i="7"/>
  <c r="X27" i="6"/>
  <c r="V19" i="2"/>
  <c r="Y19" i="2"/>
  <c r="S19" i="2"/>
  <c r="X19" i="2"/>
  <c r="Z19" i="2"/>
  <c r="S35" i="2"/>
  <c r="X35" i="2"/>
  <c r="Z35" i="2"/>
  <c r="Z14" i="5"/>
  <c r="S17" i="7"/>
  <c r="X17" i="7"/>
  <c r="Z17" i="7"/>
  <c r="V23" i="6"/>
  <c r="Y23" i="6"/>
  <c r="S23" i="6"/>
  <c r="X23" i="6"/>
  <c r="Z23" i="6"/>
  <c r="V26" i="5"/>
  <c r="Y26" i="5"/>
  <c r="V34" i="3"/>
  <c r="Y34" i="3"/>
  <c r="Z34" i="3"/>
  <c r="Y27" i="6"/>
  <c r="Z30" i="3"/>
  <c r="S30" i="2"/>
  <c r="X30" i="2"/>
  <c r="Z21" i="10"/>
  <c r="S53" i="10"/>
  <c r="X53" i="10"/>
  <c r="S44" i="7"/>
  <c r="X44" i="7"/>
  <c r="V39" i="2"/>
  <c r="Y39" i="2"/>
  <c r="S49" i="2"/>
  <c r="X49" i="2"/>
  <c r="Z49" i="2"/>
  <c r="Z32" i="8"/>
  <c r="S32" i="8"/>
  <c r="X32" i="8"/>
  <c r="V32" i="8"/>
  <c r="Y32" i="8"/>
  <c r="V20" i="7"/>
  <c r="Y20" i="7"/>
  <c r="S20" i="7"/>
  <c r="X20" i="7"/>
  <c r="Z20" i="7"/>
  <c r="Z36" i="7"/>
  <c r="V36" i="7"/>
  <c r="Y36" i="7"/>
  <c r="V33" i="4"/>
  <c r="Y33" i="4"/>
  <c r="S33" i="4"/>
  <c r="X33" i="4"/>
  <c r="S49" i="10"/>
  <c r="X49" i="10"/>
  <c r="Z49" i="10"/>
  <c r="S21" i="7"/>
  <c r="X21" i="7"/>
  <c r="Z21" i="7"/>
  <c r="V14" i="6"/>
  <c r="Y14" i="6"/>
  <c r="S14" i="6"/>
  <c r="X14" i="6"/>
  <c r="Z14" i="6"/>
  <c r="V38" i="4"/>
  <c r="Y38" i="4"/>
  <c r="Z38" i="4"/>
  <c r="S27" i="3"/>
  <c r="X27" i="3"/>
  <c r="V27" i="3"/>
  <c r="Y27" i="3"/>
  <c r="S19" i="8"/>
  <c r="X19" i="8"/>
  <c r="Z19" i="8"/>
  <c r="S35" i="6"/>
  <c r="X35" i="6"/>
  <c r="Z35" i="6"/>
  <c r="V35" i="6"/>
  <c r="Y35" i="6"/>
  <c r="Y49" i="2"/>
  <c r="Y34" i="6"/>
  <c r="X29" i="3"/>
  <c r="X15" i="7"/>
  <c r="X21" i="4"/>
  <c r="Y29" i="5"/>
  <c r="X53" i="3"/>
  <c r="X16" i="6"/>
  <c r="Y45" i="9"/>
  <c r="V45" i="5"/>
  <c r="Y45" i="5"/>
  <c r="S45" i="5"/>
  <c r="X45" i="5"/>
  <c r="Z45" i="5"/>
  <c r="S23" i="4"/>
  <c r="X23" i="4"/>
  <c r="Z23" i="4"/>
  <c r="S33" i="10"/>
  <c r="X33" i="10"/>
  <c r="V33" i="10"/>
  <c r="Y33" i="10"/>
  <c r="S45" i="10"/>
  <c r="X45" i="10"/>
  <c r="S9" i="8"/>
  <c r="X9" i="8"/>
  <c r="Z9" i="8"/>
  <c r="Y52" i="9"/>
  <c r="Z45" i="10"/>
  <c r="V9" i="8"/>
  <c r="Y9" i="8"/>
  <c r="Z27" i="2"/>
  <c r="Z28" i="3"/>
  <c r="V27" i="2"/>
  <c r="Y27" i="2"/>
  <c r="S28" i="3"/>
  <c r="X28" i="3"/>
  <c r="Z12" i="9"/>
  <c r="V12" i="9"/>
  <c r="Y12" i="9"/>
  <c r="V16" i="3"/>
  <c r="Y16" i="3"/>
  <c r="Z16" i="3"/>
  <c r="V44" i="2"/>
  <c r="Y44" i="2"/>
  <c r="Z44" i="2"/>
  <c r="S9" i="2"/>
  <c r="X9" i="2"/>
  <c r="V9" i="2"/>
  <c r="Y9" i="2"/>
  <c r="S11" i="10"/>
  <c r="X11" i="10"/>
  <c r="V32" i="10"/>
  <c r="Y32" i="10"/>
  <c r="Z32" i="10"/>
  <c r="Z33" i="9"/>
  <c r="V33" i="9"/>
  <c r="Y33" i="9"/>
  <c r="V30" i="8"/>
  <c r="Y30" i="8"/>
  <c r="Z18" i="7"/>
  <c r="S34" i="7"/>
  <c r="X34" i="7"/>
  <c r="S50" i="7"/>
  <c r="X50" i="7"/>
  <c r="V50" i="7"/>
  <c r="Y50" i="7"/>
  <c r="Z50" i="7"/>
  <c r="V31" i="3"/>
  <c r="Y31" i="3"/>
  <c r="S31" i="3"/>
  <c r="X31" i="3"/>
  <c r="S36" i="3"/>
  <c r="X36" i="3"/>
  <c r="Z53" i="3"/>
  <c r="V53" i="3"/>
  <c r="Y53" i="3"/>
  <c r="S43" i="5"/>
  <c r="X43" i="5"/>
  <c r="Z43" i="5"/>
  <c r="V43" i="5"/>
  <c r="Y43" i="5"/>
  <c r="S15" i="4"/>
  <c r="X15" i="4"/>
  <c r="V15" i="4"/>
  <c r="Y15" i="4"/>
  <c r="V18" i="3"/>
  <c r="Y18" i="3"/>
  <c r="S18" i="3"/>
  <c r="X18" i="3"/>
  <c r="Z18" i="3"/>
  <c r="V45" i="10"/>
  <c r="Y45" i="10"/>
  <c r="X54" i="4"/>
  <c r="Y12" i="2"/>
  <c r="Y52" i="3"/>
  <c r="Z32" i="2"/>
  <c r="Z22" i="9"/>
  <c r="V22" i="9"/>
  <c r="Y22" i="9"/>
  <c r="Z42" i="7"/>
  <c r="V31" i="6"/>
  <c r="Y31" i="6"/>
  <c r="S31" i="6"/>
  <c r="X31" i="6"/>
  <c r="S50" i="6"/>
  <c r="X50" i="6"/>
  <c r="V50" i="6"/>
  <c r="Y50" i="6"/>
  <c r="S15" i="6"/>
  <c r="X15" i="6"/>
  <c r="Z15" i="6"/>
  <c r="S21" i="10"/>
  <c r="X21" i="10"/>
  <c r="X49" i="9"/>
  <c r="X28" i="5"/>
  <c r="S34" i="8"/>
  <c r="X34" i="8"/>
  <c r="Z34" i="8"/>
  <c r="Z54" i="2"/>
  <c r="V54" i="2"/>
  <c r="Y54" i="2"/>
  <c r="V34" i="4"/>
  <c r="Y34" i="4"/>
  <c r="S34" i="4"/>
  <c r="X34" i="4"/>
  <c r="Z34" i="4"/>
  <c r="Z50" i="6"/>
  <c r="S36" i="10"/>
  <c r="X36" i="10"/>
  <c r="V36" i="10"/>
  <c r="Y36" i="10"/>
  <c r="Z36" i="10"/>
  <c r="Z40" i="8"/>
  <c r="V15" i="7"/>
  <c r="Y15" i="7"/>
  <c r="Z15" i="7"/>
  <c r="S21" i="6"/>
  <c r="X21" i="6"/>
  <c r="V21" i="6"/>
  <c r="Y21" i="6"/>
  <c r="Z29" i="5"/>
  <c r="S29" i="5"/>
  <c r="X29" i="5"/>
  <c r="S30" i="4"/>
  <c r="X30" i="4"/>
  <c r="V30" i="4"/>
  <c r="Y30" i="4"/>
  <c r="V54" i="4"/>
  <c r="Y54" i="4"/>
  <c r="Z54" i="4"/>
  <c r="S11" i="3"/>
  <c r="X11" i="3"/>
  <c r="V11" i="3"/>
  <c r="Y11" i="3"/>
  <c r="V17" i="8"/>
  <c r="Y17" i="8"/>
  <c r="S17" i="8"/>
  <c r="X17" i="8"/>
  <c r="Z17" i="8"/>
  <c r="S33" i="7"/>
  <c r="X33" i="7"/>
  <c r="Z33" i="7"/>
  <c r="V33" i="7"/>
  <c r="Y33" i="7"/>
  <c r="V47" i="6"/>
  <c r="Y47" i="6"/>
  <c r="S47" i="6"/>
  <c r="X47" i="6"/>
  <c r="Z47" i="6"/>
  <c r="V47" i="8"/>
  <c r="Y47" i="8"/>
  <c r="Z47" i="8"/>
  <c r="Y18" i="10"/>
  <c r="Y25" i="10"/>
  <c r="Y24" i="9"/>
  <c r="X46" i="5"/>
  <c r="Y36" i="3"/>
  <c r="Y26" i="2"/>
  <c r="S50" i="10"/>
  <c r="X50" i="10"/>
  <c r="V50" i="10"/>
  <c r="Y50" i="10"/>
  <c r="Z50" i="10"/>
  <c r="S47" i="5"/>
  <c r="X47" i="5"/>
  <c r="V47" i="5"/>
  <c r="Y47" i="5"/>
  <c r="Z13" i="7"/>
  <c r="V49" i="5"/>
  <c r="Y49" i="5"/>
  <c r="S49" i="5"/>
  <c r="X49" i="5"/>
  <c r="AA56" i="7"/>
  <c r="Y51" i="5"/>
  <c r="S44" i="8"/>
  <c r="X44" i="8"/>
  <c r="V44" i="8"/>
  <c r="Y44" i="8"/>
  <c r="Y10" i="2"/>
  <c r="S19" i="6"/>
  <c r="X19" i="6"/>
  <c r="V19" i="6"/>
  <c r="Y19" i="6"/>
  <c r="S31" i="7"/>
  <c r="X31" i="7"/>
  <c r="V31" i="7"/>
  <c r="Y31" i="7"/>
  <c r="S31" i="5"/>
  <c r="X31" i="5"/>
  <c r="V31" i="5"/>
  <c r="Y31" i="5"/>
  <c r="Z19" i="6"/>
  <c r="S31" i="10"/>
  <c r="X31" i="10"/>
  <c r="V31" i="10"/>
  <c r="Y31" i="10"/>
  <c r="Z31" i="10"/>
  <c r="S43" i="10"/>
  <c r="X43" i="10"/>
  <c r="V43" i="10"/>
  <c r="Y43" i="10"/>
  <c r="V37" i="9"/>
  <c r="Y37" i="9"/>
  <c r="S37" i="9"/>
  <c r="X37" i="9"/>
  <c r="S20" i="10"/>
  <c r="X20" i="10"/>
  <c r="V20" i="10"/>
  <c r="Y20" i="10"/>
  <c r="S53" i="8"/>
  <c r="X53" i="8"/>
  <c r="V53" i="8"/>
  <c r="Y53" i="8"/>
  <c r="Z34" i="7"/>
  <c r="X54" i="9"/>
  <c r="V34" i="8"/>
  <c r="Y34" i="8"/>
  <c r="X13" i="4"/>
  <c r="Z23" i="2"/>
  <c r="V22" i="6"/>
  <c r="Y22" i="6"/>
  <c r="Z9" i="2"/>
  <c r="V37" i="5"/>
  <c r="Y37" i="5"/>
  <c r="Z26" i="8"/>
  <c r="Y31" i="8"/>
  <c r="Z50" i="8"/>
  <c r="Z52" i="8"/>
  <c r="X43" i="6"/>
  <c r="Y9" i="3"/>
  <c r="V22" i="2"/>
  <c r="Y22" i="2"/>
  <c r="S39" i="2"/>
  <c r="X39" i="2"/>
  <c r="Z43" i="2"/>
  <c r="V11" i="2"/>
  <c r="Y11" i="2"/>
  <c r="S10" i="2"/>
  <c r="X10" i="2"/>
  <c r="Z20" i="6"/>
  <c r="V34" i="7"/>
  <c r="Y34" i="7"/>
  <c r="V43" i="6"/>
  <c r="Y43" i="6"/>
  <c r="Z10" i="4"/>
  <c r="Z31" i="3"/>
  <c r="Z18" i="5"/>
  <c r="Z39" i="3"/>
  <c r="Z15" i="3"/>
  <c r="S10" i="10"/>
  <c r="X10" i="10"/>
  <c r="V10" i="10"/>
  <c r="Y10" i="10"/>
  <c r="V42" i="9"/>
  <c r="Y42" i="9"/>
  <c r="S42" i="9"/>
  <c r="X42" i="9"/>
  <c r="S45" i="6"/>
  <c r="X45" i="6"/>
  <c r="V45" i="6"/>
  <c r="Y45" i="6"/>
  <c r="Z45" i="9"/>
  <c r="Z41" i="7"/>
  <c r="S14" i="4"/>
  <c r="X14" i="4"/>
  <c r="V14" i="4"/>
  <c r="Y14" i="4"/>
  <c r="S42" i="4"/>
  <c r="X42" i="4"/>
  <c r="Z42" i="4"/>
  <c r="V42" i="4"/>
  <c r="Y42" i="4"/>
  <c r="Y36" i="4"/>
  <c r="Y48" i="2"/>
  <c r="Z22" i="2"/>
  <c r="S22" i="6"/>
  <c r="X22" i="6"/>
  <c r="Y51" i="2"/>
  <c r="Z37" i="5"/>
  <c r="S37" i="5"/>
  <c r="X37" i="5"/>
  <c r="S26" i="8"/>
  <c r="X26" i="8"/>
  <c r="V50" i="8"/>
  <c r="Y50" i="8"/>
  <c r="V52" i="8"/>
  <c r="Y52" i="8"/>
  <c r="Z43" i="6"/>
  <c r="S45" i="2"/>
  <c r="X45" i="2"/>
  <c r="Z39" i="2"/>
  <c r="S44" i="2"/>
  <c r="X44" i="2"/>
  <c r="Y14" i="10"/>
  <c r="Z37" i="9"/>
  <c r="Z53" i="8"/>
  <c r="S18" i="7"/>
  <c r="X18" i="7"/>
  <c r="Z10" i="5"/>
  <c r="S48" i="10"/>
  <c r="X48" i="10"/>
  <c r="Z48" i="10"/>
  <c r="V48" i="10"/>
  <c r="Y48" i="10"/>
  <c r="V26" i="4"/>
  <c r="Y26" i="4"/>
  <c r="S26" i="4"/>
  <c r="X26" i="4"/>
  <c r="V20" i="4"/>
  <c r="Y20" i="4"/>
  <c r="S20" i="4"/>
  <c r="X20" i="4"/>
  <c r="S46" i="4"/>
  <c r="X46" i="4"/>
  <c r="V46" i="4"/>
  <c r="Y46" i="4"/>
  <c r="AA56" i="10"/>
  <c r="X17" i="5"/>
  <c r="X39" i="6"/>
  <c r="Y35" i="2"/>
  <c r="Y17" i="3"/>
  <c r="Y38" i="8"/>
  <c r="V18" i="7"/>
  <c r="Y18" i="7"/>
  <c r="Y39" i="3"/>
  <c r="S28" i="10"/>
  <c r="X28" i="10"/>
  <c r="Z28" i="10"/>
  <c r="V28" i="10"/>
  <c r="Y28" i="10"/>
  <c r="S11" i="9"/>
  <c r="X11" i="9"/>
  <c r="V11" i="9"/>
  <c r="Y11" i="9"/>
  <c r="V51" i="8"/>
  <c r="Y51" i="8"/>
  <c r="S51" i="8"/>
  <c r="X51" i="8"/>
  <c r="V52" i="4"/>
  <c r="Y52" i="4"/>
  <c r="S52" i="4"/>
  <c r="X52" i="4"/>
  <c r="Z46" i="5"/>
  <c r="V36" i="8"/>
  <c r="Y36" i="8"/>
  <c r="S36" i="8"/>
  <c r="X36" i="8"/>
  <c r="Z36" i="8"/>
  <c r="S38" i="6"/>
  <c r="X38" i="6"/>
  <c r="V41" i="5"/>
  <c r="Y41" i="5"/>
  <c r="Z41" i="5"/>
  <c r="AA56" i="6"/>
  <c r="S41" i="5"/>
  <c r="X41" i="5"/>
  <c r="Z12" i="5"/>
  <c r="Z38" i="6"/>
  <c r="S38" i="10"/>
  <c r="X38" i="10"/>
  <c r="V38" i="10"/>
  <c r="Y38" i="10"/>
  <c r="Z38" i="10"/>
  <c r="V10" i="9"/>
  <c r="Y10" i="9"/>
  <c r="Z10" i="9"/>
  <c r="S44" i="10"/>
  <c r="X44" i="10"/>
  <c r="V44" i="10"/>
  <c r="Y44" i="10"/>
  <c r="Z44" i="10"/>
  <c r="Z33" i="6"/>
  <c r="V35" i="9"/>
  <c r="Y35" i="9"/>
  <c r="S35" i="9"/>
  <c r="X35" i="9"/>
  <c r="Z35" i="9"/>
  <c r="AA56" i="8"/>
  <c r="S54" i="8"/>
  <c r="X54" i="8"/>
  <c r="V54" i="8"/>
  <c r="Y54" i="8"/>
  <c r="S35" i="7"/>
  <c r="X35" i="7"/>
  <c r="V35" i="7"/>
  <c r="Y35" i="7"/>
  <c r="Z35" i="7"/>
  <c r="S37" i="6"/>
  <c r="X37" i="6"/>
  <c r="V37" i="6"/>
  <c r="Y37" i="6"/>
  <c r="V40" i="5"/>
  <c r="Y40" i="5"/>
  <c r="S40" i="5"/>
  <c r="X40" i="5"/>
  <c r="V9" i="7"/>
  <c r="Y9" i="7"/>
  <c r="S9" i="7"/>
  <c r="X9" i="7"/>
  <c r="S29" i="6"/>
  <c r="X29" i="6"/>
  <c r="V29" i="6"/>
  <c r="Y29" i="6"/>
  <c r="S19" i="4"/>
  <c r="X19" i="4"/>
  <c r="V19" i="4"/>
  <c r="Y19" i="4"/>
  <c r="S51" i="4"/>
  <c r="X51" i="4"/>
  <c r="V51" i="4"/>
  <c r="Y51" i="4"/>
  <c r="Z26" i="6"/>
  <c r="V26" i="6"/>
  <c r="Y26" i="6"/>
  <c r="S26" i="6"/>
  <c r="X26" i="6"/>
  <c r="Z29" i="6"/>
  <c r="S15" i="5"/>
  <c r="X15" i="5"/>
  <c r="V15" i="5"/>
  <c r="Y15" i="5"/>
  <c r="Z51" i="4"/>
  <c r="Z18" i="2"/>
  <c r="Y38" i="6"/>
  <c r="V47" i="2"/>
  <c r="Y47" i="2"/>
  <c r="S54" i="2"/>
  <c r="X54" i="2"/>
  <c r="Z29" i="3"/>
  <c r="V14" i="2"/>
  <c r="Y14" i="2"/>
  <c r="V18" i="2"/>
  <c r="Y18" i="2"/>
  <c r="S31" i="2"/>
  <c r="X31" i="2"/>
  <c r="Y13" i="3"/>
  <c r="V38" i="2"/>
  <c r="Y38" i="2"/>
  <c r="S13" i="2"/>
  <c r="X13" i="2"/>
  <c r="S46" i="10"/>
  <c r="X46" i="10"/>
  <c r="V46" i="10"/>
  <c r="Y46" i="10"/>
  <c r="Z46" i="10"/>
  <c r="Z13" i="9"/>
  <c r="S13" i="9"/>
  <c r="X13" i="9"/>
  <c r="S47" i="10"/>
  <c r="X47" i="10"/>
  <c r="V47" i="10"/>
  <c r="Y47" i="10"/>
  <c r="Z47" i="10"/>
  <c r="S30" i="10"/>
  <c r="X30" i="10"/>
  <c r="V30" i="10"/>
  <c r="Y30" i="10"/>
  <c r="Z30" i="10"/>
  <c r="S50" i="9"/>
  <c r="X50" i="9"/>
  <c r="V50" i="9"/>
  <c r="Y50" i="9"/>
  <c r="Z11" i="7"/>
  <c r="S11" i="7"/>
  <c r="X11" i="7"/>
  <c r="V11" i="7"/>
  <c r="Y11" i="7"/>
  <c r="S43" i="7"/>
  <c r="X43" i="7"/>
  <c r="V43" i="7"/>
  <c r="Y43" i="7"/>
  <c r="V52" i="6"/>
  <c r="Y52" i="6"/>
  <c r="S52" i="6"/>
  <c r="X52" i="6"/>
  <c r="Z54" i="8"/>
  <c r="Y39" i="7"/>
  <c r="S27" i="4"/>
  <c r="X27" i="4"/>
  <c r="V27" i="4"/>
  <c r="Y27" i="4"/>
  <c r="S10" i="7"/>
  <c r="X10" i="7"/>
  <c r="V10" i="7"/>
  <c r="Y10" i="7"/>
  <c r="Z10" i="7"/>
  <c r="S42" i="7"/>
  <c r="X42" i="7"/>
  <c r="V42" i="7"/>
  <c r="Y42" i="7"/>
  <c r="X38" i="8"/>
  <c r="Y17" i="7"/>
  <c r="Z40" i="5"/>
  <c r="Z52" i="2"/>
  <c r="Z38" i="2"/>
  <c r="X22" i="3"/>
  <c r="Y28" i="3"/>
  <c r="S47" i="2"/>
  <c r="X47" i="2"/>
  <c r="S13" i="3"/>
  <c r="X13" i="3"/>
  <c r="V29" i="3"/>
  <c r="Y29" i="3"/>
  <c r="V15" i="2"/>
  <c r="Y15" i="2"/>
  <c r="S52" i="2"/>
  <c r="X52" i="2"/>
  <c r="Z13" i="3"/>
  <c r="S38" i="2"/>
  <c r="X38" i="2"/>
  <c r="V9" i="10"/>
  <c r="Y9" i="10"/>
  <c r="S9" i="10"/>
  <c r="X9" i="10"/>
  <c r="Z9" i="10"/>
  <c r="S27" i="9"/>
  <c r="X27" i="9"/>
  <c r="V27" i="9"/>
  <c r="Y27" i="9"/>
  <c r="S52" i="10"/>
  <c r="X52" i="10"/>
  <c r="V52" i="10"/>
  <c r="Y52" i="10"/>
  <c r="S19" i="7"/>
  <c r="X19" i="7"/>
  <c r="V19" i="7"/>
  <c r="Y19" i="7"/>
  <c r="S51" i="7"/>
  <c r="X51" i="7"/>
  <c r="V51" i="7"/>
  <c r="Y51" i="7"/>
  <c r="S30" i="6"/>
  <c r="X30" i="6"/>
  <c r="V30" i="6"/>
  <c r="Y30" i="6"/>
  <c r="Z30" i="6"/>
  <c r="Y19" i="8"/>
  <c r="V11" i="6"/>
  <c r="Y11" i="6"/>
  <c r="S11" i="6"/>
  <c r="X11" i="6"/>
  <c r="V44" i="6"/>
  <c r="Y44" i="6"/>
  <c r="S44" i="6"/>
  <c r="X44" i="6"/>
  <c r="S35" i="4"/>
  <c r="X35" i="4"/>
  <c r="V35" i="4"/>
  <c r="Y35" i="4"/>
  <c r="Z26" i="7"/>
  <c r="S26" i="7"/>
  <c r="X26" i="7"/>
  <c r="V26" i="7"/>
  <c r="Y26" i="7"/>
  <c r="X39" i="3"/>
  <c r="X22" i="9"/>
  <c r="Y15" i="6"/>
  <c r="X44" i="4"/>
  <c r="Y52" i="2"/>
  <c r="Z15" i="5"/>
  <c r="Y26" i="8"/>
  <c r="X53" i="2"/>
  <c r="X25" i="3"/>
  <c r="S39" i="10"/>
  <c r="X39" i="10"/>
  <c r="V39" i="10"/>
  <c r="Y39" i="10"/>
  <c r="Z39" i="10"/>
  <c r="Z51" i="9"/>
  <c r="S51" i="9"/>
  <c r="X51" i="9"/>
  <c r="V51" i="9"/>
  <c r="Y51" i="9"/>
  <c r="S18" i="8"/>
  <c r="X18" i="8"/>
  <c r="V18" i="8"/>
  <c r="Y18" i="8"/>
  <c r="S54" i="10"/>
  <c r="X54" i="10"/>
  <c r="Z54" i="10"/>
  <c r="V54" i="10"/>
  <c r="Y54" i="10"/>
  <c r="S43" i="9"/>
  <c r="X43" i="9"/>
  <c r="V43" i="9"/>
  <c r="Y43" i="9"/>
  <c r="S27" i="7"/>
  <c r="X27" i="7"/>
  <c r="V27" i="7"/>
  <c r="Y27" i="7"/>
  <c r="Z9" i="7"/>
  <c r="V32" i="6"/>
  <c r="Y32" i="6"/>
  <c r="S32" i="6"/>
  <c r="X32" i="6"/>
  <c r="S38" i="5"/>
  <c r="X38" i="5"/>
  <c r="V38" i="5"/>
  <c r="Y38" i="5"/>
  <c r="Z38" i="5"/>
  <c r="V28" i="8"/>
  <c r="Y28" i="8"/>
  <c r="S28" i="8"/>
  <c r="X28" i="8"/>
  <c r="V24" i="6"/>
  <c r="Y24" i="6"/>
  <c r="S24" i="6"/>
  <c r="X24" i="6"/>
  <c r="Z24" i="6"/>
  <c r="Z11" i="4"/>
  <c r="V11" i="4"/>
  <c r="Y11" i="4"/>
  <c r="S11" i="4"/>
  <c r="X11" i="4"/>
  <c r="S43" i="4"/>
  <c r="X43" i="4"/>
  <c r="V43" i="4"/>
  <c r="Y43" i="4"/>
  <c r="S51" i="6"/>
  <c r="X51" i="6"/>
  <c r="V51" i="6"/>
  <c r="Y51" i="6"/>
  <c r="Z32" i="6"/>
  <c r="Z27" i="7"/>
  <c r="X22" i="8"/>
  <c r="S9" i="9"/>
  <c r="X9" i="9"/>
  <c r="V9" i="9"/>
  <c r="Y9" i="9"/>
  <c r="Z9" i="9"/>
  <c r="S48" i="9"/>
  <c r="X48" i="9"/>
  <c r="V48" i="9"/>
  <c r="Y48" i="9"/>
  <c r="Z48" i="9"/>
  <c r="Z15" i="9"/>
  <c r="S15" i="9"/>
  <c r="X15" i="9"/>
  <c r="V15" i="9"/>
  <c r="Y15" i="9"/>
  <c r="S32" i="9"/>
  <c r="X32" i="9"/>
  <c r="V32" i="9"/>
  <c r="Y32" i="9"/>
  <c r="Z32" i="9"/>
  <c r="AA56" i="9"/>
  <c r="S40" i="7"/>
  <c r="X40" i="7"/>
  <c r="V40" i="7"/>
  <c r="Y40" i="7"/>
  <c r="Z40" i="7"/>
  <c r="S23" i="5"/>
  <c r="X23" i="5"/>
  <c r="V23" i="5"/>
  <c r="Y23" i="5"/>
  <c r="Z23" i="5"/>
  <c r="S25" i="6"/>
  <c r="X25" i="6"/>
  <c r="V25" i="6"/>
  <c r="Y25" i="6"/>
  <c r="Z25" i="6"/>
  <c r="Z23" i="9"/>
  <c r="S23" i="9"/>
  <c r="X23" i="9"/>
  <c r="V23" i="9"/>
  <c r="Y23" i="9"/>
  <c r="Z29" i="8"/>
  <c r="S29" i="8"/>
  <c r="X29" i="8"/>
  <c r="V29" i="8"/>
  <c r="Y29" i="8"/>
  <c r="Z41" i="8"/>
  <c r="V41" i="8"/>
  <c r="Y41" i="8"/>
  <c r="S41" i="8"/>
  <c r="X41" i="8"/>
  <c r="Z47" i="9"/>
  <c r="S47" i="9"/>
  <c r="X47" i="9"/>
  <c r="V47" i="9"/>
  <c r="Y47" i="9"/>
  <c r="S24" i="7"/>
  <c r="X24" i="7"/>
  <c r="V24" i="7"/>
  <c r="Y24" i="7"/>
  <c r="Z24" i="7"/>
  <c r="V9" i="5"/>
  <c r="Y9" i="5"/>
  <c r="S9" i="5"/>
  <c r="X9" i="5"/>
  <c r="Z9" i="5"/>
  <c r="V41" i="6"/>
  <c r="Y41" i="6"/>
  <c r="S41" i="6"/>
  <c r="X41" i="6"/>
  <c r="Z41" i="6"/>
  <c r="Y35" i="10"/>
  <c r="Z45" i="8"/>
  <c r="S45" i="8"/>
  <c r="X45" i="8"/>
  <c r="V45" i="8"/>
  <c r="Y45" i="8"/>
  <c r="Z25" i="8"/>
  <c r="V25" i="8"/>
  <c r="Y25" i="8"/>
  <c r="S25" i="8"/>
  <c r="X25" i="8"/>
  <c r="X16" i="9"/>
  <c r="S16" i="7"/>
  <c r="X16" i="7"/>
  <c r="V16" i="7"/>
  <c r="Y16" i="7"/>
  <c r="Z16" i="7"/>
  <c r="S48" i="7"/>
  <c r="X48" i="7"/>
  <c r="V48" i="7"/>
  <c r="Y48" i="7"/>
  <c r="Z48" i="7"/>
  <c r="S33" i="6"/>
  <c r="X33" i="6"/>
  <c r="V33" i="6"/>
  <c r="Y33" i="6"/>
  <c r="Y23" i="4"/>
  <c r="Y39" i="4"/>
  <c r="S35" i="5"/>
  <c r="X35" i="5"/>
  <c r="Z35" i="5"/>
  <c r="V35" i="5"/>
  <c r="Y35" i="5"/>
  <c r="AA56" i="3"/>
  <c r="V44" i="5"/>
  <c r="Y44" i="5"/>
  <c r="S44" i="5"/>
  <c r="X44" i="5"/>
  <c r="X12" i="4"/>
  <c r="S12" i="10"/>
  <c r="X12" i="10"/>
  <c r="Z12" i="10"/>
  <c r="V12" i="10"/>
  <c r="Y12" i="10"/>
  <c r="Z31" i="9"/>
  <c r="S31" i="9"/>
  <c r="X31" i="9"/>
  <c r="V31" i="9"/>
  <c r="Y31" i="9"/>
  <c r="Z39" i="9"/>
  <c r="S39" i="9"/>
  <c r="X39" i="9"/>
  <c r="V39" i="9"/>
  <c r="Y39" i="9"/>
  <c r="V12" i="8"/>
  <c r="Y12" i="8"/>
  <c r="S12" i="8"/>
  <c r="X12" i="8"/>
  <c r="Z12" i="8"/>
  <c r="X10" i="9"/>
  <c r="X20" i="9"/>
  <c r="S32" i="7"/>
  <c r="X32" i="7"/>
  <c r="V32" i="7"/>
  <c r="Y32" i="7"/>
  <c r="Z32" i="7"/>
  <c r="S39" i="5"/>
  <c r="X39" i="5"/>
  <c r="V39" i="5"/>
  <c r="Y39" i="5"/>
  <c r="S17" i="6"/>
  <c r="X17" i="6"/>
  <c r="V17" i="6"/>
  <c r="Y17" i="6"/>
  <c r="S49" i="6"/>
  <c r="X49" i="6"/>
  <c r="V49" i="6"/>
  <c r="Y49" i="6"/>
  <c r="X13" i="6"/>
  <c r="Z49" i="6"/>
  <c r="Z44" i="5"/>
  <c r="V16" i="4"/>
  <c r="Y16" i="4"/>
  <c r="S16" i="4"/>
  <c r="X16" i="4"/>
  <c r="V24" i="4"/>
  <c r="Y24" i="4"/>
  <c r="S24" i="4"/>
  <c r="X24" i="4"/>
  <c r="V32" i="4"/>
  <c r="Y32" i="4"/>
  <c r="S32" i="4"/>
  <c r="X32" i="4"/>
  <c r="V40" i="4"/>
  <c r="Y40" i="4"/>
  <c r="S40" i="4"/>
  <c r="X40" i="4"/>
  <c r="V48" i="4"/>
  <c r="Y48" i="4"/>
  <c r="S48" i="4"/>
  <c r="X48" i="4"/>
  <c r="AA56" i="4"/>
  <c r="AA56" i="2"/>
  <c r="V12" i="5"/>
  <c r="Y12" i="5"/>
  <c r="S12" i="5"/>
  <c r="X12" i="5"/>
  <c r="Z17" i="6"/>
  <c r="AA56" i="5"/>
  <c r="Z39" i="5"/>
  <c r="AD23" i="8"/>
  <c r="AD35" i="8"/>
  <c r="AD37" i="8"/>
  <c r="AD54" i="9"/>
  <c r="AD13" i="7"/>
  <c r="AD34" i="9"/>
  <c r="AD23" i="3"/>
  <c r="AD38" i="8"/>
  <c r="AD19" i="8"/>
  <c r="AD22" i="3"/>
  <c r="AD25" i="10"/>
  <c r="AD11" i="5"/>
  <c r="AD41" i="3"/>
  <c r="AD45" i="7"/>
  <c r="AD46" i="8"/>
  <c r="AD48" i="8"/>
  <c r="AD39" i="8"/>
  <c r="AD54" i="3"/>
  <c r="AD22" i="5"/>
  <c r="AD17" i="10"/>
  <c r="AD27" i="5"/>
  <c r="AD43" i="8"/>
  <c r="AD50" i="4"/>
  <c r="AD24" i="8"/>
  <c r="AD25" i="9"/>
  <c r="AD50" i="3"/>
  <c r="AD46" i="2"/>
  <c r="AD27" i="8"/>
  <c r="AD25" i="4"/>
  <c r="AD48" i="6"/>
  <c r="AD37" i="2"/>
  <c r="AD30" i="5"/>
  <c r="AD9" i="4"/>
  <c r="AD23" i="2"/>
  <c r="AD51" i="3"/>
  <c r="AD29" i="9"/>
  <c r="AD26" i="2"/>
  <c r="AD16" i="6"/>
  <c r="AD41" i="4"/>
  <c r="AD13" i="5"/>
  <c r="AD30" i="7"/>
  <c r="AD11" i="8"/>
  <c r="AD40" i="10"/>
  <c r="AD42" i="7"/>
  <c r="AD24" i="2"/>
  <c r="AD36" i="7"/>
  <c r="AD21" i="2"/>
  <c r="AD14" i="8"/>
  <c r="AD29" i="4"/>
  <c r="AD19" i="10"/>
  <c r="AD20" i="5"/>
  <c r="AD52" i="8"/>
  <c r="AD30" i="3"/>
  <c r="AD25" i="2"/>
  <c r="AD35" i="2"/>
  <c r="AD34" i="6"/>
  <c r="AD33" i="2"/>
  <c r="AD36" i="2"/>
  <c r="AD49" i="3"/>
  <c r="AD15" i="10"/>
  <c r="AD34" i="2"/>
  <c r="AD49" i="9"/>
  <c r="AD12" i="7"/>
  <c r="AD49" i="4"/>
  <c r="AD31" i="4"/>
  <c r="AD17" i="9"/>
  <c r="AD48" i="10"/>
  <c r="AD12" i="3"/>
  <c r="AD38" i="3"/>
  <c r="AD53" i="5"/>
  <c r="AD14" i="7"/>
  <c r="AD17" i="2"/>
  <c r="AD25" i="3"/>
  <c r="AD48" i="2"/>
  <c r="AD12" i="2"/>
  <c r="AD22" i="10"/>
  <c r="AD32" i="5"/>
  <c r="AD43" i="3"/>
  <c r="AD16" i="5"/>
  <c r="AD37" i="10"/>
  <c r="AD50" i="5"/>
  <c r="AD52" i="7"/>
  <c r="AD51" i="2"/>
  <c r="AD28" i="7"/>
  <c r="AD39" i="7"/>
  <c r="AD14" i="4"/>
  <c r="AD31" i="8"/>
  <c r="AD44" i="9"/>
  <c r="AD18" i="6"/>
  <c r="AD52" i="9"/>
  <c r="AD23" i="10"/>
  <c r="AD20" i="2"/>
  <c r="AD42" i="3"/>
  <c r="AD49" i="7"/>
  <c r="AD13" i="8"/>
  <c r="AD35" i="10"/>
  <c r="AD17" i="4"/>
  <c r="AD45" i="2"/>
  <c r="AD42" i="9"/>
  <c r="AD28" i="6"/>
  <c r="AD25" i="7"/>
  <c r="AD36" i="6"/>
  <c r="AD22" i="7"/>
  <c r="AD10" i="6"/>
  <c r="AD39" i="3"/>
  <c r="AD33" i="10"/>
  <c r="AD42" i="6"/>
  <c r="AD36" i="5"/>
  <c r="AD16" i="2"/>
  <c r="AD37" i="4"/>
  <c r="AD47" i="7"/>
  <c r="AD46" i="3"/>
  <c r="AD21" i="8"/>
  <c r="AD33" i="3"/>
  <c r="AD25" i="5"/>
  <c r="AD50" i="6"/>
  <c r="AD52" i="3"/>
  <c r="AD46" i="7"/>
  <c r="AD33" i="4"/>
  <c r="AD27" i="6"/>
  <c r="AD41" i="9"/>
  <c r="AD18" i="4"/>
  <c r="AD37" i="7"/>
  <c r="AD42" i="5"/>
  <c r="AD46" i="9"/>
  <c r="AD36" i="3"/>
  <c r="AD47" i="8"/>
  <c r="AD54" i="6"/>
  <c r="AD53" i="6"/>
  <c r="AD28" i="2"/>
  <c r="AD31" i="5"/>
  <c r="AD17" i="8"/>
  <c r="AD54" i="4"/>
  <c r="AD28" i="5"/>
  <c r="AD34" i="3"/>
  <c r="AD40" i="6"/>
  <c r="AD20" i="3"/>
  <c r="AD42" i="8"/>
  <c r="AD42" i="10"/>
  <c r="AD36" i="4"/>
  <c r="AD39" i="4"/>
  <c r="AD30" i="8"/>
  <c r="AD43" i="2"/>
  <c r="AD28" i="3"/>
  <c r="AD10" i="7"/>
  <c r="AD13" i="9"/>
  <c r="AD34" i="7"/>
  <c r="AD11" i="2"/>
  <c r="AD43" i="10"/>
  <c r="AD31" i="10"/>
  <c r="AD31" i="7"/>
  <c r="AD21" i="7"/>
  <c r="AD53" i="10"/>
  <c r="AD19" i="2"/>
  <c r="AD21" i="5"/>
  <c r="AD37" i="3"/>
  <c r="AD53" i="4"/>
  <c r="AD19" i="5"/>
  <c r="AD41" i="2"/>
  <c r="AB56" i="7"/>
  <c r="AD50" i="2"/>
  <c r="AD45" i="9"/>
  <c r="AB56" i="5"/>
  <c r="AD24" i="5"/>
  <c r="AD20" i="6"/>
  <c r="AD26" i="9"/>
  <c r="Z56" i="4"/>
  <c r="AD26" i="8"/>
  <c r="AD24" i="10"/>
  <c r="AD13" i="3"/>
  <c r="AD52" i="6"/>
  <c r="AD21" i="4"/>
  <c r="AD43" i="6"/>
  <c r="AD10" i="2"/>
  <c r="AD50" i="10"/>
  <c r="AD46" i="5"/>
  <c r="AD31" i="3"/>
  <c r="AD50" i="7"/>
  <c r="AB56" i="8"/>
  <c r="AD47" i="3"/>
  <c r="AD20" i="8"/>
  <c r="AD40" i="9"/>
  <c r="AD35" i="3"/>
  <c r="AD54" i="5"/>
  <c r="AD9" i="6"/>
  <c r="AD30" i="2"/>
  <c r="AD26" i="3"/>
  <c r="AD18" i="3"/>
  <c r="AD32" i="10"/>
  <c r="AD9" i="2"/>
  <c r="AD9" i="8"/>
  <c r="AD15" i="8"/>
  <c r="AD51" i="5"/>
  <c r="AD19" i="9"/>
  <c r="AD18" i="9"/>
  <c r="AD30" i="4"/>
  <c r="AD40" i="8"/>
  <c r="AD42" i="2"/>
  <c r="AD9" i="3"/>
  <c r="AD13" i="4"/>
  <c r="AD44" i="3"/>
  <c r="AD48" i="5"/>
  <c r="AD43" i="7"/>
  <c r="AD18" i="10"/>
  <c r="AD16" i="10"/>
  <c r="AD17" i="5"/>
  <c r="AD29" i="5"/>
  <c r="AD53" i="3"/>
  <c r="AD28" i="4"/>
  <c r="AD20" i="7"/>
  <c r="AD40" i="2"/>
  <c r="AB56" i="4"/>
  <c r="AD22" i="4"/>
  <c r="AD47" i="4"/>
  <c r="AD14" i="10"/>
  <c r="AD48" i="3"/>
  <c r="AD46" i="6"/>
  <c r="AD28" i="9"/>
  <c r="AD16" i="8"/>
  <c r="AD12" i="6"/>
  <c r="AD32" i="3"/>
  <c r="AD10" i="8"/>
  <c r="AD37" i="9"/>
  <c r="AD21" i="6"/>
  <c r="AD10" i="9"/>
  <c r="AD53" i="2"/>
  <c r="AD26" i="10"/>
  <c r="AD54" i="2"/>
  <c r="AD38" i="9"/>
  <c r="AD31" i="2"/>
  <c r="AD41" i="7"/>
  <c r="Z56" i="3"/>
  <c r="AD35" i="6"/>
  <c r="AD44" i="7"/>
  <c r="AD14" i="5"/>
  <c r="AD32" i="2"/>
  <c r="AD14" i="3"/>
  <c r="AD29" i="2"/>
  <c r="AD24" i="3"/>
  <c r="AD23" i="7"/>
  <c r="AD45" i="3"/>
  <c r="AD13" i="6"/>
  <c r="AD53" i="7"/>
  <c r="AD9" i="9"/>
  <c r="AD22" i="8"/>
  <c r="AD15" i="4"/>
  <c r="AD9" i="7"/>
  <c r="AD42" i="4"/>
  <c r="AD20" i="10"/>
  <c r="AD14" i="6"/>
  <c r="AD49" i="10"/>
  <c r="AD32" i="8"/>
  <c r="AD49" i="2"/>
  <c r="AB56" i="9"/>
  <c r="AD40" i="3"/>
  <c r="AD52" i="5"/>
  <c r="AD34" i="5"/>
  <c r="AD21" i="9"/>
  <c r="AD21" i="3"/>
  <c r="AD19" i="3"/>
  <c r="AD38" i="7"/>
  <c r="AD14" i="9"/>
  <c r="AD49" i="8"/>
  <c r="AD26" i="7"/>
  <c r="AD44" i="6"/>
  <c r="AD29" i="3"/>
  <c r="AD14" i="2"/>
  <c r="AD17" i="3"/>
  <c r="AD39" i="6"/>
  <c r="AD39" i="2"/>
  <c r="AD50" i="8"/>
  <c r="AD22" i="6"/>
  <c r="AD44" i="8"/>
  <c r="AD34" i="8"/>
  <c r="AD21" i="10"/>
  <c r="AD43" i="5"/>
  <c r="AD18" i="7"/>
  <c r="AD33" i="9"/>
  <c r="AB56" i="10"/>
  <c r="AD44" i="2"/>
  <c r="AD16" i="3"/>
  <c r="AD27" i="2"/>
  <c r="AD27" i="10"/>
  <c r="AD23" i="6"/>
  <c r="AD38" i="4"/>
  <c r="AB56" i="3"/>
  <c r="AD13" i="10"/>
  <c r="AD29" i="10"/>
  <c r="AD13" i="2"/>
  <c r="AD26" i="5"/>
  <c r="AD44" i="4"/>
  <c r="AD22" i="9"/>
  <c r="AD34" i="10"/>
  <c r="AD33" i="5"/>
  <c r="AD10" i="3"/>
  <c r="AD26" i="6"/>
  <c r="AD51" i="8"/>
  <c r="AD33" i="7"/>
  <c r="AD45" i="10"/>
  <c r="AD24" i="9"/>
  <c r="AD36" i="9"/>
  <c r="AD11" i="10"/>
  <c r="AD15" i="3"/>
  <c r="AD15" i="6"/>
  <c r="AD11" i="7"/>
  <c r="AD54" i="7"/>
  <c r="AD51" i="10"/>
  <c r="AD45" i="4"/>
  <c r="AD47" i="6"/>
  <c r="AD15" i="7"/>
  <c r="AD23" i="4"/>
  <c r="AD27" i="3"/>
  <c r="Z56" i="6"/>
  <c r="AD18" i="5"/>
  <c r="AD41" i="8"/>
  <c r="AD40" i="7"/>
  <c r="AD30" i="6"/>
  <c r="AD52" i="2"/>
  <c r="AD17" i="7"/>
  <c r="AD46" i="4"/>
  <c r="AD20" i="4"/>
  <c r="AD26" i="4"/>
  <c r="AD53" i="9"/>
  <c r="AD19" i="6"/>
  <c r="AD47" i="5"/>
  <c r="AD36" i="10"/>
  <c r="AD34" i="4"/>
  <c r="AD11" i="3"/>
  <c r="Y56" i="3"/>
  <c r="AD49" i="5"/>
  <c r="AD10" i="5"/>
  <c r="Z56" i="10"/>
  <c r="AD43" i="9"/>
  <c r="AD51" i="9"/>
  <c r="AD19" i="7"/>
  <c r="AD27" i="9"/>
  <c r="AD38" i="2"/>
  <c r="AD28" i="10"/>
  <c r="AD45" i="6"/>
  <c r="AD10" i="10"/>
  <c r="AD37" i="5"/>
  <c r="AD45" i="5"/>
  <c r="AD30" i="10"/>
  <c r="X56" i="2"/>
  <c r="AD22" i="2"/>
  <c r="Z56" i="8"/>
  <c r="Z56" i="2"/>
  <c r="AD15" i="9"/>
  <c r="Y56" i="6"/>
  <c r="AD20" i="9"/>
  <c r="X56" i="8"/>
  <c r="X56" i="3"/>
  <c r="AD31" i="6"/>
  <c r="AD29" i="8"/>
  <c r="AD23" i="9"/>
  <c r="AD51" i="6"/>
  <c r="AD27" i="7"/>
  <c r="AB56" i="2"/>
  <c r="AD35" i="4"/>
  <c r="AD9" i="10"/>
  <c r="AD52" i="4"/>
  <c r="AD11" i="9"/>
  <c r="AD53" i="8"/>
  <c r="AD38" i="6"/>
  <c r="AB56" i="6"/>
  <c r="AD41" i="5"/>
  <c r="AD10" i="4"/>
  <c r="AD44" i="5"/>
  <c r="AD9" i="5"/>
  <c r="AD11" i="4"/>
  <c r="AD32" i="6"/>
  <c r="AD15" i="2"/>
  <c r="AD46" i="10"/>
  <c r="AD51" i="4"/>
  <c r="AD24" i="6"/>
  <c r="AD54" i="10"/>
  <c r="AD27" i="4"/>
  <c r="AD47" i="2"/>
  <c r="AD29" i="6"/>
  <c r="AD35" i="9"/>
  <c r="AD16" i="9"/>
  <c r="AD51" i="7"/>
  <c r="AD52" i="10"/>
  <c r="Y56" i="2"/>
  <c r="AD15" i="5"/>
  <c r="AD19" i="4"/>
  <c r="AD36" i="8"/>
  <c r="AD31" i="9"/>
  <c r="AD38" i="5"/>
  <c r="AD50" i="9"/>
  <c r="AD47" i="10"/>
  <c r="AD35" i="7"/>
  <c r="AD11" i="6"/>
  <c r="AD43" i="4"/>
  <c r="AD28" i="8"/>
  <c r="AD39" i="10"/>
  <c r="AD17" i="6"/>
  <c r="AD24" i="7"/>
  <c r="AD39" i="9"/>
  <c r="AD33" i="6"/>
  <c r="Z56" i="7"/>
  <c r="AD12" i="9"/>
  <c r="AD23" i="5"/>
  <c r="AD32" i="9"/>
  <c r="AD48" i="9"/>
  <c r="AD54" i="8"/>
  <c r="Y56" i="10"/>
  <c r="AD47" i="9"/>
  <c r="AD40" i="5"/>
  <c r="AD44" i="10"/>
  <c r="Y56" i="8"/>
  <c r="AD48" i="4"/>
  <c r="AD49" i="6"/>
  <c r="AD39" i="5"/>
  <c r="X56" i="4"/>
  <c r="AD35" i="5"/>
  <c r="AD25" i="8"/>
  <c r="AD18" i="8"/>
  <c r="AD18" i="2"/>
  <c r="AD38" i="10"/>
  <c r="X56" i="10"/>
  <c r="AD41" i="6"/>
  <c r="AD25" i="6"/>
  <c r="AD37" i="6"/>
  <c r="AD48" i="7"/>
  <c r="Y56" i="7"/>
  <c r="AD32" i="4"/>
  <c r="AD16" i="4"/>
  <c r="AD32" i="7"/>
  <c r="AD16" i="7"/>
  <c r="AD45" i="8"/>
  <c r="Y56" i="4"/>
  <c r="AD12" i="5"/>
  <c r="AD40" i="4"/>
  <c r="AD24" i="4"/>
  <c r="AD12" i="8"/>
  <c r="X56" i="7"/>
  <c r="X56" i="9"/>
  <c r="Z56" i="5"/>
  <c r="X56" i="6"/>
  <c r="Z56" i="9"/>
  <c r="Y56" i="5"/>
  <c r="AD12" i="4"/>
  <c r="Y56" i="9"/>
  <c r="AD12" i="10"/>
  <c r="X56" i="5"/>
  <c r="AD56" i="6"/>
  <c r="AD55" i="3"/>
  <c r="AD56" i="10"/>
  <c r="AD56" i="2"/>
  <c r="AD55" i="9"/>
  <c r="AD56" i="3"/>
  <c r="AD56" i="4"/>
  <c r="AD55" i="2"/>
  <c r="AD56" i="8"/>
  <c r="AD56" i="7"/>
  <c r="AD56" i="5"/>
  <c r="AD55" i="10"/>
  <c r="AD55" i="6"/>
  <c r="AD55" i="5"/>
  <c r="AD56" i="9"/>
  <c r="AD55" i="8"/>
  <c r="AD55" i="7"/>
  <c r="AD55" i="4"/>
</calcChain>
</file>

<file path=xl/sharedStrings.xml><?xml version="1.0" encoding="utf-8"?>
<sst xmlns="http://schemas.openxmlformats.org/spreadsheetml/2006/main" count="882" uniqueCount="90">
  <si>
    <t>Szenarien</t>
  </si>
  <si>
    <t>Jahr</t>
  </si>
  <si>
    <t>Bevökerungwachstum:</t>
  </si>
  <si>
    <t>Marktanteil E-Autos:</t>
  </si>
  <si>
    <t>Szenario SB2</t>
  </si>
  <si>
    <t>Szenario SB1</t>
  </si>
  <si>
    <t>Szenario SB3</t>
  </si>
  <si>
    <t>Umsetzung STEK Velostadt:</t>
  </si>
  <si>
    <t>[konstant über t]</t>
  </si>
  <si>
    <t>Unterhaltskosten</t>
  </si>
  <si>
    <t>Reisezeitkosten</t>
  </si>
  <si>
    <t>Betriebskosten</t>
  </si>
  <si>
    <t>Umweltkosten</t>
  </si>
  <si>
    <t>Unfallkosten</t>
  </si>
  <si>
    <t>Breite: Velo</t>
  </si>
  <si>
    <t>Kapazität Velo</t>
  </si>
  <si>
    <t>Kapazität MIV</t>
  </si>
  <si>
    <t>Breite: MIV</t>
  </si>
  <si>
    <t>[m]</t>
  </si>
  <si>
    <t>[km]</t>
  </si>
  <si>
    <r>
      <t>Auslastungsgrad: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</rPr>
      <t>λ</t>
    </r>
  </si>
  <si>
    <t>[CHF]</t>
  </si>
  <si>
    <t>Summe über T Jahre</t>
  </si>
  <si>
    <t xml:space="preserve">Velo: </t>
  </si>
  <si>
    <t>MIV:</t>
  </si>
  <si>
    <t>Einheitskosten: U</t>
  </si>
  <si>
    <t>Einheitskosten: TT</t>
  </si>
  <si>
    <t xml:space="preserve">Baukosten: </t>
  </si>
  <si>
    <t>[CHF/m^2]</t>
  </si>
  <si>
    <r>
      <t>Wartezeit:</t>
    </r>
    <r>
      <rPr>
        <sz val="12"/>
        <color theme="1"/>
        <rFont val="Calibri"/>
        <family val="2"/>
        <scheme val="minor"/>
      </rPr>
      <t xml:space="preserve"> 𝑡 </t>
    </r>
  </si>
  <si>
    <t>Velo</t>
  </si>
  <si>
    <t>MIV</t>
  </si>
  <si>
    <t>Geschwindigkeit:</t>
  </si>
  <si>
    <t>[km/h]</t>
  </si>
  <si>
    <t>Unterhaltskosten:</t>
  </si>
  <si>
    <t>Strasse</t>
  </si>
  <si>
    <t>Unterführung</t>
  </si>
  <si>
    <t>Einheitskosten: B</t>
  </si>
  <si>
    <t>[CHF/km * DTV]</t>
  </si>
  <si>
    <t>Schadstoff:</t>
  </si>
  <si>
    <t>Lärm:</t>
  </si>
  <si>
    <t>[CH/Fzkm]</t>
  </si>
  <si>
    <t>Einheitskosten: A</t>
  </si>
  <si>
    <t>Schranke: (+t)</t>
  </si>
  <si>
    <t>Unfall(a):</t>
  </si>
  <si>
    <t>Unfall(b):</t>
  </si>
  <si>
    <t>Unfall(c):</t>
  </si>
  <si>
    <t>[CHF/Unfall]</t>
  </si>
  <si>
    <t>EK(a):</t>
  </si>
  <si>
    <t>EK(b):</t>
  </si>
  <si>
    <t>EK(c):</t>
  </si>
  <si>
    <t>[#Unfälle(a)/Pkm]</t>
  </si>
  <si>
    <t>[#Unfälle(b)/Pkm]</t>
  </si>
  <si>
    <t>Länge(s): MIV</t>
  </si>
  <si>
    <t>Länge(s): Velo</t>
  </si>
  <si>
    <t>Fahrzeuge pro Tag</t>
  </si>
  <si>
    <t>Totale Kosten pro Jahr</t>
  </si>
  <si>
    <t>[h/Fahrzeug]</t>
  </si>
  <si>
    <t>Variante 3</t>
  </si>
  <si>
    <t>Radstreifen [m]:</t>
  </si>
  <si>
    <t>Unterführung [m]:</t>
  </si>
  <si>
    <t>Kosten:</t>
  </si>
  <si>
    <t xml:space="preserve">Radstreifen: </t>
  </si>
  <si>
    <t>850 [CHF/m]</t>
  </si>
  <si>
    <t>3750 [CHF/m^2]</t>
  </si>
  <si>
    <t>Unterführung:</t>
  </si>
  <si>
    <t>130'000 CHF</t>
  </si>
  <si>
    <t>Pro Rampe:</t>
  </si>
  <si>
    <t>Szenario SU3</t>
  </si>
  <si>
    <t>Szenario SU2</t>
  </si>
  <si>
    <t>Szenario SU1</t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</si>
  <si>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</si>
  <si>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</si>
  <si>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</si>
  <si>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</si>
  <si>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</si>
  <si>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</si>
  <si>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</si>
  <si>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99CCFF"/>
        <rFont val="Calibri"/>
        <family val="2"/>
        <scheme val="minor"/>
      </rPr>
      <t>SB2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</si>
  <si>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</si>
  <si>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99CCFF"/>
        <rFont val="Calibri"/>
        <family val="2"/>
        <scheme val="minor"/>
      </rPr>
      <t>SB2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</si>
  <si>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</si>
  <si>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99CCFF"/>
        <rFont val="Calibri"/>
        <family val="2"/>
        <scheme val="minor"/>
      </rPr>
      <t>SB2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</si>
  <si>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r>
      <t>DTV für Szenario:</t>
    </r>
    <r>
      <rPr>
        <sz val="11"/>
        <color rgb="FF66FF99"/>
        <rFont val="Calibri"/>
        <family val="2"/>
        <scheme val="minor"/>
      </rPr>
      <t xml:space="preserve"> SB3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</si>
  <si>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</si>
  <si>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>DTV für Szenario:</t>
    </r>
    <r>
      <rPr>
        <sz val="11"/>
        <color rgb="FF66FF99"/>
        <rFont val="Calibri"/>
        <family val="2"/>
        <scheme val="minor"/>
      </rPr>
      <t xml:space="preserve"> SB3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</si>
  <si>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</si>
  <si>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>DTV für Szenario:</t>
    </r>
    <r>
      <rPr>
        <sz val="11"/>
        <color rgb="FF66FF99"/>
        <rFont val="Calibri"/>
        <family val="2"/>
        <scheme val="minor"/>
      </rPr>
      <t xml:space="preserve"> SB3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</si>
  <si>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</si>
  <si>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t>7'/Nutzer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</si>
</sst>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 &quot;CHF&quot;\ * #,##0.00_ ;_ &quot;CHF&quot;\ * \-#,##0.00_ ;_ &quot;CHF&quot;\ * &quot;-&quot;??_ ;_ @_ "/>
    <numFmt numFmtId="164" formatCode="0.0%"/>
    <numFmt numFmtId="165" formatCode="0.000%"/>
    <numFmt numFmtId="166" formatCode="0.00000000"/>
    <numFmt numFmtId="167" formatCode="0.0000E+00"/>
    <numFmt numFmtId="168" formatCode="0.00000E+00"/>
  </numFmts>
  <fonts count="17" x14ac:knownFonts="1">
    <font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6"/>
      <color rgb="FFFFFF99"/>
      <name val="Calibri"/>
      <family val="2"/>
      <scheme val="minor"/>
    </font>
    <font>
      <sz val="11"/>
      <color rgb="FFFFFF99"/>
      <name val="Calibri"/>
      <family val="2"/>
      <scheme val="minor"/>
    </font>
    <font>
      <b/>
      <sz val="16"/>
      <name val="Calibri"/>
      <family val="2"/>
      <scheme val="minor"/>
    </font>
    <font>
      <sz val="11"/>
      <color rgb="FF99CCFF"/>
      <name val="Calibri"/>
      <family val="2"/>
      <scheme val="minor"/>
    </font>
    <font>
      <b/>
      <sz val="16"/>
      <color rgb="FF99CCFF"/>
      <name val="Calibri"/>
      <family val="2"/>
      <scheme val="minor"/>
    </font>
    <font>
      <sz val="11"/>
      <color rgb="FF66FF99"/>
      <name val="Calibri"/>
      <family val="2"/>
      <scheme val="minor"/>
    </font>
    <font>
      <b/>
      <sz val="16"/>
      <color rgb="FF66FF99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161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1" fontId="0" fillId="2" borderId="12" xfId="0" applyNumberFormat="1" applyFill="1" applyBorder="1" applyAlignment="1">
      <alignment horizontal="center"/>
    </xf>
    <xf numFmtId="1" fontId="0" fillId="3" borderId="12" xfId="0" applyNumberFormat="1" applyFill="1" applyBorder="1" applyAlignment="1">
      <alignment horizontal="center"/>
    </xf>
    <xf numFmtId="1" fontId="0" fillId="4" borderId="12" xfId="0" applyNumberFormat="1" applyFill="1" applyBorder="1" applyAlignment="1">
      <alignment horizontal="center"/>
    </xf>
    <xf numFmtId="0" fontId="0" fillId="3" borderId="15" xfId="0" applyFont="1" applyFill="1" applyBorder="1" applyAlignment="1">
      <alignment horizontal="center" vertical="center"/>
    </xf>
    <xf numFmtId="164" fontId="0" fillId="3" borderId="12" xfId="0" applyNumberFormat="1" applyFill="1" applyBorder="1" applyAlignment="1">
      <alignment horizontal="center"/>
    </xf>
    <xf numFmtId="164" fontId="0" fillId="3" borderId="9" xfId="0" applyNumberFormat="1" applyFill="1" applyBorder="1" applyAlignment="1">
      <alignment horizontal="center"/>
    </xf>
    <xf numFmtId="44" fontId="0" fillId="0" borderId="0" xfId="2" applyFont="1" applyFill="1" applyBorder="1" applyAlignment="1">
      <alignment vertical="center"/>
    </xf>
    <xf numFmtId="0" fontId="0" fillId="0" borderId="0" xfId="2" applyNumberFormat="1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0" fillId="0" borderId="13" xfId="0" applyBorder="1"/>
    <xf numFmtId="0" fontId="0" fillId="0" borderId="19" xfId="0" applyBorder="1"/>
    <xf numFmtId="0" fontId="0" fillId="4" borderId="20" xfId="0" applyFont="1" applyFill="1" applyBorder="1" applyAlignment="1">
      <alignment horizontal="center" vertical="center"/>
    </xf>
    <xf numFmtId="164" fontId="0" fillId="4" borderId="17" xfId="1" applyNumberFormat="1" applyFont="1" applyFill="1" applyBorder="1" applyAlignment="1">
      <alignment horizontal="center"/>
    </xf>
    <xf numFmtId="164" fontId="0" fillId="4" borderId="18" xfId="1" applyNumberFormat="1" applyFont="1" applyFill="1" applyBorder="1" applyAlignment="1">
      <alignment horizontal="center"/>
    </xf>
    <xf numFmtId="0" fontId="0" fillId="0" borderId="21" xfId="0" applyBorder="1"/>
    <xf numFmtId="165" fontId="0" fillId="0" borderId="16" xfId="1" applyNumberFormat="1" applyFont="1" applyBorder="1" applyAlignment="1">
      <alignment horizontal="center"/>
    </xf>
    <xf numFmtId="165" fontId="0" fillId="0" borderId="22" xfId="1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0" xfId="0" applyBorder="1" applyAlignment="1"/>
    <xf numFmtId="0" fontId="0" fillId="6" borderId="1" xfId="0" applyFill="1" applyBorder="1"/>
    <xf numFmtId="1" fontId="0" fillId="6" borderId="12" xfId="0" applyNumberForma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6" borderId="13" xfId="0" applyFill="1" applyBorder="1"/>
    <xf numFmtId="1" fontId="0" fillId="6" borderId="17" xfId="0" applyNumberFormat="1" applyFill="1" applyBorder="1" applyAlignment="1">
      <alignment horizontal="center"/>
    </xf>
    <xf numFmtId="0" fontId="0" fillId="0" borderId="12" xfId="0" applyBorder="1"/>
    <xf numFmtId="0" fontId="0" fillId="0" borderId="26" xfId="0" applyBorder="1"/>
    <xf numFmtId="0" fontId="0" fillId="0" borderId="7" xfId="0" applyBorder="1"/>
    <xf numFmtId="166" fontId="0" fillId="0" borderId="24" xfId="0" applyNumberFormat="1" applyBorder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11" fontId="0" fillId="0" borderId="0" xfId="0" applyNumberFormat="1"/>
    <xf numFmtId="0" fontId="0" fillId="0" borderId="0" xfId="0" applyFill="1" applyBorder="1" applyAlignment="1"/>
    <xf numFmtId="0" fontId="4" fillId="0" borderId="2" xfId="0" applyFont="1" applyBorder="1"/>
    <xf numFmtId="0" fontId="0" fillId="0" borderId="6" xfId="0" applyBorder="1"/>
    <xf numFmtId="0" fontId="0" fillId="0" borderId="3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Border="1"/>
    <xf numFmtId="0" fontId="0" fillId="0" borderId="10" xfId="0" applyBorder="1"/>
    <xf numFmtId="11" fontId="0" fillId="0" borderId="0" xfId="0" applyNumberFormat="1" applyBorder="1"/>
    <xf numFmtId="0" fontId="0" fillId="0" borderId="4" xfId="0" applyBorder="1"/>
    <xf numFmtId="11" fontId="0" fillId="0" borderId="7" xfId="0" applyNumberFormat="1" applyBorder="1"/>
    <xf numFmtId="0" fontId="0" fillId="0" borderId="5" xfId="0" applyBorder="1"/>
    <xf numFmtId="0" fontId="4" fillId="0" borderId="29" xfId="0" applyFont="1" applyBorder="1"/>
    <xf numFmtId="0" fontId="0" fillId="0" borderId="30" xfId="0" applyBorder="1"/>
    <xf numFmtId="0" fontId="0" fillId="0" borderId="31" xfId="0" applyBorder="1"/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27" xfId="0" applyBorder="1"/>
    <xf numFmtId="0" fontId="0" fillId="0" borderId="27" xfId="0" applyFill="1" applyBorder="1"/>
    <xf numFmtId="0" fontId="4" fillId="0" borderId="13" xfId="0" applyFont="1" applyBorder="1"/>
    <xf numFmtId="0" fontId="0" fillId="0" borderId="27" xfId="0" applyFill="1" applyBorder="1" applyAlignment="1">
      <alignment horizontal="left"/>
    </xf>
    <xf numFmtId="44" fontId="0" fillId="0" borderId="31" xfId="2" applyFont="1" applyFill="1" applyBorder="1" applyAlignment="1">
      <alignment horizontal="center" vertical="center"/>
    </xf>
    <xf numFmtId="0" fontId="0" fillId="0" borderId="30" xfId="0" applyFill="1" applyBorder="1" applyAlignment="1">
      <alignment horizontal="left"/>
    </xf>
    <xf numFmtId="167" fontId="0" fillId="0" borderId="9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68" fontId="0" fillId="0" borderId="1" xfId="0" applyNumberFormat="1" applyBorder="1"/>
    <xf numFmtId="1" fontId="0" fillId="4" borderId="17" xfId="0" applyNumberFormat="1" applyFill="1" applyBorder="1" applyAlignment="1">
      <alignment horizontal="center"/>
    </xf>
    <xf numFmtId="0" fontId="0" fillId="2" borderId="34" xfId="0" applyFont="1" applyFill="1" applyBorder="1" applyAlignment="1">
      <alignment horizontal="center" vertical="center"/>
    </xf>
    <xf numFmtId="0" fontId="0" fillId="0" borderId="23" xfId="0" applyBorder="1"/>
    <xf numFmtId="164" fontId="0" fillId="2" borderId="26" xfId="1" applyNumberFormat="1" applyFont="1" applyFill="1" applyBorder="1" applyAlignment="1">
      <alignment horizontal="center"/>
    </xf>
    <xf numFmtId="164" fontId="0" fillId="2" borderId="24" xfId="1" applyNumberFormat="1" applyFont="1" applyFill="1" applyBorder="1" applyAlignment="1">
      <alignment horizontal="center"/>
    </xf>
    <xf numFmtId="11" fontId="0" fillId="0" borderId="9" xfId="0" applyNumberFormat="1" applyBorder="1" applyAlignment="1">
      <alignment horizontal="center"/>
    </xf>
    <xf numFmtId="0" fontId="0" fillId="0" borderId="20" xfId="0" applyBorder="1"/>
    <xf numFmtId="0" fontId="0" fillId="0" borderId="11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4" xfId="0" applyBorder="1"/>
    <xf numFmtId="0" fontId="0" fillId="0" borderId="17" xfId="0" applyBorder="1"/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2" borderId="14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9" fillId="3" borderId="15" xfId="0" applyFont="1" applyFill="1" applyBorder="1" applyAlignment="1">
      <alignment horizontal="center" vertical="center"/>
    </xf>
    <xf numFmtId="0" fontId="0" fillId="4" borderId="14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23" xfId="0" applyBorder="1" applyAlignment="1">
      <alignment horizontal="center"/>
    </xf>
    <xf numFmtId="0" fontId="1" fillId="7" borderId="2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0" borderId="27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44" fontId="0" fillId="0" borderId="32" xfId="2" applyFont="1" applyFill="1" applyBorder="1" applyAlignment="1">
      <alignment horizontal="center" vertical="center"/>
    </xf>
    <xf numFmtId="44" fontId="0" fillId="0" borderId="33" xfId="2" applyFont="1" applyFill="1" applyBorder="1" applyAlignment="1">
      <alignment horizontal="center" vertical="center"/>
    </xf>
    <xf numFmtId="44" fontId="0" fillId="0" borderId="30" xfId="2" applyFont="1" applyFill="1" applyBorder="1" applyAlignment="1">
      <alignment horizontal="center" vertical="center"/>
    </xf>
    <xf numFmtId="44" fontId="0" fillId="0" borderId="0" xfId="2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</cellXfs>
  <cellStyles count="3">
    <cellStyle name="Prozent" xfId="1" builtinId="5"/>
    <cellStyle name="Standard" xfId="0" builtinId="0"/>
    <cellStyle name="Währung" xfId="2" builtinId="4"/>
  </cellStyles>
  <dxfs count="0"/>
  <tableStyles count="0" defaultTableStyle="TableStyleMedium2" defaultPivotStyle="PivotStyleLight16"/>
  <colors>
    <mruColors>
      <color rgb="FF66FF99"/>
      <color rgb="FF99CC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A50626DF-8A08-4508-BC7E-D7F34186686D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A50626DF-8A08-4508-BC7E-D7F34186686D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EC6BCB7F-4B2F-484B-8CD7-A017ED347EC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EC6BCB7F-4B2F-484B-8CD7-A017ED347EC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62075329-8C92-4BE3-857C-B8FF1766FD82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62075329-8C92-4BE3-857C-B8FF1766FD82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125A464A-6F34-4A7A-A148-4088F84323E7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125A464A-6F34-4A7A-A148-4088F84323E7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618FBE3D-9216-43DC-BCC1-DBC044852727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618FBE3D-9216-43DC-BCC1-DBC044852727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26E908AF-EC8A-4A01-8695-7190EAE7A01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26E908AF-EC8A-4A01-8695-7190EAE7A01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4B9E902B-43A6-4F23-B750-DC2F505905B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4B9E902B-43A6-4F23-B750-DC2F505905B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2EFC7C6E-E2A5-4B8B-8395-F0DD912FB633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2EFC7C6E-E2A5-4B8B-8395-F0DD912FB633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52E9241A-FDD1-4F3E-9137-525E990AEDD6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FE958AC0-D01C-4606-940F-C517E87A3F6B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FE958AC0-D01C-4606-940F-C517E87A3F6B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AE1AE596-14BC-4568-91F3-C6C62BE9310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AE1AE596-14BC-4568-91F3-C6C62BE9310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A0736C26-4D78-4FC5-B2A7-1879C7D8C47B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A0736C26-4D78-4FC5-B2A7-1879C7D8C47B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7F456447-98DD-4CD6-B98C-C2C718F5A222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7F456447-98DD-4CD6-B98C-C2C718F5A222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E4FEFB3A-0AFE-42E3-8A8F-72C5C287620B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E4FEFB3A-0AFE-42E3-8A8F-72C5C287620B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35E557BA-3465-4942-8FBB-3C5E194BCAD5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35E557BA-3465-4942-8FBB-3C5E194BCAD5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B47899C3-C11D-442B-9CFC-2AD92EA67B6F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B47899C3-C11D-442B-9CFC-2AD92EA67B6F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5A533BF1-6741-4739-87CC-E1CCFEE29884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5A533BF1-6741-4739-87CC-E1CCFEE29884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359CD3F2-27CC-4888-9875-FF5518CB3AB2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359CD3F2-27CC-4888-9875-FF5518CB3AB2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82611E3E-252B-4D31-A5D2-30D54E53A21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82611E3E-252B-4D31-A5D2-30D54E53A21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A89CE197-2280-425C-AAC0-B06116A8B2F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A89CE197-2280-425C-AAC0-B06116A8B2F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E165E923-F779-4B97-AF14-0FC93B17CEC6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E165E923-F779-4B97-AF14-0FC93B17CEC6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827FDDA1-FCB1-4A71-85D1-25BF428009BC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827FDDA1-FCB1-4A71-85D1-25BF428009BC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3BE2F32D-7FB5-4F4A-8AE2-353F2E21D7DB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3BE2F32D-7FB5-4F4A-8AE2-353F2E21D7DB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EC066AAF-729E-4B0D-811F-41B6C53B806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EC066AAF-729E-4B0D-811F-41B6C53B806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𝑡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4D2D32EB-799A-4B25-BD0E-56ECF191C425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4D2D32EB-799A-4B25-BD0E-56ECF191C425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6592FEAB-7B9E-49CB-A819-DA96BBC9CBA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6592FEAB-7B9E-49CB-A819-DA96BBC9CBA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FF5929EA-6C5F-4D79-B968-22C69485FB2E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FF5929EA-6C5F-4D79-B968-22C69485FB2E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89046D47-F13D-4874-88E3-76ED1718F379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89046D47-F13D-4874-88E3-76ED1718F379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AC8E44EE-FA84-4897-839E-561E1D99B69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AC8E44EE-FA84-4897-839E-561E1D99B69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E5E23D82-01AB-4A95-B5C7-31C0CA56EE2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E5E23D82-01AB-4A95-B5C7-31C0CA56EE2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0A0C17FC-AC03-4C58-A70C-EB20FB07BB5B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0A0C17FC-AC03-4C58-A70C-EB20FB07BB5B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2F1FC8AE-4372-49FD-9B4F-C9A5D0499FAF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2F1FC8AE-4372-49FD-9B4F-C9A5D0499FAF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8096BF2C-BA7D-46C3-A116-6BCF9E2047A6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8096BF2C-BA7D-46C3-A116-6BCF9E2047A6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1A027EE3-CE36-42D7-B8FB-9CC9559E718D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1A027EE3-CE36-42D7-B8FB-9CC9559E718D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E3E95652-2680-49BD-A4BC-F7B86ED79235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E3E95652-2680-49BD-A4BC-F7B86ED79235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1666AE78-776D-4EDE-BD32-A879983499F4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1666AE78-776D-4EDE-BD32-A879983499F4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D690B82F-216C-49EA-B9AA-50C1D8BC365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D690B82F-216C-49EA-B9AA-50C1D8BC365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E31F2632-E82D-4228-B61A-623E7EA001D7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E31F2632-E82D-4228-B61A-623E7EA001D7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74544DC2-EE9D-4AB4-8CF9-EC95C7B283F3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74544DC2-EE9D-4AB4-8CF9-EC95C7B283F3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134385F9-24E8-46A7-B0A7-611359FEB6F2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134385F9-24E8-46A7-B0A7-611359FEB6F2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0CD03D98-064C-4D22-B65A-7E1D370AF437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0CD03D98-064C-4D22-B65A-7E1D370AF437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BA7F5BB9-2D2C-485E-9D46-FD069BB53F3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BA7F5BB9-2D2C-485E-9D46-FD069BB53F3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F9C4D63D-77D1-4045-BE9B-846AC767DF82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F9C4D63D-77D1-4045-BE9B-846AC767DF82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5677E138-808A-459E-8D9B-98D4C4C1C498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C7573617-0A85-4054-B29E-B101FDB04500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C7573617-0A85-4054-B29E-B101FDB04500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890001B0-C3B0-4230-AE5C-84DDBF4E666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890001B0-C3B0-4230-AE5C-84DDBF4E666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38BD2152-7219-4260-96B4-9AF7FFE400BE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38BD2152-7219-4260-96B4-9AF7FFE400BE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03D41D9A-7342-44BA-BC4B-8F43A1451142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03D41D9A-7342-44BA-BC4B-8F43A1451142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DA66E853-C6C4-41D2-AAD2-01AB588E40E5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DA66E853-C6C4-41D2-AAD2-01AB588E40E5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47E9A2EB-2A58-4F19-B5D3-FEB254FF1BD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47E9A2EB-2A58-4F19-B5D3-FEB254FF1BD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D5DA216A-66F7-44F9-9DEF-EB6FB8E8CEC2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D5DA216A-66F7-44F9-9DEF-EB6FB8E8CEC2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CC82833E-4426-45F2-8939-ACCDF889B701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CC82833E-4426-45F2-8939-ACCDF889B701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30DE7B81-A825-4E44-A3F4-54128DF472DB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30DE7B81-A825-4E44-A3F4-54128DF472DB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4464D6A4-453C-41E9-B130-71D903B5F124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4464D6A4-453C-41E9-B130-71D903B5F124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11798B13-C840-42D6-ABF7-25251BE48F7C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11798B13-C840-42D6-ABF7-25251BE48F7C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BDD051EC-84EF-4D61-99C0-C610794C65A3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BDD051EC-84EF-4D61-99C0-C610794C65A3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2109B8E3-9FFD-4D6C-800D-583586EC2839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2109B8E3-9FFD-4D6C-800D-583586EC2839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6EE4D551-3A3F-4F69-9FEC-B408CAE2776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6EE4D551-3A3F-4F69-9FEC-B408CAE2776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BCE3037B-391E-471F-BB0A-955CCC1A599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BCE3037B-391E-471F-BB0A-955CCC1A599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289F5459-5E54-452B-827A-6C98F2932B69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289F5459-5E54-452B-827A-6C98F2932B69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AB1D7DFA-935E-40AC-8F77-5FB004A412FB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AB1D7DFA-935E-40AC-8F77-5FB004A412FB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6A113929-9985-491C-9F97-1CAD47428230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6A113929-9985-491C-9F97-1CAD47428230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9664AD66-66B2-4786-AB85-65BD18E47D02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9664AD66-66B2-4786-AB85-65BD18E47D02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FE75297B-6D3A-4311-A266-6274787485F0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FE75297B-6D3A-4311-A266-6274787485F0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0A35021D-6C79-45FC-ACB9-A5799C04A381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0A35021D-6C79-45FC-ACB9-A5799C04A381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E6C94EBA-21DC-44B6-8D4D-2ACA14FB31F2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E6C94EBA-21DC-44B6-8D4D-2ACA14FB31F2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CE045E4E-27B7-4FB0-8BA8-7624D62D0ED7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CE045E4E-27B7-4FB0-8BA8-7624D62D0ED7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D2B2D5E8-EF87-4CC0-B574-B3E3D1D08282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D2B2D5E8-EF87-4CC0-B574-B3E3D1D08282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CBCB3E0B-5254-4893-9AA2-D8A721F7D5C8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CBCB3E0B-5254-4893-9AA2-D8A721F7D5C8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3A70C3D6-3813-4BA5-8DFF-4EADDD0FC41C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3A70C3D6-3813-4BA5-8DFF-4EADDD0FC41C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0097757A-1EB0-4326-BEE0-5141FE1C6257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0097757A-1EB0-4326-BEE0-5141FE1C6257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6C52C4AC-F292-4537-B7BE-C363DC7D4253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6C52C4AC-F292-4537-B7BE-C363DC7D4253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6DB557E9-34F5-46E6-9EC3-61F09A81B189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6DB557E9-34F5-46E6-9EC3-61F09A81B189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132D9745-CDEE-470E-88B7-AEFC77CDF1D2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132D9745-CDEE-470E-88B7-AEFC77CDF1D2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2434DB9D-2565-4290-9225-586255A285B2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2434DB9D-2565-4290-9225-586255A285B2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3F3AE3DA-EF9A-4C3B-87C5-CDAE30A52BC5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3F3AE3DA-EF9A-4C3B-87C5-CDAE30A52BC5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7375B31C-A500-4529-A019-1CAD81DD95A4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7375B31C-A500-4529-A019-1CAD81DD95A4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9E7CFA2D-1B12-4AFB-A2AF-68D79E458FF2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9E7CFA2D-1B12-4AFB-A2AF-68D79E458FF2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63389ED3-7E10-4D36-936B-4F213E70E2F9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1397F843-2AA5-41A7-95B3-7953A53AA771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1397F843-2AA5-41A7-95B3-7953A53AA771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B7E5575E-B9AC-4055-B80A-25F1E7461AA2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B7E5575E-B9AC-4055-B80A-25F1E7461AA2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054DB990-DDF2-49DC-BF1A-120A7795DCA6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054DB990-DDF2-49DC-BF1A-120A7795DCA6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CE2D7844-DC62-4674-8088-3CAC9A6B3CC8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CE2D7844-DC62-4674-8088-3CAC9A6B3CC8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BDF66208-32FE-4257-A249-3ED0A27F5ACD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BDF66208-32FE-4257-A249-3ED0A27F5ACD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F6A20A7E-2818-4503-B374-E7EB0C3B6317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F6A20A7E-2818-4503-B374-E7EB0C3B6317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49286AB7-3C8B-4181-9E07-1C8ECD0901A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49286AB7-3C8B-4181-9E07-1C8ECD0901A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6E8C7FF7-5E31-47AB-ACEE-B6FC6917E3AB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6E8C7FF7-5E31-47AB-ACEE-B6FC6917E3AB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DD624072-E87A-42A7-98F4-4F6D98200A14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DD624072-E87A-42A7-98F4-4F6D98200A14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93361EBE-611D-4C46-9ED5-C42036988BD9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93361EBE-611D-4C46-9ED5-C42036988BD9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1BE3CECC-9F2F-4C31-B0E0-4078CDBDF9EC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1BE3CECC-9F2F-4C31-B0E0-4078CDBDF9EC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2BE52D40-2070-4B0C-B8C4-167B150F9DD3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2BE52D40-2070-4B0C-B8C4-167B150F9DD3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2D4166BB-AE85-46D8-91B2-4B157CAA1418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2D4166BB-AE85-46D8-91B2-4B157CAA1418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C8551ACA-941B-47BE-9D9B-D999ADE6A0D9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C8551ACA-941B-47BE-9D9B-D999ADE6A0D9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B59A0BE4-0FBE-44FA-85CA-A95003DEA3B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B59A0BE4-0FBE-44FA-85CA-A95003DEA3B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4F3A3352-0081-41E1-8B7D-7502DE972B1F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4F3A3352-0081-41E1-8B7D-7502DE972B1F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EA1162D0-F3BB-45FC-A746-0607A0546DD6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EA1162D0-F3BB-45FC-A746-0607A0546DD6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2A8F8928-57C3-4ED6-94B2-34E3802E861B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2A8F8928-57C3-4ED6-94B2-34E3802E861B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0EAA1923-AAD6-4DFA-9318-D968E00FB1A2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0EAA1923-AAD6-4DFA-9318-D968E00FB1A2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8EE3111F-E237-4BF4-B8FB-9F69338A4ACD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8EE3111F-E237-4BF4-B8FB-9F69338A4ACD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F1FDA7BA-4881-464A-9046-F340633C8EB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F1FDA7BA-4881-464A-9046-F340633C8EB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CD301242-0BEB-4BAE-AD41-10BDCDCD6330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CD301242-0BEB-4BAE-AD41-10BDCDCD6330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EA270548-E5AF-41CE-AF17-14CD4A9740E3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EA270548-E5AF-41CE-AF17-14CD4A9740E3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492740F2-FFA7-45CC-9BA6-319D1CB5920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492740F2-FFA7-45CC-9BA6-319D1CB5920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524A1ED2-7C7E-4B36-AEAD-3E7D27DC009F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524A1ED2-7C7E-4B36-AEAD-3E7D27DC009F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63CD759F-1639-41F9-A763-8C1AB5E11856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63CD759F-1639-41F9-A763-8C1AB5E11856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2DED8555-8F22-44B2-8D58-A480E24A857F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2DED8555-8F22-44B2-8D58-A480E24A857F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79B802A0-32F2-448E-9B0A-EBF87FAEBD1C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79B802A0-32F2-448E-9B0A-EBF87FAEBD1C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5E733473-8732-4FFE-A4E6-A9965186049A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5E733473-8732-4FFE-A4E6-A9965186049A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8CF8DD67-7A2A-4FDE-A660-3C6F310798AF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8CF8DD67-7A2A-4FDE-A660-3C6F310798AF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66B8B4BB-8766-47D6-8A03-FD4AD02C5054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66B8B4BB-8766-47D6-8A03-FD4AD02C5054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5FEA84ED-7A28-4888-8F58-FD05C0BC287F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5FEA84ED-7A28-4888-8F58-FD05C0BC287F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0E50046F-C590-490D-832E-6EDC9497FAA9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0E50046F-C590-490D-832E-6EDC9497FAA9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2C09625A-30AA-453C-91BD-C2428CC2C73C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2C09625A-30AA-453C-91BD-C2428CC2C73C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9CFC0A88-C876-4D03-8163-4BD43F7B3EA6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E236D5F8-A5C3-47FC-9087-D0BEF81662FB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E236D5F8-A5C3-47FC-9087-D0BEF81662FB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20581755-4258-4C89-87B0-D0D603CB03F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20581755-4258-4C89-87B0-D0D603CB03F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55CCF47B-D47A-400A-A211-A600F5F2684F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55CCF47B-D47A-400A-A211-A600F5F2684F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7ABF05F7-0CDF-47D3-A5CE-3AFC9D3A69D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7ABF05F7-0CDF-47D3-A5CE-3AFC9D3A69D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DC198688-3FBE-4E0C-9C74-3618E31A0312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DC198688-3FBE-4E0C-9C74-3618E31A0312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0B9BBB34-C31E-43CC-A0FD-BEE0163F57BD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0B9BBB34-C31E-43CC-A0FD-BEE0163F57BD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86FC7374-3647-4D67-86D0-AC17B221A084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86FC7374-3647-4D67-86D0-AC17B221A084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861C2998-A39B-44C7-A19D-061D42BFA85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861C2998-A39B-44C7-A19D-061D42BFA85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44AED1CC-54DB-4D3C-BAAC-531901F098D8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44AED1CC-54DB-4D3C-BAAC-531901F098D8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B113848D-9782-44DF-8A5E-97975F678A82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B113848D-9782-44DF-8A5E-97975F678A82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5BBBDFB0-9D2E-4CA0-AA1D-39315793F102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5BBBDFB0-9D2E-4CA0-AA1D-39315793F102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883AA637-C568-456F-95C4-A6683FEA70D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883AA637-C568-456F-95C4-A6683FEA70D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CE8BD592-50CD-4983-8F5C-1B53D2592B4D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CE8BD592-50CD-4983-8F5C-1B53D2592B4D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FDFD7C67-0A4E-4A9A-AE81-5E82801D6960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FDFD7C67-0A4E-4A9A-AE81-5E82801D6960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42C1D4E7-E039-40B8-8FBA-3B64AA7D961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42C1D4E7-E039-40B8-8FBA-3B64AA7D961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7D8400B5-6390-4051-97B5-AF5AA4636FB6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7D8400B5-6390-4051-97B5-AF5AA4636FB6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E8B4D0B1-2C5C-4B27-AF68-95E07E2FF5A0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E8B4D0B1-2C5C-4B27-AF68-95E07E2FF5A0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D49F0E67-E146-4D24-BA50-A74BD6DC111C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D49F0E67-E146-4D24-BA50-A74BD6DC111C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E81EC3D0-AF1E-41D4-80DC-24E62C1B13CC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E81EC3D0-AF1E-41D4-80DC-24E62C1B13CC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DA2FA1A2-F596-4B1A-8163-20BB131C3775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DA2FA1A2-F596-4B1A-8163-20BB131C3775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F7743D2D-5EBF-4DE2-A807-1F27F8908DCA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F7743D2D-5EBF-4DE2-A807-1F27F8908DCA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339A9373-B32F-4AF5-A2E7-7267FA62297E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339A9373-B32F-4AF5-A2E7-7267FA62297E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90338C1A-28CF-42BE-8583-7FF482184DFC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90338C1A-28CF-42BE-8583-7FF482184DFC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0A615BCC-835F-40B8-A6F0-8B7A1CA1EE79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0A615BCC-835F-40B8-A6F0-8B7A1CA1EE79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DA09E1A0-C8E9-4B55-ACDE-B6528E241FF8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DA09E1A0-C8E9-4B55-ACDE-B6528E241FF8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EA7EE2D1-3E00-4FCD-ACA9-731C9856C247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EA7EE2D1-3E00-4FCD-ACA9-731C9856C247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6E6D9FA2-22F3-41B7-B938-DB64E30C63E6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6E6D9FA2-22F3-41B7-B938-DB64E30C63E6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4DF5A61F-B270-45A1-91A5-C0F4B668A84C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4DF5A61F-B270-45A1-91A5-C0F4B668A84C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331D1EF5-E451-4278-9E1E-0F117792ADAF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331D1EF5-E451-4278-9E1E-0F117792ADAF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264177FA-BE21-4888-9CE0-DE54A903EC17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264177FA-BE21-4888-9CE0-DE54A903EC17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77F672E7-DD69-4DFD-A666-A429C145C0A0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77F672E7-DD69-4DFD-A666-A429C145C0A0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86706BF5-7574-45C5-8CAF-980545B48FE0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86706BF5-7574-45C5-8CAF-980545B48FE0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B71315A3-140C-46E9-BE63-92EDF6FABF58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B71315A3-140C-46E9-BE63-92EDF6FABF58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D95F9396-465D-4706-8CBB-582BAF1E3934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D95F9396-465D-4706-8CBB-582BAF1E3934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008841E2-B170-4E90-A3FC-4F35271A4D41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2D91BAAE-7188-4086-A8D8-27E3557EB27F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2D91BAAE-7188-4086-A8D8-27E3557EB27F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6297CEC2-89AF-4581-A10A-6E21993CC467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6297CEC2-89AF-4581-A10A-6E21993CC467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CD7EDE8C-D9B2-4342-A98B-116E63A39E1C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CD7EDE8C-D9B2-4342-A98B-116E63A39E1C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BDA82E94-A83E-4725-9883-CDEEC1841FD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BDA82E94-A83E-4725-9883-CDEEC1841FD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A6C2BFB8-8978-48AD-B824-CD1D3886E2EC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A6C2BFB8-8978-48AD-B824-CD1D3886E2EC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1C9FDED3-61CB-412B-81D9-7061CD38524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1C9FDED3-61CB-412B-81D9-7061CD38524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FC25C5ED-5F74-44A0-BF72-087108D85BC7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FC25C5ED-5F74-44A0-BF72-087108D85BC7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176178B0-BA9E-481F-8750-78FDE29308C5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176178B0-BA9E-481F-8750-78FDE29308C5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A97D4B94-615C-406D-8174-C7C606B0DE2F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A97D4B94-615C-406D-8174-C7C606B0DE2F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1438B821-CA91-4BC8-843E-2984A893A23A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1438B821-CA91-4BC8-843E-2984A893A23A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083E43D0-5BF8-4670-89A8-876D65F215E2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083E43D0-5BF8-4670-89A8-876D65F215E2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A7DC9EE2-8E9D-4529-86A6-B7359467646F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A7DC9EE2-8E9D-4529-86A6-B7359467646F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39D04A2A-D818-4EF4-992F-EE421084ED2C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39D04A2A-D818-4EF4-992F-EE421084ED2C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324291FB-1B96-4D3E-B26B-81F0A3BC4625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324291FB-1B96-4D3E-B26B-81F0A3BC4625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948AB3CC-24CE-4BB5-B8E3-5E112E33AEA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948AB3CC-24CE-4BB5-B8E3-5E112E33AEA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E37BE369-533F-4B7E-A00B-D01B35E8608D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E37BE369-533F-4B7E-A00B-D01B35E8608D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6F0E9CD7-5D41-4F47-A7BF-636B70C3DA79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6F0E9CD7-5D41-4F47-A7BF-636B70C3DA79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CE1895A6-F58F-4226-BBB1-6064FCEB5889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CE1895A6-F58F-4226-BBB1-6064FCEB5889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B40B60A4-E548-475A-8A9E-8571C82B5475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B40B60A4-E548-475A-8A9E-8571C82B5475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FCA663CB-0FEE-494A-90C2-AC82598C1B3F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FCA663CB-0FEE-494A-90C2-AC82598C1B3F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B372B573-0BD7-4DB8-8DD1-A0950BB158FA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B372B573-0BD7-4DB8-8DD1-A0950BB158FA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7562DCB1-9694-4067-8AFA-0B49CC61FBC1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7562DCB1-9694-4067-8AFA-0B49CC61FBC1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EFC0AD81-8D70-4528-AD65-43C982A12BFE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EFC0AD81-8D70-4528-AD65-43C982A12BFE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FCC3DBAD-5480-425F-9B3D-478A972A0F92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FCC3DBAD-5480-425F-9B3D-478A972A0F92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5BB50201-9564-4E81-BB75-DB2AA6B1B218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5BB50201-9564-4E81-BB75-DB2AA6B1B218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3DD22033-DB50-409F-BC3D-B25CC6475A9C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3DD22033-DB50-409F-BC3D-B25CC6475A9C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92D0AC30-A886-4358-AE51-F20EC2ABC2C2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92D0AC30-A886-4358-AE51-F20EC2ABC2C2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3425908A-0B99-4493-BA30-F3F5DB375CF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3425908A-0B99-4493-BA30-F3F5DB375CF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61B1104A-4E90-4F56-B4CB-54B3297FB231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61B1104A-4E90-4F56-B4CB-54B3297FB231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A31C8228-6383-4DE9-A0A1-A628166A21A0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A31C8228-6383-4DE9-A0A1-A628166A21A0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273E1C0A-3EC6-442D-9530-1A7C6F1FC7EC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273E1C0A-3EC6-442D-9530-1A7C6F1FC7EC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46226BBE-9477-472B-AF08-6CC7146CC5E6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46226BBE-9477-472B-AF08-6CC7146CC5E6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105616E2-34DE-412B-B952-2C2ACCB9B966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105616E2-34DE-412B-B952-2C2ACCB9B966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0261B87E-0767-4878-AB44-EF7C637C77DD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0261B87E-0767-4878-AB44-EF7C637C77DD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B53D2EAB-2B7A-4386-92A5-9313B4996168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A2175D97-42CC-4D2E-ADC8-13B075294D1F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A2175D97-42CC-4D2E-ADC8-13B075294D1F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568A6F3F-BCE9-4417-B009-3457F14638E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568A6F3F-BCE9-4417-B009-3457F14638E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332FA730-D5D6-4B03-8DC4-B0C32B54494F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332FA730-D5D6-4B03-8DC4-B0C32B54494F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AC13510F-A6BE-4C0E-9B7B-124730A2A9AA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AC13510F-A6BE-4C0E-9B7B-124730A2A9AA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3D686B90-CEEB-4736-81EA-BED836EC58AC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3D686B90-CEEB-4736-81EA-BED836EC58AC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9E10F733-AAC1-424A-81D9-3295538EA863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9E10F733-AAC1-424A-81D9-3295538EA863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DC535A6B-D786-4251-A629-945737A03350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DC535A6B-D786-4251-A629-945737A03350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DD44B796-FD41-414D-BECA-0A8ED9143CBA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DD44B796-FD41-414D-BECA-0A8ED9143CBA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86DF7BD0-D00C-4235-AFFE-8D1836B7F27F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86DF7BD0-D00C-4235-AFFE-8D1836B7F27F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043E815C-F28B-4287-B511-3C86D77D2560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043E815C-F28B-4287-B511-3C86D77D2560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C1411930-D1B3-4793-921E-78957D824433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C1411930-D1B3-4793-921E-78957D824433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E7FFF4CE-95E9-4428-8754-B9DC0BE6CB2B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E7FFF4CE-95E9-4428-8754-B9DC0BE6CB2B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D8D1DAEF-8395-437A-84A3-C51B2AC6B57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D8D1DAEF-8395-437A-84A3-C51B2AC6B57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C9750611-C228-4E41-BD17-F2CB422967E0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C9750611-C228-4E41-BD17-F2CB422967E0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994F34F1-BBE3-4FF9-B5EE-C62BF381FBED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994F34F1-BBE3-4FF9-B5EE-C62BF381FBED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1EF5DF82-D4C7-4553-9501-6E71918A30C4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1EF5DF82-D4C7-4553-9501-6E71918A30C4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7E54EF18-4E4B-4A22-99D2-D02DA42D7D42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7E54EF18-4E4B-4A22-99D2-D02DA42D7D42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258DEF91-796F-420B-BBF0-6EC8412F3C2C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258DEF91-796F-420B-BBF0-6EC8412F3C2C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6B529922-FFD7-47E3-925A-79FFA9994F6E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6B529922-FFD7-47E3-925A-79FFA9994F6E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3DC24C65-0A19-4BD1-AD41-915C8A2423C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3DC24C65-0A19-4BD1-AD41-915C8A2423C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4F050E4C-13E3-43E4-B94A-35BA5C6CA480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4F050E4C-13E3-43E4-B94A-35BA5C6CA480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DD39AB6D-680D-4E25-BDCC-5B20BA5CCB76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DD39AB6D-680D-4E25-BDCC-5B20BA5CCB76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9E90448F-DEEA-4E58-9896-221081B611B7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9E90448F-DEEA-4E58-9896-221081B611B7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7A1EF50A-D362-43BE-BA8C-1C6029B823BA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7A1EF50A-D362-43BE-BA8C-1C6029B823BA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2F970808-6291-4FCA-B6CA-C7FF0AC80CD1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2F970808-6291-4FCA-B6CA-C7FF0AC80CD1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101BCD2B-EA48-465A-AD9D-D7A03A280993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101BCD2B-EA48-465A-AD9D-D7A03A280993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2539D6E9-34D9-4AFA-9A0A-6DB1E0D12C47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2539D6E9-34D9-4AFA-9A0A-6DB1E0D12C47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B202F531-899E-4EB3-AD0C-72843BF9057A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B202F531-899E-4EB3-AD0C-72843BF9057A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568F1898-0B35-414E-AA64-B5152DF65198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568F1898-0B35-414E-AA64-B5152DF65198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78FC2BE5-7E4B-44E2-B6EB-F3298780B07D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78FC2BE5-7E4B-44E2-B6EB-F3298780B07D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3EA5FCDE-A4BF-4BDD-BDAB-57A9E3880BBF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3EA5FCDE-A4BF-4BDD-BDAB-57A9E3880BBF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17ADE17B-AD99-4BA6-9CF7-A018C256F9E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17ADE17B-AD99-4BA6-9CF7-A018C256F9E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F3EC70DC-1388-44BF-BA98-AD11B826701A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F3EC70DC-1388-44BF-BA98-AD11B826701A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540B378C-C101-4FF9-AE11-5D761957A10A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540B378C-C101-4FF9-AE11-5D761957A10A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FD1209DB-C040-43C6-AC6F-3CD33BA27F73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BC4C9F4C-E80C-4C7A-B4E8-67ED3ABD5CB4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BC4C9F4C-E80C-4C7A-B4E8-67ED3ABD5CB4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2121BB6A-D54D-46A1-B535-66C23D02885E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2121BB6A-D54D-46A1-B535-66C23D02885E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082C3CC5-ED1E-4DDD-907D-5D14EF4E1DB1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082C3CC5-ED1E-4DDD-907D-5D14EF4E1DB1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AE70AD89-4069-4EA5-8E4F-B4644EEBDAEC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AE70AD89-4069-4EA5-8E4F-B4644EEBDAEC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A0785E74-8566-43FD-9EEE-F4F0EB77856F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A0785E74-8566-43FD-9EEE-F4F0EB77856F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F5E00DC9-76F0-4A74-ACB9-C70580DDFF68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F5E00DC9-76F0-4A74-ACB9-C70580DDFF68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06389885-1A11-4225-A300-84E871BBFB0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06389885-1A11-4225-A300-84E871BBFB0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32157B14-AAAD-409D-9B8E-B305681CDBE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32157B14-AAAD-409D-9B8E-B305681CDBE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7209771E-9AB4-4806-B33C-879EA1EE130A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7209771E-9AB4-4806-B33C-879EA1EE130A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8715C3F3-2F69-45DA-891C-FD2187CE709C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8715C3F3-2F69-45DA-891C-FD2187CE709C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𝑉𝑒𝑙𝑜,𝑆𝐵3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31135A31-9F95-41BD-96F9-E2D4CF0D8436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31135A31-9F95-41BD-96F9-E2D4CF0D8436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0C9DF22E-B89B-4382-8F5A-2F1BB53F910B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0C9DF22E-B89B-4382-8F5A-2F1BB53F910B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BED1BB8C-9393-4DA1-951B-2537F9FD0C6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BED1BB8C-9393-4DA1-951B-2537F9FD0C6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4595F596-8694-4009-A1A6-1847522FF8AC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4595F596-8694-4009-A1A6-1847522FF8AC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00C72EE5-0625-413E-B804-C1DECCB700D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00C72EE5-0625-413E-B804-C1DECCB700D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9A8C7833-6C5B-4549-B736-230E04072581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9A8C7833-6C5B-4549-B736-230E04072581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7637F932-4800-4A83-A0A9-E2584B854F5E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7637F932-4800-4A83-A0A9-E2584B854F5E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BA7F6264-BAFF-4476-A520-44CF46D88419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BA7F6264-BAFF-4476-A520-44CF46D88419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5363CE92-06A9-4385-BE18-75B71DB4D406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5363CE92-06A9-4385-BE18-75B71DB4D406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C7053D4D-672D-4E9E-9C04-8B997D77A79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C7053D4D-672D-4E9E-9C04-8B997D77A79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063AF659-47F2-4A1D-82BB-2D86D9C3A4B1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063AF659-47F2-4A1D-82BB-2D86D9C3A4B1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71CD6B62-664C-4675-801B-5FC75BC81B09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71CD6B62-664C-4675-801B-5FC75BC81B09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21F3275E-B92F-4A37-9037-6DEB918DC690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21F3275E-B92F-4A37-9037-6DEB918DC690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4B132B13-F3A3-4BF0-8BBA-D04E856FAE40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4B132B13-F3A3-4BF0-8BBA-D04E856FAE40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EFEBFCEB-9B3E-4499-B5C1-2D3B5E41E8F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EFEBFCEB-9B3E-4499-B5C1-2D3B5E41E8F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D2B13524-4EB8-410B-A8BE-5AB6D909C3EB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D2B13524-4EB8-410B-A8BE-5AB6D909C3EB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8B6FE9DB-4F30-4639-8180-138DA51822C7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8B6FE9DB-4F30-4639-8180-138DA51822C7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E0F45CD7-3011-4101-93D7-820003BAC80E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E0F45CD7-3011-4101-93D7-820003BAC80E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A4E4B58C-4F5C-4685-A371-3D3A72876C78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A4E4B58C-4F5C-4685-A371-3D3A72876C78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C1C1C327-189C-454E-977F-7F4ADE11E526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C1C1C327-189C-454E-977F-7F4ADE11E526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1C9E98ED-DA64-48C6-B72F-A2847DB53138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1C9E98ED-DA64-48C6-B72F-A2847DB53138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755FFD58-C51F-43AB-9700-07A1A9B10239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755FFD58-C51F-43AB-9700-07A1A9B10239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455651B5-5795-4721-A4D1-9ECEAFF20223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455651B5-5795-4721-A4D1-9ECEAFF20223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6F82575F-E45E-484C-B387-255B171729ED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6F82575F-E45E-484C-B387-255B171729ED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A33F2F1A-43AC-4ED6-B7DB-E397EE1353EF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FA714F81-C4D0-4512-9D82-799148F55877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FA714F81-C4D0-4512-9D82-799148F55877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2CBB33EB-864E-4320-AF33-A232B5BD0190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2CBB33EB-864E-4320-AF33-A232B5BD0190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25A5E840-C045-4B5E-9B00-5B25AF20EA42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25A5E840-C045-4B5E-9B00-5B25AF20EA42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B85B0353-49E7-4CC1-9FD8-060BC1CA1DE3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B85B0353-49E7-4CC1-9FD8-060BC1CA1DE3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65ADC775-2B86-4BDE-A050-291C1FA23E8C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65ADC775-2B86-4BDE-A050-291C1FA23E8C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4136299C-BC74-4804-9384-38009747B7CA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4136299C-BC74-4804-9384-38009747B7CA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ED1387BA-7A3E-440C-A2AF-7AE73DD3C940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ED1387BA-7A3E-440C-A2AF-7AE73DD3C940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9DE36D0E-A9FA-422F-BB4E-3D8A3108C2D6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9DE36D0E-A9FA-422F-BB4E-3D8A3108C2D6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8B5FED35-9633-419C-84E0-84D6FF4F317C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8B5FED35-9633-419C-84E0-84D6FF4F317C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57C92C32-E590-4B86-A843-BACF49D3025C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57C92C32-E590-4B86-A843-BACF49D3025C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𝑉𝑒𝑙𝑜,𝑆𝐵3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8ADF6452-2BD1-40DA-81A8-3B0B5643FED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8ADF6452-2BD1-40DA-81A8-3B0B5643FED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40DC2219-35BA-43D7-AE63-D9DEFFEB5BF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40DC2219-35BA-43D7-AE63-D9DEFFEB5BF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C92348A3-E1C4-492A-A89D-18882F5219D1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C92348A3-E1C4-492A-A89D-18882F5219D1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3D1E1A45-3AD1-47DC-86EE-0E9BFC6CC175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3D1E1A45-3AD1-47DC-86EE-0E9BFC6CC175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060AFC4C-2EFC-4BD2-9534-B06ABBDA64D1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060AFC4C-2EFC-4BD2-9534-B06ABBDA64D1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31F2C9AA-D6DE-4E33-86F4-FB65FEE80F13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31F2C9AA-D6DE-4E33-86F4-FB65FEE80F13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8A41D6EA-BA40-456E-BE2C-9913752E2520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8A41D6EA-BA40-456E-BE2C-9913752E2520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53C1BC99-450D-43D1-BDF1-D1961C42E580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53C1BC99-450D-43D1-BDF1-D1961C42E580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6A445E86-ADAC-4B5D-B577-9287C69C17DD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6A445E86-ADAC-4B5D-B577-9287C69C17DD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6F13CB98-8E6C-4DC8-B151-AA0517A56E32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6F13CB98-8E6C-4DC8-B151-AA0517A56E32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01AAD8BE-210D-4F60-98F0-4D4B728C909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01AAD8BE-210D-4F60-98F0-4D4B728C909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A9459103-F43F-4342-9B85-52D527A9F532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A9459103-F43F-4342-9B85-52D527A9F532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3C0C9CFD-9D7E-4DF6-8178-19256E886D08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3C0C9CFD-9D7E-4DF6-8178-19256E886D08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FDBB9240-926B-4010-A2CD-E08F1A939E06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FDBB9240-926B-4010-A2CD-E08F1A939E06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AD395FED-87C3-4CC2-862D-82E05493E28A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AD395FED-87C3-4CC2-862D-82E05493E28A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4151F435-6F9D-4DAC-B695-E5197A8B8E0B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4151F435-6F9D-4DAC-B695-E5197A8B8E0B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2AB37C84-D4C3-42A1-AC58-C1C459E23105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2AB37C84-D4C3-42A1-AC58-C1C459E23105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B309398E-B8C8-4DEB-9857-22EE19B96C22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B309398E-B8C8-4DEB-9857-22EE19B96C22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5697B3B7-9469-4425-B8C0-991197AAC2C8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5697B3B7-9469-4425-B8C0-991197AAC2C8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A3551BD1-CEB1-4559-8391-D6710BDD2889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A3551BD1-CEB1-4559-8391-D6710BDD2889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2293086F-0EED-4446-8407-CB83CE8FF8F9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2293086F-0EED-4446-8407-CB83CE8FF8F9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9BA645A0-6A02-4C5E-9985-1FD21E496AD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9BA645A0-6A02-4C5E-9985-1FD21E496AD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ADD117D9-D335-42A7-99EB-735FDC53CF7D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ADD117D9-D335-42A7-99EB-735FDC53CF7D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FA5E6168-3508-4AC7-AD46-4EA87312EEFC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FA5E6168-3508-4AC7-AD46-4EA87312EEFC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695D9D65-E99B-43F1-B86D-478D09AF65E1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D3F7106A-34B8-4BF6-87D3-B132C1A89199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D3F7106A-34B8-4BF6-87D3-B132C1A89199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266A75DC-A7D1-4656-9DB7-56DEA29B5DE6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266A75DC-A7D1-4656-9DB7-56DEA29B5DE6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BEF84AF7-106D-46B3-8084-A0281FB79372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BEF84AF7-106D-46B3-8084-A0281FB79372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A4A61856-D195-4363-A9A1-94A71C3E689A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A4A61856-D195-4363-A9A1-94A71C3E689A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8EA9173D-C14C-440D-BB9F-F3161CBC0E2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8EA9173D-C14C-440D-BB9F-F3161CBC0E2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817E610F-F3F1-4586-B7C7-43F42BA1BDAB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817E610F-F3F1-4586-B7C7-43F42BA1BDAB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3E86A97E-9D89-4805-B789-6CF373D3BDF0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3E86A97E-9D89-4805-B789-6CF373D3BDF0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2FC4786E-CCC3-4225-967F-7D399C99D224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2FC4786E-CCC3-4225-967F-7D399C99D224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A1370FB3-68E1-499C-BE7B-A8B476BAC745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A1370FB3-68E1-499C-BE7B-A8B476BAC745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9A844B4C-16D5-46F3-95AC-6A1D4BCF7B2C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9A844B4C-16D5-46F3-95AC-6A1D4BCF7B2C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𝑉𝑒𝑙𝑜,𝑆𝐵3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A7E6CF91-077F-4319-817D-40684FD217D4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A7E6CF91-077F-4319-817D-40684FD217D4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C4A08842-DB49-4CCD-A0D1-CC9452AFA0C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C4A08842-DB49-4CCD-A0D1-CC9452AFA0C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B65BC428-CE3E-425E-8A95-992051543E04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B65BC428-CE3E-425E-8A95-992051543E04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C9FC88BB-1CAF-4F9E-A08D-16C279EC2429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C9FC88BB-1CAF-4F9E-A08D-16C279EC2429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343B2DF9-DB74-4EC7-AD44-82E1EECC5376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343B2DF9-DB74-4EC7-AD44-82E1EECC5376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1E3AA176-1B38-4EFC-9F61-078A47C76D6F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1E3AA176-1B38-4EFC-9F61-078A47C76D6F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5C2E9C0D-6533-4EB6-8E2A-F05BABD6F749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5C2E9C0D-6533-4EB6-8E2A-F05BABD6F749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C4DE0EF8-23FC-4F6B-B6F2-9AC2A5FE90E4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C4DE0EF8-23FC-4F6B-B6F2-9AC2A5FE90E4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35842DC8-694E-4FF5-B616-EB7CC416222B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35842DC8-694E-4FF5-B616-EB7CC416222B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FEE7A5D7-A829-4961-9424-D9650C9F4D5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FEE7A5D7-A829-4961-9424-D9650C9F4D5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ED7618DE-77EC-4B41-8464-DE1C1D442D0E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ED7618DE-77EC-4B41-8464-DE1C1D442D0E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7EF998FB-7A50-4996-B270-FBF614FC350C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7EF998FB-7A50-4996-B270-FBF614FC350C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685E0364-6A4D-4E5C-B7A3-2485B4A59338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685E0364-6A4D-4E5C-B7A3-2485B4A59338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D308CCEC-B326-4A4C-8F1A-F85ECA4D01F0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D308CCEC-B326-4A4C-8F1A-F85ECA4D01F0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ED43668D-598F-4CB2-AF1F-E165E09E8769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ED43668D-598F-4CB2-AF1F-E165E09E8769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1BD7678D-8ADE-471A-AED8-485A891E79C7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1BD7678D-8ADE-471A-AED8-485A891E79C7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yrano%20Golliez/Desktop/ETH/6.%20Semester/Bachelorarbeit/09-Excell/Szenarien%20Bev.wachstum%20-%20j.%20Zuwachs%20konstan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yrano%20Golliez/Desktop/ETH/6.%20Semester/Bachelorarbeit/09-Excell/Szenarien%20Umsetzung%20STEK-%20j.%20Zuwachs%20konstan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yrano%20Golliez/Desktop/ETH/6.%20Semester/Bachelorarbeit/09-Excell/Szenarien%20Marktanteil%20E-Auto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yrano%20Golliez/Desktop/ETH/6.%20Semester/Bachelorarbeit/09-Excell/Unfallrisiko%20Sch&#228;tzu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zenario 1"/>
      <sheetName val="Szenario 2"/>
      <sheetName val="Szenario 3"/>
      <sheetName val="W'rate"/>
      <sheetName val="DTV_i"/>
    </sheetNames>
    <sheetDataSet>
      <sheetData sheetId="0">
        <row r="9">
          <cell r="H9">
            <v>11958.76435148346</v>
          </cell>
          <cell r="K9">
            <v>1238.2104609525973</v>
          </cell>
        </row>
        <row r="10">
          <cell r="H10">
            <v>12023</v>
          </cell>
          <cell r="K10">
            <v>1244.86142</v>
          </cell>
        </row>
        <row r="11">
          <cell r="H11">
            <v>12087.23564851654</v>
          </cell>
          <cell r="K11">
            <v>1251.5123790474024</v>
          </cell>
        </row>
        <row r="12">
          <cell r="H12">
            <v>12151.471297033078</v>
          </cell>
          <cell r="K12">
            <v>1258.1633380948049</v>
          </cell>
        </row>
        <row r="13">
          <cell r="H13">
            <v>12215.706945549618</v>
          </cell>
          <cell r="K13">
            <v>1264.8142971422074</v>
          </cell>
        </row>
        <row r="14">
          <cell r="H14">
            <v>12279.942594066157</v>
          </cell>
          <cell r="K14">
            <v>1271.4652561896098</v>
          </cell>
        </row>
        <row r="15">
          <cell r="H15">
            <v>12344.178242582695</v>
          </cell>
          <cell r="K15">
            <v>1278.1162152370121</v>
          </cell>
        </row>
        <row r="16">
          <cell r="H16">
            <v>12408.413891099233</v>
          </cell>
          <cell r="K16">
            <v>1284.7671742844145</v>
          </cell>
        </row>
        <row r="17">
          <cell r="H17">
            <v>12472.649539615772</v>
          </cell>
          <cell r="K17">
            <v>1291.418133331817</v>
          </cell>
        </row>
        <row r="18">
          <cell r="H18">
            <v>12536.885188132312</v>
          </cell>
          <cell r="K18">
            <v>1298.0690923792195</v>
          </cell>
        </row>
        <row r="19">
          <cell r="H19">
            <v>12601.120836648852</v>
          </cell>
          <cell r="K19">
            <v>1304.7200514266219</v>
          </cell>
        </row>
        <row r="20">
          <cell r="H20">
            <v>12665.356485165392</v>
          </cell>
          <cell r="K20">
            <v>1311.3710104740246</v>
          </cell>
        </row>
        <row r="21">
          <cell r="H21">
            <v>12729.59213368193</v>
          </cell>
          <cell r="K21">
            <v>1318.0219695214269</v>
          </cell>
        </row>
        <row r="22">
          <cell r="H22">
            <v>12793.827782198468</v>
          </cell>
          <cell r="K22">
            <v>1324.6729285688293</v>
          </cell>
        </row>
        <row r="23">
          <cell r="H23">
            <v>12858.063430715009</v>
          </cell>
          <cell r="K23">
            <v>1331.3238876162318</v>
          </cell>
        </row>
        <row r="24">
          <cell r="H24">
            <v>12922.299079231549</v>
          </cell>
          <cell r="K24">
            <v>1337.9748466636345</v>
          </cell>
        </row>
        <row r="25">
          <cell r="H25">
            <v>12986.534727748087</v>
          </cell>
          <cell r="K25">
            <v>1344.6258057110367</v>
          </cell>
        </row>
        <row r="26">
          <cell r="H26">
            <v>13050.770376264627</v>
          </cell>
          <cell r="K26">
            <v>1351.2767647584394</v>
          </cell>
        </row>
        <row r="27">
          <cell r="H27">
            <v>13115.006024781167</v>
          </cell>
          <cell r="K27">
            <v>1357.9277238058419</v>
          </cell>
        </row>
        <row r="28">
          <cell r="H28">
            <v>13179.241673297707</v>
          </cell>
          <cell r="K28">
            <v>1364.5786828532446</v>
          </cell>
        </row>
        <row r="29">
          <cell r="H29">
            <v>13243.477321814247</v>
          </cell>
          <cell r="K29">
            <v>1371.229641900647</v>
          </cell>
        </row>
        <row r="30">
          <cell r="H30">
            <v>13307.712970330787</v>
          </cell>
          <cell r="K30">
            <v>1377.8806009480497</v>
          </cell>
        </row>
        <row r="31">
          <cell r="H31">
            <v>13371.948618847327</v>
          </cell>
          <cell r="K31">
            <v>1384.5315599954522</v>
          </cell>
        </row>
        <row r="32">
          <cell r="H32">
            <v>13436.184267363868</v>
          </cell>
          <cell r="K32">
            <v>1391.1825190428547</v>
          </cell>
        </row>
        <row r="33">
          <cell r="H33">
            <v>13500.419915880406</v>
          </cell>
          <cell r="K33">
            <v>1397.8334780902571</v>
          </cell>
        </row>
        <row r="34">
          <cell r="H34">
            <v>13564.655564396946</v>
          </cell>
          <cell r="K34">
            <v>1404.4844371376596</v>
          </cell>
        </row>
        <row r="35">
          <cell r="H35">
            <v>13628.891212913486</v>
          </cell>
          <cell r="K35">
            <v>1411.1353961850623</v>
          </cell>
        </row>
        <row r="36">
          <cell r="H36">
            <v>13693.126861430024</v>
          </cell>
          <cell r="K36">
            <v>1417.7863552324645</v>
          </cell>
        </row>
        <row r="37">
          <cell r="H37">
            <v>13757.362509946563</v>
          </cell>
          <cell r="K37">
            <v>1424.437314279867</v>
          </cell>
        </row>
        <row r="38">
          <cell r="H38">
            <v>13821.598158463101</v>
          </cell>
          <cell r="K38">
            <v>1431.0882733272695</v>
          </cell>
        </row>
        <row r="39">
          <cell r="H39">
            <v>13885.833806979641</v>
          </cell>
          <cell r="K39">
            <v>1437.7392323746719</v>
          </cell>
        </row>
        <row r="40">
          <cell r="H40">
            <v>13950.069455496181</v>
          </cell>
          <cell r="K40">
            <v>1444.3901914220744</v>
          </cell>
        </row>
        <row r="41">
          <cell r="H41">
            <v>14014.305104012723</v>
          </cell>
          <cell r="K41">
            <v>1451.0411504694773</v>
          </cell>
        </row>
        <row r="42">
          <cell r="H42">
            <v>14078.540752529261</v>
          </cell>
          <cell r="K42">
            <v>1457.6921095168796</v>
          </cell>
        </row>
        <row r="43">
          <cell r="H43">
            <v>14142.776401045803</v>
          </cell>
          <cell r="K43">
            <v>1464.3430685642822</v>
          </cell>
        </row>
        <row r="44">
          <cell r="H44">
            <v>14207.012049562343</v>
          </cell>
          <cell r="K44">
            <v>1470.9940276116849</v>
          </cell>
        </row>
        <row r="45">
          <cell r="H45">
            <v>14271.247698078883</v>
          </cell>
          <cell r="K45">
            <v>1477.6449866590874</v>
          </cell>
        </row>
        <row r="46">
          <cell r="H46">
            <v>14335.483346595423</v>
          </cell>
          <cell r="K46">
            <v>1484.2959457064901</v>
          </cell>
        </row>
        <row r="47">
          <cell r="H47">
            <v>14399.718995111962</v>
          </cell>
          <cell r="K47">
            <v>1490.9469047538923</v>
          </cell>
        </row>
        <row r="48">
          <cell r="H48">
            <v>14463.954643628502</v>
          </cell>
          <cell r="K48">
            <v>1497.597863801295</v>
          </cell>
        </row>
        <row r="49">
          <cell r="H49">
            <v>14528.19029214504</v>
          </cell>
          <cell r="K49">
            <v>1504.2488228486973</v>
          </cell>
        </row>
        <row r="50">
          <cell r="H50">
            <v>14592.42594066158</v>
          </cell>
          <cell r="K50">
            <v>1510.8997818961</v>
          </cell>
        </row>
        <row r="51">
          <cell r="H51">
            <v>14656.661589178118</v>
          </cell>
          <cell r="K51">
            <v>1517.5507409435022</v>
          </cell>
        </row>
        <row r="52">
          <cell r="H52">
            <v>14720.897237694657</v>
          </cell>
          <cell r="K52">
            <v>1524.2016999909047</v>
          </cell>
        </row>
        <row r="53">
          <cell r="H53">
            <v>14785.132886211197</v>
          </cell>
          <cell r="K53">
            <v>1530.8526590383071</v>
          </cell>
        </row>
        <row r="54">
          <cell r="H54">
            <v>14849.368534727735</v>
          </cell>
          <cell r="K54">
            <v>1537.5036180857096</v>
          </cell>
        </row>
      </sheetData>
      <sheetData sheetId="1">
        <row r="9">
          <cell r="H9">
            <v>11899.584311285807</v>
          </cell>
          <cell r="K9">
            <v>1232.0829595905325</v>
          </cell>
        </row>
        <row r="10">
          <cell r="H10">
            <v>12023</v>
          </cell>
          <cell r="K10">
            <v>1244.86142</v>
          </cell>
        </row>
        <row r="11">
          <cell r="H11">
            <v>12146.415688714193</v>
          </cell>
          <cell r="K11">
            <v>1257.6398804094674</v>
          </cell>
        </row>
        <row r="12">
          <cell r="H12">
            <v>12269.831377428385</v>
          </cell>
          <cell r="K12">
            <v>1270.4183408189349</v>
          </cell>
        </row>
        <row r="13">
          <cell r="H13">
            <v>12393.24706614258</v>
          </cell>
          <cell r="K13">
            <v>1283.1968012284026</v>
          </cell>
        </row>
        <row r="14">
          <cell r="H14">
            <v>12516.662754856772</v>
          </cell>
          <cell r="K14">
            <v>1295.9752616378701</v>
          </cell>
        </row>
        <row r="15">
          <cell r="H15">
            <v>12640.078443570965</v>
          </cell>
          <cell r="K15">
            <v>1308.7537220473375</v>
          </cell>
        </row>
        <row r="16">
          <cell r="H16">
            <v>12763.494132285157</v>
          </cell>
          <cell r="K16">
            <v>1321.532182456805</v>
          </cell>
        </row>
        <row r="17">
          <cell r="H17">
            <v>12886.909820999348</v>
          </cell>
          <cell r="K17">
            <v>1334.3106428662725</v>
          </cell>
        </row>
        <row r="18">
          <cell r="H18">
            <v>13010.325509713541</v>
          </cell>
          <cell r="K18">
            <v>1347.0891032757399</v>
          </cell>
        </row>
        <row r="19">
          <cell r="H19">
            <v>13133.741198427733</v>
          </cell>
          <cell r="K19">
            <v>1359.8675636852074</v>
          </cell>
        </row>
        <row r="20">
          <cell r="H20">
            <v>13257.156887141928</v>
          </cell>
          <cell r="K20">
            <v>1372.6460240946751</v>
          </cell>
        </row>
        <row r="21">
          <cell r="H21">
            <v>13380.57257585612</v>
          </cell>
          <cell r="K21">
            <v>1385.4244845041426</v>
          </cell>
        </row>
        <row r="22">
          <cell r="H22">
            <v>13503.988264570315</v>
          </cell>
          <cell r="K22">
            <v>1398.2029449136103</v>
          </cell>
        </row>
        <row r="23">
          <cell r="H23">
            <v>13627.403953284507</v>
          </cell>
          <cell r="K23">
            <v>1410.9814053230778</v>
          </cell>
        </row>
        <row r="24">
          <cell r="H24">
            <v>13750.819641998702</v>
          </cell>
          <cell r="K24">
            <v>1423.7598657325454</v>
          </cell>
        </row>
        <row r="25">
          <cell r="H25">
            <v>13874.235330712894</v>
          </cell>
          <cell r="K25">
            <v>1436.5383261420129</v>
          </cell>
        </row>
        <row r="26">
          <cell r="H26">
            <v>13997.651019427089</v>
          </cell>
          <cell r="K26">
            <v>1449.3167865514806</v>
          </cell>
        </row>
        <row r="27">
          <cell r="H27">
            <v>14121.066708141281</v>
          </cell>
          <cell r="K27">
            <v>1462.0952469609481</v>
          </cell>
        </row>
        <row r="28">
          <cell r="H28">
            <v>14244.482396855472</v>
          </cell>
          <cell r="K28">
            <v>1474.8737073704156</v>
          </cell>
        </row>
        <row r="29">
          <cell r="H29">
            <v>14367.898085569666</v>
          </cell>
          <cell r="K29">
            <v>1487.6521677798833</v>
          </cell>
        </row>
        <row r="30">
          <cell r="H30">
            <v>14491.313774283859</v>
          </cell>
          <cell r="K30">
            <v>1500.4306281893507</v>
          </cell>
        </row>
        <row r="31">
          <cell r="H31">
            <v>14614.729462998052</v>
          </cell>
          <cell r="K31">
            <v>1513.2090885988182</v>
          </cell>
        </row>
        <row r="32">
          <cell r="H32">
            <v>14738.145151712242</v>
          </cell>
          <cell r="K32">
            <v>1525.9875490082854</v>
          </cell>
        </row>
        <row r="33">
          <cell r="H33">
            <v>14861.560840426435</v>
          </cell>
          <cell r="K33">
            <v>1538.7660094177529</v>
          </cell>
        </row>
        <row r="34">
          <cell r="H34">
            <v>14984.976529140627</v>
          </cell>
          <cell r="K34">
            <v>1551.5444698272204</v>
          </cell>
        </row>
        <row r="35">
          <cell r="H35">
            <v>15108.392217854818</v>
          </cell>
          <cell r="K35">
            <v>1564.3229302366879</v>
          </cell>
        </row>
        <row r="36">
          <cell r="H36">
            <v>15231.807906569011</v>
          </cell>
          <cell r="K36">
            <v>1577.1013906461553</v>
          </cell>
        </row>
        <row r="37">
          <cell r="H37">
            <v>15355.223595283205</v>
          </cell>
          <cell r="K37">
            <v>1589.879851055623</v>
          </cell>
        </row>
        <row r="38">
          <cell r="H38">
            <v>15478.639283997396</v>
          </cell>
          <cell r="K38">
            <v>1602.6583114650903</v>
          </cell>
        </row>
        <row r="39">
          <cell r="H39">
            <v>15602.054972711589</v>
          </cell>
          <cell r="K39">
            <v>1615.4367718745577</v>
          </cell>
        </row>
        <row r="40">
          <cell r="H40">
            <v>15725.470661425783</v>
          </cell>
          <cell r="K40">
            <v>1628.2152322840254</v>
          </cell>
        </row>
        <row r="41">
          <cell r="H41">
            <v>15848.886350139976</v>
          </cell>
          <cell r="K41">
            <v>1640.9936926934929</v>
          </cell>
        </row>
        <row r="42">
          <cell r="H42">
            <v>15972.302038854168</v>
          </cell>
          <cell r="K42">
            <v>1653.7721531029604</v>
          </cell>
        </row>
        <row r="43">
          <cell r="H43">
            <v>16095.717727568361</v>
          </cell>
          <cell r="K43">
            <v>1666.5506135124281</v>
          </cell>
        </row>
        <row r="44">
          <cell r="H44">
            <v>16219.133416282555</v>
          </cell>
          <cell r="K44">
            <v>1679.3290739218955</v>
          </cell>
        </row>
        <row r="45">
          <cell r="H45">
            <v>16342.54910499675</v>
          </cell>
          <cell r="K45">
            <v>1692.1075343313632</v>
          </cell>
        </row>
        <row r="46">
          <cell r="H46">
            <v>16465.964793710944</v>
          </cell>
          <cell r="K46">
            <v>1704.8859947408309</v>
          </cell>
        </row>
        <row r="47">
          <cell r="H47">
            <v>16589.380482425138</v>
          </cell>
          <cell r="K47">
            <v>1717.6644551502986</v>
          </cell>
        </row>
        <row r="48">
          <cell r="H48">
            <v>16712.796171139333</v>
          </cell>
          <cell r="K48">
            <v>1730.4429155597663</v>
          </cell>
        </row>
        <row r="49">
          <cell r="H49">
            <v>16836.211859853523</v>
          </cell>
          <cell r="K49">
            <v>1743.2213759692338</v>
          </cell>
        </row>
        <row r="50">
          <cell r="H50">
            <v>16959.627548567718</v>
          </cell>
          <cell r="K50">
            <v>1755.9998363787015</v>
          </cell>
        </row>
        <row r="51">
          <cell r="H51">
            <v>17083.043237281912</v>
          </cell>
          <cell r="K51">
            <v>1768.778296788169</v>
          </cell>
        </row>
        <row r="52">
          <cell r="H52">
            <v>17206.458925996103</v>
          </cell>
          <cell r="K52">
            <v>1781.5567571976364</v>
          </cell>
        </row>
        <row r="53">
          <cell r="H53">
            <v>17329.874614710297</v>
          </cell>
          <cell r="K53">
            <v>1794.3352176071041</v>
          </cell>
        </row>
        <row r="54">
          <cell r="H54">
            <v>17453.290303424488</v>
          </cell>
          <cell r="K54">
            <v>1807.1136780165714</v>
          </cell>
        </row>
      </sheetData>
      <sheetData sheetId="2">
        <row r="9">
          <cell r="H9">
            <v>11843.319917818244</v>
          </cell>
          <cell r="K9">
            <v>1226.2573442909008</v>
          </cell>
        </row>
        <row r="10">
          <cell r="H10">
            <v>12023</v>
          </cell>
          <cell r="K10">
            <v>1244.86142</v>
          </cell>
        </row>
        <row r="11">
          <cell r="H11">
            <v>12202.680082181758</v>
          </cell>
          <cell r="K11">
            <v>1263.4654957090991</v>
          </cell>
        </row>
        <row r="12">
          <cell r="H12">
            <v>12382.360164363514</v>
          </cell>
          <cell r="K12">
            <v>1282.0695714181982</v>
          </cell>
        </row>
        <row r="13">
          <cell r="H13">
            <v>12562.04024654527</v>
          </cell>
          <cell r="K13">
            <v>1300.673647127297</v>
          </cell>
        </row>
        <row r="14">
          <cell r="H14">
            <v>12741.720328727028</v>
          </cell>
          <cell r="K14">
            <v>1319.2777228363964</v>
          </cell>
        </row>
        <row r="15">
          <cell r="H15">
            <v>12921.400410908785</v>
          </cell>
          <cell r="K15">
            <v>1337.8817985454955</v>
          </cell>
        </row>
        <row r="16">
          <cell r="H16">
            <v>13101.080493090543</v>
          </cell>
          <cell r="K16">
            <v>1356.4858742545948</v>
          </cell>
        </row>
        <row r="17">
          <cell r="H17">
            <v>13280.760575272299</v>
          </cell>
          <cell r="K17">
            <v>1375.0899499636937</v>
          </cell>
        </row>
        <row r="18">
          <cell r="H18">
            <v>13460.440657454055</v>
          </cell>
          <cell r="K18">
            <v>1393.6940256727928</v>
          </cell>
        </row>
        <row r="19">
          <cell r="H19">
            <v>13640.120739635813</v>
          </cell>
          <cell r="K19">
            <v>1412.2981013818919</v>
          </cell>
        </row>
        <row r="20">
          <cell r="H20">
            <v>13819.800821817569</v>
          </cell>
          <cell r="K20">
            <v>1430.902177090991</v>
          </cell>
        </row>
        <row r="21">
          <cell r="H21">
            <v>13999.480903999325</v>
          </cell>
          <cell r="K21">
            <v>1449.5062528000901</v>
          </cell>
        </row>
        <row r="22">
          <cell r="H22">
            <v>14179.160986181081</v>
          </cell>
          <cell r="K22">
            <v>1468.110328509189</v>
          </cell>
        </row>
        <row r="23">
          <cell r="H23">
            <v>14358.841068362839</v>
          </cell>
          <cell r="K23">
            <v>1486.7144042182883</v>
          </cell>
        </row>
        <row r="24">
          <cell r="H24">
            <v>14538.521150544595</v>
          </cell>
          <cell r="K24">
            <v>1505.3184799273872</v>
          </cell>
        </row>
        <row r="25">
          <cell r="H25">
            <v>14718.201232726351</v>
          </cell>
          <cell r="K25">
            <v>1523.9225556364863</v>
          </cell>
        </row>
        <row r="26">
          <cell r="H26">
            <v>14897.881314908107</v>
          </cell>
          <cell r="K26">
            <v>1542.5266313455852</v>
          </cell>
        </row>
        <row r="27">
          <cell r="H27">
            <v>15077.561397089865</v>
          </cell>
          <cell r="K27">
            <v>1561.1307070546845</v>
          </cell>
        </row>
        <row r="28">
          <cell r="H28">
            <v>15257.241479271621</v>
          </cell>
          <cell r="K28">
            <v>1579.7347827637834</v>
          </cell>
        </row>
        <row r="29">
          <cell r="H29">
            <v>15436.921561453377</v>
          </cell>
          <cell r="K29">
            <v>1598.3388584728825</v>
          </cell>
        </row>
        <row r="30">
          <cell r="H30">
            <v>15616.601643635135</v>
          </cell>
          <cell r="K30">
            <v>1616.9429341819816</v>
          </cell>
        </row>
        <row r="31">
          <cell r="H31">
            <v>15796.281725816891</v>
          </cell>
          <cell r="K31">
            <v>1635.5470098910807</v>
          </cell>
        </row>
        <row r="32">
          <cell r="H32">
            <v>15975.961807998649</v>
          </cell>
          <cell r="K32">
            <v>1654.1510856001801</v>
          </cell>
        </row>
        <row r="33">
          <cell r="H33">
            <v>16155.641890180405</v>
          </cell>
          <cell r="K33">
            <v>1672.7551613092789</v>
          </cell>
        </row>
        <row r="34">
          <cell r="H34">
            <v>16335.321972362161</v>
          </cell>
          <cell r="K34">
            <v>1691.3592370183781</v>
          </cell>
        </row>
        <row r="35">
          <cell r="H35">
            <v>16515.002054543915</v>
          </cell>
          <cell r="K35">
            <v>1709.9633127274767</v>
          </cell>
        </row>
        <row r="36">
          <cell r="H36">
            <v>16694.682136725674</v>
          </cell>
          <cell r="K36">
            <v>1728.5673884365763</v>
          </cell>
        </row>
        <row r="37">
          <cell r="H37">
            <v>16874.36221890743</v>
          </cell>
          <cell r="K37">
            <v>1747.1714641456751</v>
          </cell>
        </row>
        <row r="38">
          <cell r="H38">
            <v>17054.042301089186</v>
          </cell>
          <cell r="K38">
            <v>1765.7755398547743</v>
          </cell>
        </row>
        <row r="39">
          <cell r="H39">
            <v>17233.722383270942</v>
          </cell>
          <cell r="K39">
            <v>1784.3796155638734</v>
          </cell>
        </row>
        <row r="40">
          <cell r="H40">
            <v>17413.402465452702</v>
          </cell>
          <cell r="K40">
            <v>1802.9836912729727</v>
          </cell>
        </row>
        <row r="41">
          <cell r="H41">
            <v>17593.082547634458</v>
          </cell>
          <cell r="K41">
            <v>1821.5877669820716</v>
          </cell>
        </row>
        <row r="42">
          <cell r="H42">
            <v>17772.762629816214</v>
          </cell>
          <cell r="K42">
            <v>1840.1918426911707</v>
          </cell>
        </row>
        <row r="43">
          <cell r="H43">
            <v>17952.44271199797</v>
          </cell>
          <cell r="K43">
            <v>1858.7959184002698</v>
          </cell>
        </row>
        <row r="44">
          <cell r="H44">
            <v>18132.12279417973</v>
          </cell>
          <cell r="K44">
            <v>1877.3999941093691</v>
          </cell>
        </row>
        <row r="45">
          <cell r="H45">
            <v>18311.802876361486</v>
          </cell>
          <cell r="K45">
            <v>1896.004069818468</v>
          </cell>
        </row>
        <row r="46">
          <cell r="H46">
            <v>18491.482958543242</v>
          </cell>
          <cell r="K46">
            <v>1914.6081455275671</v>
          </cell>
        </row>
        <row r="47">
          <cell r="H47">
            <v>18671.163040724998</v>
          </cell>
          <cell r="K47">
            <v>1933.2122212366662</v>
          </cell>
        </row>
        <row r="48">
          <cell r="H48">
            <v>18850.843122906754</v>
          </cell>
          <cell r="K48">
            <v>1951.8162969457651</v>
          </cell>
        </row>
        <row r="49">
          <cell r="H49">
            <v>19030.52320508851</v>
          </cell>
          <cell r="K49">
            <v>1970.4203726548642</v>
          </cell>
        </row>
        <row r="50">
          <cell r="H50">
            <v>19210.203287270266</v>
          </cell>
          <cell r="K50">
            <v>1989.0244483639631</v>
          </cell>
        </row>
        <row r="51">
          <cell r="H51">
            <v>19389.883369452022</v>
          </cell>
          <cell r="K51">
            <v>2007.6285240730622</v>
          </cell>
        </row>
        <row r="52">
          <cell r="H52">
            <v>19569.563451633778</v>
          </cell>
          <cell r="K52">
            <v>2026.2325997821613</v>
          </cell>
        </row>
        <row r="53">
          <cell r="H53">
            <v>19749.243533815534</v>
          </cell>
          <cell r="K53">
            <v>2044.8366754912602</v>
          </cell>
        </row>
        <row r="54">
          <cell r="H54">
            <v>19928.923615997293</v>
          </cell>
          <cell r="K54">
            <v>2063.4407512003595</v>
          </cell>
        </row>
      </sheetData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zenario 1"/>
      <sheetName val="Szenario 2"/>
      <sheetName val="Szenario 3"/>
      <sheetName val="Tabelle1"/>
    </sheetNames>
    <sheetDataSet>
      <sheetData sheetId="0">
        <row r="9">
          <cell r="F9">
            <v>5.3714285714285713E-3</v>
          </cell>
        </row>
        <row r="10">
          <cell r="F10">
            <v>5.3427304762987378E-3</v>
          </cell>
        </row>
        <row r="11">
          <cell r="F11">
            <v>5.3143374038896428E-3</v>
          </cell>
        </row>
        <row r="12">
          <cell r="F12">
            <v>5.28624451692723E-3</v>
          </cell>
        </row>
        <row r="13">
          <cell r="F13">
            <v>5.2584470798836425E-3</v>
          </cell>
        </row>
        <row r="14">
          <cell r="F14">
            <v>5.230940456316082E-3</v>
          </cell>
        </row>
        <row r="15">
          <cell r="F15">
            <v>5.2037201062887515E-3</v>
          </cell>
        </row>
        <row r="16">
          <cell r="F16">
            <v>5.1767815838748765E-3</v>
          </cell>
        </row>
        <row r="17">
          <cell r="F17">
            <v>5.150120534735919E-3</v>
          </cell>
        </row>
        <row r="18">
          <cell r="F18">
            <v>5.1237326937752098E-3</v>
          </cell>
        </row>
        <row r="19">
          <cell r="F19">
            <v>5.0976138828633406E-3</v>
          </cell>
        </row>
        <row r="20">
          <cell r="F20">
            <v>5.0717600086327827E-3</v>
          </cell>
        </row>
        <row r="21">
          <cell r="F21">
            <v>5.0461670603392742E-3</v>
          </cell>
        </row>
        <row r="22">
          <cell r="F22">
            <v>5.0208311077876294E-3</v>
          </cell>
        </row>
        <row r="23">
          <cell r="F23">
            <v>4.9957482993197282E-3</v>
          </cell>
        </row>
        <row r="24">
          <cell r="F24">
            <v>4.9709148598625066E-3</v>
          </cell>
        </row>
        <row r="25">
          <cell r="F25">
            <v>4.9463270890338874E-3</v>
          </cell>
        </row>
        <row r="26">
          <cell r="F26">
            <v>4.9219813593046396E-3</v>
          </cell>
        </row>
        <row r="27">
          <cell r="F27">
            <v>4.8978741142142561E-3</v>
          </cell>
        </row>
        <row r="28">
          <cell r="F28">
            <v>4.8740018666390125E-3</v>
          </cell>
        </row>
        <row r="29">
          <cell r="F29">
            <v>4.8503611971104227E-3</v>
          </cell>
        </row>
        <row r="30">
          <cell r="F30">
            <v>4.8269487521823973E-3</v>
          </cell>
        </row>
        <row r="31">
          <cell r="F31">
            <v>4.8037612428454618E-3</v>
          </cell>
        </row>
        <row r="32">
          <cell r="F32">
            <v>4.7807954429864713E-3</v>
          </cell>
        </row>
        <row r="33">
          <cell r="F33">
            <v>4.7580481878922859E-3</v>
          </cell>
        </row>
        <row r="34">
          <cell r="F34">
            <v>4.7355163727959698E-3</v>
          </cell>
        </row>
        <row r="35">
          <cell r="F35">
            <v>4.7131969514640996E-3</v>
          </cell>
        </row>
        <row r="36">
          <cell r="F36">
            <v>4.6910869348238344E-3</v>
          </cell>
        </row>
        <row r="37">
          <cell r="F37">
            <v>4.6691833896284523E-3</v>
          </cell>
        </row>
        <row r="38">
          <cell r="F38">
            <v>4.6474834371600911E-3</v>
          </cell>
        </row>
        <row r="39">
          <cell r="F39">
            <v>4.6259842519685039E-3</v>
          </cell>
        </row>
        <row r="40">
          <cell r="F40">
            <v>4.604683060644656E-3</v>
          </cell>
        </row>
        <row r="41">
          <cell r="F41">
            <v>4.5835771406280475E-3</v>
          </cell>
        </row>
        <row r="42">
          <cell r="F42">
            <v>4.5626638190466948E-3</v>
          </cell>
        </row>
        <row r="43">
          <cell r="F43">
            <v>4.5419404715887129E-3</v>
          </cell>
        </row>
        <row r="44">
          <cell r="F44">
            <v>4.5214045214045217E-3</v>
          </cell>
        </row>
        <row r="45">
          <cell r="F45">
            <v>4.50105343803869E-3</v>
          </cell>
        </row>
        <row r="46">
          <cell r="F46">
            <v>4.4808847363905042E-3</v>
          </cell>
        </row>
        <row r="47">
          <cell r="F47">
            <v>4.4608959757023534E-3</v>
          </cell>
        </row>
        <row r="48">
          <cell r="F48">
            <v>4.4410847585750731E-3</v>
          </cell>
        </row>
        <row r="49">
          <cell r="F49">
            <v>4.4214487300094077E-3</v>
          </cell>
        </row>
        <row r="50">
          <cell r="F50">
            <v>4.401985576472792E-3</v>
          </cell>
        </row>
        <row r="51">
          <cell r="F51">
            <v>4.3826930249906753E-3</v>
          </cell>
        </row>
        <row r="52">
          <cell r="F52">
            <v>4.3635688422616285E-3</v>
          </cell>
        </row>
        <row r="53">
          <cell r="F53">
            <v>4.3446108337955262E-3</v>
          </cell>
        </row>
        <row r="54">
          <cell r="F54">
            <v>4.3258168430740911E-3</v>
          </cell>
        </row>
      </sheetData>
      <sheetData sheetId="1">
        <row r="9">
          <cell r="F9">
            <v>1.2514285714285714E-2</v>
          </cell>
        </row>
        <row r="10">
          <cell r="F10">
            <v>1.2359613973700547E-2</v>
          </cell>
        </row>
        <row r="11">
          <cell r="F11">
            <v>1.2208718920726948E-2</v>
          </cell>
        </row>
        <row r="12">
          <cell r="F12">
            <v>1.2061463898221072E-2</v>
          </cell>
        </row>
        <row r="13">
          <cell r="F13">
            <v>1.1917718763604701E-2</v>
          </cell>
        </row>
        <row r="14">
          <cell r="F14">
            <v>1.1777359505243345E-2</v>
          </cell>
        </row>
        <row r="15">
          <cell r="F15">
            <v>1.1640267885617093E-2</v>
          </cell>
        </row>
        <row r="16">
          <cell r="F16">
            <v>1.1506331109126255E-2</v>
          </cell>
        </row>
        <row r="17">
          <cell r="F17">
            <v>1.1375441512570122E-2</v>
          </cell>
        </row>
        <row r="18">
          <cell r="F18">
            <v>1.124749627651379E-2</v>
          </cell>
        </row>
        <row r="19">
          <cell r="F19">
            <v>1.1122397155916709E-2</v>
          </cell>
        </row>
        <row r="20">
          <cell r="F20">
            <v>1.1000050228539856E-2</v>
          </cell>
        </row>
        <row r="21">
          <cell r="F21">
            <v>1.0880365659777425E-2</v>
          </cell>
        </row>
        <row r="22">
          <cell r="F22">
            <v>1.0763257482675578E-2</v>
          </cell>
        </row>
        <row r="23">
          <cell r="F23">
            <v>1.0648643392006224E-2</v>
          </cell>
        </row>
        <row r="24">
          <cell r="F24">
            <v>1.0536444551359153E-2</v>
          </cell>
        </row>
        <row r="25">
          <cell r="F25">
            <v>1.0426585412302418E-2</v>
          </cell>
        </row>
        <row r="26">
          <cell r="F26">
            <v>1.0318993544739198E-2</v>
          </cell>
        </row>
        <row r="27">
          <cell r="F27">
            <v>1.0213599477660667E-2</v>
          </cell>
        </row>
        <row r="28">
          <cell r="F28">
            <v>1.0110336549559116E-2</v>
          </cell>
        </row>
        <row r="29">
          <cell r="F29">
            <v>1.0009140767824496E-2</v>
          </cell>
        </row>
        <row r="30">
          <cell r="F30">
            <v>9.9099506765011995E-3</v>
          </cell>
        </row>
        <row r="31">
          <cell r="F31">
            <v>9.8127072318308084E-3</v>
          </cell>
        </row>
        <row r="32">
          <cell r="F32">
            <v>9.7173536850512499E-3</v>
          </cell>
        </row>
        <row r="33">
          <cell r="F33">
            <v>9.6238354719634378E-3</v>
          </cell>
        </row>
        <row r="34">
          <cell r="F34">
            <v>9.5321001088139283E-3</v>
          </cell>
        </row>
        <row r="35">
          <cell r="F35">
            <v>9.4420970940760542E-3</v>
          </cell>
        </row>
        <row r="36">
          <cell r="F36">
            <v>9.3537778157433901E-3</v>
          </cell>
        </row>
        <row r="37">
          <cell r="F37">
            <v>9.2670954637779288E-3</v>
          </cell>
        </row>
        <row r="38">
          <cell r="F38">
            <v>9.1820049473816615E-3</v>
          </cell>
        </row>
        <row r="39">
          <cell r="F39">
            <v>9.0984628167843796E-3</v>
          </cell>
        </row>
        <row r="40">
          <cell r="F40">
            <v>9.0164271892626286E-3</v>
          </cell>
        </row>
        <row r="41">
          <cell r="F41">
            <v>8.9358576791251833E-3</v>
          </cell>
        </row>
        <row r="42">
          <cell r="F42">
            <v>8.8567153314190964E-3</v>
          </cell>
        </row>
        <row r="43">
          <cell r="F43">
            <v>8.7789625591277159E-3</v>
          </cell>
        </row>
        <row r="44">
          <cell r="F44">
            <v>8.7025630836479236E-3</v>
          </cell>
        </row>
        <row r="45">
          <cell r="F45">
            <v>8.6274818783485668E-3</v>
          </cell>
        </row>
        <row r="46">
          <cell r="F46">
            <v>8.5536851150255829E-3</v>
          </cell>
        </row>
        <row r="47">
          <cell r="F47">
            <v>8.4811401130818684E-3</v>
          </cell>
        </row>
        <row r="48">
          <cell r="F48">
            <v>8.4098152912714559E-3</v>
          </cell>
        </row>
        <row r="49">
          <cell r="F49">
            <v>8.3396801218583397E-3</v>
          </cell>
        </row>
        <row r="50">
          <cell r="F50">
            <v>8.2707050870501151E-3</v>
          </cell>
        </row>
        <row r="51">
          <cell r="F51">
            <v>8.2028616375758485E-3</v>
          </cell>
        </row>
        <row r="52">
          <cell r="F52">
            <v>8.1361221532860271E-3</v>
          </cell>
        </row>
        <row r="53">
          <cell r="F53">
            <v>8.0704599056603769E-3</v>
          </cell>
        </row>
        <row r="54">
          <cell r="F54">
            <v>8.0058490221166147E-3</v>
          </cell>
        </row>
      </sheetData>
      <sheetData sheetId="2">
        <row r="9">
          <cell r="F9">
            <v>1.7142857142857144E-2</v>
          </cell>
        </row>
        <row r="10">
          <cell r="F10">
            <v>1.6853932584269662E-2</v>
          </cell>
        </row>
        <row r="11">
          <cell r="F11">
            <v>1.6574585635359115E-2</v>
          </cell>
        </row>
        <row r="12">
          <cell r="F12">
            <v>1.6304347826086956E-2</v>
          </cell>
        </row>
        <row r="13">
          <cell r="F13">
            <v>1.6042780748663103E-2</v>
          </cell>
        </row>
        <row r="14">
          <cell r="F14">
            <v>1.5789473684210527E-2</v>
          </cell>
        </row>
        <row r="15">
          <cell r="F15">
            <v>1.5544041450777202E-2</v>
          </cell>
        </row>
        <row r="16">
          <cell r="F16">
            <v>1.5306122448979591E-2</v>
          </cell>
        </row>
        <row r="17">
          <cell r="F17">
            <v>1.507537688442211E-2</v>
          </cell>
        </row>
        <row r="18">
          <cell r="F18">
            <v>1.4851485148514851E-2</v>
          </cell>
        </row>
        <row r="19">
          <cell r="F19">
            <v>1.4634146341463415E-2</v>
          </cell>
        </row>
        <row r="20">
          <cell r="F20">
            <v>1.4423076923076924E-2</v>
          </cell>
        </row>
        <row r="21">
          <cell r="F21">
            <v>1.4218009478672985E-2</v>
          </cell>
        </row>
        <row r="22">
          <cell r="F22">
            <v>1.4018691588785047E-2</v>
          </cell>
        </row>
        <row r="23">
          <cell r="F23">
            <v>1.3824884792626729E-2</v>
          </cell>
        </row>
        <row r="24">
          <cell r="F24">
            <v>1.3636363636363636E-2</v>
          </cell>
        </row>
        <row r="25">
          <cell r="F25">
            <v>1.3452914798206279E-2</v>
          </cell>
        </row>
        <row r="26">
          <cell r="F26">
            <v>1.3274336283185841E-2</v>
          </cell>
        </row>
        <row r="27">
          <cell r="F27">
            <v>1.3100436681222707E-2</v>
          </cell>
        </row>
        <row r="28">
          <cell r="F28">
            <v>1.2931034482758621E-2</v>
          </cell>
        </row>
        <row r="29">
          <cell r="F29">
            <v>1.276595744680851E-2</v>
          </cell>
        </row>
        <row r="30">
          <cell r="F30">
            <v>1.2605042016806723E-2</v>
          </cell>
        </row>
        <row r="31">
          <cell r="F31">
            <v>1.2448132780082987E-2</v>
          </cell>
        </row>
        <row r="32">
          <cell r="F32">
            <v>1.2295081967213115E-2</v>
          </cell>
        </row>
        <row r="33">
          <cell r="F33">
            <v>1.2145748987854251E-2</v>
          </cell>
        </row>
        <row r="34">
          <cell r="F34">
            <v>1.2E-2</v>
          </cell>
        </row>
        <row r="35">
          <cell r="F35">
            <v>1.1857707509881422E-2</v>
          </cell>
        </row>
        <row r="36">
          <cell r="F36">
            <v>1.171875E-2</v>
          </cell>
        </row>
        <row r="37">
          <cell r="F37">
            <v>1.1583011583011582E-2</v>
          </cell>
        </row>
        <row r="38">
          <cell r="F38">
            <v>1.1450381679389313E-2</v>
          </cell>
        </row>
        <row r="39">
          <cell r="F39">
            <v>1.1320754716981131E-2</v>
          </cell>
        </row>
        <row r="40">
          <cell r="F40">
            <v>1.1194029850746268E-2</v>
          </cell>
        </row>
        <row r="41">
          <cell r="F41">
            <v>1.107011070110701E-2</v>
          </cell>
        </row>
        <row r="42">
          <cell r="F42">
            <v>1.0948905109489052E-2</v>
          </cell>
        </row>
        <row r="43">
          <cell r="F43">
            <v>1.0830324909747292E-2</v>
          </cell>
        </row>
        <row r="44">
          <cell r="F44">
            <v>1.0714285714285714E-2</v>
          </cell>
        </row>
        <row r="45">
          <cell r="F45">
            <v>1.0600706713780919E-2</v>
          </cell>
        </row>
        <row r="46">
          <cell r="F46">
            <v>1.048951048951049E-2</v>
          </cell>
        </row>
        <row r="47">
          <cell r="F47">
            <v>1.0380622837370242E-2</v>
          </cell>
        </row>
        <row r="48">
          <cell r="F48">
            <v>1.0273972602739725E-2</v>
          </cell>
        </row>
        <row r="49">
          <cell r="F49">
            <v>1.0169491525423728E-2</v>
          </cell>
        </row>
        <row r="50">
          <cell r="F50">
            <v>1.0067114093959731E-2</v>
          </cell>
        </row>
        <row r="51">
          <cell r="F51">
            <v>9.9667774086378731E-3</v>
          </cell>
        </row>
        <row r="52">
          <cell r="F52">
            <v>9.8684210526315784E-3</v>
          </cell>
        </row>
        <row r="53">
          <cell r="F53">
            <v>9.7719869706840382E-3</v>
          </cell>
        </row>
        <row r="54">
          <cell r="F54">
            <v>9.6774193548387101E-3</v>
          </cell>
        </row>
      </sheetData>
      <sheetData sheetId="3">
        <row r="2">
          <cell r="B2">
            <v>2015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-Auto"/>
      <sheetName val="Diagramm"/>
    </sheetNames>
    <sheetDataSet>
      <sheetData sheetId="0">
        <row r="7">
          <cell r="E7">
            <v>0.16900000000000001</v>
          </cell>
        </row>
        <row r="8">
          <cell r="E8">
            <v>0.23699999999999999</v>
          </cell>
        </row>
        <row r="9">
          <cell r="E9">
            <v>0.318</v>
          </cell>
        </row>
        <row r="10">
          <cell r="E10">
            <v>0.41699999999999998</v>
          </cell>
        </row>
        <row r="11">
          <cell r="E11">
            <v>0.621</v>
          </cell>
        </row>
        <row r="12">
          <cell r="E12">
            <v>3.504193548387097</v>
          </cell>
        </row>
        <row r="13">
          <cell r="E13">
            <v>6.3873870967741944</v>
          </cell>
        </row>
        <row r="14">
          <cell r="E14">
            <v>9.2705806451612922</v>
          </cell>
        </row>
        <row r="15">
          <cell r="E15">
            <v>12.15377419354839</v>
          </cell>
        </row>
        <row r="16">
          <cell r="E16">
            <v>15.036967741935488</v>
          </cell>
        </row>
        <row r="17">
          <cell r="E17">
            <v>17.920161290322586</v>
          </cell>
        </row>
        <row r="18">
          <cell r="E18">
            <v>20.803354838709684</v>
          </cell>
        </row>
        <row r="19">
          <cell r="E19">
            <v>23.686548387096781</v>
          </cell>
        </row>
        <row r="20">
          <cell r="E20">
            <v>26.569741935483879</v>
          </cell>
        </row>
        <row r="21">
          <cell r="E21">
            <v>29.452935483870977</v>
          </cell>
        </row>
        <row r="22">
          <cell r="E22">
            <v>32.336129032258071</v>
          </cell>
        </row>
        <row r="23">
          <cell r="E23">
            <v>35.219322580645169</v>
          </cell>
        </row>
        <row r="24">
          <cell r="E24">
            <v>38.102516129032267</v>
          </cell>
        </row>
        <row r="25">
          <cell r="E25">
            <v>40.985709677419365</v>
          </cell>
        </row>
        <row r="26">
          <cell r="E26">
            <v>43.868903225806463</v>
          </cell>
        </row>
        <row r="27">
          <cell r="E27">
            <v>46.752096774193561</v>
          </cell>
        </row>
        <row r="28">
          <cell r="E28">
            <v>49.635290322580659</v>
          </cell>
        </row>
        <row r="29">
          <cell r="E29">
            <v>52.518483870967756</v>
          </cell>
        </row>
        <row r="30">
          <cell r="E30">
            <v>55.401677419354854</v>
          </cell>
        </row>
        <row r="31">
          <cell r="E31">
            <v>58.284870967741952</v>
          </cell>
        </row>
        <row r="32">
          <cell r="E32">
            <v>61.16806451612905</v>
          </cell>
        </row>
        <row r="33">
          <cell r="E33">
            <v>64.051258064516148</v>
          </cell>
        </row>
        <row r="34">
          <cell r="E34">
            <v>66.934451612903246</v>
          </cell>
        </row>
        <row r="35">
          <cell r="E35">
            <v>69.817645161290343</v>
          </cell>
        </row>
        <row r="36">
          <cell r="E36">
            <v>72.700838709677441</v>
          </cell>
        </row>
        <row r="37">
          <cell r="E37">
            <v>75.584032258064539</v>
          </cell>
        </row>
        <row r="38">
          <cell r="E38">
            <v>78.467225806451637</v>
          </cell>
        </row>
        <row r="39">
          <cell r="E39">
            <v>81.350419354838735</v>
          </cell>
        </row>
        <row r="40">
          <cell r="E40">
            <v>84.233612903225833</v>
          </cell>
        </row>
        <row r="41">
          <cell r="E41">
            <v>87.116806451612931</v>
          </cell>
        </row>
        <row r="42">
          <cell r="E42">
            <v>90</v>
          </cell>
        </row>
        <row r="43">
          <cell r="E43">
            <v>92.883193548387098</v>
          </cell>
        </row>
        <row r="44">
          <cell r="E44">
            <v>95.766387096774196</v>
          </cell>
        </row>
        <row r="45">
          <cell r="E45">
            <v>98.649580645161294</v>
          </cell>
        </row>
        <row r="46">
          <cell r="E46">
            <v>100</v>
          </cell>
        </row>
        <row r="47">
          <cell r="E47">
            <v>100</v>
          </cell>
        </row>
        <row r="48">
          <cell r="E48">
            <v>100</v>
          </cell>
        </row>
        <row r="49">
          <cell r="E49">
            <v>100</v>
          </cell>
        </row>
        <row r="50">
          <cell r="E50">
            <v>100</v>
          </cell>
        </row>
        <row r="51">
          <cell r="E51">
            <v>100</v>
          </cell>
        </row>
        <row r="52">
          <cell r="E52">
            <v>100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y-Out"/>
      <sheetName val="Risikoschätzung "/>
    </sheetNames>
    <sheetDataSet>
      <sheetData sheetId="0"/>
      <sheetData sheetId="1">
        <row r="20">
          <cell r="U20">
            <v>1.3698630136986301E-8</v>
          </cell>
        </row>
        <row r="21">
          <cell r="U21">
            <v>2.6432999158184737E-7</v>
          </cell>
        </row>
        <row r="22">
          <cell r="U22">
            <v>3.8183974898599521E-6</v>
          </cell>
        </row>
        <row r="24">
          <cell r="U24">
            <v>2.6214392602158284E-9</v>
          </cell>
        </row>
        <row r="25">
          <cell r="U25">
            <v>5.0583526283717708E-8</v>
          </cell>
        </row>
        <row r="26">
          <cell r="U26">
            <v>7.3070788764507686E-7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abSelected="1" topLeftCell="U3" workbookViewId="0">
      <selection activeCell="AG12" sqref="AG12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90" customWidth="1"/>
    <col min="15" max="15" width="20.33203125" style="30" customWidth="1"/>
    <col min="16" max="16" width="16.44140625" style="30" customWidth="1"/>
    <col min="17" max="17" width="3.109375" style="33" customWidth="1"/>
    <col min="18" max="18" width="14.109375" customWidth="1"/>
    <col min="19" max="19" width="13.44140625" customWidth="1"/>
    <col min="20" max="20" width="3.109375" style="33" customWidth="1"/>
    <col min="21" max="21" width="15.6640625" style="33" customWidth="1"/>
    <col min="22" max="22" width="18.44140625" style="33" customWidth="1"/>
    <col min="23" max="23" width="5.6640625" style="33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89"/>
      <c r="L1" s="89"/>
      <c r="N1" s="89"/>
      <c r="Q1" s="89"/>
      <c r="R1" s="28"/>
      <c r="S1" s="28"/>
      <c r="T1" s="89"/>
      <c r="U1" s="28"/>
      <c r="V1" s="28"/>
      <c r="W1" s="89"/>
      <c r="AE1" s="115"/>
    </row>
    <row r="2" spans="1:36" ht="14.4" customHeight="1" thickBot="1" x14ac:dyDescent="0.35">
      <c r="B2" s="116" t="s">
        <v>0</v>
      </c>
      <c r="C2" s="117"/>
      <c r="D2" s="118"/>
      <c r="F2" s="115"/>
      <c r="G2" s="115"/>
      <c r="H2" s="90"/>
      <c r="K2" s="2"/>
      <c r="L2" s="90"/>
      <c r="O2" s="122" t="s">
        <v>55</v>
      </c>
      <c r="P2" s="123"/>
      <c r="Q2" s="90"/>
      <c r="R2" s="28"/>
      <c r="S2" s="28"/>
      <c r="T2" s="90"/>
      <c r="U2" s="28"/>
      <c r="V2" s="28"/>
      <c r="W2" s="90"/>
      <c r="Y2" s="124" t="s">
        <v>71</v>
      </c>
      <c r="Z2" s="125"/>
      <c r="AA2" s="126"/>
      <c r="AB2" s="8"/>
      <c r="AC2" s="8"/>
      <c r="AE2" s="115"/>
    </row>
    <row r="3" spans="1:36" ht="14.4" customHeight="1" thickBot="1" x14ac:dyDescent="0.35">
      <c r="B3" s="119"/>
      <c r="C3" s="120"/>
      <c r="D3" s="121"/>
      <c r="F3" s="115"/>
      <c r="G3" s="115"/>
      <c r="H3" s="90"/>
      <c r="K3" s="2"/>
      <c r="L3" s="90"/>
      <c r="O3" s="133" t="s">
        <v>72</v>
      </c>
      <c r="P3" s="134"/>
      <c r="Q3" s="90"/>
      <c r="R3" s="28"/>
      <c r="S3" s="28"/>
      <c r="T3" s="90"/>
      <c r="U3" s="28"/>
      <c r="V3" s="28"/>
      <c r="W3" s="90"/>
      <c r="Y3" s="127"/>
      <c r="Z3" s="128"/>
      <c r="AA3" s="129"/>
      <c r="AB3" s="8"/>
      <c r="AC3" s="8"/>
      <c r="AE3" s="115"/>
      <c r="AF3" s="93" t="s">
        <v>58</v>
      </c>
      <c r="AG3" s="94"/>
      <c r="AH3" s="95"/>
    </row>
    <row r="4" spans="1:36" ht="14.4" customHeight="1" thickBot="1" x14ac:dyDescent="0.35">
      <c r="H4" s="90"/>
      <c r="K4" s="2"/>
      <c r="L4" s="90"/>
      <c r="O4" s="135"/>
      <c r="P4" s="136"/>
      <c r="Q4" s="90"/>
      <c r="R4" s="28"/>
      <c r="S4" s="28"/>
      <c r="T4" s="90"/>
      <c r="U4" s="28"/>
      <c r="V4" s="28"/>
      <c r="W4" s="90"/>
      <c r="Y4" s="130"/>
      <c r="Z4" s="131"/>
      <c r="AA4" s="132"/>
      <c r="AB4" s="8"/>
      <c r="AC4" s="8"/>
      <c r="AE4" s="115"/>
      <c r="AF4" s="96"/>
      <c r="AG4" s="97"/>
      <c r="AH4" s="98"/>
    </row>
    <row r="5" spans="1:36" ht="14.4" customHeight="1" thickBot="1" x14ac:dyDescent="0.35">
      <c r="D5" s="99" t="s">
        <v>2</v>
      </c>
      <c r="E5" s="100"/>
      <c r="H5" s="90"/>
      <c r="I5" s="99" t="s">
        <v>7</v>
      </c>
      <c r="J5" s="103"/>
      <c r="K5" s="100"/>
      <c r="L5" s="90"/>
      <c r="M5" s="103" t="s">
        <v>3</v>
      </c>
      <c r="O5" s="105"/>
      <c r="P5" s="106"/>
      <c r="Q5" s="90"/>
      <c r="R5" s="103" t="s">
        <v>20</v>
      </c>
      <c r="S5" s="100"/>
      <c r="T5" s="90"/>
      <c r="U5" s="99" t="s">
        <v>29</v>
      </c>
      <c r="V5" s="100"/>
      <c r="W5" s="90"/>
      <c r="AE5" s="115"/>
    </row>
    <row r="6" spans="1:36" ht="14.4" customHeight="1" thickBot="1" x14ac:dyDescent="0.35">
      <c r="D6" s="101"/>
      <c r="E6" s="102"/>
      <c r="H6" s="90"/>
      <c r="I6" s="101"/>
      <c r="J6" s="104"/>
      <c r="K6" s="102"/>
      <c r="L6" s="90"/>
      <c r="M6" s="104"/>
      <c r="O6" s="107"/>
      <c r="P6" s="108"/>
      <c r="Q6" s="90"/>
      <c r="R6" s="104"/>
      <c r="S6" s="102"/>
      <c r="T6" s="90"/>
      <c r="U6" s="101"/>
      <c r="V6" s="102"/>
      <c r="W6" s="90"/>
      <c r="AE6" s="115"/>
      <c r="AF6" s="65" t="s">
        <v>30</v>
      </c>
      <c r="AG6" s="49"/>
      <c r="AH6" s="49"/>
      <c r="AI6" s="49"/>
      <c r="AJ6" s="62"/>
    </row>
    <row r="7" spans="1:36" ht="15" customHeight="1" thickBot="1" x14ac:dyDescent="0.35">
      <c r="B7" s="92" t="s">
        <v>5</v>
      </c>
      <c r="C7" s="92"/>
      <c r="D7" s="111" t="s">
        <v>4</v>
      </c>
      <c r="E7" s="111"/>
      <c r="F7" s="112" t="s">
        <v>6</v>
      </c>
      <c r="G7" s="112"/>
      <c r="H7" s="90"/>
      <c r="I7" s="73" t="s">
        <v>70</v>
      </c>
      <c r="J7" s="14" t="s">
        <v>69</v>
      </c>
      <c r="K7" s="22" t="s">
        <v>68</v>
      </c>
      <c r="L7" s="90"/>
      <c r="M7" s="1" t="s">
        <v>8</v>
      </c>
      <c r="O7" s="109"/>
      <c r="P7" s="110"/>
      <c r="Q7" s="90"/>
      <c r="R7" s="28"/>
      <c r="S7" s="28"/>
      <c r="T7" s="90"/>
      <c r="U7" s="28"/>
      <c r="V7" s="28"/>
      <c r="W7" s="90"/>
      <c r="X7" s="3" t="s">
        <v>9</v>
      </c>
      <c r="Y7" s="36" t="s">
        <v>10</v>
      </c>
      <c r="Z7" s="3" t="s">
        <v>11</v>
      </c>
      <c r="AA7" s="3" t="s">
        <v>12</v>
      </c>
      <c r="AB7" s="3" t="s">
        <v>13</v>
      </c>
      <c r="AD7" s="113" t="s">
        <v>56</v>
      </c>
      <c r="AE7" s="115"/>
      <c r="AF7" s="68" t="s">
        <v>54</v>
      </c>
      <c r="AG7" s="30">
        <v>80</v>
      </c>
      <c r="AH7" s="29" t="s">
        <v>18</v>
      </c>
      <c r="AI7" s="30">
        <v>0.08</v>
      </c>
      <c r="AJ7" s="52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90"/>
      <c r="I8" s="74"/>
      <c r="J8" s="7"/>
      <c r="K8" s="20"/>
      <c r="L8" s="90"/>
      <c r="M8" s="25"/>
      <c r="O8" s="34"/>
      <c r="P8" s="38"/>
      <c r="Q8" s="90"/>
      <c r="R8" s="31"/>
      <c r="S8" s="36"/>
      <c r="T8" s="90"/>
      <c r="U8" s="31"/>
      <c r="V8" s="36"/>
      <c r="W8" s="90"/>
      <c r="X8" s="41"/>
      <c r="Y8" s="10"/>
      <c r="Z8" s="40"/>
      <c r="AA8" s="40"/>
      <c r="AB8" s="40"/>
      <c r="AD8" s="114"/>
      <c r="AE8" s="115"/>
      <c r="AF8" s="63" t="s">
        <v>14</v>
      </c>
      <c r="AG8" s="30">
        <v>4</v>
      </c>
      <c r="AH8" s="29" t="s">
        <v>18</v>
      </c>
      <c r="AI8" s="29"/>
      <c r="AJ8" s="52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2">
        <f>'[1]Szenario 3'!$K9</f>
        <v>1226.2573442909008</v>
      </c>
      <c r="H9" s="90"/>
      <c r="I9" s="75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90"/>
      <c r="M9" s="26">
        <f>'[3]E-Auto'!$E7*(1/100)</f>
        <v>1.6900000000000001E-3</v>
      </c>
      <c r="O9" s="35">
        <f>B9</f>
        <v>11958.76435148346</v>
      </c>
      <c r="P9" s="39">
        <f>C9+(C9*I9)</f>
        <v>1244.8614199999997</v>
      </c>
      <c r="Q9" s="90"/>
      <c r="R9" s="32">
        <f>IF(O9&lt;$AG$18,1,2)</f>
        <v>1</v>
      </c>
      <c r="S9" s="37">
        <f>IF(P9&lt;$AG$10,1,2)</f>
        <v>1</v>
      </c>
      <c r="T9" s="90"/>
      <c r="U9" s="43">
        <f>($AI$15/$AG$20)*(1+0.15*(O9/$AG$18)^4)+$AH$33</f>
        <v>0.11934343330615406</v>
      </c>
      <c r="V9" s="37">
        <f>($AI$7/$AG$12)*(1+0.15*(P9/$AG$10)^4)+$AH$32</f>
        <v>2.6666666731331437E-3</v>
      </c>
      <c r="W9" s="90"/>
      <c r="X9" s="28">
        <f>($AG$7*$AG$8*S9*$AG$24+$AG$15*$AG$16*R9*$AG$24)</f>
        <v>3600</v>
      </c>
      <c r="Y9" s="45">
        <f>(O9*U9*$AG$30+P9*V9*$AG$29)*365</f>
        <v>16443520.31457315</v>
      </c>
      <c r="Z9" s="45">
        <f>(O9*$AI$15*$AG$37+P9*$AI$7*$AG$36)*365</f>
        <v>249889.63636392189</v>
      </c>
      <c r="AA9" s="45">
        <f>O9*$AI$15*($AG$41+$AG$40*(1-M9))*365</f>
        <v>17229.918533666874</v>
      </c>
      <c r="AB9" s="46">
        <f>365*((P9*$AI$7*($AG$53*$AG$54+$AG$49*$AG$50+$AG$45*$AG$46))+(O9*1.6*$AI$15*($AG$53*$AG$55+$AG$49*$AG$51+$AG$45*$AG$47)))</f>
        <v>19633.071089548113</v>
      </c>
      <c r="AD9" s="44">
        <f>SUM(X9:AB9)</f>
        <v>16733872.940560287</v>
      </c>
      <c r="AE9" s="115"/>
      <c r="AF9" s="144" t="s">
        <v>15</v>
      </c>
      <c r="AG9" s="17"/>
      <c r="AH9" s="147"/>
      <c r="AI9" s="78" t="s">
        <v>59</v>
      </c>
      <c r="AJ9" s="79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2">
        <f>'[1]Szenario 3'!$K10</f>
        <v>1244.86142</v>
      </c>
      <c r="H10" s="90"/>
      <c r="I10" s="76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90"/>
      <c r="M10" s="27">
        <f>'[3]E-Auto'!$E8*(1/100)</f>
        <v>2.3700000000000001E-3</v>
      </c>
      <c r="O10" s="35">
        <f>B10</f>
        <v>12023</v>
      </c>
      <c r="P10" s="39">
        <f t="shared" ref="P10:P54" si="0">C10+(C10*I10)</f>
        <v>1251.5123790474024</v>
      </c>
      <c r="Q10" s="90"/>
      <c r="R10" s="32">
        <f t="shared" ref="R10:R54" si="1">IF(O10&lt;$AG$18,1,2)</f>
        <v>1</v>
      </c>
      <c r="S10" s="37">
        <f t="shared" ref="S10:S54" si="2">IF(P10&lt;$AG$10,1,2)</f>
        <v>1</v>
      </c>
      <c r="T10" s="90"/>
      <c r="U10" s="43">
        <f t="shared" ref="U10:U54" si="3">($AI$15/$AG$20)*(1+0.15*(O10/$AG$18)^4)+$AH$33</f>
        <v>0.1193436520659952</v>
      </c>
      <c r="V10" s="37">
        <f t="shared" ref="V10:V54" si="4">($AI$7/$AG$12)*(1+0.15*(P10/$AG$10)^4)+$AH$32</f>
        <v>2.6666666732724498E-3</v>
      </c>
      <c r="W10" s="90"/>
      <c r="X10" s="28">
        <f t="shared" ref="X10:X12" si="5">($AG$7*$AG$8*S10*$AG$24+$AG$15*$AG$16*R10*$AG$24)</f>
        <v>3600</v>
      </c>
      <c r="Y10" s="45">
        <f t="shared" ref="Y10:Y54" si="6">(O10*U10*$AG$30+P10*V10*$AG$29)*365</f>
        <v>16531875.08373387</v>
      </c>
      <c r="Z10" s="45">
        <f t="shared" ref="Z10:Z54" si="7">(O10*$AI$15*$AG$37+P10*$AI$7*$AG$36)*365</f>
        <v>251231.74422022761</v>
      </c>
      <c r="AA10" s="45">
        <f t="shared" ref="AA10:AA54" si="8">O10*$AI$15*($AG$41+$AG$40*(1-M10))*365</f>
        <v>17314.231670626003</v>
      </c>
      <c r="AB10" s="46">
        <f t="shared" ref="AB10:AB54" si="9">365*((P10*$AI$7*($AG$53*$AG$54+$AG$49*$AG$50+$AG$45*$AG$46))+(O10*1.6*$AI$15*($AG$53*$AG$55+$AG$49*$AG$51+$AG$45*$AG$47)))</f>
        <v>19738.385774848808</v>
      </c>
      <c r="AD10" s="44">
        <f t="shared" ref="AD10:AD46" si="10">SUM(X10:AB10)</f>
        <v>16823759.445399571</v>
      </c>
      <c r="AE10" s="115"/>
      <c r="AF10" s="145"/>
      <c r="AG10" s="18">
        <v>110400</v>
      </c>
      <c r="AH10" s="147"/>
      <c r="AI10" s="78"/>
      <c r="AJ10" s="52"/>
    </row>
    <row r="11" spans="1:36" x14ac:dyDescent="0.3">
      <c r="A11" s="5">
        <f t="shared" ref="A11:A54" si="11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2">
        <f>'[1]Szenario 3'!$K11</f>
        <v>1263.4654957090991</v>
      </c>
      <c r="H11" s="90"/>
      <c r="I11" s="76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90"/>
      <c r="M11" s="27">
        <f>'[3]E-Auto'!$E9*(1/100)</f>
        <v>3.1800000000000001E-3</v>
      </c>
      <c r="O11" s="35">
        <f t="shared" ref="O11:O54" si="12">B11</f>
        <v>12087.23564851654</v>
      </c>
      <c r="P11" s="39">
        <f t="shared" si="0"/>
        <v>1258.1633380948049</v>
      </c>
      <c r="Q11" s="90"/>
      <c r="R11" s="32">
        <f t="shared" si="1"/>
        <v>1</v>
      </c>
      <c r="S11" s="37">
        <f t="shared" si="2"/>
        <v>1</v>
      </c>
      <c r="T11" s="90"/>
      <c r="U11" s="43">
        <f t="shared" si="3"/>
        <v>0.11934387436040325</v>
      </c>
      <c r="V11" s="37">
        <f t="shared" si="4"/>
        <v>2.6666666734139941E-3</v>
      </c>
      <c r="W11" s="90"/>
      <c r="X11" s="28">
        <f t="shared" si="5"/>
        <v>3600</v>
      </c>
      <c r="Y11" s="45">
        <f t="shared" si="6"/>
        <v>16620230.667750886</v>
      </c>
      <c r="Z11" s="45">
        <f t="shared" si="7"/>
        <v>252573.85207653334</v>
      </c>
      <c r="AA11" s="45">
        <f t="shared" si="8"/>
        <v>17396.873832080575</v>
      </c>
      <c r="AB11" s="46">
        <f t="shared" si="9"/>
        <v>19843.700460149506</v>
      </c>
      <c r="AD11" s="44">
        <f t="shared" si="10"/>
        <v>16913645.094119649</v>
      </c>
      <c r="AE11" s="115"/>
      <c r="AF11" s="146"/>
      <c r="AG11" s="17"/>
      <c r="AH11" s="147"/>
      <c r="AI11" s="78" t="s">
        <v>60</v>
      </c>
      <c r="AJ11" s="79">
        <v>65</v>
      </c>
    </row>
    <row r="12" spans="1:36" ht="15" thickBot="1" x14ac:dyDescent="0.35">
      <c r="A12" s="5">
        <f t="shared" si="11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2">
        <f>'[1]Szenario 3'!$K12</f>
        <v>1282.0695714181982</v>
      </c>
      <c r="H12" s="90"/>
      <c r="I12" s="76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90"/>
      <c r="M12" s="27">
        <f>'[3]E-Auto'!$E10*(1/100)</f>
        <v>4.1700000000000001E-3</v>
      </c>
      <c r="O12" s="35">
        <f t="shared" si="12"/>
        <v>12151.471297033078</v>
      </c>
      <c r="P12" s="39">
        <f t="shared" si="0"/>
        <v>1264.8142971422074</v>
      </c>
      <c r="Q12" s="90"/>
      <c r="R12" s="32">
        <f t="shared" si="1"/>
        <v>1</v>
      </c>
      <c r="S12" s="37">
        <f t="shared" si="2"/>
        <v>1</v>
      </c>
      <c r="T12" s="90"/>
      <c r="U12" s="43">
        <f t="shared" si="3"/>
        <v>0.11934410022724737</v>
      </c>
      <c r="V12" s="37">
        <f t="shared" si="4"/>
        <v>2.6666666735578014E-3</v>
      </c>
      <c r="W12" s="90"/>
      <c r="X12" s="28">
        <f t="shared" si="5"/>
        <v>3600</v>
      </c>
      <c r="Y12" s="45">
        <f t="shared" si="6"/>
        <v>16708587.079754645</v>
      </c>
      <c r="Z12" s="45">
        <f t="shared" si="7"/>
        <v>253915.959932839</v>
      </c>
      <c r="AA12" s="45">
        <f t="shared" si="8"/>
        <v>17477.207711134364</v>
      </c>
      <c r="AB12" s="46">
        <f t="shared" si="9"/>
        <v>19949.015145450201</v>
      </c>
      <c r="AD12" s="44">
        <f t="shared" si="10"/>
        <v>17003529.262544069</v>
      </c>
      <c r="AE12" s="115"/>
      <c r="AF12" s="67" t="s">
        <v>32</v>
      </c>
      <c r="AG12" s="61">
        <v>30</v>
      </c>
      <c r="AH12" s="42" t="s">
        <v>33</v>
      </c>
      <c r="AI12" s="42"/>
      <c r="AJ12" s="57"/>
    </row>
    <row r="13" spans="1:36" ht="15" thickBot="1" x14ac:dyDescent="0.35">
      <c r="A13" s="5">
        <f t="shared" si="11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2">
        <f>'[1]Szenario 3'!$K13</f>
        <v>1300.673647127297</v>
      </c>
      <c r="H13" s="90"/>
      <c r="I13" s="76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90"/>
      <c r="M13" s="27">
        <f>'[3]E-Auto'!$E11*(1/100)</f>
        <v>6.2100000000000002E-3</v>
      </c>
      <c r="O13" s="35">
        <f t="shared" si="12"/>
        <v>12215.706945549618</v>
      </c>
      <c r="P13" s="39">
        <f t="shared" si="0"/>
        <v>1271.4652561896098</v>
      </c>
      <c r="Q13" s="90"/>
      <c r="R13" s="32">
        <f t="shared" si="1"/>
        <v>1</v>
      </c>
      <c r="S13" s="37">
        <f t="shared" si="2"/>
        <v>1</v>
      </c>
      <c r="T13" s="90"/>
      <c r="U13" s="43">
        <f t="shared" si="3"/>
        <v>0.11934432970459855</v>
      </c>
      <c r="V13" s="37">
        <f t="shared" si="4"/>
        <v>2.6666666737038955E-3</v>
      </c>
      <c r="W13" s="90"/>
      <c r="X13" s="28">
        <f>($AG$7*$AG$8*S13*$AG$24+$AG$15*$AG$16*R13*$AG$24)</f>
        <v>3600</v>
      </c>
      <c r="Y13" s="45">
        <f t="shared" si="6"/>
        <v>16796944.333015908</v>
      </c>
      <c r="Z13" s="45">
        <f t="shared" si="7"/>
        <v>255258.06778914467</v>
      </c>
      <c r="AA13" s="45">
        <f t="shared" si="8"/>
        <v>17544.492054087576</v>
      </c>
      <c r="AB13" s="46">
        <f t="shared" si="9"/>
        <v>20054.329830750896</v>
      </c>
      <c r="AD13" s="44">
        <f t="shared" si="10"/>
        <v>17093401.222689889</v>
      </c>
      <c r="AE13" s="115"/>
    </row>
    <row r="14" spans="1:36" ht="15" thickBot="1" x14ac:dyDescent="0.35">
      <c r="A14" s="19">
        <f t="shared" si="11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2">
        <f>'[1]Szenario 3'!$K14</f>
        <v>1319.2777228363964</v>
      </c>
      <c r="H14" s="90"/>
      <c r="I14" s="76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90"/>
      <c r="M14" s="27">
        <f>'[3]E-Auto'!$E12*(1/100)</f>
        <v>3.5041935483870967E-2</v>
      </c>
      <c r="O14" s="35">
        <f t="shared" si="12"/>
        <v>12279.942594066157</v>
      </c>
      <c r="P14" s="39">
        <f t="shared" si="0"/>
        <v>1278.1162152370123</v>
      </c>
      <c r="Q14" s="90"/>
      <c r="R14" s="32">
        <f t="shared" si="1"/>
        <v>1</v>
      </c>
      <c r="S14" s="37">
        <f t="shared" si="2"/>
        <v>1</v>
      </c>
      <c r="T14" s="90"/>
      <c r="U14" s="43">
        <f t="shared" si="3"/>
        <v>0.11934456283072954</v>
      </c>
      <c r="V14" s="37">
        <f t="shared" si="4"/>
        <v>2.6666666738523006E-3</v>
      </c>
      <c r="W14" s="90"/>
      <c r="X14" s="28">
        <f>($AG$7*$AG$8*S14*$AG$24+$AG$15*$AG$16*R14*$AG$24)+AG26</f>
        <v>1511350</v>
      </c>
      <c r="Y14" s="45">
        <f t="shared" si="6"/>
        <v>16885302.440946475</v>
      </c>
      <c r="Z14" s="45">
        <f t="shared" si="7"/>
        <v>256600.17564545033</v>
      </c>
      <c r="AA14" s="45">
        <f t="shared" si="8"/>
        <v>17280.074321086307</v>
      </c>
      <c r="AB14" s="46">
        <f t="shared" si="9"/>
        <v>20159.64451605159</v>
      </c>
      <c r="AD14" s="44">
        <f t="shared" si="10"/>
        <v>18690692.335429065</v>
      </c>
      <c r="AE14" s="115"/>
      <c r="AF14" s="65" t="s">
        <v>31</v>
      </c>
      <c r="AG14" s="49"/>
      <c r="AH14" s="49"/>
      <c r="AI14" s="49"/>
      <c r="AJ14" s="62"/>
    </row>
    <row r="15" spans="1:36" x14ac:dyDescent="0.3">
      <c r="A15" s="5">
        <f t="shared" si="11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2">
        <f>'[1]Szenario 3'!$K15</f>
        <v>1337.8817985454955</v>
      </c>
      <c r="H15" s="90"/>
      <c r="I15" s="76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90"/>
      <c r="M15" s="27">
        <f>'[3]E-Auto'!$E13*(1/100)</f>
        <v>6.3873870967741941E-2</v>
      </c>
      <c r="O15" s="35">
        <f t="shared" si="12"/>
        <v>12344.178242582695</v>
      </c>
      <c r="P15" s="39">
        <f t="shared" si="0"/>
        <v>1284.7671742844145</v>
      </c>
      <c r="Q15" s="90"/>
      <c r="R15" s="32">
        <f t="shared" si="1"/>
        <v>1</v>
      </c>
      <c r="S15" s="37">
        <f t="shared" si="2"/>
        <v>1</v>
      </c>
      <c r="T15" s="90"/>
      <c r="U15" s="43">
        <f t="shared" si="3"/>
        <v>0.1193447996441149</v>
      </c>
      <c r="V15" s="37">
        <f t="shared" si="4"/>
        <v>2.6666666740030398E-3</v>
      </c>
      <c r="W15" s="90"/>
      <c r="X15" s="28">
        <f>($AJ$11*$AG$8*S15*$AG$25+$AJ$9*$AG$8*S15*$AG$24+$AG$15*$AG$16*R15*$AG$24)</f>
        <v>10100</v>
      </c>
      <c r="Y15" s="45">
        <f t="shared" si="6"/>
        <v>16973661.417099942</v>
      </c>
      <c r="Z15" s="45">
        <f t="shared" si="7"/>
        <v>257942.28350175603</v>
      </c>
      <c r="AA15" s="45">
        <f t="shared" si="8"/>
        <v>17011.925101773959</v>
      </c>
      <c r="AB15" s="46">
        <f t="shared" si="9"/>
        <v>20264.959201352285</v>
      </c>
      <c r="AD15" s="44">
        <f t="shared" si="10"/>
        <v>17278980.584904823</v>
      </c>
      <c r="AE15" s="115"/>
      <c r="AF15" s="66" t="s">
        <v>53</v>
      </c>
      <c r="AG15" s="30">
        <v>80</v>
      </c>
      <c r="AH15" s="29" t="s">
        <v>18</v>
      </c>
      <c r="AI15" s="30">
        <v>0.08</v>
      </c>
      <c r="AJ15" s="52" t="s">
        <v>19</v>
      </c>
    </row>
    <row r="16" spans="1:36" x14ac:dyDescent="0.3">
      <c r="A16" s="5">
        <f t="shared" si="11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2">
        <f>'[1]Szenario 3'!$K16</f>
        <v>1356.4858742545948</v>
      </c>
      <c r="H16" s="90"/>
      <c r="I16" s="76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90"/>
      <c r="M16" s="27">
        <f>'[3]E-Auto'!$E14*(1/100)</f>
        <v>9.2705806451612929E-2</v>
      </c>
      <c r="O16" s="35">
        <f t="shared" si="12"/>
        <v>12408.413891099233</v>
      </c>
      <c r="P16" s="39">
        <f t="shared" si="0"/>
        <v>1291.418133331817</v>
      </c>
      <c r="Q16" s="90"/>
      <c r="R16" s="32">
        <f t="shared" si="1"/>
        <v>1</v>
      </c>
      <c r="S16" s="37">
        <f t="shared" si="2"/>
        <v>1</v>
      </c>
      <c r="T16" s="90"/>
      <c r="U16" s="43">
        <f t="shared" si="3"/>
        <v>0.11934504018343095</v>
      </c>
      <c r="V16" s="37">
        <f t="shared" si="4"/>
        <v>2.6666666741561387E-3</v>
      </c>
      <c r="W16" s="90"/>
      <c r="X16" s="84">
        <f t="shared" ref="X16:X54" si="13">($AJ$11*$AG$8*S16*$AG$25+$AJ$9*$AG$8*S16*$AG$24+$AG$15*$AG$16*R16*$AG$24)</f>
        <v>10100</v>
      </c>
      <c r="Y16" s="45">
        <f t="shared" si="6"/>
        <v>17062021.275172442</v>
      </c>
      <c r="Z16" s="45">
        <f t="shared" si="7"/>
        <v>259284.39135806172</v>
      </c>
      <c r="AA16" s="45">
        <f t="shared" si="8"/>
        <v>16740.04439615053</v>
      </c>
      <c r="AB16" s="46">
        <f t="shared" si="9"/>
        <v>20370.273886652976</v>
      </c>
      <c r="AD16" s="44">
        <f t="shared" si="10"/>
        <v>17368515.98481331</v>
      </c>
      <c r="AE16" s="115"/>
      <c r="AF16" s="63" t="s">
        <v>17</v>
      </c>
      <c r="AG16" s="30">
        <v>5</v>
      </c>
      <c r="AH16" s="29" t="s">
        <v>18</v>
      </c>
      <c r="AI16" s="29"/>
      <c r="AJ16" s="52"/>
    </row>
    <row r="17" spans="1:36" x14ac:dyDescent="0.3">
      <c r="A17" s="5">
        <f t="shared" si="11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2">
        <f>'[1]Szenario 3'!$K17</f>
        <v>1375.0899499636937</v>
      </c>
      <c r="H17" s="90"/>
      <c r="I17" s="76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90"/>
      <c r="M17" s="27">
        <f>'[3]E-Auto'!$E15*(1/100)</f>
        <v>0.1215377419354839</v>
      </c>
      <c r="O17" s="35">
        <f t="shared" si="12"/>
        <v>12472.649539615772</v>
      </c>
      <c r="P17" s="39">
        <f t="shared" si="0"/>
        <v>1298.0690923792195</v>
      </c>
      <c r="Q17" s="90"/>
      <c r="R17" s="32">
        <f t="shared" si="1"/>
        <v>1</v>
      </c>
      <c r="S17" s="37">
        <f t="shared" si="2"/>
        <v>1</v>
      </c>
      <c r="T17" s="90"/>
      <c r="U17" s="43">
        <f t="shared" si="3"/>
        <v>0.11934528448755582</v>
      </c>
      <c r="V17" s="37">
        <f t="shared" si="4"/>
        <v>2.6666666743116216E-3</v>
      </c>
      <c r="W17" s="90"/>
      <c r="X17" s="84">
        <f t="shared" si="13"/>
        <v>10100</v>
      </c>
      <c r="Y17" s="45">
        <f t="shared" si="6"/>
        <v>17150382.029003404</v>
      </c>
      <c r="Z17" s="45">
        <f t="shared" si="7"/>
        <v>260626.49921436736</v>
      </c>
      <c r="AA17" s="45">
        <f t="shared" si="8"/>
        <v>16464.432204216024</v>
      </c>
      <c r="AB17" s="46">
        <f t="shared" si="9"/>
        <v>20475.588571953675</v>
      </c>
      <c r="AD17" s="44">
        <f t="shared" si="10"/>
        <v>17458048.548993941</v>
      </c>
      <c r="AE17" s="115"/>
      <c r="AF17" s="144" t="s">
        <v>16</v>
      </c>
      <c r="AG17" s="17"/>
      <c r="AH17" s="147"/>
      <c r="AI17" s="29"/>
      <c r="AJ17" s="52"/>
    </row>
    <row r="18" spans="1:36" x14ac:dyDescent="0.3">
      <c r="A18" s="5">
        <f t="shared" si="11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2">
        <f>'[1]Szenario 3'!$K18</f>
        <v>1393.6940256727928</v>
      </c>
      <c r="H18" s="90"/>
      <c r="I18" s="76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90"/>
      <c r="M18" s="27">
        <f>'[3]E-Auto'!$E16*(1/100)</f>
        <v>0.15036967741935489</v>
      </c>
      <c r="O18" s="35">
        <f t="shared" si="12"/>
        <v>12536.885188132312</v>
      </c>
      <c r="P18" s="39">
        <f t="shared" si="0"/>
        <v>1304.7200514266219</v>
      </c>
      <c r="Q18" s="90"/>
      <c r="R18" s="32">
        <f t="shared" si="1"/>
        <v>1</v>
      </c>
      <c r="S18" s="37">
        <f t="shared" si="2"/>
        <v>1</v>
      </c>
      <c r="T18" s="90"/>
      <c r="U18" s="43">
        <f t="shared" si="3"/>
        <v>0.11934553259556942</v>
      </c>
      <c r="V18" s="37">
        <f t="shared" si="4"/>
        <v>2.6666666744695131E-3</v>
      </c>
      <c r="W18" s="90"/>
      <c r="X18" s="84">
        <f t="shared" si="13"/>
        <v>10100</v>
      </c>
      <c r="Y18" s="45">
        <f t="shared" si="6"/>
        <v>17238743.692576285</v>
      </c>
      <c r="Z18" s="45">
        <f t="shared" si="7"/>
        <v>261968.60707067308</v>
      </c>
      <c r="AA18" s="45">
        <f t="shared" si="8"/>
        <v>16185.088525970441</v>
      </c>
      <c r="AB18" s="46">
        <f t="shared" si="9"/>
        <v>20580.903257254369</v>
      </c>
      <c r="AD18" s="44">
        <f t="shared" si="10"/>
        <v>17547578.291430183</v>
      </c>
      <c r="AE18" s="115"/>
      <c r="AF18" s="145"/>
      <c r="AG18" s="18">
        <v>30000</v>
      </c>
      <c r="AH18" s="147"/>
      <c r="AI18" s="29"/>
      <c r="AJ18" s="52"/>
    </row>
    <row r="19" spans="1:36" x14ac:dyDescent="0.3">
      <c r="A19" s="5">
        <f t="shared" si="11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2">
        <f>'[1]Szenario 3'!$K19</f>
        <v>1412.2981013818919</v>
      </c>
      <c r="H19" s="90"/>
      <c r="I19" s="76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90"/>
      <c r="M19" s="27">
        <f>'[3]E-Auto'!$E17*(1/100)</f>
        <v>0.17920161290322587</v>
      </c>
      <c r="O19" s="35">
        <f t="shared" si="12"/>
        <v>12601.120836648852</v>
      </c>
      <c r="P19" s="39">
        <f t="shared" si="0"/>
        <v>1311.3710104740244</v>
      </c>
      <c r="Q19" s="90"/>
      <c r="R19" s="32">
        <f t="shared" si="1"/>
        <v>1</v>
      </c>
      <c r="S19" s="37">
        <f t="shared" si="2"/>
        <v>1</v>
      </c>
      <c r="T19" s="90"/>
      <c r="U19" s="43">
        <f t="shared" si="3"/>
        <v>0.11934578454675342</v>
      </c>
      <c r="V19" s="37">
        <f t="shared" si="4"/>
        <v>2.6666666746298371E-3</v>
      </c>
      <c r="W19" s="90"/>
      <c r="X19" s="84">
        <f t="shared" si="13"/>
        <v>10100</v>
      </c>
      <c r="Y19" s="45">
        <f t="shared" si="6"/>
        <v>17327106.280019306</v>
      </c>
      <c r="Z19" s="45">
        <f t="shared" si="7"/>
        <v>263310.71492697875</v>
      </c>
      <c r="AA19" s="45">
        <f t="shared" si="8"/>
        <v>15902.013361413778</v>
      </c>
      <c r="AB19" s="46">
        <f t="shared" si="9"/>
        <v>20686.21794255506</v>
      </c>
      <c r="AD19" s="44">
        <f t="shared" si="10"/>
        <v>17637105.226250254</v>
      </c>
      <c r="AE19" s="115"/>
      <c r="AF19" s="146"/>
      <c r="AG19" s="17"/>
      <c r="AH19" s="147"/>
      <c r="AI19" s="29"/>
      <c r="AJ19" s="52"/>
    </row>
    <row r="20" spans="1:36" ht="15" thickBot="1" x14ac:dyDescent="0.35">
      <c r="A20" s="5">
        <f t="shared" si="11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2">
        <f>'[1]Szenario 3'!$K20</f>
        <v>1430.902177090991</v>
      </c>
      <c r="H20" s="90"/>
      <c r="I20" s="76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90"/>
      <c r="M20" s="27">
        <f>'[3]E-Auto'!$E18*(1/100)</f>
        <v>0.20803354838709684</v>
      </c>
      <c r="O20" s="35">
        <f t="shared" si="12"/>
        <v>12665.356485165392</v>
      </c>
      <c r="P20" s="39">
        <f t="shared" si="0"/>
        <v>1318.0219695214271</v>
      </c>
      <c r="Q20" s="90"/>
      <c r="R20" s="32">
        <f t="shared" si="1"/>
        <v>1</v>
      </c>
      <c r="S20" s="37">
        <f t="shared" si="2"/>
        <v>1</v>
      </c>
      <c r="T20" s="90"/>
      <c r="U20" s="43">
        <f t="shared" si="3"/>
        <v>0.11934604038059132</v>
      </c>
      <c r="V20" s="37">
        <f t="shared" si="4"/>
        <v>2.6666666747926192E-3</v>
      </c>
      <c r="W20" s="90"/>
      <c r="X20" s="84">
        <f t="shared" si="13"/>
        <v>10100</v>
      </c>
      <c r="Y20" s="45">
        <f t="shared" si="6"/>
        <v>17415469.805606224</v>
      </c>
      <c r="Z20" s="45">
        <f t="shared" si="7"/>
        <v>264652.82278328447</v>
      </c>
      <c r="AA20" s="45">
        <f t="shared" si="8"/>
        <v>15615.206710546036</v>
      </c>
      <c r="AB20" s="46">
        <f t="shared" si="9"/>
        <v>20791.532627855759</v>
      </c>
      <c r="AD20" s="44">
        <f t="shared" si="10"/>
        <v>17726629.367727909</v>
      </c>
      <c r="AE20" s="115"/>
      <c r="AF20" s="67" t="s">
        <v>32</v>
      </c>
      <c r="AG20" s="61">
        <v>30</v>
      </c>
      <c r="AH20" s="42" t="s">
        <v>33</v>
      </c>
      <c r="AI20" s="42"/>
      <c r="AJ20" s="57"/>
    </row>
    <row r="21" spans="1:36" ht="15" thickBot="1" x14ac:dyDescent="0.35">
      <c r="A21" s="5">
        <f t="shared" si="11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2">
        <f>'[1]Szenario 3'!$K21</f>
        <v>1449.5062528000901</v>
      </c>
      <c r="H21" s="90"/>
      <c r="I21" s="76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90"/>
      <c r="M21" s="27">
        <f>'[3]E-Auto'!$E19*(1/100)</f>
        <v>0.23686548387096781</v>
      </c>
      <c r="O21" s="35">
        <f t="shared" si="12"/>
        <v>12729.59213368193</v>
      </c>
      <c r="P21" s="39">
        <f t="shared" si="0"/>
        <v>1324.6729285688293</v>
      </c>
      <c r="Q21" s="90"/>
      <c r="R21" s="32">
        <f t="shared" si="1"/>
        <v>1</v>
      </c>
      <c r="S21" s="37">
        <f t="shared" si="2"/>
        <v>1</v>
      </c>
      <c r="T21" s="90"/>
      <c r="U21" s="43">
        <f t="shared" si="3"/>
        <v>0.11934630013676836</v>
      </c>
      <c r="V21" s="37">
        <f t="shared" si="4"/>
        <v>2.666666674957885E-3</v>
      </c>
      <c r="W21" s="90"/>
      <c r="X21" s="84">
        <f t="shared" si="13"/>
        <v>10100</v>
      </c>
      <c r="Y21" s="45">
        <f t="shared" si="6"/>
        <v>17503834.28375705</v>
      </c>
      <c r="Z21" s="45">
        <f t="shared" si="7"/>
        <v>265994.93063959008</v>
      </c>
      <c r="AA21" s="45">
        <f t="shared" si="8"/>
        <v>15324.668573367213</v>
      </c>
      <c r="AB21" s="46">
        <f t="shared" si="9"/>
        <v>20896.847313156453</v>
      </c>
      <c r="AD21" s="44">
        <f t="shared" si="10"/>
        <v>17816150.730283167</v>
      </c>
      <c r="AE21" s="115"/>
    </row>
    <row r="22" spans="1:36" ht="15" thickBot="1" x14ac:dyDescent="0.35">
      <c r="A22" s="5">
        <f t="shared" si="11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2">
        <f>'[1]Szenario 3'!$K22</f>
        <v>1468.110328509189</v>
      </c>
      <c r="H22" s="90"/>
      <c r="I22" s="76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90"/>
      <c r="M22" s="27">
        <f>'[3]E-Auto'!$E20*(1/100)</f>
        <v>0.26569741935483882</v>
      </c>
      <c r="O22" s="35">
        <f t="shared" si="12"/>
        <v>12793.827782198468</v>
      </c>
      <c r="P22" s="39">
        <f t="shared" si="0"/>
        <v>1331.3238876162318</v>
      </c>
      <c r="Q22" s="90"/>
      <c r="R22" s="32">
        <f t="shared" si="1"/>
        <v>1</v>
      </c>
      <c r="S22" s="37">
        <f t="shared" si="2"/>
        <v>1</v>
      </c>
      <c r="T22" s="90"/>
      <c r="U22" s="43">
        <f t="shared" si="3"/>
        <v>0.1193465638551716</v>
      </c>
      <c r="V22" s="37">
        <f t="shared" si="4"/>
        <v>2.6666666751256583E-3</v>
      </c>
      <c r="W22" s="90"/>
      <c r="X22" s="84">
        <f t="shared" si="13"/>
        <v>10100</v>
      </c>
      <c r="Y22" s="45">
        <f t="shared" si="6"/>
        <v>17592199.729038823</v>
      </c>
      <c r="Z22" s="45">
        <f t="shared" si="7"/>
        <v>267337.0384958958</v>
      </c>
      <c r="AA22" s="45">
        <f t="shared" si="8"/>
        <v>15030.398949877313</v>
      </c>
      <c r="AB22" s="46">
        <f t="shared" si="9"/>
        <v>21002.161998457144</v>
      </c>
      <c r="AD22" s="44">
        <f t="shared" si="10"/>
        <v>17905669.328483053</v>
      </c>
      <c r="AE22" s="115"/>
      <c r="AF22" s="58" t="s">
        <v>25</v>
      </c>
      <c r="AG22" s="49"/>
      <c r="AH22" s="49"/>
      <c r="AI22" s="80" t="s">
        <v>61</v>
      </c>
      <c r="AJ22" s="81"/>
    </row>
    <row r="23" spans="1:36" ht="15" thickTop="1" x14ac:dyDescent="0.3">
      <c r="A23" s="5">
        <f t="shared" si="11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2">
        <f>'[1]Szenario 3'!$K23</f>
        <v>1486.7144042182883</v>
      </c>
      <c r="H23" s="90"/>
      <c r="I23" s="76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90"/>
      <c r="M23" s="27">
        <f>'[3]E-Auto'!$E21*(1/100)</f>
        <v>0.29452935483870979</v>
      </c>
      <c r="O23" s="35">
        <f t="shared" si="12"/>
        <v>12858.063430715009</v>
      </c>
      <c r="P23" s="39">
        <f t="shared" si="0"/>
        <v>1337.9748466636343</v>
      </c>
      <c r="Q23" s="90"/>
      <c r="R23" s="32">
        <f t="shared" si="1"/>
        <v>1</v>
      </c>
      <c r="S23" s="37">
        <f t="shared" si="2"/>
        <v>1</v>
      </c>
      <c r="T23" s="90"/>
      <c r="U23" s="43">
        <f t="shared" si="3"/>
        <v>0.11934683157588988</v>
      </c>
      <c r="V23" s="37">
        <f t="shared" si="4"/>
        <v>2.6666666752959652E-3</v>
      </c>
      <c r="W23" s="90"/>
      <c r="X23" s="84">
        <f t="shared" si="13"/>
        <v>10100</v>
      </c>
      <c r="Y23" s="45">
        <f t="shared" si="6"/>
        <v>17680566.156166345</v>
      </c>
      <c r="Z23" s="45">
        <f t="shared" si="7"/>
        <v>268679.14635220153</v>
      </c>
      <c r="AA23" s="45">
        <f t="shared" si="8"/>
        <v>14732.39784007633</v>
      </c>
      <c r="AB23" s="46">
        <f t="shared" si="9"/>
        <v>21107.476683757843</v>
      </c>
      <c r="AD23" s="44">
        <f t="shared" si="10"/>
        <v>17995185.17704238</v>
      </c>
      <c r="AE23" s="115"/>
      <c r="AF23" s="59" t="s">
        <v>34</v>
      </c>
      <c r="AG23" s="29"/>
      <c r="AH23" s="29"/>
      <c r="AI23" s="78" t="s">
        <v>62</v>
      </c>
      <c r="AJ23" s="82" t="s">
        <v>63</v>
      </c>
    </row>
    <row r="24" spans="1:36" x14ac:dyDescent="0.3">
      <c r="A24" s="5">
        <f t="shared" si="11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2">
        <f>'[1]Szenario 3'!$K24</f>
        <v>1505.3184799273872</v>
      </c>
      <c r="H24" s="90"/>
      <c r="I24" s="76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90"/>
      <c r="M24" s="27">
        <f>'[3]E-Auto'!$E22*(1/100)</f>
        <v>0.32336129032258071</v>
      </c>
      <c r="O24" s="35">
        <f t="shared" si="12"/>
        <v>12922.299079231549</v>
      </c>
      <c r="P24" s="39">
        <f t="shared" si="0"/>
        <v>1344.6258057110369</v>
      </c>
      <c r="Q24" s="90"/>
      <c r="R24" s="32">
        <f t="shared" si="1"/>
        <v>1</v>
      </c>
      <c r="S24" s="37">
        <f t="shared" si="2"/>
        <v>1</v>
      </c>
      <c r="T24" s="90"/>
      <c r="U24" s="43">
        <f t="shared" si="3"/>
        <v>0.11934710333921381</v>
      </c>
      <c r="V24" s="37">
        <f t="shared" si="4"/>
        <v>2.6666666754688309E-3</v>
      </c>
      <c r="W24" s="90"/>
      <c r="X24" s="84">
        <f t="shared" si="13"/>
        <v>10100</v>
      </c>
      <c r="Y24" s="45">
        <f t="shared" si="6"/>
        <v>17768933.5800029</v>
      </c>
      <c r="Z24" s="45">
        <f t="shared" si="7"/>
        <v>270021.25420850725</v>
      </c>
      <c r="AA24" s="45">
        <f t="shared" si="8"/>
        <v>14430.665243964275</v>
      </c>
      <c r="AB24" s="46">
        <f t="shared" si="9"/>
        <v>21212.791369058541</v>
      </c>
      <c r="AD24" s="44">
        <f t="shared" si="10"/>
        <v>18084698.290824432</v>
      </c>
      <c r="AE24" s="115"/>
      <c r="AF24" s="51" t="s">
        <v>35</v>
      </c>
      <c r="AG24" s="30">
        <v>5</v>
      </c>
      <c r="AH24" s="29" t="s">
        <v>28</v>
      </c>
      <c r="AI24" s="78" t="s">
        <v>65</v>
      </c>
      <c r="AJ24" s="82" t="s">
        <v>64</v>
      </c>
    </row>
    <row r="25" spans="1:36" x14ac:dyDescent="0.3">
      <c r="A25" s="5">
        <f t="shared" si="11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2">
        <f>'[1]Szenario 3'!$K25</f>
        <v>1523.9225556364863</v>
      </c>
      <c r="H25" s="90"/>
      <c r="I25" s="76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90"/>
      <c r="M25" s="27">
        <f>'[3]E-Auto'!$E23*(1/100)</f>
        <v>0.35219322580645168</v>
      </c>
      <c r="O25" s="35">
        <f t="shared" si="12"/>
        <v>12986.534727748087</v>
      </c>
      <c r="P25" s="39">
        <f t="shared" si="0"/>
        <v>1351.2767647584392</v>
      </c>
      <c r="Q25" s="90"/>
      <c r="R25" s="32">
        <f t="shared" si="1"/>
        <v>1</v>
      </c>
      <c r="S25" s="37">
        <f t="shared" si="2"/>
        <v>1</v>
      </c>
      <c r="T25" s="90"/>
      <c r="U25" s="43">
        <f t="shared" si="3"/>
        <v>0.11934737918563579</v>
      </c>
      <c r="V25" s="37">
        <f t="shared" si="4"/>
        <v>2.6666666756442804E-3</v>
      </c>
      <c r="W25" s="90"/>
      <c r="X25" s="84">
        <f t="shared" si="13"/>
        <v>10100</v>
      </c>
      <c r="Y25" s="45">
        <f t="shared" si="6"/>
        <v>17857302.01556104</v>
      </c>
      <c r="Z25" s="45">
        <f t="shared" si="7"/>
        <v>271363.36206481286</v>
      </c>
      <c r="AA25" s="45">
        <f t="shared" si="8"/>
        <v>14125.201161541136</v>
      </c>
      <c r="AB25" s="46">
        <f t="shared" si="9"/>
        <v>21318.106054359232</v>
      </c>
      <c r="AD25" s="44">
        <f t="shared" si="10"/>
        <v>18174208.684841752</v>
      </c>
      <c r="AE25" s="115"/>
      <c r="AF25" s="51" t="s">
        <v>36</v>
      </c>
      <c r="AG25" s="30">
        <v>30</v>
      </c>
      <c r="AH25" s="29" t="s">
        <v>28</v>
      </c>
      <c r="AI25" s="78" t="s">
        <v>67</v>
      </c>
      <c r="AJ25" s="82" t="s">
        <v>66</v>
      </c>
    </row>
    <row r="26" spans="1:36" ht="15" thickBot="1" x14ac:dyDescent="0.35">
      <c r="A26" s="5">
        <f t="shared" si="11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2">
        <f>'[1]Szenario 3'!$K26</f>
        <v>1542.5266313455852</v>
      </c>
      <c r="H26" s="90"/>
      <c r="I26" s="76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90"/>
      <c r="M26" s="27">
        <f>'[3]E-Auto'!$E24*(1/100)</f>
        <v>0.38102516129032266</v>
      </c>
      <c r="O26" s="35">
        <f t="shared" si="12"/>
        <v>13050.770376264627</v>
      </c>
      <c r="P26" s="39">
        <f t="shared" si="0"/>
        <v>1357.9277238058419</v>
      </c>
      <c r="Q26" s="90"/>
      <c r="R26" s="32">
        <f t="shared" si="1"/>
        <v>1</v>
      </c>
      <c r="S26" s="37">
        <f t="shared" si="2"/>
        <v>1</v>
      </c>
      <c r="T26" s="90"/>
      <c r="U26" s="43">
        <f t="shared" si="3"/>
        <v>0.11934765915585002</v>
      </c>
      <c r="V26" s="37">
        <f t="shared" si="4"/>
        <v>2.6666666758223406E-3</v>
      </c>
      <c r="W26" s="90"/>
      <c r="X26" s="84">
        <f t="shared" si="13"/>
        <v>10100</v>
      </c>
      <c r="Y26" s="45">
        <f t="shared" si="6"/>
        <v>17945671.478003316</v>
      </c>
      <c r="Z26" s="45">
        <f t="shared" si="7"/>
        <v>272705.46992111852</v>
      </c>
      <c r="AA26" s="45">
        <f t="shared" si="8"/>
        <v>13816.00559280692</v>
      </c>
      <c r="AB26" s="46">
        <f t="shared" si="9"/>
        <v>21423.420739659927</v>
      </c>
      <c r="AD26" s="44">
        <f t="shared" si="10"/>
        <v>18263716.374256901</v>
      </c>
      <c r="AE26" s="115"/>
      <c r="AF26" s="60" t="s">
        <v>27</v>
      </c>
      <c r="AG26" s="61">
        <f>(3750*AJ11*AG8)+(850*AJ9)+(4*130000)</f>
        <v>1507750</v>
      </c>
      <c r="AH26" s="42" t="s">
        <v>21</v>
      </c>
      <c r="AI26" s="83"/>
      <c r="AJ26" s="41"/>
    </row>
    <row r="27" spans="1:36" ht="15" thickBot="1" x14ac:dyDescent="0.35">
      <c r="A27" s="5">
        <f t="shared" si="11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2">
        <f>'[1]Szenario 3'!$K27</f>
        <v>1561.1307070546845</v>
      </c>
      <c r="H27" s="90"/>
      <c r="I27" s="76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90"/>
      <c r="M27" s="27">
        <f>'[3]E-Auto'!$E25*(1/100)</f>
        <v>0.40985709677419369</v>
      </c>
      <c r="O27" s="35">
        <f t="shared" si="12"/>
        <v>13115.006024781167</v>
      </c>
      <c r="P27" s="39">
        <f t="shared" si="0"/>
        <v>1364.5786828532443</v>
      </c>
      <c r="Q27" s="90"/>
      <c r="R27" s="32">
        <f t="shared" si="1"/>
        <v>1</v>
      </c>
      <c r="S27" s="37">
        <f t="shared" si="2"/>
        <v>1</v>
      </c>
      <c r="T27" s="90"/>
      <c r="U27" s="43">
        <f t="shared" si="3"/>
        <v>0.11934794329075249</v>
      </c>
      <c r="V27" s="37">
        <f t="shared" si="4"/>
        <v>2.6666666760030359E-3</v>
      </c>
      <c r="W27" s="90"/>
      <c r="X27" s="84">
        <f t="shared" si="13"/>
        <v>10100</v>
      </c>
      <c r="Y27" s="45">
        <f t="shared" si="6"/>
        <v>18034041.982643005</v>
      </c>
      <c r="Z27" s="45">
        <f t="shared" si="7"/>
        <v>274047.57777742425</v>
      </c>
      <c r="AA27" s="45">
        <f t="shared" si="8"/>
        <v>13503.078537761625</v>
      </c>
      <c r="AB27" s="46">
        <f t="shared" si="9"/>
        <v>21528.735424960629</v>
      </c>
      <c r="AD27" s="44">
        <f t="shared" si="10"/>
        <v>18353221.374383152</v>
      </c>
      <c r="AE27" s="115"/>
    </row>
    <row r="28" spans="1:36" ht="15" thickBot="1" x14ac:dyDescent="0.35">
      <c r="A28" s="5">
        <f t="shared" si="11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2">
        <f>'[1]Szenario 3'!$K28</f>
        <v>1579.7347827637834</v>
      </c>
      <c r="H28" s="90"/>
      <c r="I28" s="76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90"/>
      <c r="M28" s="27">
        <f>'[3]E-Auto'!$E26*(1/100)</f>
        <v>0.43868903225806466</v>
      </c>
      <c r="O28" s="35">
        <f t="shared" si="12"/>
        <v>13179.241673297707</v>
      </c>
      <c r="P28" s="39">
        <f t="shared" si="0"/>
        <v>1371.229641900647</v>
      </c>
      <c r="Q28" s="90"/>
      <c r="R28" s="32">
        <f t="shared" si="1"/>
        <v>1</v>
      </c>
      <c r="S28" s="37">
        <f t="shared" si="2"/>
        <v>1</v>
      </c>
      <c r="T28" s="90"/>
      <c r="U28" s="43">
        <f t="shared" si="3"/>
        <v>0.11934823163144094</v>
      </c>
      <c r="V28" s="37">
        <f t="shared" si="4"/>
        <v>2.6666666761863932E-3</v>
      </c>
      <c r="W28" s="90"/>
      <c r="X28" s="84">
        <f t="shared" si="13"/>
        <v>10100</v>
      </c>
      <c r="Y28" s="45">
        <f t="shared" si="6"/>
        <v>18122413.544944875</v>
      </c>
      <c r="Z28" s="45">
        <f t="shared" si="7"/>
        <v>275389.68563372997</v>
      </c>
      <c r="AA28" s="45">
        <f t="shared" si="8"/>
        <v>13186.419996405246</v>
      </c>
      <c r="AB28" s="46">
        <f t="shared" si="9"/>
        <v>21634.050110261323</v>
      </c>
      <c r="AD28" s="44">
        <f t="shared" si="10"/>
        <v>18442723.700685274</v>
      </c>
      <c r="AE28" s="115"/>
      <c r="AF28" s="58" t="s">
        <v>26</v>
      </c>
      <c r="AG28" s="49"/>
      <c r="AH28" s="49"/>
      <c r="AI28" s="62"/>
    </row>
    <row r="29" spans="1:36" ht="15" thickTop="1" x14ac:dyDescent="0.3">
      <c r="A29" s="5">
        <f t="shared" si="11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2">
        <f>'[1]Szenario 3'!$K29</f>
        <v>1598.3388584728825</v>
      </c>
      <c r="H29" s="90"/>
      <c r="I29" s="76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90"/>
      <c r="M29" s="27">
        <f>'[3]E-Auto'!$E27*(1/100)</f>
        <v>0.46752096774193563</v>
      </c>
      <c r="O29" s="35">
        <f t="shared" si="12"/>
        <v>13243.477321814247</v>
      </c>
      <c r="P29" s="39">
        <f t="shared" si="0"/>
        <v>1377.8806009480495</v>
      </c>
      <c r="Q29" s="90"/>
      <c r="R29" s="32">
        <f t="shared" si="1"/>
        <v>1</v>
      </c>
      <c r="S29" s="37">
        <f t="shared" si="2"/>
        <v>1</v>
      </c>
      <c r="T29" s="90"/>
      <c r="U29" s="43">
        <f t="shared" si="3"/>
        <v>0.11934852421921492</v>
      </c>
      <c r="V29" s="37">
        <f t="shared" si="4"/>
        <v>2.6666666763724375E-3</v>
      </c>
      <c r="W29" s="90"/>
      <c r="X29" s="84">
        <f t="shared" si="13"/>
        <v>10100</v>
      </c>
      <c r="Y29" s="45">
        <f t="shared" si="6"/>
        <v>18210786.180525944</v>
      </c>
      <c r="Z29" s="45">
        <f t="shared" si="7"/>
        <v>276731.79349003569</v>
      </c>
      <c r="AA29" s="45">
        <f t="shared" si="8"/>
        <v>12866.029968737797</v>
      </c>
      <c r="AB29" s="46">
        <f t="shared" si="9"/>
        <v>21739.364795562018</v>
      </c>
      <c r="AD29" s="44">
        <f t="shared" si="10"/>
        <v>18532223.368780281</v>
      </c>
      <c r="AE29" s="115"/>
      <c r="AF29" s="59" t="s">
        <v>23</v>
      </c>
      <c r="AG29" s="30">
        <v>19.7</v>
      </c>
      <c r="AH29" s="29" t="s">
        <v>21</v>
      </c>
      <c r="AI29" s="52"/>
    </row>
    <row r="30" spans="1:36" x14ac:dyDescent="0.3">
      <c r="A30" s="5">
        <f t="shared" si="11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2">
        <f>'[1]Szenario 3'!$K30</f>
        <v>1616.9429341819816</v>
      </c>
      <c r="H30" s="90"/>
      <c r="I30" s="76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90"/>
      <c r="M30" s="27">
        <f>'[3]E-Auto'!$E28*(1/100)</f>
        <v>0.49635290322580661</v>
      </c>
      <c r="O30" s="35">
        <f t="shared" si="12"/>
        <v>13307.712970330787</v>
      </c>
      <c r="P30" s="39">
        <f t="shared" si="0"/>
        <v>1384.5315599954522</v>
      </c>
      <c r="Q30" s="90"/>
      <c r="R30" s="32">
        <f t="shared" si="1"/>
        <v>1</v>
      </c>
      <c r="S30" s="37">
        <f t="shared" si="2"/>
        <v>1</v>
      </c>
      <c r="T30" s="90"/>
      <c r="U30" s="43">
        <f t="shared" si="3"/>
        <v>0.11934882109557578</v>
      </c>
      <c r="V30" s="37">
        <f t="shared" si="4"/>
        <v>2.6666666765611958E-3</v>
      </c>
      <c r="W30" s="90"/>
      <c r="X30" s="84">
        <f t="shared" si="13"/>
        <v>10100</v>
      </c>
      <c r="Y30" s="45">
        <f t="shared" si="6"/>
        <v>18299159.905156184</v>
      </c>
      <c r="Z30" s="45">
        <f t="shared" si="7"/>
        <v>278073.90134634136</v>
      </c>
      <c r="AA30" s="45">
        <f t="shared" si="8"/>
        <v>12541.908454759263</v>
      </c>
      <c r="AB30" s="46">
        <f t="shared" si="9"/>
        <v>21844.679480862716</v>
      </c>
      <c r="AD30" s="44">
        <f t="shared" si="10"/>
        <v>18621720.394438148</v>
      </c>
      <c r="AE30" s="115"/>
      <c r="AF30" s="63" t="s">
        <v>24</v>
      </c>
      <c r="AG30" s="30">
        <f>AG29*1.6</f>
        <v>31.52</v>
      </c>
      <c r="AH30" s="29" t="s">
        <v>21</v>
      </c>
      <c r="AI30" s="52"/>
    </row>
    <row r="31" spans="1:36" x14ac:dyDescent="0.3">
      <c r="A31" s="5">
        <f t="shared" si="11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2">
        <f>'[1]Szenario 3'!$K31</f>
        <v>1635.5470098910807</v>
      </c>
      <c r="H31" s="90"/>
      <c r="I31" s="76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90"/>
      <c r="M31" s="27">
        <f>'[3]E-Auto'!$E29*(1/100)</f>
        <v>0.52518483870967758</v>
      </c>
      <c r="O31" s="35">
        <f t="shared" si="12"/>
        <v>13371.948618847327</v>
      </c>
      <c r="P31" s="39">
        <f t="shared" si="0"/>
        <v>1391.1825190428547</v>
      </c>
      <c r="Q31" s="90"/>
      <c r="R31" s="32">
        <f t="shared" si="1"/>
        <v>1</v>
      </c>
      <c r="S31" s="37">
        <f t="shared" si="2"/>
        <v>1</v>
      </c>
      <c r="T31" s="90"/>
      <c r="U31" s="43">
        <f t="shared" si="3"/>
        <v>0.11934912230222663</v>
      </c>
      <c r="V31" s="37">
        <f t="shared" si="4"/>
        <v>2.6666666767526941E-3</v>
      </c>
      <c r="W31" s="90"/>
      <c r="X31" s="84">
        <f t="shared" si="13"/>
        <v>10100</v>
      </c>
      <c r="Y31" s="45">
        <f t="shared" si="6"/>
        <v>18387534.734759308</v>
      </c>
      <c r="Z31" s="45">
        <f t="shared" si="7"/>
        <v>279416.00920264708</v>
      </c>
      <c r="AA31" s="45">
        <f t="shared" si="8"/>
        <v>12214.055454469648</v>
      </c>
      <c r="AB31" s="46">
        <f t="shared" si="9"/>
        <v>21949.994166163411</v>
      </c>
      <c r="AD31" s="44">
        <f t="shared" si="10"/>
        <v>18711214.793582588</v>
      </c>
      <c r="AE31" s="115"/>
      <c r="AF31" s="64" t="s">
        <v>43</v>
      </c>
      <c r="AG31" s="30" t="s">
        <v>89</v>
      </c>
      <c r="AH31" s="29"/>
      <c r="AI31" s="52"/>
    </row>
    <row r="32" spans="1:36" x14ac:dyDescent="0.3">
      <c r="A32" s="5">
        <f t="shared" si="11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2">
        <f>'[1]Szenario 3'!$K32</f>
        <v>1654.1510856001801</v>
      </c>
      <c r="H32" s="90"/>
      <c r="I32" s="76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90"/>
      <c r="M32" s="27">
        <f>'[3]E-Auto'!$E30*(1/100)</f>
        <v>0.55401677419354856</v>
      </c>
      <c r="O32" s="35">
        <f t="shared" si="12"/>
        <v>13436.184267363868</v>
      </c>
      <c r="P32" s="39">
        <f t="shared" si="0"/>
        <v>1397.8334780902571</v>
      </c>
      <c r="Q32" s="90"/>
      <c r="R32" s="32">
        <f t="shared" si="1"/>
        <v>1</v>
      </c>
      <c r="S32" s="37">
        <f t="shared" si="2"/>
        <v>1</v>
      </c>
      <c r="T32" s="90"/>
      <c r="U32" s="43">
        <f t="shared" si="3"/>
        <v>0.11934942788107239</v>
      </c>
      <c r="V32" s="37">
        <f t="shared" si="4"/>
        <v>2.6666666769469588E-3</v>
      </c>
      <c r="W32" s="90"/>
      <c r="X32" s="84">
        <f t="shared" si="13"/>
        <v>10100</v>
      </c>
      <c r="Y32" s="45">
        <f t="shared" si="6"/>
        <v>18475910.685413495</v>
      </c>
      <c r="Z32" s="45">
        <f t="shared" si="7"/>
        <v>280758.11705895275</v>
      </c>
      <c r="AA32" s="45">
        <f t="shared" si="8"/>
        <v>11882.47096786896</v>
      </c>
      <c r="AB32" s="46">
        <f t="shared" si="9"/>
        <v>22055.308851464113</v>
      </c>
      <c r="AD32" s="44">
        <f t="shared" si="10"/>
        <v>18800706.582291782</v>
      </c>
      <c r="AE32" s="115"/>
      <c r="AF32" s="51" t="s">
        <v>23</v>
      </c>
      <c r="AG32" s="29"/>
      <c r="AH32" s="30">
        <v>0</v>
      </c>
      <c r="AI32" s="52" t="s">
        <v>57</v>
      </c>
    </row>
    <row r="33" spans="1:35" ht="15" thickBot="1" x14ac:dyDescent="0.35">
      <c r="A33" s="5">
        <f t="shared" si="11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2">
        <f>'[1]Szenario 3'!$K33</f>
        <v>1672.7551613092789</v>
      </c>
      <c r="H33" s="90"/>
      <c r="I33" s="76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90"/>
      <c r="M33" s="27">
        <f>'[3]E-Auto'!$E31*(1/100)</f>
        <v>0.58284870967741953</v>
      </c>
      <c r="O33" s="35">
        <f t="shared" si="12"/>
        <v>13500.419915880406</v>
      </c>
      <c r="P33" s="39">
        <f t="shared" si="0"/>
        <v>1404.4844371376596</v>
      </c>
      <c r="Q33" s="90"/>
      <c r="R33" s="32">
        <f t="shared" si="1"/>
        <v>1</v>
      </c>
      <c r="S33" s="37">
        <f t="shared" si="2"/>
        <v>1</v>
      </c>
      <c r="T33" s="90"/>
      <c r="U33" s="43">
        <f t="shared" si="3"/>
        <v>0.11934973787421974</v>
      </c>
      <c r="V33" s="37">
        <f t="shared" si="4"/>
        <v>2.666666677144016E-3</v>
      </c>
      <c r="W33" s="90"/>
      <c r="X33" s="84">
        <f t="shared" si="13"/>
        <v>10100</v>
      </c>
      <c r="Y33" s="45">
        <f t="shared" si="6"/>
        <v>18564287.773352128</v>
      </c>
      <c r="Z33" s="45">
        <f t="shared" si="7"/>
        <v>282100.22491525841</v>
      </c>
      <c r="AA33" s="45">
        <f t="shared" si="8"/>
        <v>11547.154994957189</v>
      </c>
      <c r="AB33" s="46">
        <f t="shared" si="9"/>
        <v>22160.623536764808</v>
      </c>
      <c r="AD33" s="44">
        <f t="shared" si="10"/>
        <v>18890195.776799109</v>
      </c>
      <c r="AE33" s="115"/>
      <c r="AF33" s="87" t="s">
        <v>24</v>
      </c>
      <c r="AG33" s="42"/>
      <c r="AH33" s="61">
        <f>7/60</f>
        <v>0.11666666666666667</v>
      </c>
      <c r="AI33" s="57" t="s">
        <v>57</v>
      </c>
    </row>
    <row r="34" spans="1:35" ht="15" thickBot="1" x14ac:dyDescent="0.35">
      <c r="A34" s="5">
        <f t="shared" si="11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2">
        <f>'[1]Szenario 3'!$K34</f>
        <v>1691.3592370183781</v>
      </c>
      <c r="H34" s="90"/>
      <c r="I34" s="76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90"/>
      <c r="M34" s="27">
        <f>'[3]E-Auto'!$E32*(1/100)</f>
        <v>0.6116806451612905</v>
      </c>
      <c r="O34" s="35">
        <f t="shared" si="12"/>
        <v>13564.655564396946</v>
      </c>
      <c r="P34" s="39">
        <f t="shared" si="0"/>
        <v>1411.1353961850621</v>
      </c>
      <c r="Q34" s="90"/>
      <c r="R34" s="32">
        <f t="shared" si="1"/>
        <v>1</v>
      </c>
      <c r="S34" s="37">
        <f t="shared" si="2"/>
        <v>1</v>
      </c>
      <c r="T34" s="90"/>
      <c r="U34" s="43">
        <f t="shared" si="3"/>
        <v>0.11935005232397715</v>
      </c>
      <c r="V34" s="37">
        <f t="shared" si="4"/>
        <v>2.6666666773438926E-3</v>
      </c>
      <c r="W34" s="90"/>
      <c r="X34" s="84">
        <f t="shared" si="13"/>
        <v>10100</v>
      </c>
      <c r="Y34" s="45">
        <f t="shared" si="6"/>
        <v>18652666.014964577</v>
      </c>
      <c r="Z34" s="45">
        <f t="shared" si="7"/>
        <v>283442.33277156414</v>
      </c>
      <c r="AA34" s="45">
        <f t="shared" si="8"/>
        <v>11208.107535734338</v>
      </c>
      <c r="AB34" s="46">
        <f t="shared" si="9"/>
        <v>22265.938222065502</v>
      </c>
      <c r="AD34" s="44">
        <f t="shared" si="10"/>
        <v>18979682.393493943</v>
      </c>
      <c r="AE34" s="115"/>
    </row>
    <row r="35" spans="1:35" ht="15" thickBot="1" x14ac:dyDescent="0.35">
      <c r="A35" s="5">
        <f t="shared" si="11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2">
        <f>'[1]Szenario 3'!$K35</f>
        <v>1709.9633127274767</v>
      </c>
      <c r="H35" s="90"/>
      <c r="I35" s="76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90"/>
      <c r="M35" s="27">
        <f>'[3]E-Auto'!$E33*(1/100)</f>
        <v>0.64051258064516148</v>
      </c>
      <c r="O35" s="35">
        <f t="shared" si="12"/>
        <v>13628.891212913486</v>
      </c>
      <c r="P35" s="39">
        <f t="shared" si="0"/>
        <v>1417.7863552324648</v>
      </c>
      <c r="Q35" s="90"/>
      <c r="R35" s="32">
        <f t="shared" si="1"/>
        <v>1</v>
      </c>
      <c r="S35" s="37">
        <f t="shared" si="2"/>
        <v>1</v>
      </c>
      <c r="T35" s="90"/>
      <c r="U35" s="43">
        <f t="shared" si="3"/>
        <v>0.1193503712728549</v>
      </c>
      <c r="V35" s="37">
        <f t="shared" si="4"/>
        <v>2.6666666775466159E-3</v>
      </c>
      <c r="W35" s="90"/>
      <c r="X35" s="84">
        <f t="shared" si="13"/>
        <v>10100</v>
      </c>
      <c r="Y35" s="45">
        <f t="shared" si="6"/>
        <v>18741045.426796883</v>
      </c>
      <c r="Z35" s="45">
        <f t="shared" si="7"/>
        <v>284784.44062786986</v>
      </c>
      <c r="AA35" s="45">
        <f t="shared" si="8"/>
        <v>10865.32859020041</v>
      </c>
      <c r="AB35" s="46">
        <f t="shared" si="9"/>
        <v>22371.252907366197</v>
      </c>
      <c r="AD35" s="44">
        <f t="shared" si="10"/>
        <v>19069166.448922317</v>
      </c>
      <c r="AE35" s="115"/>
      <c r="AF35" s="58" t="s">
        <v>37</v>
      </c>
      <c r="AG35" s="49"/>
      <c r="AH35" s="62"/>
    </row>
    <row r="36" spans="1:35" ht="15" thickTop="1" x14ac:dyDescent="0.3">
      <c r="A36" s="5">
        <f t="shared" si="11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2">
        <f>'[1]Szenario 3'!$K36</f>
        <v>1728.5673884365763</v>
      </c>
      <c r="H36" s="90"/>
      <c r="I36" s="76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90"/>
      <c r="M36" s="27">
        <f>'[3]E-Auto'!$E34*(1/100)</f>
        <v>0.66934451612903245</v>
      </c>
      <c r="O36" s="35">
        <f t="shared" si="12"/>
        <v>13693.126861430024</v>
      </c>
      <c r="P36" s="39">
        <f t="shared" si="0"/>
        <v>1424.437314279867</v>
      </c>
      <c r="Q36" s="90"/>
      <c r="R36" s="32">
        <f t="shared" si="1"/>
        <v>1</v>
      </c>
      <c r="S36" s="37">
        <f t="shared" si="2"/>
        <v>1</v>
      </c>
      <c r="T36" s="90"/>
      <c r="U36" s="43">
        <f t="shared" si="3"/>
        <v>0.11935069476356502</v>
      </c>
      <c r="V36" s="37">
        <f t="shared" si="4"/>
        <v>2.6666666777522123E-3</v>
      </c>
      <c r="W36" s="90"/>
      <c r="X36" s="84">
        <f t="shared" si="13"/>
        <v>10100</v>
      </c>
      <c r="Y36" s="45">
        <f t="shared" si="6"/>
        <v>18829426.025552571</v>
      </c>
      <c r="Z36" s="45">
        <f t="shared" si="7"/>
        <v>286126.54848417552</v>
      </c>
      <c r="AA36" s="45">
        <f t="shared" si="8"/>
        <v>10518.818158355401</v>
      </c>
      <c r="AB36" s="46">
        <f t="shared" si="9"/>
        <v>22476.567592666888</v>
      </c>
      <c r="AD36" s="44">
        <f t="shared" si="10"/>
        <v>19158647.959787767</v>
      </c>
      <c r="AE36" s="115"/>
      <c r="AF36" s="59" t="s">
        <v>23</v>
      </c>
      <c r="AG36" s="30">
        <v>0.15</v>
      </c>
      <c r="AH36" s="52" t="s">
        <v>38</v>
      </c>
    </row>
    <row r="37" spans="1:35" ht="15" thickBot="1" x14ac:dyDescent="0.35">
      <c r="A37" s="5">
        <f t="shared" si="11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2">
        <f>'[1]Szenario 3'!$K37</f>
        <v>1747.1714641456751</v>
      </c>
      <c r="H37" s="90"/>
      <c r="I37" s="76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90"/>
      <c r="M37" s="27">
        <f>'[3]E-Auto'!$E35*(1/100)</f>
        <v>0.69817645161290343</v>
      </c>
      <c r="O37" s="35">
        <f t="shared" si="12"/>
        <v>13757.362509946563</v>
      </c>
      <c r="P37" s="39">
        <f t="shared" si="0"/>
        <v>1431.0882733272695</v>
      </c>
      <c r="Q37" s="90"/>
      <c r="R37" s="32">
        <f t="shared" si="1"/>
        <v>1</v>
      </c>
      <c r="S37" s="37">
        <f t="shared" si="2"/>
        <v>1</v>
      </c>
      <c r="T37" s="90"/>
      <c r="U37" s="43">
        <f t="shared" si="3"/>
        <v>0.11935102283902138</v>
      </c>
      <c r="V37" s="37">
        <f t="shared" si="4"/>
        <v>2.6666666779607082E-3</v>
      </c>
      <c r="W37" s="90"/>
      <c r="X37" s="84">
        <f t="shared" si="13"/>
        <v>10100</v>
      </c>
      <c r="Y37" s="45">
        <f t="shared" si="6"/>
        <v>18917807.828093342</v>
      </c>
      <c r="Z37" s="45">
        <f t="shared" si="7"/>
        <v>287468.65634048113</v>
      </c>
      <c r="AA37" s="45">
        <f t="shared" si="8"/>
        <v>10168.576240199312</v>
      </c>
      <c r="AB37" s="46">
        <f t="shared" si="9"/>
        <v>22581.882277967583</v>
      </c>
      <c r="AD37" s="44">
        <f t="shared" si="10"/>
        <v>19248126.942951992</v>
      </c>
      <c r="AE37" s="115"/>
      <c r="AF37" s="60" t="s">
        <v>24</v>
      </c>
      <c r="AG37" s="61">
        <v>0.7</v>
      </c>
      <c r="AH37" s="57" t="s">
        <v>38</v>
      </c>
    </row>
    <row r="38" spans="1:35" ht="15" thickBot="1" x14ac:dyDescent="0.35">
      <c r="A38" s="5">
        <f t="shared" si="11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2">
        <f>'[1]Szenario 3'!$K38</f>
        <v>1765.7755398547743</v>
      </c>
      <c r="H38" s="90"/>
      <c r="I38" s="76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90"/>
      <c r="M38" s="27">
        <f>'[3]E-Auto'!$E36*(1/100)</f>
        <v>0.7270083870967744</v>
      </c>
      <c r="O38" s="35">
        <f t="shared" si="12"/>
        <v>13821.598158463101</v>
      </c>
      <c r="P38" s="39">
        <f t="shared" si="0"/>
        <v>1437.7392323746719</v>
      </c>
      <c r="Q38" s="90"/>
      <c r="R38" s="32">
        <f t="shared" si="1"/>
        <v>1</v>
      </c>
      <c r="S38" s="37">
        <f t="shared" si="2"/>
        <v>1</v>
      </c>
      <c r="T38" s="90"/>
      <c r="U38" s="43">
        <f t="shared" si="3"/>
        <v>0.11935135554233957</v>
      </c>
      <c r="V38" s="37">
        <f t="shared" si="4"/>
        <v>2.666666678172132E-3</v>
      </c>
      <c r="W38" s="90"/>
      <c r="X38" s="84">
        <f t="shared" si="13"/>
        <v>10100</v>
      </c>
      <c r="Y38" s="45">
        <f t="shared" si="6"/>
        <v>19006190.85143986</v>
      </c>
      <c r="Z38" s="45">
        <f t="shared" si="7"/>
        <v>288810.7641967868</v>
      </c>
      <c r="AA38" s="45">
        <f t="shared" si="8"/>
        <v>9814.6028357321466</v>
      </c>
      <c r="AB38" s="46">
        <f t="shared" si="9"/>
        <v>22687.196963268281</v>
      </c>
      <c r="AD38" s="44">
        <f t="shared" si="10"/>
        <v>19337603.415435649</v>
      </c>
      <c r="AE38" s="115"/>
    </row>
    <row r="39" spans="1:35" ht="15" thickBot="1" x14ac:dyDescent="0.35">
      <c r="A39" s="5">
        <f t="shared" si="11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2">
        <f>'[1]Szenario 3'!$K39</f>
        <v>1784.3796155638734</v>
      </c>
      <c r="H39" s="90"/>
      <c r="I39" s="76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90"/>
      <c r="M39" s="27">
        <f>'[3]E-Auto'!$E37*(1/100)</f>
        <v>0.75584032258064537</v>
      </c>
      <c r="O39" s="35">
        <f t="shared" si="12"/>
        <v>13885.833806979641</v>
      </c>
      <c r="P39" s="39">
        <f t="shared" si="0"/>
        <v>1444.3901914220744</v>
      </c>
      <c r="Q39" s="90"/>
      <c r="R39" s="32">
        <f t="shared" si="1"/>
        <v>1</v>
      </c>
      <c r="S39" s="37">
        <f t="shared" si="2"/>
        <v>1</v>
      </c>
      <c r="T39" s="90"/>
      <c r="U39" s="43">
        <f t="shared" si="3"/>
        <v>0.119351692916837</v>
      </c>
      <c r="V39" s="37">
        <f t="shared" si="4"/>
        <v>2.66666667838651E-3</v>
      </c>
      <c r="W39" s="90"/>
      <c r="X39" s="84">
        <f t="shared" si="13"/>
        <v>10100</v>
      </c>
      <c r="Y39" s="45">
        <f t="shared" si="6"/>
        <v>19094575.112772465</v>
      </c>
      <c r="Z39" s="45">
        <f t="shared" si="7"/>
        <v>290152.87205309258</v>
      </c>
      <c r="AA39" s="45">
        <f t="shared" si="8"/>
        <v>9456.897944953902</v>
      </c>
      <c r="AB39" s="46">
        <f t="shared" si="9"/>
        <v>22792.511648568972</v>
      </c>
      <c r="AD39" s="44">
        <f t="shared" si="10"/>
        <v>19427077.394419082</v>
      </c>
      <c r="AE39" s="115"/>
      <c r="AF39" s="58" t="s">
        <v>25</v>
      </c>
      <c r="AG39" s="49"/>
      <c r="AH39" s="50" t="s">
        <v>41</v>
      </c>
    </row>
    <row r="40" spans="1:35" ht="15" thickTop="1" x14ac:dyDescent="0.3">
      <c r="A40" s="5">
        <f t="shared" si="11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2">
        <f>'[1]Szenario 3'!$K40</f>
        <v>1802.9836912729727</v>
      </c>
      <c r="H40" s="90"/>
      <c r="I40" s="76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90"/>
      <c r="M40" s="27">
        <f>'[3]E-Auto'!$E38*(1/100)</f>
        <v>0.78467225806451635</v>
      </c>
      <c r="O40" s="35">
        <f t="shared" si="12"/>
        <v>13950.069455496181</v>
      </c>
      <c r="P40" s="39">
        <f t="shared" si="0"/>
        <v>1451.0411504694769</v>
      </c>
      <c r="Q40" s="90"/>
      <c r="R40" s="32">
        <f t="shared" si="1"/>
        <v>1</v>
      </c>
      <c r="S40" s="37">
        <f t="shared" si="2"/>
        <v>1</v>
      </c>
      <c r="T40" s="90"/>
      <c r="U40" s="43">
        <f t="shared" si="3"/>
        <v>0.11935203500603288</v>
      </c>
      <c r="V40" s="37">
        <f t="shared" si="4"/>
        <v>2.6666666786038704E-3</v>
      </c>
      <c r="W40" s="90"/>
      <c r="X40" s="84">
        <f t="shared" si="13"/>
        <v>10100</v>
      </c>
      <c r="Y40" s="45">
        <f t="shared" si="6"/>
        <v>19182960.629431926</v>
      </c>
      <c r="Z40" s="45">
        <f t="shared" si="7"/>
        <v>291494.97990939824</v>
      </c>
      <c r="AA40" s="45">
        <f t="shared" si="8"/>
        <v>9095.4615678645769</v>
      </c>
      <c r="AB40" s="46">
        <f t="shared" si="9"/>
        <v>22897.826333869671</v>
      </c>
      <c r="AD40" s="44">
        <f t="shared" si="10"/>
        <v>19516548.897243056</v>
      </c>
      <c r="AE40" s="115"/>
      <c r="AF40" s="59" t="s">
        <v>39</v>
      </c>
      <c r="AG40" s="30">
        <v>3.4500000000000003E-2</v>
      </c>
      <c r="AH40" s="52" t="s">
        <v>38</v>
      </c>
    </row>
    <row r="41" spans="1:35" ht="15" thickBot="1" x14ac:dyDescent="0.35">
      <c r="A41" s="5">
        <f t="shared" si="11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2">
        <f>'[1]Szenario 3'!$K41</f>
        <v>1821.5877669820716</v>
      </c>
      <c r="H41" s="90"/>
      <c r="I41" s="76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90"/>
      <c r="M41" s="27">
        <f>'[3]E-Auto'!$E39*(1/100)</f>
        <v>0.81350419354838732</v>
      </c>
      <c r="O41" s="35">
        <f t="shared" si="12"/>
        <v>14014.305104012723</v>
      </c>
      <c r="P41" s="39">
        <f t="shared" si="0"/>
        <v>1457.6921095168798</v>
      </c>
      <c r="Q41" s="90"/>
      <c r="R41" s="32">
        <f t="shared" si="1"/>
        <v>1</v>
      </c>
      <c r="S41" s="37">
        <f t="shared" si="2"/>
        <v>1</v>
      </c>
      <c r="T41" s="90"/>
      <c r="U41" s="43">
        <f t="shared" si="3"/>
        <v>0.11935238185364817</v>
      </c>
      <c r="V41" s="37">
        <f t="shared" si="4"/>
        <v>2.6666666788242406E-3</v>
      </c>
      <c r="W41" s="90"/>
      <c r="X41" s="84">
        <f t="shared" si="13"/>
        <v>10100</v>
      </c>
      <c r="Y41" s="45">
        <f t="shared" si="6"/>
        <v>19271347.418920204</v>
      </c>
      <c r="Z41" s="45">
        <f t="shared" si="7"/>
        <v>292837.08776570397</v>
      </c>
      <c r="AA41" s="45">
        <f t="shared" si="8"/>
        <v>8730.2937044641767</v>
      </c>
      <c r="AB41" s="46">
        <f t="shared" si="9"/>
        <v>23003.141019170373</v>
      </c>
      <c r="AD41" s="44">
        <f t="shared" si="10"/>
        <v>19606017.941409543</v>
      </c>
      <c r="AE41" s="115"/>
      <c r="AF41" s="60" t="s">
        <v>40</v>
      </c>
      <c r="AG41" s="61">
        <v>1.49E-2</v>
      </c>
      <c r="AH41" s="57" t="s">
        <v>38</v>
      </c>
    </row>
    <row r="42" spans="1:35" ht="15" thickBot="1" x14ac:dyDescent="0.35">
      <c r="A42" s="5">
        <f t="shared" si="11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2">
        <f>'[1]Szenario 3'!$K42</f>
        <v>1840.1918426911707</v>
      </c>
      <c r="H42" s="90"/>
      <c r="I42" s="76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90"/>
      <c r="M42" s="27">
        <f>'[3]E-Auto'!$E40*(1/100)</f>
        <v>0.8423361290322583</v>
      </c>
      <c r="O42" s="35">
        <f t="shared" si="12"/>
        <v>14078.540752529261</v>
      </c>
      <c r="P42" s="39">
        <f t="shared" si="0"/>
        <v>1464.343068564282</v>
      </c>
      <c r="Q42" s="90"/>
      <c r="R42" s="32">
        <f t="shared" si="1"/>
        <v>1</v>
      </c>
      <c r="S42" s="37">
        <f t="shared" si="2"/>
        <v>1</v>
      </c>
      <c r="T42" s="90"/>
      <c r="U42" s="43">
        <f t="shared" si="3"/>
        <v>0.11935273350360566</v>
      </c>
      <c r="V42" s="37">
        <f t="shared" si="4"/>
        <v>2.6666666790476469E-3</v>
      </c>
      <c r="W42" s="90"/>
      <c r="X42" s="84">
        <f t="shared" si="13"/>
        <v>10100</v>
      </c>
      <c r="Y42" s="45">
        <f t="shared" si="6"/>
        <v>19359735.498901181</v>
      </c>
      <c r="Z42" s="45">
        <f t="shared" si="7"/>
        <v>294179.19562200963</v>
      </c>
      <c r="AA42" s="45">
        <f t="shared" si="8"/>
        <v>8361.3943547526906</v>
      </c>
      <c r="AB42" s="46">
        <f t="shared" si="9"/>
        <v>23108.455704471067</v>
      </c>
      <c r="AD42" s="44">
        <f t="shared" si="10"/>
        <v>19695484.544582412</v>
      </c>
      <c r="AE42" s="115"/>
    </row>
    <row r="43" spans="1:35" x14ac:dyDescent="0.3">
      <c r="A43" s="5">
        <f t="shared" si="11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2">
        <f>'[1]Szenario 3'!$K43</f>
        <v>1858.7959184002698</v>
      </c>
      <c r="H43" s="90"/>
      <c r="I43" s="76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90"/>
      <c r="M43" s="27">
        <f>'[3]E-Auto'!$E41*(1/100)</f>
        <v>0.87116806451612927</v>
      </c>
      <c r="O43" s="35">
        <f t="shared" si="12"/>
        <v>14142.776401045803</v>
      </c>
      <c r="P43" s="39">
        <f t="shared" si="0"/>
        <v>1470.9940276116847</v>
      </c>
      <c r="Q43" s="90"/>
      <c r="R43" s="32">
        <f t="shared" si="1"/>
        <v>1</v>
      </c>
      <c r="S43" s="37">
        <f t="shared" si="2"/>
        <v>1</v>
      </c>
      <c r="T43" s="90"/>
      <c r="U43" s="43">
        <f t="shared" si="3"/>
        <v>0.11935309000002987</v>
      </c>
      <c r="V43" s="37">
        <f t="shared" si="4"/>
        <v>2.666666679274119E-3</v>
      </c>
      <c r="W43" s="90"/>
      <c r="X43" s="84">
        <f t="shared" si="13"/>
        <v>10100</v>
      </c>
      <c r="Y43" s="45">
        <f t="shared" si="6"/>
        <v>19448124.887201417</v>
      </c>
      <c r="Z43" s="45">
        <f t="shared" si="7"/>
        <v>295521.30347831541</v>
      </c>
      <c r="AA43" s="45">
        <f t="shared" si="8"/>
        <v>7988.763518730133</v>
      </c>
      <c r="AB43" s="46">
        <f t="shared" si="9"/>
        <v>23213.770389771762</v>
      </c>
      <c r="AD43" s="44">
        <f t="shared" si="10"/>
        <v>19784948.724588234</v>
      </c>
      <c r="AE43" s="115"/>
      <c r="AF43" s="48" t="s">
        <v>42</v>
      </c>
      <c r="AG43" s="49"/>
      <c r="AH43" s="50"/>
    </row>
    <row r="44" spans="1:35" x14ac:dyDescent="0.3">
      <c r="A44" s="5">
        <f t="shared" si="11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2">
        <f>'[1]Szenario 3'!$K44</f>
        <v>1877.3999941093691</v>
      </c>
      <c r="H44" s="90"/>
      <c r="I44" s="76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90"/>
      <c r="M44" s="27">
        <f>'[3]E-Auto'!$E42*(1/100)</f>
        <v>0.9</v>
      </c>
      <c r="O44" s="35">
        <f t="shared" si="12"/>
        <v>14207.012049562343</v>
      </c>
      <c r="P44" s="39">
        <f t="shared" si="0"/>
        <v>1477.6449866590874</v>
      </c>
      <c r="Q44" s="90"/>
      <c r="R44" s="32">
        <f t="shared" si="1"/>
        <v>1</v>
      </c>
      <c r="S44" s="37">
        <f t="shared" si="2"/>
        <v>1</v>
      </c>
      <c r="T44" s="90"/>
      <c r="U44" s="43">
        <f t="shared" si="3"/>
        <v>0.11935345138724715</v>
      </c>
      <c r="V44" s="37">
        <f t="shared" si="4"/>
        <v>2.6666666795036832E-3</v>
      </c>
      <c r="W44" s="90"/>
      <c r="X44" s="84">
        <f t="shared" si="13"/>
        <v>10100</v>
      </c>
      <c r="Y44" s="45">
        <f t="shared" si="6"/>
        <v>19536515.601810873</v>
      </c>
      <c r="Z44" s="45">
        <f t="shared" si="7"/>
        <v>296863.41133462108</v>
      </c>
      <c r="AA44" s="45">
        <f t="shared" si="8"/>
        <v>7612.401196396494</v>
      </c>
      <c r="AB44" s="46">
        <f t="shared" si="9"/>
        <v>23319.085075072464</v>
      </c>
      <c r="AD44" s="44">
        <f t="shared" si="10"/>
        <v>19874410.499416966</v>
      </c>
      <c r="AE44" s="115"/>
      <c r="AF44" s="137" t="s">
        <v>44</v>
      </c>
      <c r="AG44" s="138"/>
      <c r="AH44" s="139"/>
    </row>
    <row r="45" spans="1:35" x14ac:dyDescent="0.3">
      <c r="A45" s="5">
        <f t="shared" si="11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2">
        <f>'[1]Szenario 3'!$K45</f>
        <v>1896.004069818468</v>
      </c>
      <c r="H45" s="90"/>
      <c r="I45" s="76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90"/>
      <c r="M45" s="27">
        <f>'[3]E-Auto'!$E43*(1/100)</f>
        <v>0.928831935483871</v>
      </c>
      <c r="O45" s="35">
        <f t="shared" si="12"/>
        <v>14271.247698078883</v>
      </c>
      <c r="P45" s="39">
        <f t="shared" si="0"/>
        <v>1484.2959457064899</v>
      </c>
      <c r="Q45" s="90"/>
      <c r="R45" s="32">
        <f t="shared" si="1"/>
        <v>1</v>
      </c>
      <c r="S45" s="37">
        <f t="shared" si="2"/>
        <v>1</v>
      </c>
      <c r="T45" s="90"/>
      <c r="U45" s="43">
        <f t="shared" si="3"/>
        <v>0.11935381770978563</v>
      </c>
      <c r="V45" s="37">
        <f t="shared" si="4"/>
        <v>2.666666679736369E-3</v>
      </c>
      <c r="W45" s="90"/>
      <c r="X45" s="84">
        <f t="shared" si="13"/>
        <v>10100</v>
      </c>
      <c r="Y45" s="45">
        <f t="shared" si="6"/>
        <v>19624907.660883695</v>
      </c>
      <c r="Z45" s="45">
        <f t="shared" si="7"/>
        <v>298205.5191909268</v>
      </c>
      <c r="AA45" s="45">
        <f t="shared" si="8"/>
        <v>7232.3073877517754</v>
      </c>
      <c r="AB45" s="46">
        <f t="shared" si="9"/>
        <v>23424.399760373155</v>
      </c>
      <c r="AD45" s="44">
        <f t="shared" si="10"/>
        <v>19963869.887222745</v>
      </c>
      <c r="AE45" s="115"/>
      <c r="AF45" s="51" t="s">
        <v>48</v>
      </c>
      <c r="AG45" s="30">
        <v>15000</v>
      </c>
      <c r="AH45" s="52" t="s">
        <v>47</v>
      </c>
    </row>
    <row r="46" spans="1:35" x14ac:dyDescent="0.3">
      <c r="A46" s="5">
        <f t="shared" si="11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2">
        <f>'[1]Szenario 3'!$K46</f>
        <v>1914.6081455275671</v>
      </c>
      <c r="H46" s="90"/>
      <c r="I46" s="76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90"/>
      <c r="M46" s="27">
        <f>'[3]E-Auto'!$E44*(1/100)</f>
        <v>0.95766387096774197</v>
      </c>
      <c r="O46" s="35">
        <f t="shared" si="12"/>
        <v>14335.483346595423</v>
      </c>
      <c r="P46" s="39">
        <f t="shared" si="0"/>
        <v>1490.9469047538926</v>
      </c>
      <c r="Q46" s="90"/>
      <c r="R46" s="32">
        <f t="shared" si="1"/>
        <v>1</v>
      </c>
      <c r="S46" s="37">
        <f t="shared" si="2"/>
        <v>1</v>
      </c>
      <c r="T46" s="90"/>
      <c r="U46" s="43">
        <f t="shared" si="3"/>
        <v>0.11935418901237521</v>
      </c>
      <c r="V46" s="37">
        <f t="shared" si="4"/>
        <v>2.6666666799722034E-3</v>
      </c>
      <c r="W46" s="90"/>
      <c r="X46" s="84">
        <f t="shared" si="13"/>
        <v>10100</v>
      </c>
      <c r="Y46" s="45">
        <f t="shared" si="6"/>
        <v>19713301.08273891</v>
      </c>
      <c r="Z46" s="45">
        <f t="shared" si="7"/>
        <v>299547.62704723253</v>
      </c>
      <c r="AA46" s="45">
        <f t="shared" si="8"/>
        <v>6848.4820927959763</v>
      </c>
      <c r="AB46" s="46">
        <f t="shared" si="9"/>
        <v>23529.714445673853</v>
      </c>
      <c r="AD46" s="44">
        <f t="shared" si="10"/>
        <v>20053326.906324614</v>
      </c>
      <c r="AE46" s="115"/>
      <c r="AF46" s="53"/>
      <c r="AG46" s="54">
        <f>'[4]Risikoschätzung '!$U$22</f>
        <v>3.8183974898599521E-6</v>
      </c>
      <c r="AH46" s="52" t="s">
        <v>51</v>
      </c>
    </row>
    <row r="47" spans="1:35" x14ac:dyDescent="0.3">
      <c r="A47" s="5">
        <f t="shared" si="11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2">
        <f>'[1]Szenario 3'!$K47</f>
        <v>1933.2122212366662</v>
      </c>
      <c r="H47" s="90"/>
      <c r="I47" s="76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90"/>
      <c r="M47" s="27">
        <f>'[3]E-Auto'!$E45*(1/100)</f>
        <v>0.98649580645161294</v>
      </c>
      <c r="O47" s="35">
        <f t="shared" si="12"/>
        <v>14399.718995111962</v>
      </c>
      <c r="P47" s="39">
        <f t="shared" si="0"/>
        <v>1497.5978638012948</v>
      </c>
      <c r="Q47" s="90"/>
      <c r="R47" s="32">
        <f t="shared" si="1"/>
        <v>1</v>
      </c>
      <c r="S47" s="37">
        <f t="shared" si="2"/>
        <v>1</v>
      </c>
      <c r="T47" s="90"/>
      <c r="U47" s="43">
        <f t="shared" si="3"/>
        <v>0.11935456533994758</v>
      </c>
      <c r="V47" s="37">
        <f t="shared" si="4"/>
        <v>2.6666666802112157E-3</v>
      </c>
      <c r="W47" s="90"/>
      <c r="X47" s="84">
        <f t="shared" si="13"/>
        <v>10100</v>
      </c>
      <c r="Y47" s="45">
        <f t="shared" si="6"/>
        <v>19801695.885861225</v>
      </c>
      <c r="Z47" s="45">
        <f t="shared" si="7"/>
        <v>300889.73490353819</v>
      </c>
      <c r="AA47" s="45">
        <f t="shared" si="8"/>
        <v>6460.9253115290976</v>
      </c>
      <c r="AB47" s="46">
        <f t="shared" si="9"/>
        <v>23635.029130974548</v>
      </c>
      <c r="AD47" s="44">
        <f t="shared" ref="AD47:AD54" si="14">SUM(X47:AB47)</f>
        <v>20142781.575207263</v>
      </c>
      <c r="AE47" s="115"/>
      <c r="AF47" s="53"/>
      <c r="AG47" s="54">
        <f>'[4]Risikoschätzung '!$U$26</f>
        <v>7.3070788764507686E-7</v>
      </c>
      <c r="AH47" s="52" t="s">
        <v>51</v>
      </c>
    </row>
    <row r="48" spans="1:35" x14ac:dyDescent="0.3">
      <c r="A48" s="5">
        <f t="shared" si="11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2">
        <f>'[1]Szenario 3'!$K48</f>
        <v>1951.8162969457651</v>
      </c>
      <c r="H48" s="90"/>
      <c r="I48" s="76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90"/>
      <c r="M48" s="27">
        <f>'[3]E-Auto'!$E46*(1/100)</f>
        <v>1</v>
      </c>
      <c r="O48" s="35">
        <f t="shared" si="12"/>
        <v>14463.954643628502</v>
      </c>
      <c r="P48" s="39">
        <f t="shared" si="0"/>
        <v>1504.2488228486975</v>
      </c>
      <c r="Q48" s="90"/>
      <c r="R48" s="32">
        <f t="shared" si="1"/>
        <v>1</v>
      </c>
      <c r="S48" s="37">
        <f t="shared" si="2"/>
        <v>1</v>
      </c>
      <c r="T48" s="90"/>
      <c r="U48" s="43">
        <f t="shared" si="3"/>
        <v>0.11935494673763622</v>
      </c>
      <c r="V48" s="37">
        <f t="shared" si="4"/>
        <v>2.6666666804534334E-3</v>
      </c>
      <c r="W48" s="90"/>
      <c r="X48" s="84">
        <f t="shared" si="13"/>
        <v>10100</v>
      </c>
      <c r="Y48" s="45">
        <f t="shared" si="6"/>
        <v>19890092.088901736</v>
      </c>
      <c r="Z48" s="45">
        <f t="shared" si="7"/>
        <v>302231.84275984386</v>
      </c>
      <c r="AA48" s="45">
        <f t="shared" si="8"/>
        <v>6292.9773863498895</v>
      </c>
      <c r="AB48" s="46">
        <f t="shared" si="9"/>
        <v>23740.343816275243</v>
      </c>
      <c r="AD48" s="44">
        <f t="shared" si="14"/>
        <v>20232457.252864208</v>
      </c>
      <c r="AE48" s="115"/>
      <c r="AF48" s="137" t="s">
        <v>45</v>
      </c>
      <c r="AG48" s="138"/>
      <c r="AH48" s="139"/>
    </row>
    <row r="49" spans="1:34" x14ac:dyDescent="0.3">
      <c r="A49" s="5">
        <f t="shared" si="11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2">
        <f>'[1]Szenario 3'!$K49</f>
        <v>1970.4203726548642</v>
      </c>
      <c r="H49" s="90"/>
      <c r="I49" s="76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90"/>
      <c r="M49" s="27">
        <f>'[3]E-Auto'!$E47*(1/100)</f>
        <v>1</v>
      </c>
      <c r="O49" s="35">
        <f t="shared" si="12"/>
        <v>14528.19029214504</v>
      </c>
      <c r="P49" s="39">
        <f t="shared" si="0"/>
        <v>1510.8997818960997</v>
      </c>
      <c r="Q49" s="90"/>
      <c r="R49" s="32">
        <f t="shared" si="1"/>
        <v>1</v>
      </c>
      <c r="S49" s="37">
        <f t="shared" si="2"/>
        <v>1</v>
      </c>
      <c r="T49" s="90"/>
      <c r="U49" s="43">
        <f t="shared" si="3"/>
        <v>0.11935533325077641</v>
      </c>
      <c r="V49" s="37">
        <f t="shared" si="4"/>
        <v>2.6666666806988851E-3</v>
      </c>
      <c r="W49" s="90"/>
      <c r="X49" s="84">
        <f t="shared" si="13"/>
        <v>10100</v>
      </c>
      <c r="Y49" s="45">
        <f t="shared" si="6"/>
        <v>19978489.710678678</v>
      </c>
      <c r="Z49" s="45">
        <f t="shared" si="7"/>
        <v>303573.95061614952</v>
      </c>
      <c r="AA49" s="45">
        <f t="shared" si="8"/>
        <v>6320.9250323064643</v>
      </c>
      <c r="AB49" s="46">
        <f t="shared" si="9"/>
        <v>23845.658501575937</v>
      </c>
      <c r="AD49" s="44">
        <f t="shared" si="14"/>
        <v>20322330.244828712</v>
      </c>
      <c r="AE49" s="115"/>
      <c r="AF49" s="51" t="s">
        <v>49</v>
      </c>
      <c r="AG49" s="30">
        <v>110000</v>
      </c>
      <c r="AH49" s="52" t="s">
        <v>47</v>
      </c>
    </row>
    <row r="50" spans="1:34" x14ac:dyDescent="0.3">
      <c r="A50" s="5">
        <f t="shared" si="11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2">
        <f>'[1]Szenario 3'!$K50</f>
        <v>1989.0244483639631</v>
      </c>
      <c r="H50" s="90"/>
      <c r="I50" s="76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90"/>
      <c r="M50" s="27">
        <f>'[3]E-Auto'!$E48*(1/100)</f>
        <v>1</v>
      </c>
      <c r="O50" s="35">
        <f t="shared" si="12"/>
        <v>14592.42594066158</v>
      </c>
      <c r="P50" s="39">
        <f t="shared" si="0"/>
        <v>1517.5507409435024</v>
      </c>
      <c r="Q50" s="90"/>
      <c r="R50" s="32">
        <f t="shared" si="1"/>
        <v>1</v>
      </c>
      <c r="S50" s="37">
        <f t="shared" si="2"/>
        <v>1</v>
      </c>
      <c r="T50" s="90"/>
      <c r="U50" s="43">
        <f t="shared" si="3"/>
        <v>0.11935572492490519</v>
      </c>
      <c r="V50" s="37">
        <f t="shared" si="4"/>
        <v>2.6666666809475998E-3</v>
      </c>
      <c r="W50" s="90"/>
      <c r="X50" s="84">
        <f t="shared" si="13"/>
        <v>10100</v>
      </c>
      <c r="Y50" s="45">
        <f t="shared" si="6"/>
        <v>20066888.770178191</v>
      </c>
      <c r="Z50" s="45">
        <f t="shared" si="7"/>
        <v>304916.05847245525</v>
      </c>
      <c r="AA50" s="45">
        <f t="shared" si="8"/>
        <v>6348.8726782630411</v>
      </c>
      <c r="AB50" s="46">
        <f t="shared" si="9"/>
        <v>23950.973186876636</v>
      </c>
      <c r="AD50" s="44">
        <f t="shared" si="14"/>
        <v>20412204.674515784</v>
      </c>
      <c r="AE50" s="115"/>
      <c r="AF50" s="53"/>
      <c r="AG50" s="54">
        <f>'[4]Risikoschätzung '!$U$21</f>
        <v>2.6432999158184737E-7</v>
      </c>
      <c r="AH50" s="52" t="s">
        <v>52</v>
      </c>
    </row>
    <row r="51" spans="1:34" x14ac:dyDescent="0.3">
      <c r="A51" s="5">
        <f t="shared" si="11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2">
        <f>'[1]Szenario 3'!$K51</f>
        <v>2007.6285240730622</v>
      </c>
      <c r="H51" s="90"/>
      <c r="I51" s="76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90"/>
      <c r="M51" s="27">
        <f>'[3]E-Auto'!$E49*(1/100)</f>
        <v>1</v>
      </c>
      <c r="O51" s="35">
        <f t="shared" si="12"/>
        <v>14656.661589178118</v>
      </c>
      <c r="P51" s="39">
        <f t="shared" si="0"/>
        <v>1524.2016999909047</v>
      </c>
      <c r="Q51" s="90"/>
      <c r="R51" s="32">
        <f t="shared" si="1"/>
        <v>1</v>
      </c>
      <c r="S51" s="37">
        <f t="shared" si="2"/>
        <v>1</v>
      </c>
      <c r="T51" s="90"/>
      <c r="U51" s="43">
        <f t="shared" si="3"/>
        <v>0.11935612180576138</v>
      </c>
      <c r="V51" s="37">
        <f t="shared" si="4"/>
        <v>2.6666666811996061E-3</v>
      </c>
      <c r="W51" s="90"/>
      <c r="X51" s="84">
        <f t="shared" si="13"/>
        <v>10100</v>
      </c>
      <c r="Y51" s="45">
        <f t="shared" si="6"/>
        <v>20155289.286555037</v>
      </c>
      <c r="Z51" s="45">
        <f t="shared" si="7"/>
        <v>306258.16632876091</v>
      </c>
      <c r="AA51" s="45">
        <f t="shared" si="8"/>
        <v>6376.8203242196159</v>
      </c>
      <c r="AB51" s="46">
        <f t="shared" si="9"/>
        <v>24056.287872177327</v>
      </c>
      <c r="AD51" s="44">
        <f t="shared" si="14"/>
        <v>20502080.561080195</v>
      </c>
      <c r="AE51" s="115"/>
      <c r="AF51" s="53"/>
      <c r="AG51" s="54">
        <f>'[4]Risikoschätzung '!$U$25</f>
        <v>5.0583526283717708E-8</v>
      </c>
      <c r="AH51" s="52" t="s">
        <v>52</v>
      </c>
    </row>
    <row r="52" spans="1:34" x14ac:dyDescent="0.3">
      <c r="A52" s="5">
        <f t="shared" si="11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2">
        <f>'[1]Szenario 3'!$K52</f>
        <v>2026.2325997821613</v>
      </c>
      <c r="H52" s="90"/>
      <c r="I52" s="76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90"/>
      <c r="M52" s="27">
        <f>'[3]E-Auto'!$E50*(1/100)</f>
        <v>1</v>
      </c>
      <c r="O52" s="35">
        <f t="shared" si="12"/>
        <v>14720.897237694657</v>
      </c>
      <c r="P52" s="39">
        <f t="shared" si="0"/>
        <v>1530.8526590383071</v>
      </c>
      <c r="Q52" s="90"/>
      <c r="R52" s="32">
        <f t="shared" si="1"/>
        <v>1</v>
      </c>
      <c r="S52" s="37">
        <f t="shared" si="2"/>
        <v>1</v>
      </c>
      <c r="T52" s="90"/>
      <c r="U52" s="43">
        <f t="shared" si="3"/>
        <v>0.11935652393928564</v>
      </c>
      <c r="V52" s="37">
        <f t="shared" si="4"/>
        <v>2.6666666814549331E-3</v>
      </c>
      <c r="W52" s="90"/>
      <c r="X52" s="84">
        <f t="shared" si="13"/>
        <v>10100</v>
      </c>
      <c r="Y52" s="45">
        <f t="shared" si="6"/>
        <v>20243691.279133365</v>
      </c>
      <c r="Z52" s="45">
        <f t="shared" si="7"/>
        <v>307600.27418506658</v>
      </c>
      <c r="AA52" s="45">
        <f t="shared" si="8"/>
        <v>6404.7679701761908</v>
      </c>
      <c r="AB52" s="46">
        <f t="shared" si="9"/>
        <v>24161.602557478021</v>
      </c>
      <c r="AD52" s="44">
        <f t="shared" si="14"/>
        <v>20591957.923846081</v>
      </c>
      <c r="AE52" s="115"/>
      <c r="AF52" s="137" t="s">
        <v>46</v>
      </c>
      <c r="AG52" s="138"/>
      <c r="AH52" s="139"/>
    </row>
    <row r="53" spans="1:34" x14ac:dyDescent="0.3">
      <c r="A53" s="5">
        <f t="shared" si="11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2">
        <f>'[1]Szenario 3'!$K53</f>
        <v>2044.8366754912602</v>
      </c>
      <c r="H53" s="90"/>
      <c r="I53" s="76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90"/>
      <c r="M53" s="27">
        <f>'[3]E-Auto'!$E51*(1/100)</f>
        <v>1</v>
      </c>
      <c r="O53" s="35">
        <f t="shared" si="12"/>
        <v>14785.132886211197</v>
      </c>
      <c r="P53" s="39">
        <f t="shared" si="0"/>
        <v>1537.5036180857096</v>
      </c>
      <c r="Q53" s="90"/>
      <c r="R53" s="32">
        <f t="shared" si="1"/>
        <v>1</v>
      </c>
      <c r="S53" s="37">
        <f t="shared" si="2"/>
        <v>1</v>
      </c>
      <c r="T53" s="90"/>
      <c r="U53" s="43">
        <f t="shared" si="3"/>
        <v>0.11935693137162036</v>
      </c>
      <c r="V53" s="37">
        <f t="shared" si="4"/>
        <v>2.6666666817136099E-3</v>
      </c>
      <c r="W53" s="90"/>
      <c r="X53" s="84">
        <f t="shared" si="13"/>
        <v>10100</v>
      </c>
      <c r="Y53" s="45">
        <f t="shared" si="6"/>
        <v>20332094.767407458</v>
      </c>
      <c r="Z53" s="45">
        <f t="shared" si="7"/>
        <v>308942.3820413723</v>
      </c>
      <c r="AA53" s="45">
        <f t="shared" si="8"/>
        <v>6432.7156161327675</v>
      </c>
      <c r="AB53" s="46">
        <f t="shared" si="9"/>
        <v>24266.917242778713</v>
      </c>
      <c r="AD53" s="44">
        <f t="shared" si="14"/>
        <v>20681836.782307744</v>
      </c>
      <c r="AE53" s="115"/>
      <c r="AF53" s="51" t="s">
        <v>50</v>
      </c>
      <c r="AG53" s="30">
        <v>3700000</v>
      </c>
      <c r="AH53" s="52" t="s">
        <v>47</v>
      </c>
    </row>
    <row r="54" spans="1:34" ht="15" thickBot="1" x14ac:dyDescent="0.35">
      <c r="A54" s="6">
        <f t="shared" si="11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2">
        <f>'[1]Szenario 3'!$K54</f>
        <v>2063.4407512003595</v>
      </c>
      <c r="H54" s="90"/>
      <c r="I54" s="76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90"/>
      <c r="M54" s="27">
        <f>'[3]E-Auto'!$E52*(1/100)</f>
        <v>1</v>
      </c>
      <c r="O54" s="35">
        <f t="shared" si="12"/>
        <v>14849.368534727735</v>
      </c>
      <c r="P54" s="39">
        <f t="shared" si="0"/>
        <v>1544.1545771331121</v>
      </c>
      <c r="Q54" s="91"/>
      <c r="R54" s="32">
        <f t="shared" si="1"/>
        <v>1</v>
      </c>
      <c r="S54" s="37">
        <f t="shared" si="2"/>
        <v>1</v>
      </c>
      <c r="T54" s="91"/>
      <c r="U54" s="43">
        <f t="shared" si="3"/>
        <v>0.11935734414910973</v>
      </c>
      <c r="V54" s="37">
        <f t="shared" si="4"/>
        <v>2.6666666819756659E-3</v>
      </c>
      <c r="W54" s="91"/>
      <c r="X54" s="84">
        <f t="shared" si="13"/>
        <v>10100</v>
      </c>
      <c r="Y54" s="45">
        <f t="shared" si="6"/>
        <v>20420499.771042462</v>
      </c>
      <c r="Z54" s="45">
        <f t="shared" si="7"/>
        <v>310284.48989767791</v>
      </c>
      <c r="AA54" s="45">
        <f t="shared" si="8"/>
        <v>6460.6632620893442</v>
      </c>
      <c r="AB54" s="46">
        <f t="shared" si="9"/>
        <v>24372.231928079411</v>
      </c>
      <c r="AD54" s="44">
        <f t="shared" si="14"/>
        <v>20771717.15613031</v>
      </c>
      <c r="AE54" s="115"/>
      <c r="AF54" s="53"/>
      <c r="AG54" s="54">
        <f>'[4]Risikoschätzung '!$U$20</f>
        <v>1.3698630136986301E-8</v>
      </c>
      <c r="AH54" s="52" t="s">
        <v>52</v>
      </c>
    </row>
    <row r="55" spans="1:34" ht="15" thickBot="1" x14ac:dyDescent="0.35">
      <c r="AD55" s="44">
        <f>SUM(AD9:AD54)</f>
        <v>864239671.00813365</v>
      </c>
      <c r="AE55" s="115"/>
      <c r="AF55" s="55"/>
      <c r="AG55" s="56">
        <f>'[4]Risikoschätzung '!$U$24</f>
        <v>2.6214392602158284E-9</v>
      </c>
      <c r="AH55" s="57" t="s">
        <v>52</v>
      </c>
    </row>
    <row r="56" spans="1:34" ht="15" thickBot="1" x14ac:dyDescent="0.35">
      <c r="U56" s="122" t="s">
        <v>22</v>
      </c>
      <c r="V56" s="123"/>
      <c r="X56" s="9">
        <f>SUM(X9:X54)</f>
        <v>1933350</v>
      </c>
      <c r="Y56" s="69">
        <f>SUM(Y9:Y54)</f>
        <v>847863832.06784296</v>
      </c>
      <c r="Z56" s="70">
        <f>SUM(Z9:Z54)</f>
        <v>12884004.904016798</v>
      </c>
      <c r="AA56" s="70">
        <f>SUM(AA9:AA54)</f>
        <v>546362.06686834304</v>
      </c>
      <c r="AB56" s="77">
        <f>SUM(AB9:AB54)</f>
        <v>1012121.9694054332</v>
      </c>
      <c r="AD56" s="71">
        <f>X56+Y56+Z56+AA56+AB56</f>
        <v>864239671.00813353</v>
      </c>
      <c r="AF56" s="140"/>
      <c r="AG56" s="141"/>
    </row>
    <row r="57" spans="1:34" ht="15" thickBot="1" x14ac:dyDescent="0.35">
      <c r="AF57" s="142"/>
      <c r="AG57" s="143"/>
    </row>
    <row r="58" spans="1:34" x14ac:dyDescent="0.3">
      <c r="AE58" s="29"/>
      <c r="AF58" s="140"/>
      <c r="AG58" s="141"/>
      <c r="AH58" s="47"/>
    </row>
    <row r="59" spans="1:34" ht="15" thickBot="1" x14ac:dyDescent="0.35">
      <c r="AF59" s="142"/>
      <c r="AG59" s="143"/>
    </row>
    <row r="60" spans="1:34" x14ac:dyDescent="0.3">
      <c r="AG60" s="46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V9" workbookViewId="0">
      <selection activeCell="AG12" sqref="AG12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90" customWidth="1"/>
    <col min="15" max="15" width="20.33203125" style="30" customWidth="1"/>
    <col min="16" max="16" width="16.44140625" style="30" customWidth="1"/>
    <col min="17" max="17" width="3.109375" style="33" customWidth="1"/>
    <col min="18" max="18" width="14.109375" customWidth="1"/>
    <col min="19" max="19" width="13.44140625" customWidth="1"/>
    <col min="20" max="20" width="3.109375" style="33" customWidth="1"/>
    <col min="21" max="21" width="15.6640625" style="33" customWidth="1"/>
    <col min="22" max="22" width="18.44140625" style="33" customWidth="1"/>
    <col min="23" max="23" width="5.6640625" style="33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89"/>
      <c r="L1" s="89"/>
      <c r="N1" s="89"/>
      <c r="Q1" s="89"/>
      <c r="R1" s="84"/>
      <c r="S1" s="84"/>
      <c r="T1" s="89"/>
      <c r="U1" s="84"/>
      <c r="V1" s="84"/>
      <c r="W1" s="89"/>
      <c r="AE1" s="115"/>
    </row>
    <row r="2" spans="1:36" ht="14.4" customHeight="1" thickBot="1" x14ac:dyDescent="0.35">
      <c r="B2" s="116" t="s">
        <v>0</v>
      </c>
      <c r="C2" s="117"/>
      <c r="D2" s="118"/>
      <c r="F2" s="115"/>
      <c r="G2" s="115"/>
      <c r="H2" s="90"/>
      <c r="K2" s="2"/>
      <c r="L2" s="90"/>
      <c r="O2" s="122" t="s">
        <v>55</v>
      </c>
      <c r="P2" s="123"/>
      <c r="Q2" s="90"/>
      <c r="R2" s="84"/>
      <c r="S2" s="84"/>
      <c r="T2" s="90"/>
      <c r="U2" s="84"/>
      <c r="V2" s="84"/>
      <c r="W2" s="90"/>
      <c r="Y2" s="148" t="s">
        <v>74</v>
      </c>
      <c r="Z2" s="149"/>
      <c r="AA2" s="150"/>
      <c r="AB2" s="8"/>
      <c r="AC2" s="8"/>
      <c r="AE2" s="115"/>
    </row>
    <row r="3" spans="1:36" ht="14.4" customHeight="1" thickBot="1" x14ac:dyDescent="0.35">
      <c r="B3" s="119"/>
      <c r="C3" s="120"/>
      <c r="D3" s="121"/>
      <c r="F3" s="115"/>
      <c r="G3" s="115"/>
      <c r="H3" s="90"/>
      <c r="K3" s="2"/>
      <c r="L3" s="90"/>
      <c r="O3" s="157" t="s">
        <v>73</v>
      </c>
      <c r="P3" s="158"/>
      <c r="Q3" s="90"/>
      <c r="R3" s="84"/>
      <c r="S3" s="84"/>
      <c r="T3" s="90"/>
      <c r="U3" s="84"/>
      <c r="V3" s="84"/>
      <c r="W3" s="90"/>
      <c r="Y3" s="151"/>
      <c r="Z3" s="152"/>
      <c r="AA3" s="153"/>
      <c r="AB3" s="8"/>
      <c r="AC3" s="8"/>
      <c r="AE3" s="115"/>
      <c r="AF3" s="93" t="s">
        <v>58</v>
      </c>
      <c r="AG3" s="94"/>
      <c r="AH3" s="95"/>
    </row>
    <row r="4" spans="1:36" ht="14.4" customHeight="1" thickBot="1" x14ac:dyDescent="0.35">
      <c r="H4" s="90"/>
      <c r="K4" s="2"/>
      <c r="L4" s="90"/>
      <c r="O4" s="159"/>
      <c r="P4" s="160"/>
      <c r="Q4" s="90"/>
      <c r="R4" s="84"/>
      <c r="S4" s="84"/>
      <c r="T4" s="90"/>
      <c r="U4" s="84"/>
      <c r="V4" s="84"/>
      <c r="W4" s="90"/>
      <c r="Y4" s="154"/>
      <c r="Z4" s="155"/>
      <c r="AA4" s="156"/>
      <c r="AB4" s="8"/>
      <c r="AC4" s="8"/>
      <c r="AE4" s="115"/>
      <c r="AF4" s="96"/>
      <c r="AG4" s="97"/>
      <c r="AH4" s="98"/>
    </row>
    <row r="5" spans="1:36" ht="14.4" customHeight="1" thickBot="1" x14ac:dyDescent="0.35">
      <c r="D5" s="99" t="s">
        <v>2</v>
      </c>
      <c r="E5" s="100"/>
      <c r="H5" s="90"/>
      <c r="I5" s="99" t="s">
        <v>7</v>
      </c>
      <c r="J5" s="103"/>
      <c r="K5" s="100"/>
      <c r="L5" s="90"/>
      <c r="M5" s="103" t="s">
        <v>3</v>
      </c>
      <c r="O5" s="105"/>
      <c r="P5" s="106"/>
      <c r="Q5" s="90"/>
      <c r="R5" s="103" t="s">
        <v>20</v>
      </c>
      <c r="S5" s="100"/>
      <c r="T5" s="90"/>
      <c r="U5" s="99" t="s">
        <v>29</v>
      </c>
      <c r="V5" s="100"/>
      <c r="W5" s="90"/>
      <c r="AE5" s="115"/>
    </row>
    <row r="6" spans="1:36" ht="14.4" customHeight="1" thickBot="1" x14ac:dyDescent="0.35">
      <c r="D6" s="101"/>
      <c r="E6" s="102"/>
      <c r="H6" s="90"/>
      <c r="I6" s="101"/>
      <c r="J6" s="104"/>
      <c r="K6" s="102"/>
      <c r="L6" s="90"/>
      <c r="M6" s="104"/>
      <c r="O6" s="107"/>
      <c r="P6" s="108"/>
      <c r="Q6" s="90"/>
      <c r="R6" s="104"/>
      <c r="S6" s="102"/>
      <c r="T6" s="90"/>
      <c r="U6" s="101"/>
      <c r="V6" s="102"/>
      <c r="W6" s="90"/>
      <c r="AE6" s="115"/>
      <c r="AF6" s="65" t="s">
        <v>30</v>
      </c>
      <c r="AG6" s="49"/>
      <c r="AH6" s="49"/>
      <c r="AI6" s="49"/>
      <c r="AJ6" s="62"/>
    </row>
    <row r="7" spans="1:36" ht="15" customHeight="1" thickBot="1" x14ac:dyDescent="0.35">
      <c r="B7" s="92" t="s">
        <v>5</v>
      </c>
      <c r="C7" s="92"/>
      <c r="D7" s="111" t="s">
        <v>4</v>
      </c>
      <c r="E7" s="111"/>
      <c r="F7" s="112" t="s">
        <v>6</v>
      </c>
      <c r="G7" s="112"/>
      <c r="H7" s="90"/>
      <c r="I7" s="73" t="s">
        <v>70</v>
      </c>
      <c r="J7" s="14" t="s">
        <v>69</v>
      </c>
      <c r="K7" s="22" t="s">
        <v>68</v>
      </c>
      <c r="L7" s="90"/>
      <c r="M7" s="1" t="s">
        <v>8</v>
      </c>
      <c r="O7" s="109"/>
      <c r="P7" s="110"/>
      <c r="Q7" s="90"/>
      <c r="R7" s="84"/>
      <c r="S7" s="84"/>
      <c r="T7" s="90"/>
      <c r="U7" s="84"/>
      <c r="V7" s="84"/>
      <c r="W7" s="90"/>
      <c r="X7" s="3" t="s">
        <v>9</v>
      </c>
      <c r="Y7" s="85" t="s">
        <v>10</v>
      </c>
      <c r="Z7" s="3" t="s">
        <v>11</v>
      </c>
      <c r="AA7" s="3" t="s">
        <v>12</v>
      </c>
      <c r="AB7" s="3" t="s">
        <v>13</v>
      </c>
      <c r="AD7" s="113" t="s">
        <v>56</v>
      </c>
      <c r="AE7" s="115"/>
      <c r="AF7" s="68" t="s">
        <v>54</v>
      </c>
      <c r="AG7" s="30">
        <v>80</v>
      </c>
      <c r="AH7" s="29" t="s">
        <v>18</v>
      </c>
      <c r="AI7" s="30">
        <v>0.08</v>
      </c>
      <c r="AJ7" s="52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90"/>
      <c r="I8" s="74"/>
      <c r="J8" s="7"/>
      <c r="K8" s="20"/>
      <c r="L8" s="90"/>
      <c r="M8" s="25"/>
      <c r="O8" s="34"/>
      <c r="P8" s="38"/>
      <c r="Q8" s="90"/>
      <c r="R8" s="86"/>
      <c r="S8" s="85"/>
      <c r="T8" s="90"/>
      <c r="U8" s="86"/>
      <c r="V8" s="85"/>
      <c r="W8" s="90"/>
      <c r="X8" s="41"/>
      <c r="Y8" s="10"/>
      <c r="Z8" s="40"/>
      <c r="AA8" s="40"/>
      <c r="AB8" s="40"/>
      <c r="AD8" s="114"/>
      <c r="AE8" s="115"/>
      <c r="AF8" s="63" t="s">
        <v>14</v>
      </c>
      <c r="AG8" s="30">
        <v>4</v>
      </c>
      <c r="AH8" s="29" t="s">
        <v>18</v>
      </c>
      <c r="AI8" s="29"/>
      <c r="AJ8" s="52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2">
        <f>'[1]Szenario 3'!$K9</f>
        <v>1226.2573442909008</v>
      </c>
      <c r="H9" s="90"/>
      <c r="I9" s="75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90"/>
      <c r="M9" s="26">
        <f>'[3]E-Auto'!$E7*(1/100)</f>
        <v>1.6900000000000001E-3</v>
      </c>
      <c r="O9" s="35">
        <f>B9</f>
        <v>11958.76435148346</v>
      </c>
      <c r="P9" s="39">
        <f>C9+(C9*J9)</f>
        <v>1253.7057804353756</v>
      </c>
      <c r="Q9" s="90"/>
      <c r="R9" s="32">
        <f>IF(O9&lt;$AG$18,1,2)</f>
        <v>1</v>
      </c>
      <c r="S9" s="37">
        <f>IF(P9&lt;$AG$10,1,2)</f>
        <v>1</v>
      </c>
      <c r="T9" s="90"/>
      <c r="U9" s="43">
        <f>($AI$15/$AG$20)*(1+0.15*(O9/$AG$18)^4)+$AH$33</f>
        <v>0.11934343330615406</v>
      </c>
      <c r="V9" s="37">
        <f>($AI$7/$AG$12)*(1+0.15*(P9/$AG$10)^4)+$AH$32</f>
        <v>2.6666666733188809E-3</v>
      </c>
      <c r="W9" s="90"/>
      <c r="X9" s="84">
        <f>($AG$7*$AG$8*S9*$AG$24+$AG$15*$AG$16*R9*$AG$24)</f>
        <v>3600</v>
      </c>
      <c r="Y9" s="45">
        <f>(O9*U9*$AG$30+P9*V9*$AG$29)*365</f>
        <v>16443689.902238464</v>
      </c>
      <c r="Z9" s="45">
        <f>(O9*$AI$15*$AG$37+P9*$AI$7*$AG$36)*365</f>
        <v>249928.37466262883</v>
      </c>
      <c r="AA9" s="45">
        <f>O9*$AI$15*($AG$41+$AG$40*(1-M9))*365</f>
        <v>17229.918533666874</v>
      </c>
      <c r="AB9" s="46">
        <f>365*((P9*$AI$7*($AG$53*$AG$54+$AG$49*$AG$50+$AG$45*$AG$46))+(O9*1.6*$AI$15*($AG$53*$AG$55+$AG$49*$AG$51+$AG$45*$AG$47)))</f>
        <v>19668.461674305683</v>
      </c>
      <c r="AD9" s="44">
        <f>SUM(X9:AB9)</f>
        <v>16734116.657109065</v>
      </c>
      <c r="AE9" s="115"/>
      <c r="AF9" s="144" t="s">
        <v>15</v>
      </c>
      <c r="AG9" s="17"/>
      <c r="AH9" s="147"/>
      <c r="AI9" s="78" t="s">
        <v>59</v>
      </c>
      <c r="AJ9" s="79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2">
        <f>'[1]Szenario 3'!$K10</f>
        <v>1244.86142</v>
      </c>
      <c r="H10" s="90"/>
      <c r="I10" s="76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90"/>
      <c r="M10" s="27">
        <f>'[3]E-Auto'!$E8*(1/100)</f>
        <v>2.3700000000000001E-3</v>
      </c>
      <c r="O10" s="35">
        <f>B10</f>
        <v>12023</v>
      </c>
      <c r="P10" s="39">
        <f t="shared" ref="P10:P54" si="0">C10+(C10*J10)</f>
        <v>1260.2474266019526</v>
      </c>
      <c r="Q10" s="90"/>
      <c r="R10" s="32">
        <f t="shared" ref="R10:R54" si="1">IF(O10&lt;$AG$18,1,2)</f>
        <v>1</v>
      </c>
      <c r="S10" s="37">
        <f t="shared" ref="S10:S54" si="2">IF(P10&lt;$AG$10,1,2)</f>
        <v>1</v>
      </c>
      <c r="T10" s="90"/>
      <c r="U10" s="43">
        <f t="shared" ref="U10:U54" si="3">($AI$15/$AG$20)*(1+0.15*(O10/$AG$18)^4)+$AH$33</f>
        <v>0.1193436520659952</v>
      </c>
      <c r="V10" s="37">
        <f t="shared" ref="V10:V54" si="4">($AI$7/$AG$12)*(1+0.15*(P10/$AG$10)^4)+$AH$32</f>
        <v>2.666666673458812E-3</v>
      </c>
      <c r="W10" s="90"/>
      <c r="X10" s="84">
        <f t="shared" ref="X10:X12" si="5">($AG$7*$AG$8*S10*$AG$24+$AG$15*$AG$16*R10*$AG$24)</f>
        <v>3600</v>
      </c>
      <c r="Y10" s="45">
        <f t="shared" ref="Y10:Y54" si="6">(O10*U10*$AG$30+P10*V10*$AG$29)*365</f>
        <v>16532042.575361151</v>
      </c>
      <c r="Z10" s="45">
        <f t="shared" ref="Z10:Z54" si="7">(O10*$AI$15*$AG$37+P10*$AI$7*$AG$36)*365</f>
        <v>251270.00372851655</v>
      </c>
      <c r="AA10" s="45">
        <f t="shared" ref="AA10:AA54" si="8">O10*$AI$15*($AG$41+$AG$40*(1-M10))*365</f>
        <v>17314.231670626003</v>
      </c>
      <c r="AB10" s="46">
        <f t="shared" ref="AB10:AB54" si="9">365*((P10*$AI$7*($AG$53*$AG$54+$AG$49*$AG$50+$AG$45*$AG$46))+(O10*1.6*$AI$15*($AG$53*$AG$55+$AG$49*$AG$51+$AG$45*$AG$47)))</f>
        <v>19773.338945640469</v>
      </c>
      <c r="AD10" s="44">
        <f t="shared" ref="AD10:AD46" si="10">SUM(X10:AB10)</f>
        <v>16824000.149705935</v>
      </c>
      <c r="AE10" s="115"/>
      <c r="AF10" s="145"/>
      <c r="AG10" s="18">
        <v>110400</v>
      </c>
      <c r="AH10" s="147"/>
      <c r="AI10" s="78"/>
      <c r="AJ10" s="52"/>
    </row>
    <row r="11" spans="1:36" x14ac:dyDescent="0.3">
      <c r="A11" s="5">
        <f t="shared" ref="A11:A54" si="11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2">
        <f>'[1]Szenario 3'!$K11</f>
        <v>1263.4654957090991</v>
      </c>
      <c r="H11" s="90"/>
      <c r="I11" s="76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90"/>
      <c r="M11" s="27">
        <f>'[3]E-Auto'!$E9*(1/100)</f>
        <v>3.1800000000000001E-3</v>
      </c>
      <c r="O11" s="35">
        <f t="shared" ref="O11:O54" si="12">B11</f>
        <v>12087.23564851654</v>
      </c>
      <c r="P11" s="39">
        <f t="shared" si="0"/>
        <v>1266.7917419090024</v>
      </c>
      <c r="Q11" s="90"/>
      <c r="R11" s="32">
        <f t="shared" si="1"/>
        <v>1</v>
      </c>
      <c r="S11" s="37">
        <f t="shared" si="2"/>
        <v>1</v>
      </c>
      <c r="T11" s="90"/>
      <c r="U11" s="43">
        <f t="shared" si="3"/>
        <v>0.11934387436040325</v>
      </c>
      <c r="V11" s="37">
        <f t="shared" si="4"/>
        <v>2.6666666736009982E-3</v>
      </c>
      <c r="W11" s="90"/>
      <c r="X11" s="84">
        <f t="shared" si="5"/>
        <v>3600</v>
      </c>
      <c r="Y11" s="45">
        <f t="shared" si="6"/>
        <v>16620396.114520011</v>
      </c>
      <c r="Z11" s="45">
        <f t="shared" si="7"/>
        <v>252611.64448523949</v>
      </c>
      <c r="AA11" s="45">
        <f t="shared" si="8"/>
        <v>17396.873832080575</v>
      </c>
      <c r="AB11" s="46">
        <f t="shared" si="9"/>
        <v>19878.226897503584</v>
      </c>
      <c r="AD11" s="44">
        <f t="shared" si="10"/>
        <v>16913882.859734837</v>
      </c>
      <c r="AE11" s="115"/>
      <c r="AF11" s="146"/>
      <c r="AG11" s="17"/>
      <c r="AH11" s="147"/>
      <c r="AI11" s="78" t="s">
        <v>60</v>
      </c>
      <c r="AJ11" s="79">
        <v>65</v>
      </c>
    </row>
    <row r="12" spans="1:36" ht="15" thickBot="1" x14ac:dyDescent="0.35">
      <c r="A12" s="5">
        <f t="shared" si="11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2">
        <f>'[1]Szenario 3'!$K12</f>
        <v>1282.0695714181982</v>
      </c>
      <c r="H12" s="90"/>
      <c r="I12" s="76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90"/>
      <c r="M12" s="27">
        <f>'[3]E-Auto'!$E10*(1/100)</f>
        <v>4.1700000000000001E-3</v>
      </c>
      <c r="O12" s="35">
        <f t="shared" si="12"/>
        <v>12151.471297033078</v>
      </c>
      <c r="P12" s="39">
        <f t="shared" si="0"/>
        <v>1273.3386297753007</v>
      </c>
      <c r="Q12" s="90"/>
      <c r="R12" s="32">
        <f t="shared" si="1"/>
        <v>1</v>
      </c>
      <c r="S12" s="37">
        <f t="shared" si="2"/>
        <v>1</v>
      </c>
      <c r="T12" s="90"/>
      <c r="U12" s="43">
        <f t="shared" si="3"/>
        <v>0.11934410022724737</v>
      </c>
      <c r="V12" s="37">
        <f t="shared" si="4"/>
        <v>2.666666673745462E-3</v>
      </c>
      <c r="W12" s="90"/>
      <c r="X12" s="84">
        <f t="shared" si="5"/>
        <v>3600</v>
      </c>
      <c r="Y12" s="45">
        <f t="shared" si="6"/>
        <v>16708750.530993583</v>
      </c>
      <c r="Z12" s="45">
        <f t="shared" si="7"/>
        <v>253953.29650977196</v>
      </c>
      <c r="AA12" s="45">
        <f t="shared" si="8"/>
        <v>17477.207711134364</v>
      </c>
      <c r="AB12" s="46">
        <f t="shared" si="9"/>
        <v>19983.125143426598</v>
      </c>
      <c r="AD12" s="44">
        <f t="shared" si="10"/>
        <v>17003764.160357915</v>
      </c>
      <c r="AE12" s="115"/>
      <c r="AF12" s="67" t="s">
        <v>32</v>
      </c>
      <c r="AG12" s="61">
        <v>30</v>
      </c>
      <c r="AH12" s="42" t="s">
        <v>33</v>
      </c>
      <c r="AI12" s="42"/>
      <c r="AJ12" s="57"/>
    </row>
    <row r="13" spans="1:36" ht="15" thickBot="1" x14ac:dyDescent="0.35">
      <c r="A13" s="5">
        <f t="shared" si="11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2">
        <f>'[1]Szenario 3'!$K13</f>
        <v>1300.673647127297</v>
      </c>
      <c r="H13" s="90"/>
      <c r="I13" s="76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90"/>
      <c r="M13" s="27">
        <f>'[3]E-Auto'!$E11*(1/100)</f>
        <v>6.2100000000000002E-3</v>
      </c>
      <c r="O13" s="35">
        <f t="shared" si="12"/>
        <v>12215.706945549618</v>
      </c>
      <c r="P13" s="39">
        <f t="shared" si="0"/>
        <v>1279.8879982237345</v>
      </c>
      <c r="Q13" s="90"/>
      <c r="R13" s="32">
        <f t="shared" si="1"/>
        <v>1</v>
      </c>
      <c r="S13" s="37">
        <f t="shared" si="2"/>
        <v>1</v>
      </c>
      <c r="T13" s="90"/>
      <c r="U13" s="43">
        <f t="shared" si="3"/>
        <v>0.11934432970459855</v>
      </c>
      <c r="V13" s="37">
        <f t="shared" si="4"/>
        <v>2.666666673892227E-3</v>
      </c>
      <c r="W13" s="90"/>
      <c r="X13" s="84">
        <f>($AG$7*$AG$8*S13*$AG$24+$AG$15*$AG$16*R13*$AG$24)</f>
        <v>3600</v>
      </c>
      <c r="Y13" s="45">
        <f t="shared" si="6"/>
        <v>16797105.836288992</v>
      </c>
      <c r="Z13" s="45">
        <f t="shared" si="7"/>
        <v>255294.95939925415</v>
      </c>
      <c r="AA13" s="45">
        <f t="shared" si="8"/>
        <v>17544.492054087576</v>
      </c>
      <c r="AB13" s="46">
        <f t="shared" si="9"/>
        <v>20088.033315364381</v>
      </c>
      <c r="AD13" s="44">
        <f t="shared" si="10"/>
        <v>17093633.321057696</v>
      </c>
      <c r="AE13" s="115"/>
    </row>
    <row r="14" spans="1:36" ht="15" thickBot="1" x14ac:dyDescent="0.35">
      <c r="A14" s="19">
        <f t="shared" si="11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2">
        <f>'[1]Szenario 3'!$K14</f>
        <v>1319.2777228363964</v>
      </c>
      <c r="H14" s="90"/>
      <c r="I14" s="76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90"/>
      <c r="M14" s="27">
        <f>'[3]E-Auto'!$E12*(1/100)</f>
        <v>3.5041935483870967E-2</v>
      </c>
      <c r="O14" s="35">
        <f t="shared" si="12"/>
        <v>12279.942594066157</v>
      </c>
      <c r="P14" s="39">
        <f t="shared" si="0"/>
        <v>1286.4397596101812</v>
      </c>
      <c r="Q14" s="90"/>
      <c r="R14" s="32">
        <f t="shared" si="1"/>
        <v>1</v>
      </c>
      <c r="S14" s="37">
        <f t="shared" si="2"/>
        <v>1</v>
      </c>
      <c r="T14" s="90"/>
      <c r="U14" s="43">
        <f t="shared" si="3"/>
        <v>0.11934456283072954</v>
      </c>
      <c r="V14" s="37">
        <f t="shared" si="4"/>
        <v>2.6666666740413187E-3</v>
      </c>
      <c r="W14" s="90"/>
      <c r="X14" s="84">
        <f>($AG$7*$AG$8*S14*$AG$24+$AG$15*$AG$16*R14*$AG$24)+AG26</f>
        <v>1511350</v>
      </c>
      <c r="Y14" s="45">
        <f t="shared" si="6"/>
        <v>16885462.042137492</v>
      </c>
      <c r="Z14" s="45">
        <f t="shared" si="7"/>
        <v>256636.63276980486</v>
      </c>
      <c r="AA14" s="45">
        <f t="shared" si="8"/>
        <v>17280.074321086307</v>
      </c>
      <c r="AB14" s="46">
        <f t="shared" si="9"/>
        <v>20192.951062610206</v>
      </c>
      <c r="AD14" s="44">
        <f t="shared" si="10"/>
        <v>18690921.700290993</v>
      </c>
      <c r="AE14" s="115"/>
      <c r="AF14" s="65" t="s">
        <v>31</v>
      </c>
      <c r="AG14" s="49"/>
      <c r="AH14" s="49"/>
      <c r="AI14" s="49"/>
      <c r="AJ14" s="62"/>
    </row>
    <row r="15" spans="1:36" x14ac:dyDescent="0.3">
      <c r="A15" s="5">
        <f t="shared" si="11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2">
        <f>'[1]Szenario 3'!$K15</f>
        <v>1337.8817985454955</v>
      </c>
      <c r="H15" s="90"/>
      <c r="I15" s="76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90"/>
      <c r="M15" s="27">
        <f>'[3]E-Auto'!$E13*(1/100)</f>
        <v>6.3873870967741941E-2</v>
      </c>
      <c r="O15" s="35">
        <f t="shared" si="12"/>
        <v>12344.178242582695</v>
      </c>
      <c r="P15" s="39">
        <f t="shared" si="0"/>
        <v>1292.993830371322</v>
      </c>
      <c r="Q15" s="90"/>
      <c r="R15" s="32">
        <f t="shared" si="1"/>
        <v>1</v>
      </c>
      <c r="S15" s="37">
        <f t="shared" si="2"/>
        <v>1</v>
      </c>
      <c r="T15" s="90"/>
      <c r="U15" s="43">
        <f t="shared" si="3"/>
        <v>0.1193447996441149</v>
      </c>
      <c r="V15" s="37">
        <f t="shared" si="4"/>
        <v>2.6666666741927583E-3</v>
      </c>
      <c r="W15" s="90"/>
      <c r="X15" s="84">
        <f>($AJ$11*$AG$8*S15*$AG$25+$AJ$9*$AG$8*S15*$AG$24+$AG$15*$AG$16*R15*$AG$24)</f>
        <v>10100</v>
      </c>
      <c r="Y15" s="45">
        <f t="shared" si="6"/>
        <v>16973819.16049039</v>
      </c>
      <c r="Z15" s="45">
        <f t="shared" si="7"/>
        <v>257978.31625541669</v>
      </c>
      <c r="AA15" s="45">
        <f t="shared" si="8"/>
        <v>17011.925101773959</v>
      </c>
      <c r="AB15" s="46">
        <f t="shared" si="9"/>
        <v>20297.878050786614</v>
      </c>
      <c r="AD15" s="44">
        <f t="shared" si="10"/>
        <v>17279207.279898368</v>
      </c>
      <c r="AE15" s="115"/>
      <c r="AF15" s="66" t="s">
        <v>53</v>
      </c>
      <c r="AG15" s="30">
        <v>80</v>
      </c>
      <c r="AH15" s="29" t="s">
        <v>18</v>
      </c>
      <c r="AI15" s="30">
        <v>0.08</v>
      </c>
      <c r="AJ15" s="52" t="s">
        <v>19</v>
      </c>
    </row>
    <row r="16" spans="1:36" x14ac:dyDescent="0.3">
      <c r="A16" s="5">
        <f t="shared" si="11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2">
        <f>'[1]Szenario 3'!$K16</f>
        <v>1356.4858742545948</v>
      </c>
      <c r="H16" s="90"/>
      <c r="I16" s="76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90"/>
      <c r="M16" s="27">
        <f>'[3]E-Auto'!$E14*(1/100)</f>
        <v>9.2705806451612929E-2</v>
      </c>
      <c r="O16" s="35">
        <f t="shared" si="12"/>
        <v>12408.413891099233</v>
      </c>
      <c r="P16" s="39">
        <f t="shared" si="0"/>
        <v>1299.5501307898676</v>
      </c>
      <c r="Q16" s="90"/>
      <c r="R16" s="32">
        <f t="shared" si="1"/>
        <v>1</v>
      </c>
      <c r="S16" s="37">
        <f t="shared" si="2"/>
        <v>1</v>
      </c>
      <c r="T16" s="90"/>
      <c r="U16" s="43">
        <f t="shared" si="3"/>
        <v>0.11934504018343095</v>
      </c>
      <c r="V16" s="37">
        <f t="shared" si="4"/>
        <v>2.6666666743465715E-3</v>
      </c>
      <c r="W16" s="90"/>
      <c r="X16" s="84">
        <f t="shared" ref="X16:X54" si="13">($AJ$11*$AG$8*S16*$AG$25+$AJ$9*$AG$8*S16*$AG$24+$AG$15*$AG$16*R16*$AG$24)</f>
        <v>10100</v>
      </c>
      <c r="Y16" s="45">
        <f t="shared" si="6"/>
        <v>17062177.203515254</v>
      </c>
      <c r="Z16" s="45">
        <f t="shared" si="7"/>
        <v>259320.00950692795</v>
      </c>
      <c r="AA16" s="45">
        <f t="shared" si="8"/>
        <v>16740.04439615053</v>
      </c>
      <c r="AB16" s="46">
        <f t="shared" si="9"/>
        <v>20402.813960905984</v>
      </c>
      <c r="AD16" s="44">
        <f t="shared" si="10"/>
        <v>17368740.071379241</v>
      </c>
      <c r="AE16" s="115"/>
      <c r="AF16" s="63" t="s">
        <v>17</v>
      </c>
      <c r="AG16" s="30">
        <v>5</v>
      </c>
      <c r="AH16" s="29" t="s">
        <v>18</v>
      </c>
      <c r="AI16" s="29"/>
      <c r="AJ16" s="52"/>
    </row>
    <row r="17" spans="1:36" x14ac:dyDescent="0.3">
      <c r="A17" s="5">
        <f t="shared" si="11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2">
        <f>'[1]Szenario 3'!$K17</f>
        <v>1375.0899499636937</v>
      </c>
      <c r="H17" s="90"/>
      <c r="I17" s="76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90"/>
      <c r="M17" s="27">
        <f>'[3]E-Auto'!$E15*(1/100)</f>
        <v>0.1215377419354839</v>
      </c>
      <c r="O17" s="35">
        <f t="shared" si="12"/>
        <v>12472.649539615772</v>
      </c>
      <c r="P17" s="39">
        <f t="shared" si="0"/>
        <v>1306.1085847758056</v>
      </c>
      <c r="Q17" s="90"/>
      <c r="R17" s="32">
        <f t="shared" si="1"/>
        <v>1</v>
      </c>
      <c r="S17" s="37">
        <f t="shared" si="2"/>
        <v>1</v>
      </c>
      <c r="T17" s="90"/>
      <c r="U17" s="43">
        <f t="shared" si="3"/>
        <v>0.11934528448755582</v>
      </c>
      <c r="V17" s="37">
        <f t="shared" si="4"/>
        <v>2.6666666745027824E-3</v>
      </c>
      <c r="W17" s="90"/>
      <c r="X17" s="84">
        <f t="shared" si="13"/>
        <v>10100</v>
      </c>
      <c r="Y17" s="45">
        <f t="shared" si="6"/>
        <v>17150536.183592517</v>
      </c>
      <c r="Z17" s="45">
        <f t="shared" si="7"/>
        <v>260661.71219106438</v>
      </c>
      <c r="AA17" s="45">
        <f t="shared" si="8"/>
        <v>16464.432204216024</v>
      </c>
      <c r="AB17" s="46">
        <f t="shared" si="9"/>
        <v>20507.758488495198</v>
      </c>
      <c r="AD17" s="44">
        <f t="shared" si="10"/>
        <v>17458270.086476292</v>
      </c>
      <c r="AE17" s="115"/>
      <c r="AF17" s="144" t="s">
        <v>16</v>
      </c>
      <c r="AG17" s="17"/>
      <c r="AH17" s="147"/>
      <c r="AI17" s="29"/>
      <c r="AJ17" s="52"/>
    </row>
    <row r="18" spans="1:36" x14ac:dyDescent="0.3">
      <c r="A18" s="5">
        <f t="shared" si="11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2">
        <f>'[1]Szenario 3'!$K18</f>
        <v>1393.6940256727928</v>
      </c>
      <c r="H18" s="90"/>
      <c r="I18" s="76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90"/>
      <c r="M18" s="27">
        <f>'[3]E-Auto'!$E16*(1/100)</f>
        <v>0.15036967741935489</v>
      </c>
      <c r="O18" s="35">
        <f t="shared" si="12"/>
        <v>12536.885188132312</v>
      </c>
      <c r="P18" s="39">
        <f t="shared" si="0"/>
        <v>1312.6691196624124</v>
      </c>
      <c r="Q18" s="90"/>
      <c r="R18" s="32">
        <f t="shared" si="1"/>
        <v>1</v>
      </c>
      <c r="S18" s="37">
        <f t="shared" si="2"/>
        <v>1</v>
      </c>
      <c r="T18" s="90"/>
      <c r="U18" s="43">
        <f t="shared" si="3"/>
        <v>0.11934553259556942</v>
      </c>
      <c r="V18" s="37">
        <f t="shared" si="4"/>
        <v>2.6666666746614147E-3</v>
      </c>
      <c r="W18" s="90"/>
      <c r="X18" s="84">
        <f t="shared" si="13"/>
        <v>10100</v>
      </c>
      <c r="Y18" s="45">
        <f t="shared" si="6"/>
        <v>17238896.11331227</v>
      </c>
      <c r="Z18" s="45">
        <f t="shared" si="7"/>
        <v>262003.42398954584</v>
      </c>
      <c r="AA18" s="45">
        <f t="shared" si="8"/>
        <v>16185.088525970441</v>
      </c>
      <c r="AB18" s="46">
        <f t="shared" si="9"/>
        <v>20612.711342779377</v>
      </c>
      <c r="AD18" s="44">
        <f t="shared" si="10"/>
        <v>17547797.337170564</v>
      </c>
      <c r="AE18" s="115"/>
      <c r="AF18" s="145"/>
      <c r="AG18" s="18">
        <v>30000</v>
      </c>
      <c r="AH18" s="147"/>
      <c r="AI18" s="29"/>
      <c r="AJ18" s="52"/>
    </row>
    <row r="19" spans="1:36" x14ac:dyDescent="0.3">
      <c r="A19" s="5">
        <f t="shared" si="11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2">
        <f>'[1]Szenario 3'!$K19</f>
        <v>1412.2981013818919</v>
      </c>
      <c r="H19" s="90"/>
      <c r="I19" s="76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90"/>
      <c r="M19" s="27">
        <f>'[3]E-Auto'!$E17*(1/100)</f>
        <v>0.17920161290322587</v>
      </c>
      <c r="O19" s="35">
        <f t="shared" si="12"/>
        <v>12601.120836648852</v>
      </c>
      <c r="P19" s="39">
        <f t="shared" si="0"/>
        <v>1319.231666015877</v>
      </c>
      <c r="Q19" s="90"/>
      <c r="R19" s="32">
        <f t="shared" si="1"/>
        <v>1</v>
      </c>
      <c r="S19" s="37">
        <f t="shared" si="2"/>
        <v>1</v>
      </c>
      <c r="T19" s="90"/>
      <c r="U19" s="43">
        <f t="shared" si="3"/>
        <v>0.11934578454675342</v>
      </c>
      <c r="V19" s="37">
        <f t="shared" si="4"/>
        <v>2.6666666748224929E-3</v>
      </c>
      <c r="W19" s="90"/>
      <c r="X19" s="84">
        <f t="shared" si="13"/>
        <v>10100</v>
      </c>
      <c r="Y19" s="45">
        <f t="shared" si="6"/>
        <v>17327257.005471379</v>
      </c>
      <c r="Z19" s="45">
        <f t="shared" si="7"/>
        <v>263345.14459825202</v>
      </c>
      <c r="AA19" s="45">
        <f t="shared" si="8"/>
        <v>15902.013361413778</v>
      </c>
      <c r="AB19" s="46">
        <f t="shared" si="9"/>
        <v>20717.672245920094</v>
      </c>
      <c r="AD19" s="44">
        <f t="shared" si="10"/>
        <v>17637321.835676964</v>
      </c>
      <c r="AE19" s="115"/>
      <c r="AF19" s="146"/>
      <c r="AG19" s="17"/>
      <c r="AH19" s="147"/>
      <c r="AI19" s="29"/>
      <c r="AJ19" s="52"/>
    </row>
    <row r="20" spans="1:36" ht="15" thickBot="1" x14ac:dyDescent="0.35">
      <c r="A20" s="5">
        <f t="shared" si="11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2">
        <f>'[1]Szenario 3'!$K20</f>
        <v>1430.902177090991</v>
      </c>
      <c r="H20" s="90"/>
      <c r="I20" s="76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90"/>
      <c r="M20" s="27">
        <f>'[3]E-Auto'!$E18*(1/100)</f>
        <v>0.20803354838709684</v>
      </c>
      <c r="O20" s="35">
        <f t="shared" si="12"/>
        <v>12665.356485165392</v>
      </c>
      <c r="P20" s="39">
        <f t="shared" si="0"/>
        <v>1325.7961574574899</v>
      </c>
      <c r="Q20" s="90"/>
      <c r="R20" s="32">
        <f t="shared" si="1"/>
        <v>1</v>
      </c>
      <c r="S20" s="37">
        <f t="shared" si="2"/>
        <v>1</v>
      </c>
      <c r="T20" s="90"/>
      <c r="U20" s="43">
        <f t="shared" si="3"/>
        <v>0.11934604038059132</v>
      </c>
      <c r="V20" s="37">
        <f t="shared" si="4"/>
        <v>2.6666666749860421E-3</v>
      </c>
      <c r="W20" s="90"/>
      <c r="X20" s="84">
        <f t="shared" si="13"/>
        <v>10100</v>
      </c>
      <c r="Y20" s="45">
        <f t="shared" si="6"/>
        <v>17415618.873070799</v>
      </c>
      <c r="Z20" s="45">
        <f t="shared" si="7"/>
        <v>264686.87372644444</v>
      </c>
      <c r="AA20" s="45">
        <f t="shared" si="8"/>
        <v>15615.206710546036</v>
      </c>
      <c r="AB20" s="46">
        <f t="shared" si="9"/>
        <v>20822.640932303872</v>
      </c>
      <c r="AD20" s="44">
        <f t="shared" si="10"/>
        <v>17726843.594440095</v>
      </c>
      <c r="AE20" s="115"/>
      <c r="AF20" s="67" t="s">
        <v>32</v>
      </c>
      <c r="AG20" s="61">
        <v>30</v>
      </c>
      <c r="AH20" s="42" t="s">
        <v>33</v>
      </c>
      <c r="AI20" s="42"/>
      <c r="AJ20" s="57"/>
    </row>
    <row r="21" spans="1:36" ht="15" thickBot="1" x14ac:dyDescent="0.35">
      <c r="A21" s="5">
        <f t="shared" si="11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2">
        <f>'[1]Szenario 3'!$K21</f>
        <v>1449.5062528000901</v>
      </c>
      <c r="H21" s="90"/>
      <c r="I21" s="76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90"/>
      <c r="M21" s="27">
        <f>'[3]E-Auto'!$E19*(1/100)</f>
        <v>0.23686548387096781</v>
      </c>
      <c r="O21" s="35">
        <f t="shared" si="12"/>
        <v>12729.59213368193</v>
      </c>
      <c r="P21" s="39">
        <f t="shared" si="0"/>
        <v>1332.36253049744</v>
      </c>
      <c r="Q21" s="90"/>
      <c r="R21" s="32">
        <f t="shared" si="1"/>
        <v>1</v>
      </c>
      <c r="S21" s="37">
        <f t="shared" si="2"/>
        <v>1</v>
      </c>
      <c r="T21" s="90"/>
      <c r="U21" s="43">
        <f t="shared" si="3"/>
        <v>0.11934630013676836</v>
      </c>
      <c r="V21" s="37">
        <f t="shared" si="4"/>
        <v>2.6666666751520864E-3</v>
      </c>
      <c r="W21" s="90"/>
      <c r="X21" s="84">
        <f t="shared" si="13"/>
        <v>10100</v>
      </c>
      <c r="Y21" s="45">
        <f t="shared" si="6"/>
        <v>17503981.72931315</v>
      </c>
      <c r="Z21" s="45">
        <f t="shared" si="7"/>
        <v>266028.61109603744</v>
      </c>
      <c r="AA21" s="45">
        <f t="shared" si="8"/>
        <v>15324.668573367213</v>
      </c>
      <c r="AB21" s="46">
        <f t="shared" si="9"/>
        <v>20927.617147877114</v>
      </c>
      <c r="AD21" s="44">
        <f t="shared" si="10"/>
        <v>17816362.626130432</v>
      </c>
      <c r="AE21" s="115"/>
    </row>
    <row r="22" spans="1:36" ht="15" thickBot="1" x14ac:dyDescent="0.35">
      <c r="A22" s="5">
        <f t="shared" si="11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2">
        <f>'[1]Szenario 3'!$K22</f>
        <v>1468.110328509189</v>
      </c>
      <c r="H22" s="90"/>
      <c r="I22" s="76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90"/>
      <c r="M22" s="27">
        <f>'[3]E-Auto'!$E20*(1/100)</f>
        <v>0.26569741935483882</v>
      </c>
      <c r="O22" s="35">
        <f t="shared" si="12"/>
        <v>12793.827782198468</v>
      </c>
      <c r="P22" s="39">
        <f t="shared" si="0"/>
        <v>1338.9307243793455</v>
      </c>
      <c r="Q22" s="90"/>
      <c r="R22" s="32">
        <f t="shared" si="1"/>
        <v>1</v>
      </c>
      <c r="S22" s="37">
        <f t="shared" si="2"/>
        <v>1</v>
      </c>
      <c r="T22" s="90"/>
      <c r="U22" s="43">
        <f t="shared" si="3"/>
        <v>0.1193465638551716</v>
      </c>
      <c r="V22" s="37">
        <f t="shared" si="4"/>
        <v>2.6666666753206512E-3</v>
      </c>
      <c r="W22" s="90"/>
      <c r="X22" s="84">
        <f t="shared" si="13"/>
        <v>10100</v>
      </c>
      <c r="Y22" s="45">
        <f t="shared" si="6"/>
        <v>17592345.587600484</v>
      </c>
      <c r="Z22" s="45">
        <f t="shared" si="7"/>
        <v>267370.35644091823</v>
      </c>
      <c r="AA22" s="45">
        <f t="shared" si="8"/>
        <v>15030.398949877313</v>
      </c>
      <c r="AB22" s="46">
        <f t="shared" si="9"/>
        <v>21032.600649524007</v>
      </c>
      <c r="AD22" s="44">
        <f t="shared" si="10"/>
        <v>17905878.943640802</v>
      </c>
      <c r="AE22" s="115"/>
      <c r="AF22" s="58" t="s">
        <v>25</v>
      </c>
      <c r="AG22" s="49"/>
      <c r="AH22" s="49"/>
      <c r="AI22" s="80" t="s">
        <v>61</v>
      </c>
      <c r="AJ22" s="81"/>
    </row>
    <row r="23" spans="1:36" ht="15" thickTop="1" x14ac:dyDescent="0.3">
      <c r="A23" s="5">
        <f t="shared" si="11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2">
        <f>'[1]Szenario 3'!$K23</f>
        <v>1486.7144042182883</v>
      </c>
      <c r="H23" s="90"/>
      <c r="I23" s="76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90"/>
      <c r="M23" s="27">
        <f>'[3]E-Auto'!$E21*(1/100)</f>
        <v>0.29452935483870979</v>
      </c>
      <c r="O23" s="35">
        <f t="shared" si="12"/>
        <v>12858.063430715009</v>
      </c>
      <c r="P23" s="39">
        <f t="shared" si="0"/>
        <v>1345.5006809347165</v>
      </c>
      <c r="Q23" s="90"/>
      <c r="R23" s="32">
        <f t="shared" si="1"/>
        <v>1</v>
      </c>
      <c r="S23" s="37">
        <f t="shared" si="2"/>
        <v>1</v>
      </c>
      <c r="T23" s="90"/>
      <c r="U23" s="43">
        <f t="shared" si="3"/>
        <v>0.11934683157588988</v>
      </c>
      <c r="V23" s="37">
        <f t="shared" si="4"/>
        <v>2.6666666754917613E-3</v>
      </c>
      <c r="W23" s="90"/>
      <c r="X23" s="84">
        <f t="shared" si="13"/>
        <v>10100</v>
      </c>
      <c r="Y23" s="45">
        <f t="shared" si="6"/>
        <v>17680710.461532243</v>
      </c>
      <c r="Z23" s="45">
        <f t="shared" si="7"/>
        <v>268712.10950630886</v>
      </c>
      <c r="AA23" s="45">
        <f t="shared" si="8"/>
        <v>14732.39784007633</v>
      </c>
      <c r="AB23" s="46">
        <f t="shared" si="9"/>
        <v>21137.591204484161</v>
      </c>
      <c r="AD23" s="44">
        <f t="shared" si="10"/>
        <v>17995392.56008311</v>
      </c>
      <c r="AE23" s="115"/>
      <c r="AF23" s="59" t="s">
        <v>34</v>
      </c>
      <c r="AG23" s="29"/>
      <c r="AH23" s="29"/>
      <c r="AI23" s="78" t="s">
        <v>62</v>
      </c>
      <c r="AJ23" s="82" t="s">
        <v>63</v>
      </c>
    </row>
    <row r="24" spans="1:36" x14ac:dyDescent="0.3">
      <c r="A24" s="5">
        <f t="shared" si="11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2">
        <f>'[1]Szenario 3'!$K24</f>
        <v>1505.3184799273872</v>
      </c>
      <c r="H24" s="90"/>
      <c r="I24" s="76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90"/>
      <c r="M24" s="27">
        <f>'[3]E-Auto'!$E22*(1/100)</f>
        <v>0.32336129032258071</v>
      </c>
      <c r="O24" s="35">
        <f t="shared" si="12"/>
        <v>12922.299079231549</v>
      </c>
      <c r="P24" s="39">
        <f t="shared" si="0"/>
        <v>1352.0723444466191</v>
      </c>
      <c r="Q24" s="90"/>
      <c r="R24" s="32">
        <f t="shared" si="1"/>
        <v>1</v>
      </c>
      <c r="S24" s="37">
        <f t="shared" si="2"/>
        <v>1</v>
      </c>
      <c r="T24" s="90"/>
      <c r="U24" s="43">
        <f t="shared" si="3"/>
        <v>0.11934710333921381</v>
      </c>
      <c r="V24" s="37">
        <f t="shared" si="4"/>
        <v>2.6666666756654423E-3</v>
      </c>
      <c r="W24" s="90"/>
      <c r="X24" s="84">
        <f t="shared" si="13"/>
        <v>10100</v>
      </c>
      <c r="Y24" s="45">
        <f t="shared" si="6"/>
        <v>17769076.364903361</v>
      </c>
      <c r="Z24" s="45">
        <f t="shared" si="7"/>
        <v>270053.8700481691</v>
      </c>
      <c r="AA24" s="45">
        <f t="shared" si="8"/>
        <v>14430.665243964275</v>
      </c>
      <c r="AB24" s="46">
        <f t="shared" si="9"/>
        <v>21242.588589807037</v>
      </c>
      <c r="AD24" s="44">
        <f t="shared" si="10"/>
        <v>18084903.4887853</v>
      </c>
      <c r="AE24" s="115"/>
      <c r="AF24" s="51" t="s">
        <v>35</v>
      </c>
      <c r="AG24" s="30">
        <v>5</v>
      </c>
      <c r="AH24" s="29" t="s">
        <v>28</v>
      </c>
      <c r="AI24" s="78" t="s">
        <v>65</v>
      </c>
      <c r="AJ24" s="82" t="s">
        <v>64</v>
      </c>
    </row>
    <row r="25" spans="1:36" x14ac:dyDescent="0.3">
      <c r="A25" s="5">
        <f t="shared" si="11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2">
        <f>'[1]Szenario 3'!$K25</f>
        <v>1523.9225556364863</v>
      </c>
      <c r="H25" s="90"/>
      <c r="I25" s="76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90"/>
      <c r="M25" s="27">
        <f>'[3]E-Auto'!$E23*(1/100)</f>
        <v>0.35219322580645168</v>
      </c>
      <c r="O25" s="35">
        <f t="shared" si="12"/>
        <v>12986.534727748087</v>
      </c>
      <c r="P25" s="39">
        <f t="shared" si="0"/>
        <v>1358.6456615218688</v>
      </c>
      <c r="Q25" s="90"/>
      <c r="R25" s="32">
        <f t="shared" si="1"/>
        <v>1</v>
      </c>
      <c r="S25" s="37">
        <f t="shared" si="2"/>
        <v>1</v>
      </c>
      <c r="T25" s="90"/>
      <c r="U25" s="43">
        <f t="shared" si="3"/>
        <v>0.11934737918563579</v>
      </c>
      <c r="V25" s="37">
        <f t="shared" si="4"/>
        <v>2.6666666758417184E-3</v>
      </c>
      <c r="W25" s="90"/>
      <c r="X25" s="84">
        <f t="shared" si="13"/>
        <v>10100</v>
      </c>
      <c r="Y25" s="45">
        <f t="shared" si="6"/>
        <v>17857443.311702583</v>
      </c>
      <c r="Z25" s="45">
        <f t="shared" si="7"/>
        <v>271395.63783263671</v>
      </c>
      <c r="AA25" s="45">
        <f t="shared" si="8"/>
        <v>14125.201161541136</v>
      </c>
      <c r="AB25" s="46">
        <f t="shared" si="9"/>
        <v>21347.592591840545</v>
      </c>
      <c r="AD25" s="44">
        <f t="shared" si="10"/>
        <v>18174411.743288603</v>
      </c>
      <c r="AE25" s="115"/>
      <c r="AF25" s="51" t="s">
        <v>36</v>
      </c>
      <c r="AG25" s="30">
        <v>30</v>
      </c>
      <c r="AH25" s="29" t="s">
        <v>28</v>
      </c>
      <c r="AI25" s="78" t="s">
        <v>67</v>
      </c>
      <c r="AJ25" s="82" t="s">
        <v>66</v>
      </c>
    </row>
    <row r="26" spans="1:36" ht="15" thickBot="1" x14ac:dyDescent="0.35">
      <c r="A26" s="5">
        <f t="shared" si="11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2">
        <f>'[1]Szenario 3'!$K26</f>
        <v>1542.5266313455852</v>
      </c>
      <c r="H26" s="90"/>
      <c r="I26" s="76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90"/>
      <c r="M26" s="27">
        <f>'[3]E-Auto'!$E24*(1/100)</f>
        <v>0.38102516129032266</v>
      </c>
      <c r="O26" s="35">
        <f t="shared" si="12"/>
        <v>13050.770376264627</v>
      </c>
      <c r="P26" s="39">
        <f t="shared" si="0"/>
        <v>1365.2205809711379</v>
      </c>
      <c r="Q26" s="90"/>
      <c r="R26" s="32">
        <f t="shared" si="1"/>
        <v>1</v>
      </c>
      <c r="S26" s="37">
        <f t="shared" si="2"/>
        <v>1</v>
      </c>
      <c r="T26" s="90"/>
      <c r="U26" s="43">
        <f t="shared" si="3"/>
        <v>0.11934765915585002</v>
      </c>
      <c r="V26" s="37">
        <f t="shared" si="4"/>
        <v>2.6666666760206161E-3</v>
      </c>
      <c r="W26" s="90"/>
      <c r="X26" s="84">
        <f t="shared" si="13"/>
        <v>10100</v>
      </c>
      <c r="Y26" s="45">
        <f t="shared" si="6"/>
        <v>17945811.316110931</v>
      </c>
      <c r="Z26" s="45">
        <f t="shared" si="7"/>
        <v>272737.41263550252</v>
      </c>
      <c r="AA26" s="45">
        <f t="shared" si="8"/>
        <v>13816.00559280692</v>
      </c>
      <c r="AB26" s="46">
        <f t="shared" si="9"/>
        <v>21452.603005751316</v>
      </c>
      <c r="AD26" s="44">
        <f t="shared" si="10"/>
        <v>18263917.337344993</v>
      </c>
      <c r="AE26" s="115"/>
      <c r="AF26" s="60" t="s">
        <v>27</v>
      </c>
      <c r="AG26" s="61">
        <f>(3750*AJ11*AG8)+(850*AJ9)+(4*130000)</f>
        <v>1507750</v>
      </c>
      <c r="AH26" s="42" t="s">
        <v>21</v>
      </c>
      <c r="AI26" s="83"/>
      <c r="AJ26" s="41"/>
    </row>
    <row r="27" spans="1:36" ht="15" thickBot="1" x14ac:dyDescent="0.35">
      <c r="A27" s="5">
        <f t="shared" si="11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2">
        <f>'[1]Szenario 3'!$K27</f>
        <v>1561.1307070546845</v>
      </c>
      <c r="H27" s="90"/>
      <c r="I27" s="76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90"/>
      <c r="M27" s="27">
        <f>'[3]E-Auto'!$E25*(1/100)</f>
        <v>0.40985709677419369</v>
      </c>
      <c r="O27" s="35">
        <f t="shared" si="12"/>
        <v>13115.006024781167</v>
      </c>
      <c r="P27" s="39">
        <f t="shared" si="0"/>
        <v>1371.7970536964062</v>
      </c>
      <c r="Q27" s="90"/>
      <c r="R27" s="32">
        <f t="shared" si="1"/>
        <v>1</v>
      </c>
      <c r="S27" s="37">
        <f t="shared" si="2"/>
        <v>1</v>
      </c>
      <c r="T27" s="90"/>
      <c r="U27" s="43">
        <f t="shared" si="3"/>
        <v>0.11934794329075249</v>
      </c>
      <c r="V27" s="37">
        <f t="shared" si="4"/>
        <v>2.6666666762021596E-3</v>
      </c>
      <c r="W27" s="90"/>
      <c r="X27" s="84">
        <f t="shared" si="13"/>
        <v>10100</v>
      </c>
      <c r="Y27" s="45">
        <f t="shared" si="6"/>
        <v>18034180.392500248</v>
      </c>
      <c r="Z27" s="45">
        <f t="shared" si="7"/>
        <v>274079.19424171728</v>
      </c>
      <c r="AA27" s="45">
        <f t="shared" si="8"/>
        <v>13503.078537761625</v>
      </c>
      <c r="AB27" s="46">
        <f t="shared" si="9"/>
        <v>21557.619635074305</v>
      </c>
      <c r="AD27" s="44">
        <f t="shared" si="10"/>
        <v>18353420.284914803</v>
      </c>
      <c r="AE27" s="115"/>
    </row>
    <row r="28" spans="1:36" ht="15" thickBot="1" x14ac:dyDescent="0.35">
      <c r="A28" s="5">
        <f t="shared" si="11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2">
        <f>'[1]Szenario 3'!$K28</f>
        <v>1579.7347827637834</v>
      </c>
      <c r="H28" s="90"/>
      <c r="I28" s="76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90"/>
      <c r="M28" s="27">
        <f>'[3]E-Auto'!$E26*(1/100)</f>
        <v>0.43868903225806466</v>
      </c>
      <c r="O28" s="35">
        <f t="shared" si="12"/>
        <v>13179.241673297707</v>
      </c>
      <c r="P28" s="39">
        <f t="shared" si="0"/>
        <v>1378.375032585245</v>
      </c>
      <c r="Q28" s="90"/>
      <c r="R28" s="32">
        <f t="shared" si="1"/>
        <v>1</v>
      </c>
      <c r="S28" s="37">
        <f t="shared" si="2"/>
        <v>1</v>
      </c>
      <c r="T28" s="90"/>
      <c r="U28" s="43">
        <f t="shared" si="3"/>
        <v>0.11934823163144094</v>
      </c>
      <c r="V28" s="37">
        <f t="shared" si="4"/>
        <v>2.666666676386376E-3</v>
      </c>
      <c r="W28" s="90"/>
      <c r="X28" s="84">
        <f t="shared" si="13"/>
        <v>10100</v>
      </c>
      <c r="Y28" s="45">
        <f t="shared" si="6"/>
        <v>18122550.555431928</v>
      </c>
      <c r="Z28" s="45">
        <f t="shared" si="7"/>
        <v>275420.98244492849</v>
      </c>
      <c r="AA28" s="45">
        <f t="shared" si="8"/>
        <v>13186.419996405246</v>
      </c>
      <c r="AB28" s="46">
        <f t="shared" si="9"/>
        <v>21662.642291289783</v>
      </c>
      <c r="AD28" s="44">
        <f t="shared" si="10"/>
        <v>18442920.600164551</v>
      </c>
      <c r="AE28" s="115"/>
      <c r="AF28" s="58" t="s">
        <v>26</v>
      </c>
      <c r="AG28" s="49"/>
      <c r="AH28" s="49"/>
      <c r="AI28" s="62"/>
    </row>
    <row r="29" spans="1:36" ht="15" thickTop="1" x14ac:dyDescent="0.3">
      <c r="A29" s="5">
        <f t="shared" si="11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2">
        <f>'[1]Szenario 3'!$K29</f>
        <v>1598.3388584728825</v>
      </c>
      <c r="H29" s="90"/>
      <c r="I29" s="76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90"/>
      <c r="M29" s="27">
        <f>'[3]E-Auto'!$E27*(1/100)</f>
        <v>0.46752096774193563</v>
      </c>
      <c r="O29" s="35">
        <f t="shared" si="12"/>
        <v>13243.477321814247</v>
      </c>
      <c r="P29" s="39">
        <f t="shared" si="0"/>
        <v>1384.9544724114442</v>
      </c>
      <c r="Q29" s="90"/>
      <c r="R29" s="32">
        <f t="shared" si="1"/>
        <v>1</v>
      </c>
      <c r="S29" s="37">
        <f t="shared" si="2"/>
        <v>1</v>
      </c>
      <c r="T29" s="90"/>
      <c r="U29" s="43">
        <f t="shared" si="3"/>
        <v>0.11934852421921492</v>
      </c>
      <c r="V29" s="37">
        <f t="shared" si="4"/>
        <v>2.6666666765732907E-3</v>
      </c>
      <c r="W29" s="90"/>
      <c r="X29" s="84">
        <f t="shared" si="13"/>
        <v>10100</v>
      </c>
      <c r="Y29" s="45">
        <f t="shared" si="6"/>
        <v>18210921.819655791</v>
      </c>
      <c r="Z29" s="45">
        <f t="shared" si="7"/>
        <v>276762.77704704535</v>
      </c>
      <c r="AA29" s="45">
        <f t="shared" si="8"/>
        <v>12866.029968737797</v>
      </c>
      <c r="AB29" s="46">
        <f t="shared" si="9"/>
        <v>21767.670793425707</v>
      </c>
      <c r="AD29" s="44">
        <f t="shared" si="10"/>
        <v>18532418.297465</v>
      </c>
      <c r="AE29" s="115"/>
      <c r="AF29" s="59" t="s">
        <v>23</v>
      </c>
      <c r="AG29" s="30">
        <v>19.7</v>
      </c>
      <c r="AH29" s="29" t="s">
        <v>21</v>
      </c>
      <c r="AI29" s="52"/>
    </row>
    <row r="30" spans="1:36" x14ac:dyDescent="0.3">
      <c r="A30" s="5">
        <f t="shared" si="11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2">
        <f>'[1]Szenario 3'!$K30</f>
        <v>1616.9429341819816</v>
      </c>
      <c r="H30" s="90"/>
      <c r="I30" s="76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90"/>
      <c r="M30" s="27">
        <f>'[3]E-Auto'!$E28*(1/100)</f>
        <v>0.49635290322580661</v>
      </c>
      <c r="O30" s="35">
        <f t="shared" si="12"/>
        <v>13307.712970330787</v>
      </c>
      <c r="P30" s="39">
        <f t="shared" si="0"/>
        <v>1391.5353297415527</v>
      </c>
      <c r="Q30" s="90"/>
      <c r="R30" s="32">
        <f t="shared" si="1"/>
        <v>1</v>
      </c>
      <c r="S30" s="37">
        <f t="shared" si="2"/>
        <v>1</v>
      </c>
      <c r="T30" s="90"/>
      <c r="U30" s="43">
        <f t="shared" si="3"/>
        <v>0.11934882109557578</v>
      </c>
      <c r="V30" s="37">
        <f t="shared" si="4"/>
        <v>2.6666666767629294E-3</v>
      </c>
      <c r="W30" s="90"/>
      <c r="X30" s="84">
        <f t="shared" si="13"/>
        <v>10100</v>
      </c>
      <c r="Y30" s="45">
        <f t="shared" si="6"/>
        <v>18299294.20010899</v>
      </c>
      <c r="Z30" s="45">
        <f t="shared" si="7"/>
        <v>278104.57785782928</v>
      </c>
      <c r="AA30" s="45">
        <f t="shared" si="8"/>
        <v>12541.908454759263</v>
      </c>
      <c r="AB30" s="46">
        <f t="shared" si="9"/>
        <v>21872.704967683727</v>
      </c>
      <c r="AD30" s="44">
        <f t="shared" si="10"/>
        <v>18621913.391389266</v>
      </c>
      <c r="AE30" s="115"/>
      <c r="AF30" s="63" t="s">
        <v>24</v>
      </c>
      <c r="AG30" s="30">
        <f>AG29*1.6</f>
        <v>31.52</v>
      </c>
      <c r="AH30" s="29" t="s">
        <v>21</v>
      </c>
      <c r="AI30" s="52"/>
    </row>
    <row r="31" spans="1:36" x14ac:dyDescent="0.3">
      <c r="A31" s="5">
        <f t="shared" si="11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2">
        <f>'[1]Szenario 3'!$K31</f>
        <v>1635.5470098910807</v>
      </c>
      <c r="H31" s="90"/>
      <c r="I31" s="76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90"/>
      <c r="M31" s="27">
        <f>'[3]E-Auto'!$E29*(1/100)</f>
        <v>0.52518483870967758</v>
      </c>
      <c r="O31" s="35">
        <f t="shared" si="12"/>
        <v>13371.948618847327</v>
      </c>
      <c r="P31" s="39">
        <f t="shared" si="0"/>
        <v>1398.1175628469175</v>
      </c>
      <c r="Q31" s="90"/>
      <c r="R31" s="32">
        <f t="shared" si="1"/>
        <v>1</v>
      </c>
      <c r="S31" s="37">
        <f t="shared" si="2"/>
        <v>1</v>
      </c>
      <c r="T31" s="90"/>
      <c r="U31" s="43">
        <f t="shared" si="3"/>
        <v>0.11934912230222663</v>
      </c>
      <c r="V31" s="37">
        <f t="shared" si="4"/>
        <v>2.6666666769553185E-3</v>
      </c>
      <c r="W31" s="90"/>
      <c r="X31" s="84">
        <f t="shared" si="13"/>
        <v>10100</v>
      </c>
      <c r="Y31" s="45">
        <f t="shared" si="6"/>
        <v>18387667.711915109</v>
      </c>
      <c r="Z31" s="45">
        <f t="shared" si="7"/>
        <v>279446.38469450886</v>
      </c>
      <c r="AA31" s="45">
        <f t="shared" si="8"/>
        <v>12214.055454469648</v>
      </c>
      <c r="AB31" s="46">
        <f t="shared" si="9"/>
        <v>21977.744647087216</v>
      </c>
      <c r="AD31" s="44">
        <f t="shared" si="10"/>
        <v>18711405.896711174</v>
      </c>
      <c r="AE31" s="115"/>
      <c r="AF31" s="64" t="s">
        <v>43</v>
      </c>
      <c r="AG31" s="30" t="s">
        <v>89</v>
      </c>
      <c r="AH31" s="29"/>
      <c r="AI31" s="52"/>
    </row>
    <row r="32" spans="1:36" x14ac:dyDescent="0.3">
      <c r="A32" s="5">
        <f t="shared" si="11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2">
        <f>'[1]Szenario 3'!$K32</f>
        <v>1654.1510856001801</v>
      </c>
      <c r="H32" s="90"/>
      <c r="I32" s="76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90"/>
      <c r="M32" s="27">
        <f>'[3]E-Auto'!$E30*(1/100)</f>
        <v>0.55401677419354856</v>
      </c>
      <c r="O32" s="35">
        <f t="shared" si="12"/>
        <v>13436.184267363868</v>
      </c>
      <c r="P32" s="39">
        <f t="shared" si="0"/>
        <v>1404.7011316208545</v>
      </c>
      <c r="Q32" s="90"/>
      <c r="R32" s="32">
        <f t="shared" si="1"/>
        <v>1</v>
      </c>
      <c r="S32" s="37">
        <f t="shared" si="2"/>
        <v>1</v>
      </c>
      <c r="T32" s="90"/>
      <c r="U32" s="43">
        <f t="shared" si="3"/>
        <v>0.11934942788107239</v>
      </c>
      <c r="V32" s="37">
        <f t="shared" si="4"/>
        <v>2.6666666771504835E-3</v>
      </c>
      <c r="W32" s="90"/>
      <c r="X32" s="84">
        <f t="shared" si="13"/>
        <v>10100</v>
      </c>
      <c r="Y32" s="45">
        <f t="shared" si="6"/>
        <v>18476042.370383289</v>
      </c>
      <c r="Z32" s="45">
        <f t="shared" si="7"/>
        <v>280788.1973814168</v>
      </c>
      <c r="AA32" s="45">
        <f t="shared" si="8"/>
        <v>11882.47096786896</v>
      </c>
      <c r="AB32" s="46">
        <f t="shared" si="9"/>
        <v>22082.789671149851</v>
      </c>
      <c r="AD32" s="44">
        <f t="shared" si="10"/>
        <v>18800895.828403726</v>
      </c>
      <c r="AE32" s="115"/>
      <c r="AF32" s="51" t="s">
        <v>23</v>
      </c>
      <c r="AG32" s="29"/>
      <c r="AH32" s="30">
        <v>0</v>
      </c>
      <c r="AI32" s="52" t="s">
        <v>57</v>
      </c>
    </row>
    <row r="33" spans="1:35" ht="15" thickBot="1" x14ac:dyDescent="0.35">
      <c r="A33" s="5">
        <f t="shared" si="11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2">
        <f>'[1]Szenario 3'!$K33</f>
        <v>1672.7551613092789</v>
      </c>
      <c r="H33" s="90"/>
      <c r="I33" s="76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90"/>
      <c r="M33" s="27">
        <f>'[3]E-Auto'!$E31*(1/100)</f>
        <v>0.58284870967741953</v>
      </c>
      <c r="O33" s="35">
        <f t="shared" si="12"/>
        <v>13500.419915880406</v>
      </c>
      <c r="P33" s="39">
        <f t="shared" si="0"/>
        <v>1411.2859975006002</v>
      </c>
      <c r="Q33" s="90"/>
      <c r="R33" s="32">
        <f t="shared" si="1"/>
        <v>1</v>
      </c>
      <c r="S33" s="37">
        <f t="shared" si="2"/>
        <v>1</v>
      </c>
      <c r="T33" s="90"/>
      <c r="U33" s="43">
        <f t="shared" si="3"/>
        <v>0.11934973787421974</v>
      </c>
      <c r="V33" s="37">
        <f t="shared" si="4"/>
        <v>2.6666666773484515E-3</v>
      </c>
      <c r="W33" s="90"/>
      <c r="X33" s="84">
        <f t="shared" si="13"/>
        <v>10100</v>
      </c>
      <c r="Y33" s="45">
        <f t="shared" si="6"/>
        <v>18564418.191007491</v>
      </c>
      <c r="Z33" s="45">
        <f t="shared" si="7"/>
        <v>282130.0157496481</v>
      </c>
      <c r="AA33" s="45">
        <f t="shared" si="8"/>
        <v>11547.154994957189</v>
      </c>
      <c r="AB33" s="46">
        <f t="shared" si="9"/>
        <v>22187.839885563251</v>
      </c>
      <c r="AD33" s="44">
        <f t="shared" si="10"/>
        <v>18890383.201637659</v>
      </c>
      <c r="AE33" s="115"/>
      <c r="AF33" s="88" t="s">
        <v>24</v>
      </c>
      <c r="AG33" s="42"/>
      <c r="AH33" s="61">
        <f>7/60</f>
        <v>0.11666666666666667</v>
      </c>
      <c r="AI33" s="57" t="s">
        <v>57</v>
      </c>
    </row>
    <row r="34" spans="1:35" ht="15" thickBot="1" x14ac:dyDescent="0.35">
      <c r="A34" s="5">
        <f t="shared" si="11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2">
        <f>'[1]Szenario 3'!$K34</f>
        <v>1691.3592370183781</v>
      </c>
      <c r="H34" s="90"/>
      <c r="I34" s="76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90"/>
      <c r="M34" s="27">
        <f>'[3]E-Auto'!$E32*(1/100)</f>
        <v>0.6116806451612905</v>
      </c>
      <c r="O34" s="35">
        <f t="shared" si="12"/>
        <v>13564.655564396946</v>
      </c>
      <c r="P34" s="39">
        <f t="shared" si="0"/>
        <v>1417.872123393727</v>
      </c>
      <c r="Q34" s="90"/>
      <c r="R34" s="32">
        <f t="shared" si="1"/>
        <v>1</v>
      </c>
      <c r="S34" s="37">
        <f t="shared" si="2"/>
        <v>1</v>
      </c>
      <c r="T34" s="90"/>
      <c r="U34" s="43">
        <f t="shared" si="3"/>
        <v>0.11935005232397715</v>
      </c>
      <c r="V34" s="37">
        <f t="shared" si="4"/>
        <v>2.6666666775492487E-3</v>
      </c>
      <c r="W34" s="90"/>
      <c r="X34" s="84">
        <f t="shared" si="13"/>
        <v>10100</v>
      </c>
      <c r="Y34" s="45">
        <f t="shared" si="6"/>
        <v>18652795.189465836</v>
      </c>
      <c r="Z34" s="45">
        <f t="shared" si="7"/>
        <v>283471.83963673812</v>
      </c>
      <c r="AA34" s="45">
        <f t="shared" si="8"/>
        <v>11208.107535734338</v>
      </c>
      <c r="AB34" s="46">
        <f t="shared" si="9"/>
        <v>22292.895141902605</v>
      </c>
      <c r="AD34" s="44">
        <f t="shared" si="10"/>
        <v>18979868.031780213</v>
      </c>
      <c r="AE34" s="115"/>
    </row>
    <row r="35" spans="1:35" ht="15" thickBot="1" x14ac:dyDescent="0.35">
      <c r="A35" s="5">
        <f t="shared" si="11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2">
        <f>'[1]Szenario 3'!$K35</f>
        <v>1709.9633127274767</v>
      </c>
      <c r="H35" s="90"/>
      <c r="I35" s="76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90"/>
      <c r="M35" s="27">
        <f>'[3]E-Auto'!$E33*(1/100)</f>
        <v>0.64051258064516148</v>
      </c>
      <c r="O35" s="35">
        <f t="shared" si="12"/>
        <v>13628.891212913486</v>
      </c>
      <c r="P35" s="39">
        <f t="shared" si="0"/>
        <v>1424.4594736087292</v>
      </c>
      <c r="Q35" s="90"/>
      <c r="R35" s="32">
        <f t="shared" si="1"/>
        <v>1</v>
      </c>
      <c r="S35" s="37">
        <f t="shared" si="2"/>
        <v>1</v>
      </c>
      <c r="T35" s="90"/>
      <c r="U35" s="43">
        <f t="shared" si="3"/>
        <v>0.1193503712728549</v>
      </c>
      <c r="V35" s="37">
        <f t="shared" si="4"/>
        <v>2.6666666777529018E-3</v>
      </c>
      <c r="W35" s="90"/>
      <c r="X35" s="84">
        <f t="shared" si="13"/>
        <v>10100</v>
      </c>
      <c r="Y35" s="45">
        <f t="shared" si="6"/>
        <v>18741173.381620012</v>
      </c>
      <c r="Z35" s="45">
        <f t="shared" si="7"/>
        <v>284813.66888635792</v>
      </c>
      <c r="AA35" s="45">
        <f t="shared" si="8"/>
        <v>10865.32859020041</v>
      </c>
      <c r="AB35" s="46">
        <f t="shared" si="9"/>
        <v>22397.955297348839</v>
      </c>
      <c r="AD35" s="44">
        <f t="shared" si="10"/>
        <v>19069350.334393915</v>
      </c>
      <c r="AE35" s="115"/>
      <c r="AF35" s="58" t="s">
        <v>37</v>
      </c>
      <c r="AG35" s="49"/>
      <c r="AH35" s="62"/>
    </row>
    <row r="36" spans="1:35" ht="15" thickTop="1" x14ac:dyDescent="0.3">
      <c r="A36" s="5">
        <f t="shared" si="11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2">
        <f>'[1]Szenario 3'!$K36</f>
        <v>1728.5673884365763</v>
      </c>
      <c r="H36" s="90"/>
      <c r="I36" s="76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90"/>
      <c r="M36" s="27">
        <f>'[3]E-Auto'!$E34*(1/100)</f>
        <v>0.66934451612903245</v>
      </c>
      <c r="O36" s="35">
        <f t="shared" si="12"/>
        <v>13693.126861430024</v>
      </c>
      <c r="P36" s="39">
        <f t="shared" si="0"/>
        <v>1431.0480137895017</v>
      </c>
      <c r="Q36" s="90"/>
      <c r="R36" s="32">
        <f t="shared" si="1"/>
        <v>1</v>
      </c>
      <c r="S36" s="37">
        <f t="shared" si="2"/>
        <v>1</v>
      </c>
      <c r="T36" s="90"/>
      <c r="U36" s="43">
        <f t="shared" si="3"/>
        <v>0.11935069476356502</v>
      </c>
      <c r="V36" s="37">
        <f t="shared" si="4"/>
        <v>2.6666666779594375E-3</v>
      </c>
      <c r="W36" s="90"/>
      <c r="X36" s="84">
        <f t="shared" si="13"/>
        <v>10100</v>
      </c>
      <c r="Y36" s="45">
        <f t="shared" si="6"/>
        <v>18829552.783514764</v>
      </c>
      <c r="Z36" s="45">
        <f t="shared" si="7"/>
        <v>286155.50334802771</v>
      </c>
      <c r="AA36" s="45">
        <f t="shared" si="8"/>
        <v>10518.818158355401</v>
      </c>
      <c r="AB36" s="46">
        <f t="shared" si="9"/>
        <v>22503.020214426488</v>
      </c>
      <c r="AD36" s="44">
        <f t="shared" si="10"/>
        <v>19158830.125235572</v>
      </c>
      <c r="AE36" s="115"/>
      <c r="AF36" s="59" t="s">
        <v>23</v>
      </c>
      <c r="AG36" s="30">
        <v>0.15</v>
      </c>
      <c r="AH36" s="52" t="s">
        <v>38</v>
      </c>
    </row>
    <row r="37" spans="1:35" ht="15" thickBot="1" x14ac:dyDescent="0.35">
      <c r="A37" s="5">
        <f t="shared" si="11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2">
        <f>'[1]Szenario 3'!$K37</f>
        <v>1747.1714641456751</v>
      </c>
      <c r="H37" s="90"/>
      <c r="I37" s="76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90"/>
      <c r="M37" s="27">
        <f>'[3]E-Auto'!$E35*(1/100)</f>
        <v>0.69817645161290343</v>
      </c>
      <c r="O37" s="35">
        <f t="shared" si="12"/>
        <v>13757.362509946563</v>
      </c>
      <c r="P37" s="39">
        <f t="shared" si="0"/>
        <v>1437.6377108534659</v>
      </c>
      <c r="Q37" s="90"/>
      <c r="R37" s="32">
        <f t="shared" si="1"/>
        <v>1</v>
      </c>
      <c r="S37" s="37">
        <f t="shared" si="2"/>
        <v>1</v>
      </c>
      <c r="T37" s="90"/>
      <c r="U37" s="43">
        <f t="shared" si="3"/>
        <v>0.11935102283902138</v>
      </c>
      <c r="V37" s="37">
        <f t="shared" si="4"/>
        <v>2.6666666781688829E-3</v>
      </c>
      <c r="W37" s="90"/>
      <c r="X37" s="84">
        <f t="shared" si="13"/>
        <v>10100</v>
      </c>
      <c r="Y37" s="45">
        <f t="shared" si="6"/>
        <v>18917933.411377449</v>
      </c>
      <c r="Z37" s="45">
        <f t="shared" si="7"/>
        <v>287497.34287684591</v>
      </c>
      <c r="AA37" s="45">
        <f t="shared" si="8"/>
        <v>10168.576240199312</v>
      </c>
      <c r="AB37" s="46">
        <f t="shared" si="9"/>
        <v>22608.089760756069</v>
      </c>
      <c r="AD37" s="44">
        <f t="shared" si="10"/>
        <v>19248307.420255248</v>
      </c>
      <c r="AE37" s="115"/>
      <c r="AF37" s="60" t="s">
        <v>24</v>
      </c>
      <c r="AG37" s="61">
        <v>0.7</v>
      </c>
      <c r="AH37" s="57" t="s">
        <v>38</v>
      </c>
    </row>
    <row r="38" spans="1:35" ht="15" thickBot="1" x14ac:dyDescent="0.35">
      <c r="A38" s="5">
        <f t="shared" si="11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2">
        <f>'[1]Szenario 3'!$K38</f>
        <v>1765.7755398547743</v>
      </c>
      <c r="H38" s="90"/>
      <c r="I38" s="76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90"/>
      <c r="M38" s="27">
        <f>'[3]E-Auto'!$E36*(1/100)</f>
        <v>0.7270083870967744</v>
      </c>
      <c r="O38" s="35">
        <f t="shared" si="12"/>
        <v>13821.598158463101</v>
      </c>
      <c r="P38" s="39">
        <f t="shared" si="0"/>
        <v>1444.2285329331003</v>
      </c>
      <c r="Q38" s="90"/>
      <c r="R38" s="32">
        <f t="shared" si="1"/>
        <v>1</v>
      </c>
      <c r="S38" s="37">
        <f t="shared" si="2"/>
        <v>1</v>
      </c>
      <c r="T38" s="90"/>
      <c r="U38" s="43">
        <f t="shared" si="3"/>
        <v>0.11935135554233957</v>
      </c>
      <c r="V38" s="37">
        <f t="shared" si="4"/>
        <v>2.6666666783812646E-3</v>
      </c>
      <c r="W38" s="90"/>
      <c r="X38" s="84">
        <f t="shared" si="13"/>
        <v>10100</v>
      </c>
      <c r="Y38" s="45">
        <f t="shared" si="6"/>
        <v>19006315.281617675</v>
      </c>
      <c r="Z38" s="45">
        <f t="shared" si="7"/>
        <v>288839.18733323272</v>
      </c>
      <c r="AA38" s="45">
        <f t="shared" si="8"/>
        <v>9814.6028357321466</v>
      </c>
      <c r="AB38" s="46">
        <f t="shared" si="9"/>
        <v>22713.163808820143</v>
      </c>
      <c r="AD38" s="44">
        <f t="shared" si="10"/>
        <v>19337782.235595461</v>
      </c>
      <c r="AE38" s="115"/>
    </row>
    <row r="39" spans="1:35" ht="15" thickBot="1" x14ac:dyDescent="0.35">
      <c r="A39" s="5">
        <f t="shared" si="11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2">
        <f>'[1]Szenario 3'!$K39</f>
        <v>1784.3796155638734</v>
      </c>
      <c r="H39" s="90"/>
      <c r="I39" s="76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90"/>
      <c r="M39" s="27">
        <f>'[3]E-Auto'!$E37*(1/100)</f>
        <v>0.75584032258064537</v>
      </c>
      <c r="O39" s="35">
        <f t="shared" si="12"/>
        <v>13885.833806979641</v>
      </c>
      <c r="P39" s="39">
        <f t="shared" si="0"/>
        <v>1450.8204493206649</v>
      </c>
      <c r="Q39" s="90"/>
      <c r="R39" s="32">
        <f t="shared" si="1"/>
        <v>1</v>
      </c>
      <c r="S39" s="37">
        <f t="shared" si="2"/>
        <v>1</v>
      </c>
      <c r="T39" s="90"/>
      <c r="U39" s="43">
        <f t="shared" si="3"/>
        <v>0.119351692916837</v>
      </c>
      <c r="V39" s="37">
        <f t="shared" si="4"/>
        <v>2.6666666785966097E-3</v>
      </c>
      <c r="W39" s="90"/>
      <c r="X39" s="84">
        <f t="shared" si="13"/>
        <v>10100</v>
      </c>
      <c r="Y39" s="45">
        <f t="shared" si="6"/>
        <v>19094698.410826985</v>
      </c>
      <c r="Z39" s="45">
        <f t="shared" si="7"/>
        <v>290181.03658268839</v>
      </c>
      <c r="AA39" s="45">
        <f t="shared" si="8"/>
        <v>9456.897944953902</v>
      </c>
      <c r="AB39" s="46">
        <f t="shared" si="9"/>
        <v>22818.242235742113</v>
      </c>
      <c r="AD39" s="44">
        <f t="shared" si="10"/>
        <v>19427254.58759037</v>
      </c>
      <c r="AE39" s="115"/>
      <c r="AF39" s="58" t="s">
        <v>25</v>
      </c>
      <c r="AG39" s="49"/>
      <c r="AH39" s="50" t="s">
        <v>41</v>
      </c>
    </row>
    <row r="40" spans="1:35" ht="15" thickTop="1" x14ac:dyDescent="0.3">
      <c r="A40" s="5">
        <f t="shared" si="11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2">
        <f>'[1]Szenario 3'!$K40</f>
        <v>1802.9836912729727</v>
      </c>
      <c r="H40" s="90"/>
      <c r="I40" s="76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90"/>
      <c r="M40" s="27">
        <f>'[3]E-Auto'!$E38*(1/100)</f>
        <v>0.78467225806451635</v>
      </c>
      <c r="O40" s="35">
        <f t="shared" si="12"/>
        <v>13950.069455496181</v>
      </c>
      <c r="P40" s="39">
        <f t="shared" si="0"/>
        <v>1457.4134304159165</v>
      </c>
      <c r="Q40" s="90"/>
      <c r="R40" s="32">
        <f t="shared" si="1"/>
        <v>1</v>
      </c>
      <c r="S40" s="37">
        <f t="shared" si="2"/>
        <v>1</v>
      </c>
      <c r="T40" s="90"/>
      <c r="U40" s="43">
        <f t="shared" si="3"/>
        <v>0.11935203500603288</v>
      </c>
      <c r="V40" s="37">
        <f t="shared" si="4"/>
        <v>2.6666666788149459E-3</v>
      </c>
      <c r="W40" s="90"/>
      <c r="X40" s="84">
        <f t="shared" si="13"/>
        <v>10100</v>
      </c>
      <c r="Y40" s="45">
        <f t="shared" si="6"/>
        <v>19183082.815778561</v>
      </c>
      <c r="Z40" s="45">
        <f t="shared" si="7"/>
        <v>291522.89049556362</v>
      </c>
      <c r="AA40" s="45">
        <f t="shared" si="8"/>
        <v>9095.4615678645769</v>
      </c>
      <c r="AB40" s="46">
        <f t="shared" si="9"/>
        <v>22923.324923077027</v>
      </c>
      <c r="AD40" s="44">
        <f t="shared" si="10"/>
        <v>19516724.492765065</v>
      </c>
      <c r="AE40" s="115"/>
      <c r="AF40" s="59" t="s">
        <v>39</v>
      </c>
      <c r="AG40" s="30">
        <v>3.4500000000000003E-2</v>
      </c>
      <c r="AH40" s="52" t="s">
        <v>38</v>
      </c>
    </row>
    <row r="41" spans="1:35" ht="15" thickBot="1" x14ac:dyDescent="0.35">
      <c r="A41" s="5">
        <f t="shared" si="11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2">
        <f>'[1]Szenario 3'!$K41</f>
        <v>1821.5877669820716</v>
      </c>
      <c r="H41" s="90"/>
      <c r="I41" s="76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90"/>
      <c r="M41" s="27">
        <f>'[3]E-Auto'!$E39*(1/100)</f>
        <v>0.81350419354838732</v>
      </c>
      <c r="O41" s="35">
        <f t="shared" si="12"/>
        <v>14014.305104012723</v>
      </c>
      <c r="P41" s="39">
        <f t="shared" si="0"/>
        <v>1464.0074476766267</v>
      </c>
      <c r="Q41" s="90"/>
      <c r="R41" s="32">
        <f t="shared" si="1"/>
        <v>1</v>
      </c>
      <c r="S41" s="37">
        <f t="shared" si="2"/>
        <v>1</v>
      </c>
      <c r="T41" s="90"/>
      <c r="U41" s="43">
        <f t="shared" si="3"/>
        <v>0.11935238185364817</v>
      </c>
      <c r="V41" s="37">
        <f t="shared" si="4"/>
        <v>2.6666666790363001E-3</v>
      </c>
      <c r="W41" s="90"/>
      <c r="X41" s="84">
        <f t="shared" si="13"/>
        <v>10100</v>
      </c>
      <c r="Y41" s="45">
        <f t="shared" si="6"/>
        <v>19271468.513427086</v>
      </c>
      <c r="Z41" s="45">
        <f t="shared" si="7"/>
        <v>292864.74894684367</v>
      </c>
      <c r="AA41" s="45">
        <f t="shared" si="8"/>
        <v>8730.2937044641767</v>
      </c>
      <c r="AB41" s="46">
        <f t="shared" si="9"/>
        <v>23028.41175661355</v>
      </c>
      <c r="AD41" s="44">
        <f t="shared" si="10"/>
        <v>19606191.967835009</v>
      </c>
      <c r="AE41" s="115"/>
      <c r="AF41" s="60" t="s">
        <v>40</v>
      </c>
      <c r="AG41" s="61">
        <v>1.49E-2</v>
      </c>
      <c r="AH41" s="57" t="s">
        <v>38</v>
      </c>
    </row>
    <row r="42" spans="1:35" ht="15" thickBot="1" x14ac:dyDescent="0.35">
      <c r="A42" s="5">
        <f t="shared" si="11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2">
        <f>'[1]Szenario 3'!$K42</f>
        <v>1840.1918426911707</v>
      </c>
      <c r="H42" s="90"/>
      <c r="I42" s="76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90"/>
      <c r="M42" s="27">
        <f>'[3]E-Auto'!$E40*(1/100)</f>
        <v>0.8423361290322583</v>
      </c>
      <c r="O42" s="35">
        <f t="shared" si="12"/>
        <v>14078.540752529261</v>
      </c>
      <c r="P42" s="39">
        <f t="shared" si="0"/>
        <v>1470.6024735717263</v>
      </c>
      <c r="Q42" s="90"/>
      <c r="R42" s="32">
        <f t="shared" si="1"/>
        <v>1</v>
      </c>
      <c r="S42" s="37">
        <f t="shared" si="2"/>
        <v>1</v>
      </c>
      <c r="T42" s="90"/>
      <c r="U42" s="43">
        <f t="shared" si="3"/>
        <v>0.11935273350360566</v>
      </c>
      <c r="V42" s="37">
        <f t="shared" si="4"/>
        <v>2.6666666792607009E-3</v>
      </c>
      <c r="W42" s="90"/>
      <c r="X42" s="84">
        <f t="shared" si="13"/>
        <v>10100</v>
      </c>
      <c r="Y42" s="45">
        <f t="shared" si="6"/>
        <v>19359855.520908542</v>
      </c>
      <c r="Z42" s="45">
        <f t="shared" si="7"/>
        <v>294206.61181594222</v>
      </c>
      <c r="AA42" s="45">
        <f t="shared" si="8"/>
        <v>8361.3943547526906</v>
      </c>
      <c r="AB42" s="46">
        <f t="shared" si="9"/>
        <v>23133.502626186495</v>
      </c>
      <c r="AD42" s="44">
        <f t="shared" si="10"/>
        <v>19695657.029705424</v>
      </c>
      <c r="AE42" s="115"/>
    </row>
    <row r="43" spans="1:35" x14ac:dyDescent="0.3">
      <c r="A43" s="5">
        <f t="shared" si="11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2">
        <f>'[1]Szenario 3'!$K43</f>
        <v>1858.7959184002698</v>
      </c>
      <c r="H43" s="90"/>
      <c r="I43" s="76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90"/>
      <c r="M43" s="27">
        <f>'[3]E-Auto'!$E41*(1/100)</f>
        <v>0.87116806451612927</v>
      </c>
      <c r="O43" s="35">
        <f t="shared" si="12"/>
        <v>14142.776401045803</v>
      </c>
      <c r="P43" s="39">
        <f t="shared" si="0"/>
        <v>1477.1984815369262</v>
      </c>
      <c r="Q43" s="90"/>
      <c r="R43" s="32">
        <f t="shared" si="1"/>
        <v>1</v>
      </c>
      <c r="S43" s="37">
        <f t="shared" si="2"/>
        <v>1</v>
      </c>
      <c r="T43" s="90"/>
      <c r="U43" s="43">
        <f t="shared" si="3"/>
        <v>0.11935309000002987</v>
      </c>
      <c r="V43" s="37">
        <f t="shared" si="4"/>
        <v>2.6666666794881748E-3</v>
      </c>
      <c r="W43" s="90"/>
      <c r="X43" s="84">
        <f t="shared" si="13"/>
        <v>10100</v>
      </c>
      <c r="Y43" s="45">
        <f t="shared" si="6"/>
        <v>19448243.855540119</v>
      </c>
      <c r="Z43" s="45">
        <f t="shared" si="7"/>
        <v>295548.47898650798</v>
      </c>
      <c r="AA43" s="45">
        <f t="shared" si="8"/>
        <v>7988.763518730133</v>
      </c>
      <c r="AB43" s="46">
        <f t="shared" si="9"/>
        <v>23238.597425499232</v>
      </c>
      <c r="AD43" s="44">
        <f t="shared" si="10"/>
        <v>19785119.695470855</v>
      </c>
      <c r="AE43" s="115"/>
      <c r="AF43" s="48" t="s">
        <v>42</v>
      </c>
      <c r="AG43" s="49"/>
      <c r="AH43" s="50"/>
    </row>
    <row r="44" spans="1:35" x14ac:dyDescent="0.3">
      <c r="A44" s="5">
        <f t="shared" si="11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2">
        <f>'[1]Szenario 3'!$K44</f>
        <v>1877.3999941093691</v>
      </c>
      <c r="H44" s="90"/>
      <c r="I44" s="76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90"/>
      <c r="M44" s="27">
        <f>'[3]E-Auto'!$E42*(1/100)</f>
        <v>0.9</v>
      </c>
      <c r="O44" s="35">
        <f t="shared" si="12"/>
        <v>14207.012049562343</v>
      </c>
      <c r="P44" s="39">
        <f t="shared" si="0"/>
        <v>1483.795445932645</v>
      </c>
      <c r="Q44" s="90"/>
      <c r="R44" s="32">
        <f t="shared" si="1"/>
        <v>1</v>
      </c>
      <c r="S44" s="37">
        <f t="shared" si="2"/>
        <v>1</v>
      </c>
      <c r="T44" s="90"/>
      <c r="U44" s="43">
        <f t="shared" si="3"/>
        <v>0.11935345138724715</v>
      </c>
      <c r="V44" s="37">
        <f t="shared" si="4"/>
        <v>2.6666666797187499E-3</v>
      </c>
      <c r="W44" s="90"/>
      <c r="X44" s="84">
        <f t="shared" si="13"/>
        <v>10100</v>
      </c>
      <c r="Y44" s="45">
        <f t="shared" si="6"/>
        <v>19536633.534820151</v>
      </c>
      <c r="Z44" s="45">
        <f t="shared" si="7"/>
        <v>296890.35034623923</v>
      </c>
      <c r="AA44" s="45">
        <f t="shared" si="8"/>
        <v>7612.401196396494</v>
      </c>
      <c r="AB44" s="46">
        <f t="shared" si="9"/>
        <v>23343.696051955336</v>
      </c>
      <c r="AD44" s="44">
        <f t="shared" si="10"/>
        <v>19874579.982414741</v>
      </c>
      <c r="AE44" s="115"/>
      <c r="AF44" s="137" t="s">
        <v>44</v>
      </c>
      <c r="AG44" s="138"/>
      <c r="AH44" s="139"/>
    </row>
    <row r="45" spans="1:35" x14ac:dyDescent="0.3">
      <c r="A45" s="5">
        <f t="shared" si="11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2">
        <f>'[1]Szenario 3'!$K45</f>
        <v>1896.004069818468</v>
      </c>
      <c r="H45" s="90"/>
      <c r="I45" s="76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90"/>
      <c r="M45" s="27">
        <f>'[3]E-Auto'!$E43*(1/100)</f>
        <v>0.928831935483871</v>
      </c>
      <c r="O45" s="35">
        <f t="shared" si="12"/>
        <v>14271.247698078883</v>
      </c>
      <c r="P45" s="39">
        <f t="shared" si="0"/>
        <v>1490.3933420041212</v>
      </c>
      <c r="Q45" s="90"/>
      <c r="R45" s="32">
        <f t="shared" si="1"/>
        <v>1</v>
      </c>
      <c r="S45" s="37">
        <f t="shared" si="2"/>
        <v>1</v>
      </c>
      <c r="T45" s="90"/>
      <c r="U45" s="43">
        <f t="shared" si="3"/>
        <v>0.11935381770978563</v>
      </c>
      <c r="V45" s="37">
        <f t="shared" si="4"/>
        <v>2.6666666799524544E-3</v>
      </c>
      <c r="W45" s="90"/>
      <c r="X45" s="84">
        <f t="shared" si="13"/>
        <v>10100</v>
      </c>
      <c r="Y45" s="45">
        <f t="shared" si="6"/>
        <v>19625024.576428123</v>
      </c>
      <c r="Z45" s="45">
        <f t="shared" si="7"/>
        <v>298232.22578671045</v>
      </c>
      <c r="AA45" s="45">
        <f t="shared" si="8"/>
        <v>7232.3073877517754</v>
      </c>
      <c r="AB45" s="46">
        <f t="shared" si="9"/>
        <v>23448.798406498961</v>
      </c>
      <c r="AD45" s="44">
        <f t="shared" si="10"/>
        <v>19964037.908009086</v>
      </c>
      <c r="AE45" s="115"/>
      <c r="AF45" s="51" t="s">
        <v>48</v>
      </c>
      <c r="AG45" s="30">
        <v>15000</v>
      </c>
      <c r="AH45" s="52" t="s">
        <v>47</v>
      </c>
    </row>
    <row r="46" spans="1:35" x14ac:dyDescent="0.3">
      <c r="A46" s="5">
        <f t="shared" si="11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2">
        <f>'[1]Szenario 3'!$K46</f>
        <v>1914.6081455275671</v>
      </c>
      <c r="H46" s="90"/>
      <c r="I46" s="76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90"/>
      <c r="M46" s="27">
        <f>'[3]E-Auto'!$E44*(1/100)</f>
        <v>0.95766387096774197</v>
      </c>
      <c r="O46" s="35">
        <f t="shared" si="12"/>
        <v>14335.483346595423</v>
      </c>
      <c r="P46" s="39">
        <f t="shared" si="0"/>
        <v>1496.9921458435724</v>
      </c>
      <c r="Q46" s="90"/>
      <c r="R46" s="32">
        <f t="shared" si="1"/>
        <v>1</v>
      </c>
      <c r="S46" s="37">
        <f t="shared" si="2"/>
        <v>1</v>
      </c>
      <c r="T46" s="90"/>
      <c r="U46" s="43">
        <f t="shared" si="3"/>
        <v>0.11935418901237521</v>
      </c>
      <c r="V46" s="37">
        <f t="shared" si="4"/>
        <v>2.6666666801893157E-3</v>
      </c>
      <c r="W46" s="90"/>
      <c r="X46" s="84">
        <f t="shared" si="13"/>
        <v>10100</v>
      </c>
      <c r="Y46" s="45">
        <f t="shared" si="6"/>
        <v>19713416.998224642</v>
      </c>
      <c r="Z46" s="45">
        <f t="shared" si="7"/>
        <v>299574.10520320531</v>
      </c>
      <c r="AA46" s="45">
        <f t="shared" si="8"/>
        <v>6848.4820927959763</v>
      </c>
      <c r="AB46" s="46">
        <f t="shared" si="9"/>
        <v>23553.904393463468</v>
      </c>
      <c r="AD46" s="44">
        <f t="shared" si="10"/>
        <v>20053493.489914108</v>
      </c>
      <c r="AE46" s="115"/>
      <c r="AF46" s="53"/>
      <c r="AG46" s="54">
        <f>'[4]Risikoschätzung '!$U$22</f>
        <v>3.8183974898599521E-6</v>
      </c>
      <c r="AH46" s="52" t="s">
        <v>51</v>
      </c>
    </row>
    <row r="47" spans="1:35" x14ac:dyDescent="0.3">
      <c r="A47" s="5">
        <f t="shared" si="11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2">
        <f>'[1]Szenario 3'!$K47</f>
        <v>1933.2122212366662</v>
      </c>
      <c r="H47" s="90"/>
      <c r="I47" s="76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90"/>
      <c r="M47" s="27">
        <f>'[3]E-Auto'!$E45*(1/100)</f>
        <v>0.98649580645161294</v>
      </c>
      <c r="O47" s="35">
        <f t="shared" si="12"/>
        <v>14399.718995111962</v>
      </c>
      <c r="P47" s="39">
        <f t="shared" si="0"/>
        <v>1503.5918343542758</v>
      </c>
      <c r="Q47" s="90"/>
      <c r="R47" s="32">
        <f t="shared" si="1"/>
        <v>1</v>
      </c>
      <c r="S47" s="37">
        <f t="shared" si="2"/>
        <v>1</v>
      </c>
      <c r="T47" s="90"/>
      <c r="U47" s="43">
        <f t="shared" si="3"/>
        <v>0.11935456533994758</v>
      </c>
      <c r="V47" s="37">
        <f t="shared" si="4"/>
        <v>2.6666666804293629E-3</v>
      </c>
      <c r="W47" s="90"/>
      <c r="X47" s="84">
        <f t="shared" si="13"/>
        <v>10100</v>
      </c>
      <c r="Y47" s="45">
        <f t="shared" si="6"/>
        <v>19801810.818251532</v>
      </c>
      <c r="Z47" s="45">
        <f t="shared" si="7"/>
        <v>300915.98849456024</v>
      </c>
      <c r="AA47" s="45">
        <f t="shared" si="8"/>
        <v>6460.9253115290976</v>
      </c>
      <c r="AB47" s="46">
        <f t="shared" si="9"/>
        <v>23659.013920427627</v>
      </c>
      <c r="AD47" s="44">
        <f t="shared" ref="AD47:AD54" si="14">SUM(X47:AB47)</f>
        <v>20142946.745978046</v>
      </c>
      <c r="AE47" s="115"/>
      <c r="AF47" s="53"/>
      <c r="AG47" s="54">
        <f>'[4]Risikoschätzung '!$U$26</f>
        <v>7.3070788764507686E-7</v>
      </c>
      <c r="AH47" s="52" t="s">
        <v>51</v>
      </c>
    </row>
    <row r="48" spans="1:35" x14ac:dyDescent="0.3">
      <c r="A48" s="5">
        <f t="shared" si="11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2">
        <f>'[1]Szenario 3'!$K48</f>
        <v>1951.8162969457651</v>
      </c>
      <c r="H48" s="90"/>
      <c r="I48" s="76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90"/>
      <c r="M48" s="27">
        <f>'[3]E-Auto'!$E46*(1/100)</f>
        <v>1</v>
      </c>
      <c r="O48" s="35">
        <f t="shared" si="12"/>
        <v>14463.954643628502</v>
      </c>
      <c r="P48" s="39">
        <f t="shared" si="0"/>
        <v>1510.1923852164666</v>
      </c>
      <c r="Q48" s="90"/>
      <c r="R48" s="32">
        <f t="shared" si="1"/>
        <v>1</v>
      </c>
      <c r="S48" s="37">
        <f t="shared" si="2"/>
        <v>1</v>
      </c>
      <c r="T48" s="90"/>
      <c r="U48" s="43">
        <f t="shared" si="3"/>
        <v>0.11935494673763622</v>
      </c>
      <c r="V48" s="37">
        <f t="shared" si="4"/>
        <v>2.666666680672624E-3</v>
      </c>
      <c r="W48" s="90"/>
      <c r="X48" s="84">
        <f t="shared" si="13"/>
        <v>10100</v>
      </c>
      <c r="Y48" s="45">
        <f t="shared" si="6"/>
        <v>19890206.05473192</v>
      </c>
      <c r="Z48" s="45">
        <f t="shared" si="7"/>
        <v>302257.87556301471</v>
      </c>
      <c r="AA48" s="45">
        <f t="shared" si="8"/>
        <v>6292.9773863498895</v>
      </c>
      <c r="AB48" s="46">
        <f t="shared" si="9"/>
        <v>23764.126898079227</v>
      </c>
      <c r="AD48" s="44">
        <f t="shared" si="14"/>
        <v>20232621.034579366</v>
      </c>
      <c r="AE48" s="115"/>
      <c r="AF48" s="137" t="s">
        <v>45</v>
      </c>
      <c r="AG48" s="138"/>
      <c r="AH48" s="139"/>
    </row>
    <row r="49" spans="1:34" x14ac:dyDescent="0.3">
      <c r="A49" s="5">
        <f t="shared" si="11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2">
        <f>'[1]Szenario 3'!$K49</f>
        <v>1970.4203726548642</v>
      </c>
      <c r="H49" s="90"/>
      <c r="I49" s="76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90"/>
      <c r="M49" s="27">
        <f>'[3]E-Auto'!$E47*(1/100)</f>
        <v>1</v>
      </c>
      <c r="O49" s="35">
        <f t="shared" si="12"/>
        <v>14528.19029214504</v>
      </c>
      <c r="P49" s="39">
        <f t="shared" si="0"/>
        <v>1516.7937768549373</v>
      </c>
      <c r="Q49" s="90"/>
      <c r="R49" s="32">
        <f t="shared" si="1"/>
        <v>1</v>
      </c>
      <c r="S49" s="37">
        <f t="shared" si="2"/>
        <v>1</v>
      </c>
      <c r="T49" s="90"/>
      <c r="U49" s="43">
        <f t="shared" si="3"/>
        <v>0.11935533325077641</v>
      </c>
      <c r="V49" s="37">
        <f t="shared" si="4"/>
        <v>2.6666666809191273E-3</v>
      </c>
      <c r="W49" s="90"/>
      <c r="X49" s="84">
        <f t="shared" si="13"/>
        <v>10100</v>
      </c>
      <c r="Y49" s="45">
        <f t="shared" si="6"/>
        <v>19978602.726070348</v>
      </c>
      <c r="Z49" s="45">
        <f t="shared" si="7"/>
        <v>303599.76631406927</v>
      </c>
      <c r="AA49" s="45">
        <f t="shared" si="8"/>
        <v>6320.9250323064643</v>
      </c>
      <c r="AB49" s="46">
        <f t="shared" si="9"/>
        <v>23869.243240085361</v>
      </c>
      <c r="AD49" s="44">
        <f t="shared" si="14"/>
        <v>20322492.66065681</v>
      </c>
      <c r="AE49" s="115"/>
      <c r="AF49" s="51" t="s">
        <v>49</v>
      </c>
      <c r="AG49" s="30">
        <v>110000</v>
      </c>
      <c r="AH49" s="52" t="s">
        <v>47</v>
      </c>
    </row>
    <row r="50" spans="1:34" x14ac:dyDescent="0.3">
      <c r="A50" s="5">
        <f t="shared" si="11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2">
        <f>'[1]Szenario 3'!$K50</f>
        <v>1989.0244483639631</v>
      </c>
      <c r="H50" s="90"/>
      <c r="I50" s="76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90"/>
      <c r="M50" s="27">
        <f>'[3]E-Auto'!$E48*(1/100)</f>
        <v>1</v>
      </c>
      <c r="O50" s="35">
        <f t="shared" si="12"/>
        <v>14592.42594066158</v>
      </c>
      <c r="P50" s="39">
        <f t="shared" si="0"/>
        <v>1523.395988408251</v>
      </c>
      <c r="Q50" s="90"/>
      <c r="R50" s="32">
        <f t="shared" si="1"/>
        <v>1</v>
      </c>
      <c r="S50" s="37">
        <f t="shared" si="2"/>
        <v>1</v>
      </c>
      <c r="T50" s="90"/>
      <c r="U50" s="43">
        <f t="shared" si="3"/>
        <v>0.11935572492490519</v>
      </c>
      <c r="V50" s="37">
        <f t="shared" si="4"/>
        <v>2.6666666811689011E-3</v>
      </c>
      <c r="W50" s="90"/>
      <c r="X50" s="84">
        <f t="shared" si="13"/>
        <v>10100</v>
      </c>
      <c r="Y50" s="45">
        <f t="shared" si="6"/>
        <v>20067000.850852937</v>
      </c>
      <c r="Z50" s="45">
        <f t="shared" si="7"/>
        <v>304941.66065635084</v>
      </c>
      <c r="AA50" s="45">
        <f t="shared" si="8"/>
        <v>6348.8726782630411</v>
      </c>
      <c r="AB50" s="46">
        <f t="shared" si="9"/>
        <v>23974.36286296929</v>
      </c>
      <c r="AD50" s="44">
        <f t="shared" si="14"/>
        <v>20412365.74705052</v>
      </c>
      <c r="AE50" s="115"/>
      <c r="AF50" s="53"/>
      <c r="AG50" s="54">
        <f>'[4]Risikoschätzung '!$U$21</f>
        <v>2.6432999158184737E-7</v>
      </c>
      <c r="AH50" s="52" t="s">
        <v>52</v>
      </c>
    </row>
    <row r="51" spans="1:34" x14ac:dyDescent="0.3">
      <c r="A51" s="5">
        <f t="shared" si="11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2">
        <f>'[1]Szenario 3'!$K51</f>
        <v>2007.6285240730622</v>
      </c>
      <c r="H51" s="90"/>
      <c r="I51" s="76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90"/>
      <c r="M51" s="27">
        <f>'[3]E-Auto'!$E49*(1/100)</f>
        <v>1</v>
      </c>
      <c r="O51" s="35">
        <f t="shared" si="12"/>
        <v>14656.661589178118</v>
      </c>
      <c r="P51" s="39">
        <f t="shared" si="0"/>
        <v>1529.9989996994625</v>
      </c>
      <c r="Q51" s="90"/>
      <c r="R51" s="32">
        <f t="shared" si="1"/>
        <v>1</v>
      </c>
      <c r="S51" s="37">
        <f t="shared" si="2"/>
        <v>1</v>
      </c>
      <c r="T51" s="90"/>
      <c r="U51" s="43">
        <f t="shared" si="3"/>
        <v>0.11935612180576138</v>
      </c>
      <c r="V51" s="37">
        <f t="shared" si="4"/>
        <v>2.6666666814219747E-3</v>
      </c>
      <c r="W51" s="90"/>
      <c r="X51" s="84">
        <f t="shared" si="13"/>
        <v>10100</v>
      </c>
      <c r="Y51" s="45">
        <f t="shared" si="6"/>
        <v>20155400.447847567</v>
      </c>
      <c r="Z51" s="45">
        <f t="shared" si="7"/>
        <v>306283.5585014844</v>
      </c>
      <c r="AA51" s="45">
        <f t="shared" si="8"/>
        <v>6376.8203242196159</v>
      </c>
      <c r="AB51" s="46">
        <f t="shared" si="9"/>
        <v>24079.485685993252</v>
      </c>
      <c r="AD51" s="44">
        <f t="shared" si="14"/>
        <v>20502240.312359266</v>
      </c>
      <c r="AE51" s="115"/>
      <c r="AF51" s="53"/>
      <c r="AG51" s="54">
        <f>'[4]Risikoschätzung '!$U$25</f>
        <v>5.0583526283717708E-8</v>
      </c>
      <c r="AH51" s="52" t="s">
        <v>52</v>
      </c>
    </row>
    <row r="52" spans="1:34" x14ac:dyDescent="0.3">
      <c r="A52" s="5">
        <f t="shared" si="11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2">
        <f>'[1]Szenario 3'!$K52</f>
        <v>2026.2325997821613</v>
      </c>
      <c r="H52" s="90"/>
      <c r="I52" s="76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90"/>
      <c r="M52" s="27">
        <f>'[3]E-Auto'!$E50*(1/100)</f>
        <v>1</v>
      </c>
      <c r="O52" s="35">
        <f t="shared" si="12"/>
        <v>14720.897237694657</v>
      </c>
      <c r="P52" s="39">
        <f t="shared" si="0"/>
        <v>1536.6027912082768</v>
      </c>
      <c r="Q52" s="90"/>
      <c r="R52" s="32">
        <f t="shared" si="1"/>
        <v>1</v>
      </c>
      <c r="S52" s="37">
        <f t="shared" si="2"/>
        <v>1</v>
      </c>
      <c r="T52" s="90"/>
      <c r="U52" s="43">
        <f t="shared" si="3"/>
        <v>0.11935652393928564</v>
      </c>
      <c r="V52" s="37">
        <f t="shared" si="4"/>
        <v>2.6666666816783763E-3</v>
      </c>
      <c r="W52" s="90"/>
      <c r="X52" s="84">
        <f t="shared" si="13"/>
        <v>10100</v>
      </c>
      <c r="Y52" s="45">
        <f t="shared" si="6"/>
        <v>20243801.536004093</v>
      </c>
      <c r="Z52" s="45">
        <f t="shared" si="7"/>
        <v>307625.4597639711</v>
      </c>
      <c r="AA52" s="45">
        <f t="shared" si="8"/>
        <v>6404.7679701761908</v>
      </c>
      <c r="AB52" s="46">
        <f t="shared" si="9"/>
        <v>24184.611631047046</v>
      </c>
      <c r="AD52" s="44">
        <f t="shared" si="14"/>
        <v>20592116.375369284</v>
      </c>
      <c r="AE52" s="115"/>
      <c r="AF52" s="137" t="s">
        <v>46</v>
      </c>
      <c r="AG52" s="138"/>
      <c r="AH52" s="139"/>
    </row>
    <row r="53" spans="1:34" x14ac:dyDescent="0.3">
      <c r="A53" s="5">
        <f t="shared" si="11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2">
        <f>'[1]Szenario 3'!$K53</f>
        <v>2044.8366754912602</v>
      </c>
      <c r="H53" s="90"/>
      <c r="I53" s="76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90"/>
      <c r="M53" s="27">
        <f>'[3]E-Auto'!$E51*(1/100)</f>
        <v>1</v>
      </c>
      <c r="O53" s="35">
        <f t="shared" si="12"/>
        <v>14785.132886211197</v>
      </c>
      <c r="P53" s="39">
        <f t="shared" si="0"/>
        <v>1543.2073440445495</v>
      </c>
      <c r="Q53" s="90"/>
      <c r="R53" s="32">
        <f t="shared" si="1"/>
        <v>1</v>
      </c>
      <c r="S53" s="37">
        <f t="shared" si="2"/>
        <v>1</v>
      </c>
      <c r="T53" s="90"/>
      <c r="U53" s="43">
        <f t="shared" si="3"/>
        <v>0.11935693137162036</v>
      </c>
      <c r="V53" s="37">
        <f t="shared" si="4"/>
        <v>2.666666681938136E-3</v>
      </c>
      <c r="W53" s="90"/>
      <c r="X53" s="84">
        <f t="shared" si="13"/>
        <v>10100</v>
      </c>
      <c r="Y53" s="45">
        <f t="shared" si="6"/>
        <v>20332204.134454586</v>
      </c>
      <c r="Z53" s="45">
        <f t="shared" si="7"/>
        <v>308967.36436107202</v>
      </c>
      <c r="AA53" s="45">
        <f t="shared" si="8"/>
        <v>6432.7156161327675</v>
      </c>
      <c r="AB53" s="46">
        <f t="shared" si="9"/>
        <v>24289.740622542035</v>
      </c>
      <c r="AD53" s="44">
        <f t="shared" si="14"/>
        <v>20681993.955054335</v>
      </c>
      <c r="AE53" s="115"/>
      <c r="AF53" s="51" t="s">
        <v>50</v>
      </c>
      <c r="AG53" s="30">
        <v>3700000</v>
      </c>
      <c r="AH53" s="52" t="s">
        <v>47</v>
      </c>
    </row>
    <row r="54" spans="1:34" ht="15" thickBot="1" x14ac:dyDescent="0.35">
      <c r="A54" s="6">
        <f t="shared" si="11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2">
        <f>'[1]Szenario 3'!$K54</f>
        <v>2063.4407512003595</v>
      </c>
      <c r="H54" s="90"/>
      <c r="I54" s="76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90"/>
      <c r="M54" s="27">
        <f>'[3]E-Auto'!$E52*(1/100)</f>
        <v>1</v>
      </c>
      <c r="O54" s="35">
        <f t="shared" si="12"/>
        <v>14849.368534727735</v>
      </c>
      <c r="P54" s="39">
        <f t="shared" si="0"/>
        <v>1549.8126399230619</v>
      </c>
      <c r="Q54" s="91"/>
      <c r="R54" s="32">
        <f t="shared" si="1"/>
        <v>1</v>
      </c>
      <c r="S54" s="37">
        <f t="shared" si="2"/>
        <v>1</v>
      </c>
      <c r="T54" s="91"/>
      <c r="U54" s="43">
        <f t="shared" si="3"/>
        <v>0.11935734414910973</v>
      </c>
      <c r="V54" s="37">
        <f t="shared" si="4"/>
        <v>2.6666666822012814E-3</v>
      </c>
      <c r="W54" s="91"/>
      <c r="X54" s="84">
        <f t="shared" si="13"/>
        <v>10100</v>
      </c>
      <c r="Y54" s="45">
        <f t="shared" si="6"/>
        <v>20420608.262513578</v>
      </c>
      <c r="Z54" s="45">
        <f t="shared" si="7"/>
        <v>310309.27221269789</v>
      </c>
      <c r="AA54" s="45">
        <f t="shared" si="8"/>
        <v>6460.6632620893442</v>
      </c>
      <c r="AB54" s="46">
        <f t="shared" si="9"/>
        <v>24394.872587310172</v>
      </c>
      <c r="AD54" s="44">
        <f t="shared" si="14"/>
        <v>20771873.070575677</v>
      </c>
      <c r="AE54" s="115"/>
      <c r="AF54" s="53"/>
      <c r="AG54" s="54">
        <f>'[4]Risikoschätzung '!$U$20</f>
        <v>1.3698630136986301E-8</v>
      </c>
      <c r="AH54" s="52" t="s">
        <v>52</v>
      </c>
    </row>
    <row r="55" spans="1:34" ht="15" thickBot="1" x14ac:dyDescent="0.35">
      <c r="AD55" s="44">
        <f>SUM(AD9:AD54)</f>
        <v>864248570.45584559</v>
      </c>
      <c r="AE55" s="115"/>
      <c r="AF55" s="55"/>
      <c r="AG55" s="56">
        <f>'[4]Risikoschätzung '!$U$24</f>
        <v>2.6214392602158284E-9</v>
      </c>
      <c r="AH55" s="57" t="s">
        <v>52</v>
      </c>
    </row>
    <row r="56" spans="1:34" ht="15" thickBot="1" x14ac:dyDescent="0.35">
      <c r="U56" s="122" t="s">
        <v>22</v>
      </c>
      <c r="V56" s="123"/>
      <c r="X56" s="9">
        <f>SUM(X9:X54)</f>
        <v>1933350</v>
      </c>
      <c r="Y56" s="69">
        <f>SUM(Y9:Y54)</f>
        <v>847870024.6574347</v>
      </c>
      <c r="Z56" s="70">
        <f>SUM(Z9:Z54)</f>
        <v>12885419.454911657</v>
      </c>
      <c r="AA56" s="70">
        <f>SUM(AA9:AA54)</f>
        <v>546362.06686834304</v>
      </c>
      <c r="AB56" s="77">
        <f>SUM(AB9:AB54)</f>
        <v>1013414.2766313443</v>
      </c>
      <c r="AD56" s="71">
        <f>X56+Y56+Z56+AA56+AB56</f>
        <v>864248570.45584607</v>
      </c>
      <c r="AF56" s="140"/>
      <c r="AG56" s="141"/>
    </row>
    <row r="57" spans="1:34" ht="15" thickBot="1" x14ac:dyDescent="0.35">
      <c r="AF57" s="142"/>
      <c r="AG57" s="143"/>
    </row>
    <row r="58" spans="1:34" x14ac:dyDescent="0.3">
      <c r="AE58" s="29"/>
      <c r="AF58" s="140"/>
      <c r="AG58" s="141"/>
      <c r="AH58" s="47"/>
    </row>
    <row r="59" spans="1:34" ht="15" thickBot="1" x14ac:dyDescent="0.35">
      <c r="AF59" s="142"/>
      <c r="AG59" s="143"/>
    </row>
    <row r="60" spans="1:34" x14ac:dyDescent="0.3">
      <c r="AG60" s="46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V9" workbookViewId="0">
      <selection activeCell="AG12" sqref="AG12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90" customWidth="1"/>
    <col min="15" max="15" width="20.33203125" style="30" customWidth="1"/>
    <col min="16" max="16" width="16.44140625" style="30" customWidth="1"/>
    <col min="17" max="17" width="3.109375" style="33" customWidth="1"/>
    <col min="18" max="18" width="14.109375" customWidth="1"/>
    <col min="19" max="19" width="13.44140625" customWidth="1"/>
    <col min="20" max="20" width="3.109375" style="33" customWidth="1"/>
    <col min="21" max="21" width="15.6640625" style="33" customWidth="1"/>
    <col min="22" max="22" width="18.44140625" style="33" customWidth="1"/>
    <col min="23" max="23" width="5.6640625" style="33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89"/>
      <c r="L1" s="89"/>
      <c r="N1" s="89"/>
      <c r="Q1" s="89"/>
      <c r="R1" s="84"/>
      <c r="S1" s="84"/>
      <c r="T1" s="89"/>
      <c r="U1" s="84"/>
      <c r="V1" s="84"/>
      <c r="W1" s="89"/>
      <c r="AE1" s="115"/>
    </row>
    <row r="2" spans="1:36" ht="14.4" customHeight="1" thickBot="1" x14ac:dyDescent="0.35">
      <c r="B2" s="116" t="s">
        <v>0</v>
      </c>
      <c r="C2" s="117"/>
      <c r="D2" s="118"/>
      <c r="F2" s="115"/>
      <c r="G2" s="115"/>
      <c r="H2" s="90"/>
      <c r="K2" s="2"/>
      <c r="L2" s="90"/>
      <c r="O2" s="122" t="s">
        <v>55</v>
      </c>
      <c r="P2" s="123"/>
      <c r="Q2" s="90"/>
      <c r="R2" s="84"/>
      <c r="S2" s="84"/>
      <c r="T2" s="90"/>
      <c r="U2" s="84"/>
      <c r="V2" s="84"/>
      <c r="W2" s="90"/>
      <c r="Y2" s="148" t="s">
        <v>76</v>
      </c>
      <c r="Z2" s="149"/>
      <c r="AA2" s="150"/>
      <c r="AB2" s="8"/>
      <c r="AC2" s="8"/>
      <c r="AE2" s="115"/>
    </row>
    <row r="3" spans="1:36" ht="14.4" customHeight="1" thickBot="1" x14ac:dyDescent="0.35">
      <c r="B3" s="119"/>
      <c r="C3" s="120"/>
      <c r="D3" s="121"/>
      <c r="F3" s="115"/>
      <c r="G3" s="115"/>
      <c r="H3" s="90"/>
      <c r="K3" s="2"/>
      <c r="L3" s="90"/>
      <c r="O3" s="157" t="s">
        <v>75</v>
      </c>
      <c r="P3" s="158"/>
      <c r="Q3" s="90"/>
      <c r="R3" s="84"/>
      <c r="S3" s="84"/>
      <c r="T3" s="90"/>
      <c r="U3" s="84"/>
      <c r="V3" s="84"/>
      <c r="W3" s="90"/>
      <c r="Y3" s="151"/>
      <c r="Z3" s="152"/>
      <c r="AA3" s="153"/>
      <c r="AB3" s="8"/>
      <c r="AC3" s="8"/>
      <c r="AE3" s="115"/>
      <c r="AF3" s="93" t="s">
        <v>58</v>
      </c>
      <c r="AG3" s="94"/>
      <c r="AH3" s="95"/>
    </row>
    <row r="4" spans="1:36" ht="14.4" customHeight="1" thickBot="1" x14ac:dyDescent="0.35">
      <c r="H4" s="90"/>
      <c r="K4" s="2"/>
      <c r="L4" s="90"/>
      <c r="O4" s="159"/>
      <c r="P4" s="160"/>
      <c r="Q4" s="90"/>
      <c r="R4" s="84"/>
      <c r="S4" s="84"/>
      <c r="T4" s="90"/>
      <c r="U4" s="84"/>
      <c r="V4" s="84"/>
      <c r="W4" s="90"/>
      <c r="Y4" s="154"/>
      <c r="Z4" s="155"/>
      <c r="AA4" s="156"/>
      <c r="AB4" s="8"/>
      <c r="AC4" s="8"/>
      <c r="AE4" s="115"/>
      <c r="AF4" s="96"/>
      <c r="AG4" s="97"/>
      <c r="AH4" s="98"/>
    </row>
    <row r="5" spans="1:36" ht="14.4" customHeight="1" thickBot="1" x14ac:dyDescent="0.35">
      <c r="D5" s="99" t="s">
        <v>2</v>
      </c>
      <c r="E5" s="100"/>
      <c r="H5" s="90"/>
      <c r="I5" s="99" t="s">
        <v>7</v>
      </c>
      <c r="J5" s="103"/>
      <c r="K5" s="100"/>
      <c r="L5" s="90"/>
      <c r="M5" s="103" t="s">
        <v>3</v>
      </c>
      <c r="O5" s="105"/>
      <c r="P5" s="106"/>
      <c r="Q5" s="90"/>
      <c r="R5" s="103" t="s">
        <v>20</v>
      </c>
      <c r="S5" s="100"/>
      <c r="T5" s="90"/>
      <c r="U5" s="99" t="s">
        <v>29</v>
      </c>
      <c r="V5" s="100"/>
      <c r="W5" s="90"/>
      <c r="AE5" s="115"/>
    </row>
    <row r="6" spans="1:36" ht="14.4" customHeight="1" thickBot="1" x14ac:dyDescent="0.35">
      <c r="D6" s="101"/>
      <c r="E6" s="102"/>
      <c r="H6" s="90"/>
      <c r="I6" s="101"/>
      <c r="J6" s="104"/>
      <c r="K6" s="102"/>
      <c r="L6" s="90"/>
      <c r="M6" s="104"/>
      <c r="O6" s="107"/>
      <c r="P6" s="108"/>
      <c r="Q6" s="90"/>
      <c r="R6" s="104"/>
      <c r="S6" s="102"/>
      <c r="T6" s="90"/>
      <c r="U6" s="101"/>
      <c r="V6" s="102"/>
      <c r="W6" s="90"/>
      <c r="AE6" s="115"/>
      <c r="AF6" s="65" t="s">
        <v>30</v>
      </c>
      <c r="AG6" s="49"/>
      <c r="AH6" s="49"/>
      <c r="AI6" s="49"/>
      <c r="AJ6" s="62"/>
    </row>
    <row r="7" spans="1:36" ht="15" customHeight="1" thickBot="1" x14ac:dyDescent="0.35">
      <c r="B7" s="92" t="s">
        <v>5</v>
      </c>
      <c r="C7" s="92"/>
      <c r="D7" s="111" t="s">
        <v>4</v>
      </c>
      <c r="E7" s="111"/>
      <c r="F7" s="112" t="s">
        <v>6</v>
      </c>
      <c r="G7" s="112"/>
      <c r="H7" s="90"/>
      <c r="I7" s="73" t="s">
        <v>70</v>
      </c>
      <c r="J7" s="14" t="s">
        <v>69</v>
      </c>
      <c r="K7" s="22" t="s">
        <v>68</v>
      </c>
      <c r="L7" s="90"/>
      <c r="M7" s="1" t="s">
        <v>8</v>
      </c>
      <c r="O7" s="109"/>
      <c r="P7" s="110"/>
      <c r="Q7" s="90"/>
      <c r="R7" s="84"/>
      <c r="S7" s="84"/>
      <c r="T7" s="90"/>
      <c r="U7" s="84"/>
      <c r="V7" s="84"/>
      <c r="W7" s="90"/>
      <c r="X7" s="3" t="s">
        <v>9</v>
      </c>
      <c r="Y7" s="85" t="s">
        <v>10</v>
      </c>
      <c r="Z7" s="3" t="s">
        <v>11</v>
      </c>
      <c r="AA7" s="3" t="s">
        <v>12</v>
      </c>
      <c r="AB7" s="3" t="s">
        <v>13</v>
      </c>
      <c r="AD7" s="113" t="s">
        <v>56</v>
      </c>
      <c r="AE7" s="115"/>
      <c r="AF7" s="68" t="s">
        <v>54</v>
      </c>
      <c r="AG7" s="30">
        <v>80</v>
      </c>
      <c r="AH7" s="29" t="s">
        <v>18</v>
      </c>
      <c r="AI7" s="30">
        <v>0.08</v>
      </c>
      <c r="AJ7" s="52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90"/>
      <c r="I8" s="74"/>
      <c r="J8" s="7"/>
      <c r="K8" s="20"/>
      <c r="L8" s="90"/>
      <c r="M8" s="25"/>
      <c r="O8" s="34"/>
      <c r="P8" s="38"/>
      <c r="Q8" s="90"/>
      <c r="R8" s="86"/>
      <c r="S8" s="85"/>
      <c r="T8" s="90"/>
      <c r="U8" s="86"/>
      <c r="V8" s="85"/>
      <c r="W8" s="90"/>
      <c r="X8" s="41"/>
      <c r="Y8" s="10"/>
      <c r="Z8" s="40"/>
      <c r="AA8" s="40"/>
      <c r="AB8" s="40"/>
      <c r="AD8" s="114"/>
      <c r="AE8" s="115"/>
      <c r="AF8" s="63" t="s">
        <v>14</v>
      </c>
      <c r="AG8" s="30">
        <v>4</v>
      </c>
      <c r="AH8" s="29" t="s">
        <v>18</v>
      </c>
      <c r="AI8" s="29"/>
      <c r="AJ8" s="52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2">
        <f>'[1]Szenario 3'!$K9</f>
        <v>1226.2573442909008</v>
      </c>
      <c r="H9" s="90"/>
      <c r="I9" s="75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90"/>
      <c r="M9" s="26">
        <f>'[3]E-Auto'!$E7*(1/100)</f>
        <v>1.6900000000000001E-3</v>
      </c>
      <c r="O9" s="35">
        <f>B9</f>
        <v>11958.76435148346</v>
      </c>
      <c r="P9" s="39">
        <f>C9+(C9*K9)</f>
        <v>1259.436925997499</v>
      </c>
      <c r="Q9" s="90"/>
      <c r="R9" s="32">
        <f>IF(O9&lt;$AG$18,1,2)</f>
        <v>1</v>
      </c>
      <c r="S9" s="37">
        <f>IF(P9&lt;$AG$10,1,2)</f>
        <v>1</v>
      </c>
      <c r="T9" s="90"/>
      <c r="U9" s="43">
        <f>($AI$15/$AG$20)*(1+0.15*(O9/$AG$18)^4)+$AH$33</f>
        <v>0.11934343330615406</v>
      </c>
      <c r="V9" s="37">
        <f>($AI$7/$AG$12)*(1+0.15*(P9/$AG$10)^4)+$AH$32</f>
        <v>2.6666666734413559E-3</v>
      </c>
      <c r="W9" s="90"/>
      <c r="X9" s="84">
        <f>($AG$7*$AG$8*S9*$AG$24+$AG$15*$AG$16*R9*$AG$24)</f>
        <v>3600</v>
      </c>
      <c r="Y9" s="45">
        <f>(O9*U9*$AG$30+P9*V9*$AG$29)*365</f>
        <v>16443799.79504562</v>
      </c>
      <c r="Z9" s="45">
        <f>(O9*$AI$15*$AG$37+P9*$AI$7*$AG$36)*365</f>
        <v>249953.47708019093</v>
      </c>
      <c r="AA9" s="45">
        <f>O9*$AI$15*($AG$41+$AG$40*(1-M9))*365</f>
        <v>17229.918533666874</v>
      </c>
      <c r="AB9" s="46">
        <f>365*((P9*$AI$7*($AG$53*$AG$54+$AG$49*$AG$50+$AG$45*$AG$46))+(O9*1.6*$AI$15*($AG$53*$AG$55+$AG$49*$AG$51+$AG$45*$AG$47)))</f>
        <v>19691.394773228585</v>
      </c>
      <c r="AD9" s="44">
        <f>SUM(X9:AB9)</f>
        <v>16734274.585432705</v>
      </c>
      <c r="AE9" s="115"/>
      <c r="AF9" s="144" t="s">
        <v>15</v>
      </c>
      <c r="AG9" s="17"/>
      <c r="AH9" s="147"/>
      <c r="AI9" s="78" t="s">
        <v>59</v>
      </c>
      <c r="AJ9" s="79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2">
        <f>'[1]Szenario 3'!$K10</f>
        <v>1244.86142</v>
      </c>
      <c r="H10" s="90"/>
      <c r="I10" s="76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90"/>
      <c r="M10" s="27">
        <f>'[3]E-Auto'!$E8*(1/100)</f>
        <v>2.3700000000000001E-3</v>
      </c>
      <c r="O10" s="35">
        <f>B10</f>
        <v>12023</v>
      </c>
      <c r="P10" s="39">
        <f t="shared" ref="P10:P54" si="0">C10+(C10*K10)</f>
        <v>1265.8422304494381</v>
      </c>
      <c r="Q10" s="90"/>
      <c r="R10" s="32">
        <f t="shared" ref="R10:R54" si="1">IF(O10&lt;$AG$18,1,2)</f>
        <v>1</v>
      </c>
      <c r="S10" s="37">
        <f t="shared" ref="S10:S54" si="2">IF(P10&lt;$AG$10,1,2)</f>
        <v>1</v>
      </c>
      <c r="T10" s="90"/>
      <c r="U10" s="43">
        <f t="shared" ref="U10:U54" si="3">($AI$15/$AG$20)*(1+0.15*(O10/$AG$18)^4)+$AH$33</f>
        <v>0.1193436520659952</v>
      </c>
      <c r="V10" s="37">
        <f t="shared" ref="V10:V54" si="4">($AI$7/$AG$12)*(1+0.15*(P10/$AG$10)^4)+$AH$32</f>
        <v>2.6666666735802309E-3</v>
      </c>
      <c r="W10" s="90"/>
      <c r="X10" s="84">
        <f t="shared" ref="X10:X12" si="5">($AG$7*$AG$8*S10*$AG$24+$AG$15*$AG$16*R10*$AG$24)</f>
        <v>3600</v>
      </c>
      <c r="Y10" s="45">
        <f t="shared" ref="Y10:Y54" si="6">(O10*U10*$AG$30+P10*V10*$AG$29)*365</f>
        <v>16532149.853861369</v>
      </c>
      <c r="Z10" s="45">
        <f t="shared" ref="Z10:Z54" si="7">(O10*$AI$15*$AG$37+P10*$AI$7*$AG$36)*365</f>
        <v>251294.50896936853</v>
      </c>
      <c r="AA10" s="45">
        <f t="shared" ref="AA10:AA54" si="8">O10*$AI$15*($AG$41+$AG$40*(1-M10))*365</f>
        <v>17314.231670626003</v>
      </c>
      <c r="AB10" s="46">
        <f t="shared" ref="AB10:AB53" si="9">365*((P10*$AI$7*($AG$53*$AG$54+$AG$49*$AG$50+$AG$45*$AG$46))+(O10*1.6*$AI$15*($AG$53*$AG$55+$AG$49*$AG$51+$AG$45*$AG$47)))</f>
        <v>19795.72647509646</v>
      </c>
      <c r="AD10" s="44">
        <f t="shared" ref="AD10:AD46" si="10">SUM(X10:AB10)</f>
        <v>16824154.320976462</v>
      </c>
      <c r="AE10" s="115"/>
      <c r="AF10" s="145"/>
      <c r="AG10" s="18">
        <v>110400</v>
      </c>
      <c r="AH10" s="147"/>
      <c r="AI10" s="78"/>
      <c r="AJ10" s="52"/>
    </row>
    <row r="11" spans="1:36" x14ac:dyDescent="0.3">
      <c r="A11" s="5">
        <f t="shared" ref="A11:A54" si="11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2">
        <f>'[1]Szenario 3'!$K11</f>
        <v>1263.4654957090991</v>
      </c>
      <c r="H11" s="90"/>
      <c r="I11" s="76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90"/>
      <c r="M11" s="27">
        <f>'[3]E-Auto'!$E9*(1/100)</f>
        <v>3.1800000000000001E-3</v>
      </c>
      <c r="O11" s="35">
        <f t="shared" ref="O11:O53" si="12">B11</f>
        <v>12087.23564851654</v>
      </c>
      <c r="P11" s="39">
        <f t="shared" si="0"/>
        <v>1272.2556781476355</v>
      </c>
      <c r="Q11" s="90"/>
      <c r="R11" s="32">
        <f t="shared" si="1"/>
        <v>1</v>
      </c>
      <c r="S11" s="37">
        <f t="shared" si="2"/>
        <v>1</v>
      </c>
      <c r="T11" s="90"/>
      <c r="U11" s="43">
        <f t="shared" si="3"/>
        <v>0.11934387436040325</v>
      </c>
      <c r="V11" s="37">
        <f t="shared" si="4"/>
        <v>2.666666673721411E-3</v>
      </c>
      <c r="W11" s="90"/>
      <c r="X11" s="84">
        <f t="shared" si="5"/>
        <v>3600</v>
      </c>
      <c r="Y11" s="45">
        <f t="shared" si="6"/>
        <v>16620500.883677449</v>
      </c>
      <c r="Z11" s="45">
        <f t="shared" si="7"/>
        <v>252635.57652596472</v>
      </c>
      <c r="AA11" s="45">
        <f t="shared" si="8"/>
        <v>17396.873832080575</v>
      </c>
      <c r="AB11" s="46">
        <f t="shared" si="9"/>
        <v>19900.090762050517</v>
      </c>
      <c r="AD11" s="44">
        <f t="shared" si="10"/>
        <v>16914033.424797542</v>
      </c>
      <c r="AE11" s="115"/>
      <c r="AF11" s="146"/>
      <c r="AG11" s="17"/>
      <c r="AH11" s="147"/>
      <c r="AI11" s="78" t="s">
        <v>60</v>
      </c>
      <c r="AJ11" s="79">
        <v>65</v>
      </c>
    </row>
    <row r="12" spans="1:36" ht="15" thickBot="1" x14ac:dyDescent="0.35">
      <c r="A12" s="5">
        <f t="shared" si="11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2">
        <f>'[1]Szenario 3'!$K12</f>
        <v>1282.0695714181982</v>
      </c>
      <c r="H12" s="90"/>
      <c r="I12" s="76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90"/>
      <c r="M12" s="27">
        <f>'[3]E-Auto'!$E10*(1/100)</f>
        <v>4.1700000000000001E-3</v>
      </c>
      <c r="O12" s="35">
        <f t="shared" si="12"/>
        <v>12151.471297033078</v>
      </c>
      <c r="P12" s="39">
        <f t="shared" si="0"/>
        <v>1278.6768707811332</v>
      </c>
      <c r="Q12" s="90"/>
      <c r="R12" s="32">
        <f t="shared" si="1"/>
        <v>1</v>
      </c>
      <c r="S12" s="37">
        <f t="shared" si="2"/>
        <v>1</v>
      </c>
      <c r="T12" s="90"/>
      <c r="U12" s="43">
        <f t="shared" si="3"/>
        <v>0.11934410022724737</v>
      </c>
      <c r="V12" s="37">
        <f t="shared" si="4"/>
        <v>2.6666666738649168E-3</v>
      </c>
      <c r="W12" s="90"/>
      <c r="X12" s="84">
        <f t="shared" si="5"/>
        <v>3600</v>
      </c>
      <c r="Y12" s="45">
        <f t="shared" si="6"/>
        <v>16708852.889986826</v>
      </c>
      <c r="Z12" s="45">
        <f t="shared" si="7"/>
        <v>253976.6780053775</v>
      </c>
      <c r="AA12" s="45">
        <f t="shared" si="8"/>
        <v>17477.207711134364</v>
      </c>
      <c r="AB12" s="46">
        <f t="shared" si="9"/>
        <v>20004.486040254997</v>
      </c>
      <c r="AD12" s="44">
        <f t="shared" si="10"/>
        <v>17003911.26174359</v>
      </c>
      <c r="AE12" s="115"/>
      <c r="AF12" s="67" t="s">
        <v>32</v>
      </c>
      <c r="AG12" s="61">
        <v>30</v>
      </c>
      <c r="AH12" s="42" t="s">
        <v>33</v>
      </c>
      <c r="AI12" s="42"/>
      <c r="AJ12" s="57"/>
    </row>
    <row r="13" spans="1:36" ht="15" thickBot="1" x14ac:dyDescent="0.35">
      <c r="A13" s="5">
        <f t="shared" si="11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2">
        <f>'[1]Szenario 3'!$K13</f>
        <v>1300.673647127297</v>
      </c>
      <c r="H13" s="90"/>
      <c r="I13" s="76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90"/>
      <c r="M13" s="27">
        <f>'[3]E-Auto'!$E11*(1/100)</f>
        <v>6.2100000000000002E-3</v>
      </c>
      <c r="O13" s="35">
        <f t="shared" si="12"/>
        <v>12215.706945549618</v>
      </c>
      <c r="P13" s="39">
        <f t="shared" si="0"/>
        <v>1285.1054355990343</v>
      </c>
      <c r="Q13" s="90"/>
      <c r="R13" s="32">
        <f t="shared" si="1"/>
        <v>1</v>
      </c>
      <c r="S13" s="37">
        <f t="shared" si="2"/>
        <v>1</v>
      </c>
      <c r="T13" s="90"/>
      <c r="U13" s="43">
        <f t="shared" si="3"/>
        <v>0.11934432970459855</v>
      </c>
      <c r="V13" s="37">
        <f t="shared" si="4"/>
        <v>2.6666666740107693E-3</v>
      </c>
      <c r="W13" s="90"/>
      <c r="X13" s="84">
        <f>($AG$7*$AG$8*S13*$AG$24+$AG$15*$AG$16*R13*$AG$24)</f>
        <v>3600</v>
      </c>
      <c r="Y13" s="45">
        <f t="shared" si="6"/>
        <v>16797205.878912885</v>
      </c>
      <c r="Z13" s="45">
        <f t="shared" si="7"/>
        <v>255317.81177495795</v>
      </c>
      <c r="AA13" s="45">
        <f t="shared" si="8"/>
        <v>17544.492054087576</v>
      </c>
      <c r="AB13" s="46">
        <f t="shared" si="9"/>
        <v>20108.910818152406</v>
      </c>
      <c r="AD13" s="44">
        <f t="shared" si="10"/>
        <v>17093777.093560081</v>
      </c>
      <c r="AE13" s="115"/>
    </row>
    <row r="14" spans="1:36" ht="15" thickBot="1" x14ac:dyDescent="0.35">
      <c r="A14" s="19">
        <f t="shared" si="11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2">
        <f>'[1]Szenario 3'!$K14</f>
        <v>1319.2777228363964</v>
      </c>
      <c r="H14" s="90"/>
      <c r="I14" s="76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90"/>
      <c r="M14" s="27">
        <f>'[3]E-Auto'!$E12*(1/100)</f>
        <v>3.5041935483870967E-2</v>
      </c>
      <c r="O14" s="35">
        <f t="shared" si="12"/>
        <v>12279.942594066157</v>
      </c>
      <c r="P14" s="39">
        <f t="shared" si="0"/>
        <v>1291.5410233926036</v>
      </c>
      <c r="Q14" s="90"/>
      <c r="R14" s="32">
        <f t="shared" si="1"/>
        <v>1</v>
      </c>
      <c r="S14" s="37">
        <f t="shared" si="2"/>
        <v>1</v>
      </c>
      <c r="T14" s="90"/>
      <c r="U14" s="43">
        <f t="shared" si="3"/>
        <v>0.11934456283072954</v>
      </c>
      <c r="V14" s="37">
        <f t="shared" si="4"/>
        <v>2.6666666741589897E-3</v>
      </c>
      <c r="W14" s="90"/>
      <c r="X14" s="84">
        <f>($AG$7*$AG$8*S14*$AG$24+$AG$15*$AG$16*R14*$AG$24)+AG26</f>
        <v>1511350</v>
      </c>
      <c r="Y14" s="45">
        <f t="shared" si="6"/>
        <v>16885559.857171465</v>
      </c>
      <c r="Z14" s="45">
        <f t="shared" si="7"/>
        <v>256658.97630517185</v>
      </c>
      <c r="AA14" s="45">
        <f t="shared" si="8"/>
        <v>17280.074321086307</v>
      </c>
      <c r="AB14" s="46">
        <f t="shared" si="9"/>
        <v>20213.363698388868</v>
      </c>
      <c r="AD14" s="44">
        <f t="shared" si="10"/>
        <v>18691062.271496113</v>
      </c>
      <c r="AE14" s="115"/>
      <c r="AF14" s="65" t="s">
        <v>31</v>
      </c>
      <c r="AG14" s="49"/>
      <c r="AH14" s="49"/>
      <c r="AI14" s="49"/>
      <c r="AJ14" s="62"/>
    </row>
    <row r="15" spans="1:36" x14ac:dyDescent="0.3">
      <c r="A15" s="5">
        <f t="shared" si="11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2">
        <f>'[1]Szenario 3'!$K15</f>
        <v>1337.8817985454955</v>
      </c>
      <c r="H15" s="90"/>
      <c r="I15" s="76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90"/>
      <c r="M15" s="27">
        <f>'[3]E-Auto'!$E13*(1/100)</f>
        <v>6.3873870967741941E-2</v>
      </c>
      <c r="O15" s="35">
        <f t="shared" si="12"/>
        <v>12344.178242582695</v>
      </c>
      <c r="P15" s="39">
        <f t="shared" si="0"/>
        <v>1297.9833066655667</v>
      </c>
      <c r="Q15" s="90"/>
      <c r="R15" s="32">
        <f t="shared" si="1"/>
        <v>1</v>
      </c>
      <c r="S15" s="37">
        <f t="shared" si="2"/>
        <v>1</v>
      </c>
      <c r="T15" s="90"/>
      <c r="U15" s="43">
        <f t="shared" si="3"/>
        <v>0.1193447996441149</v>
      </c>
      <c r="V15" s="37">
        <f t="shared" si="4"/>
        <v>2.666666674309601E-3</v>
      </c>
      <c r="W15" s="90"/>
      <c r="X15" s="84">
        <f>($AJ$11*$AG$8*S15*$AG$25+$AJ$9*$AG$8*S15*$AG$24+$AG$15*$AG$16*R15*$AG$24)</f>
        <v>10100</v>
      </c>
      <c r="Y15" s="45">
        <f t="shared" si="6"/>
        <v>16973914.832036529</v>
      </c>
      <c r="Z15" s="45">
        <f t="shared" si="7"/>
        <v>258000.17016158547</v>
      </c>
      <c r="AA15" s="45">
        <f t="shared" si="8"/>
        <v>17011.925101773959</v>
      </c>
      <c r="AB15" s="46">
        <f t="shared" si="9"/>
        <v>20317.84337049261</v>
      </c>
      <c r="AD15" s="44">
        <f t="shared" si="10"/>
        <v>17279344.770670384</v>
      </c>
      <c r="AE15" s="115"/>
      <c r="AF15" s="66" t="s">
        <v>53</v>
      </c>
      <c r="AG15" s="30">
        <v>80</v>
      </c>
      <c r="AH15" s="29" t="s">
        <v>18</v>
      </c>
      <c r="AI15" s="30">
        <v>0.08</v>
      </c>
      <c r="AJ15" s="52" t="s">
        <v>19</v>
      </c>
    </row>
    <row r="16" spans="1:36" x14ac:dyDescent="0.3">
      <c r="A16" s="5">
        <f t="shared" si="11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2">
        <f>'[1]Szenario 3'!$K16</f>
        <v>1356.4858742545948</v>
      </c>
      <c r="H16" s="90"/>
      <c r="I16" s="76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90"/>
      <c r="M16" s="27">
        <f>'[3]E-Auto'!$E14*(1/100)</f>
        <v>9.2705806451612929E-2</v>
      </c>
      <c r="O16" s="35">
        <f t="shared" si="12"/>
        <v>12408.413891099233</v>
      </c>
      <c r="P16" s="39">
        <f t="shared" si="0"/>
        <v>1304.4319779724412</v>
      </c>
      <c r="Q16" s="90"/>
      <c r="R16" s="32">
        <f t="shared" si="1"/>
        <v>1</v>
      </c>
      <c r="S16" s="37">
        <f t="shared" si="2"/>
        <v>1</v>
      </c>
      <c r="T16" s="90"/>
      <c r="U16" s="43">
        <f t="shared" si="3"/>
        <v>0.11934504018343095</v>
      </c>
      <c r="V16" s="37">
        <f t="shared" si="4"/>
        <v>2.6666666744626236E-3</v>
      </c>
      <c r="W16" s="90"/>
      <c r="X16" s="84">
        <f t="shared" ref="X16:X54" si="13">($AJ$11*$AG$8*S16*$AG$25+$AJ$9*$AG$8*S16*$AG$24+$AG$15*$AG$16*R16*$AG$24)</f>
        <v>10100</v>
      </c>
      <c r="Y16" s="45">
        <f t="shared" si="6"/>
        <v>17062270.811309051</v>
      </c>
      <c r="Z16" s="45">
        <f t="shared" si="7"/>
        <v>259341.39199758761</v>
      </c>
      <c r="AA16" s="45">
        <f t="shared" si="8"/>
        <v>16740.04439615053</v>
      </c>
      <c r="AB16" s="46">
        <f t="shared" si="9"/>
        <v>20422.34860422483</v>
      </c>
      <c r="AD16" s="44">
        <f t="shared" si="10"/>
        <v>17368874.596307013</v>
      </c>
      <c r="AE16" s="115"/>
      <c r="AF16" s="63" t="s">
        <v>17</v>
      </c>
      <c r="AG16" s="30">
        <v>5</v>
      </c>
      <c r="AH16" s="29" t="s">
        <v>18</v>
      </c>
      <c r="AI16" s="29"/>
      <c r="AJ16" s="52"/>
    </row>
    <row r="17" spans="1:36" x14ac:dyDescent="0.3">
      <c r="A17" s="5">
        <f t="shared" si="11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2">
        <f>'[1]Szenario 3'!$K17</f>
        <v>1375.0899499636937</v>
      </c>
      <c r="H17" s="90"/>
      <c r="I17" s="76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90"/>
      <c r="M17" s="27">
        <f>'[3]E-Auto'!$E15*(1/100)</f>
        <v>0.1215377419354839</v>
      </c>
      <c r="O17" s="35">
        <f t="shared" si="12"/>
        <v>12472.649539615772</v>
      </c>
      <c r="P17" s="39">
        <f t="shared" si="0"/>
        <v>1310.8867484071711</v>
      </c>
      <c r="Q17" s="90"/>
      <c r="R17" s="32">
        <f t="shared" si="1"/>
        <v>1</v>
      </c>
      <c r="S17" s="37">
        <f t="shared" si="2"/>
        <v>1</v>
      </c>
      <c r="T17" s="90"/>
      <c r="U17" s="43">
        <f t="shared" si="3"/>
        <v>0.11934528448755582</v>
      </c>
      <c r="V17" s="37">
        <f t="shared" si="4"/>
        <v>2.6666666746180808E-3</v>
      </c>
      <c r="W17" s="90"/>
      <c r="X17" s="84">
        <f t="shared" si="13"/>
        <v>10100</v>
      </c>
      <c r="Y17" s="45">
        <f t="shared" si="6"/>
        <v>17150627.80328878</v>
      </c>
      <c r="Z17" s="45">
        <f t="shared" si="7"/>
        <v>260682.64054776976</v>
      </c>
      <c r="AA17" s="45">
        <f t="shared" si="8"/>
        <v>16464.432204216024</v>
      </c>
      <c r="AB17" s="46">
        <f t="shared" si="9"/>
        <v>20526.878243531977</v>
      </c>
      <c r="AD17" s="44">
        <f t="shared" si="10"/>
        <v>17458401.7542843</v>
      </c>
      <c r="AE17" s="115"/>
      <c r="AF17" s="144" t="s">
        <v>16</v>
      </c>
      <c r="AG17" s="17"/>
      <c r="AH17" s="147"/>
      <c r="AI17" s="29"/>
      <c r="AJ17" s="52"/>
    </row>
    <row r="18" spans="1:36" x14ac:dyDescent="0.3">
      <c r="A18" s="5">
        <f t="shared" si="11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2">
        <f>'[1]Szenario 3'!$K18</f>
        <v>1393.6940256727928</v>
      </c>
      <c r="H18" s="90"/>
      <c r="I18" s="76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90"/>
      <c r="M18" s="27">
        <f>'[3]E-Auto'!$E16*(1/100)</f>
        <v>0.15036967741935489</v>
      </c>
      <c r="O18" s="35">
        <f t="shared" si="12"/>
        <v>12536.885188132312</v>
      </c>
      <c r="P18" s="39">
        <f t="shared" si="0"/>
        <v>1317.3473462264355</v>
      </c>
      <c r="Q18" s="90"/>
      <c r="R18" s="32">
        <f t="shared" si="1"/>
        <v>1</v>
      </c>
      <c r="S18" s="37">
        <f t="shared" si="2"/>
        <v>1</v>
      </c>
      <c r="T18" s="90"/>
      <c r="U18" s="43">
        <f t="shared" si="3"/>
        <v>0.11934553259556942</v>
      </c>
      <c r="V18" s="37">
        <f t="shared" si="4"/>
        <v>2.6666666747759953E-3</v>
      </c>
      <c r="W18" s="90"/>
      <c r="X18" s="84">
        <f t="shared" si="13"/>
        <v>10100</v>
      </c>
      <c r="Y18" s="45">
        <f t="shared" si="6"/>
        <v>17238985.816748582</v>
      </c>
      <c r="Z18" s="45">
        <f t="shared" si="7"/>
        <v>262023.91462189626</v>
      </c>
      <c r="AA18" s="45">
        <f t="shared" si="8"/>
        <v>16185.088525970441</v>
      </c>
      <c r="AB18" s="46">
        <f t="shared" si="9"/>
        <v>20631.431201036958</v>
      </c>
      <c r="AD18" s="44">
        <f t="shared" si="10"/>
        <v>17547926.251097485</v>
      </c>
      <c r="AE18" s="115"/>
      <c r="AF18" s="145"/>
      <c r="AG18" s="18">
        <v>30000</v>
      </c>
      <c r="AH18" s="147"/>
      <c r="AI18" s="29"/>
      <c r="AJ18" s="52"/>
    </row>
    <row r="19" spans="1:36" x14ac:dyDescent="0.3">
      <c r="A19" s="5">
        <f t="shared" si="11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2">
        <f>'[1]Szenario 3'!$K19</f>
        <v>1412.2981013818919</v>
      </c>
      <c r="H19" s="90"/>
      <c r="I19" s="76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90"/>
      <c r="M19" s="27">
        <f>'[3]E-Auto'!$E17*(1/100)</f>
        <v>0.17920161290322587</v>
      </c>
      <c r="O19" s="35">
        <f t="shared" si="12"/>
        <v>12601.120836648852</v>
      </c>
      <c r="P19" s="39">
        <f t="shared" si="0"/>
        <v>1323.8135155938407</v>
      </c>
      <c r="Q19" s="90"/>
      <c r="R19" s="32">
        <f t="shared" si="1"/>
        <v>1</v>
      </c>
      <c r="S19" s="37">
        <f t="shared" si="2"/>
        <v>1</v>
      </c>
      <c r="T19" s="90"/>
      <c r="U19" s="43">
        <f t="shared" si="3"/>
        <v>0.11934578454675342</v>
      </c>
      <c r="V19" s="37">
        <f t="shared" si="4"/>
        <v>2.6666666749363892E-3</v>
      </c>
      <c r="W19" s="90"/>
      <c r="X19" s="84">
        <f t="shared" si="13"/>
        <v>10100</v>
      </c>
      <c r="Y19" s="45">
        <f t="shared" si="6"/>
        <v>17327344.860911105</v>
      </c>
      <c r="Z19" s="45">
        <f t="shared" si="7"/>
        <v>263365.21309940354</v>
      </c>
      <c r="AA19" s="45">
        <f t="shared" si="8"/>
        <v>15902.013361413778</v>
      </c>
      <c r="AB19" s="46">
        <f t="shared" si="9"/>
        <v>20736.006453014004</v>
      </c>
      <c r="AD19" s="44">
        <f t="shared" si="10"/>
        <v>17637448.093824938</v>
      </c>
      <c r="AE19" s="115"/>
      <c r="AF19" s="146"/>
      <c r="AG19" s="17"/>
      <c r="AH19" s="147"/>
      <c r="AI19" s="29"/>
      <c r="AJ19" s="52"/>
    </row>
    <row r="20" spans="1:36" ht="15" thickBot="1" x14ac:dyDescent="0.35">
      <c r="A20" s="5">
        <f t="shared" si="11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2">
        <f>'[1]Szenario 3'!$K20</f>
        <v>1430.902177090991</v>
      </c>
      <c r="H20" s="90"/>
      <c r="I20" s="76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90"/>
      <c r="M20" s="27">
        <f>'[3]E-Auto'!$E18*(1/100)</f>
        <v>0.20803354838709684</v>
      </c>
      <c r="O20" s="35">
        <f t="shared" si="12"/>
        <v>12665.356485165392</v>
      </c>
      <c r="P20" s="39">
        <f t="shared" si="0"/>
        <v>1330.2850154327846</v>
      </c>
      <c r="Q20" s="90"/>
      <c r="R20" s="32">
        <f t="shared" si="1"/>
        <v>1</v>
      </c>
      <c r="S20" s="37">
        <f t="shared" si="2"/>
        <v>1</v>
      </c>
      <c r="T20" s="90"/>
      <c r="U20" s="43">
        <f t="shared" si="3"/>
        <v>0.11934604038059132</v>
      </c>
      <c r="V20" s="37">
        <f t="shared" si="4"/>
        <v>2.6666666750992858E-3</v>
      </c>
      <c r="W20" s="90"/>
      <c r="X20" s="84">
        <f t="shared" si="13"/>
        <v>10100</v>
      </c>
      <c r="Y20" s="45">
        <f t="shared" si="6"/>
        <v>17415704.945427541</v>
      </c>
      <c r="Z20" s="45">
        <f t="shared" si="7"/>
        <v>264706.53492437617</v>
      </c>
      <c r="AA20" s="45">
        <f t="shared" si="8"/>
        <v>15615.206710546036</v>
      </c>
      <c r="AB20" s="46">
        <f t="shared" si="9"/>
        <v>20840.603034798467</v>
      </c>
      <c r="AD20" s="44">
        <f t="shared" si="10"/>
        <v>17726967.290097263</v>
      </c>
      <c r="AE20" s="115"/>
      <c r="AF20" s="67" t="s">
        <v>32</v>
      </c>
      <c r="AG20" s="61">
        <v>30</v>
      </c>
      <c r="AH20" s="42" t="s">
        <v>33</v>
      </c>
      <c r="AI20" s="42"/>
      <c r="AJ20" s="57"/>
    </row>
    <row r="21" spans="1:36" ht="15" thickBot="1" x14ac:dyDescent="0.35">
      <c r="A21" s="5">
        <f t="shared" si="11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2">
        <f>'[1]Szenario 3'!$K21</f>
        <v>1449.5062528000901</v>
      </c>
      <c r="H21" s="90"/>
      <c r="I21" s="76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90"/>
      <c r="M21" s="27">
        <f>'[3]E-Auto'!$E19*(1/100)</f>
        <v>0.23686548387096781</v>
      </c>
      <c r="O21" s="35">
        <f t="shared" si="12"/>
        <v>12729.59213368193</v>
      </c>
      <c r="P21" s="39">
        <f t="shared" si="0"/>
        <v>1336.7616183771818</v>
      </c>
      <c r="Q21" s="90"/>
      <c r="R21" s="32">
        <f t="shared" si="1"/>
        <v>1</v>
      </c>
      <c r="S21" s="37">
        <f t="shared" si="2"/>
        <v>1</v>
      </c>
      <c r="T21" s="90"/>
      <c r="U21" s="43">
        <f t="shared" si="3"/>
        <v>0.11934630013676836</v>
      </c>
      <c r="V21" s="37">
        <f t="shared" si="4"/>
        <v>2.6666666752647086E-3</v>
      </c>
      <c r="W21" s="90"/>
      <c r="X21" s="84">
        <f t="shared" si="13"/>
        <v>10100</v>
      </c>
      <c r="Y21" s="45">
        <f t="shared" si="6"/>
        <v>17504066.08035823</v>
      </c>
      <c r="Z21" s="45">
        <f t="shared" si="7"/>
        <v>266047.87910095067</v>
      </c>
      <c r="AA21" s="45">
        <f t="shared" si="8"/>
        <v>15324.668573367213</v>
      </c>
      <c r="AB21" s="46">
        <f t="shared" si="9"/>
        <v>20945.220036588125</v>
      </c>
      <c r="AD21" s="44">
        <f t="shared" si="10"/>
        <v>17816483.848069139</v>
      </c>
      <c r="AE21" s="115"/>
    </row>
    <row r="22" spans="1:36" ht="15" thickBot="1" x14ac:dyDescent="0.35">
      <c r="A22" s="5">
        <f t="shared" si="11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2">
        <f>'[1]Szenario 3'!$K22</f>
        <v>1468.110328509189</v>
      </c>
      <c r="H22" s="90"/>
      <c r="I22" s="76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90"/>
      <c r="M22" s="27">
        <f>'[3]E-Auto'!$E20*(1/100)</f>
        <v>0.26569741935483882</v>
      </c>
      <c r="O22" s="35">
        <f t="shared" si="12"/>
        <v>12793.827782198468</v>
      </c>
      <c r="P22" s="39">
        <f t="shared" si="0"/>
        <v>1343.2431098104485</v>
      </c>
      <c r="Q22" s="90"/>
      <c r="R22" s="32">
        <f t="shared" si="1"/>
        <v>1</v>
      </c>
      <c r="S22" s="37">
        <f t="shared" si="2"/>
        <v>1</v>
      </c>
      <c r="T22" s="90"/>
      <c r="U22" s="43">
        <f t="shared" si="3"/>
        <v>0.1193465638551716</v>
      </c>
      <c r="V22" s="37">
        <f t="shared" si="4"/>
        <v>2.666666675432681E-3</v>
      </c>
      <c r="W22" s="90"/>
      <c r="X22" s="84">
        <f t="shared" si="13"/>
        <v>10100</v>
      </c>
      <c r="Y22" s="45">
        <f t="shared" si="6"/>
        <v>17592428.276155014</v>
      </c>
      <c r="Z22" s="45">
        <f t="shared" si="7"/>
        <v>267389.24468910642</v>
      </c>
      <c r="AA22" s="45">
        <f t="shared" si="8"/>
        <v>15030.398949877313</v>
      </c>
      <c r="AB22" s="46">
        <f t="shared" si="9"/>
        <v>21049.856599597719</v>
      </c>
      <c r="AD22" s="44">
        <f t="shared" si="10"/>
        <v>17905997.776393596</v>
      </c>
      <c r="AE22" s="115"/>
      <c r="AF22" s="58" t="s">
        <v>25</v>
      </c>
      <c r="AG22" s="49"/>
      <c r="AH22" s="49"/>
      <c r="AI22" s="80" t="s">
        <v>61</v>
      </c>
      <c r="AJ22" s="81"/>
    </row>
    <row r="23" spans="1:36" ht="15" thickTop="1" x14ac:dyDescent="0.3">
      <c r="A23" s="5">
        <f t="shared" si="11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2">
        <f>'[1]Szenario 3'!$K23</f>
        <v>1486.7144042182883</v>
      </c>
      <c r="H23" s="90"/>
      <c r="I23" s="76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90"/>
      <c r="M23" s="27">
        <f>'[3]E-Auto'!$E21*(1/100)</f>
        <v>0.29452935483870979</v>
      </c>
      <c r="O23" s="35">
        <f t="shared" si="12"/>
        <v>12858.063430715009</v>
      </c>
      <c r="P23" s="39">
        <f t="shared" si="0"/>
        <v>1349.7292869841981</v>
      </c>
      <c r="Q23" s="90"/>
      <c r="R23" s="32">
        <f t="shared" si="1"/>
        <v>1</v>
      </c>
      <c r="S23" s="37">
        <f t="shared" si="2"/>
        <v>1</v>
      </c>
      <c r="T23" s="90"/>
      <c r="U23" s="43">
        <f t="shared" si="3"/>
        <v>0.11934683157588988</v>
      </c>
      <c r="V23" s="37">
        <f t="shared" si="4"/>
        <v>2.6666666756032264E-3</v>
      </c>
      <c r="W23" s="90"/>
      <c r="X23" s="84">
        <f t="shared" si="13"/>
        <v>10100</v>
      </c>
      <c r="Y23" s="45">
        <f t="shared" si="6"/>
        <v>17680791.543645054</v>
      </c>
      <c r="Z23" s="45">
        <f t="shared" si="7"/>
        <v>268730.63080080558</v>
      </c>
      <c r="AA23" s="45">
        <f t="shared" si="8"/>
        <v>14732.39784007633</v>
      </c>
      <c r="AB23" s="46">
        <f t="shared" si="9"/>
        <v>21154.51191253242</v>
      </c>
      <c r="AD23" s="44">
        <f t="shared" si="10"/>
        <v>17995509.084198467</v>
      </c>
      <c r="AE23" s="115"/>
      <c r="AF23" s="59" t="s">
        <v>34</v>
      </c>
      <c r="AG23" s="29"/>
      <c r="AH23" s="29"/>
      <c r="AI23" s="78" t="s">
        <v>62</v>
      </c>
      <c r="AJ23" s="82" t="s">
        <v>63</v>
      </c>
    </row>
    <row r="24" spans="1:36" x14ac:dyDescent="0.3">
      <c r="A24" s="5">
        <f t="shared" si="11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2">
        <f>'[1]Szenario 3'!$K24</f>
        <v>1505.3184799273872</v>
      </c>
      <c r="H24" s="90"/>
      <c r="I24" s="76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90"/>
      <c r="M24" s="27">
        <f>'[3]E-Auto'!$E22*(1/100)</f>
        <v>0.32336129032258071</v>
      </c>
      <c r="O24" s="35">
        <f t="shared" si="12"/>
        <v>12922.299079231549</v>
      </c>
      <c r="P24" s="39">
        <f t="shared" si="0"/>
        <v>1356.2199582090477</v>
      </c>
      <c r="Q24" s="90"/>
      <c r="R24" s="32">
        <f t="shared" si="1"/>
        <v>1</v>
      </c>
      <c r="S24" s="37">
        <f t="shared" si="2"/>
        <v>1</v>
      </c>
      <c r="T24" s="90"/>
      <c r="U24" s="43">
        <f t="shared" si="3"/>
        <v>0.11934710333921381</v>
      </c>
      <c r="V24" s="37">
        <f t="shared" si="4"/>
        <v>2.6666666757763696E-3</v>
      </c>
      <c r="W24" s="90"/>
      <c r="X24" s="84">
        <f t="shared" si="13"/>
        <v>10100</v>
      </c>
      <c r="Y24" s="45">
        <f t="shared" si="6"/>
        <v>17769155.894016068</v>
      </c>
      <c r="Z24" s="45">
        <f t="shared" si="7"/>
        <v>270072.03659644851</v>
      </c>
      <c r="AA24" s="45">
        <f t="shared" si="8"/>
        <v>14430.665243964275</v>
      </c>
      <c r="AB24" s="46">
        <f t="shared" si="9"/>
        <v>21259.185208349827</v>
      </c>
      <c r="AD24" s="44">
        <f t="shared" si="10"/>
        <v>18085017.781064831</v>
      </c>
      <c r="AE24" s="115"/>
      <c r="AF24" s="51" t="s">
        <v>35</v>
      </c>
      <c r="AG24" s="30">
        <v>5</v>
      </c>
      <c r="AH24" s="29" t="s">
        <v>28</v>
      </c>
      <c r="AI24" s="78" t="s">
        <v>65</v>
      </c>
      <c r="AJ24" s="82" t="s">
        <v>64</v>
      </c>
    </row>
    <row r="25" spans="1:36" x14ac:dyDescent="0.3">
      <c r="A25" s="5">
        <f t="shared" si="11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2">
        <f>'[1]Szenario 3'!$K25</f>
        <v>1523.9225556364863</v>
      </c>
      <c r="H25" s="90"/>
      <c r="I25" s="76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90"/>
      <c r="M25" s="27">
        <f>'[3]E-Auto'!$E23*(1/100)</f>
        <v>0.35219322580645168</v>
      </c>
      <c r="O25" s="35">
        <f t="shared" si="12"/>
        <v>12986.534727748087</v>
      </c>
      <c r="P25" s="39">
        <f t="shared" si="0"/>
        <v>1362.7149421107367</v>
      </c>
      <c r="Q25" s="90"/>
      <c r="R25" s="32">
        <f t="shared" si="1"/>
        <v>1</v>
      </c>
      <c r="S25" s="37">
        <f t="shared" si="2"/>
        <v>1</v>
      </c>
      <c r="T25" s="90"/>
      <c r="U25" s="43">
        <f t="shared" si="3"/>
        <v>0.11934737918563579</v>
      </c>
      <c r="V25" s="37">
        <f t="shared" si="4"/>
        <v>2.6666666759521339E-3</v>
      </c>
      <c r="W25" s="90"/>
      <c r="X25" s="84">
        <f t="shared" si="13"/>
        <v>10100</v>
      </c>
      <c r="Y25" s="45">
        <f t="shared" si="6"/>
        <v>17857521.3388028</v>
      </c>
      <c r="Z25" s="45">
        <f t="shared" si="7"/>
        <v>271413.46128161595</v>
      </c>
      <c r="AA25" s="45">
        <f t="shared" si="8"/>
        <v>14125.201161541136</v>
      </c>
      <c r="AB25" s="46">
        <f t="shared" si="9"/>
        <v>21363.875761283372</v>
      </c>
      <c r="AD25" s="44">
        <f t="shared" si="10"/>
        <v>18174523.877007239</v>
      </c>
      <c r="AE25" s="115"/>
      <c r="AF25" s="51" t="s">
        <v>36</v>
      </c>
      <c r="AG25" s="30">
        <v>30</v>
      </c>
      <c r="AH25" s="29" t="s">
        <v>28</v>
      </c>
      <c r="AI25" s="78" t="s">
        <v>67</v>
      </c>
      <c r="AJ25" s="82" t="s">
        <v>66</v>
      </c>
    </row>
    <row r="26" spans="1:36" ht="15" thickBot="1" x14ac:dyDescent="0.35">
      <c r="A26" s="5">
        <f t="shared" si="11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2">
        <f>'[1]Szenario 3'!$K26</f>
        <v>1542.5266313455852</v>
      </c>
      <c r="H26" s="90"/>
      <c r="I26" s="76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90"/>
      <c r="M26" s="27">
        <f>'[3]E-Auto'!$E24*(1/100)</f>
        <v>0.38102516129032266</v>
      </c>
      <c r="O26" s="35">
        <f t="shared" si="12"/>
        <v>13050.770376264627</v>
      </c>
      <c r="P26" s="39">
        <f t="shared" si="0"/>
        <v>1369.2140669454984</v>
      </c>
      <c r="Q26" s="90"/>
      <c r="R26" s="32">
        <f t="shared" si="1"/>
        <v>1</v>
      </c>
      <c r="S26" s="37">
        <f t="shared" si="2"/>
        <v>1</v>
      </c>
      <c r="T26" s="90"/>
      <c r="U26" s="43">
        <f t="shared" si="3"/>
        <v>0.11934765915585002</v>
      </c>
      <c r="V26" s="37">
        <f t="shared" si="4"/>
        <v>2.6666666761305442E-3</v>
      </c>
      <c r="W26" s="90"/>
      <c r="X26" s="84">
        <f t="shared" si="13"/>
        <v>10100</v>
      </c>
      <c r="Y26" s="45">
        <f t="shared" si="6"/>
        <v>17945887.889874682</v>
      </c>
      <c r="Z26" s="45">
        <f t="shared" si="7"/>
        <v>272754.90410407021</v>
      </c>
      <c r="AA26" s="45">
        <f t="shared" si="8"/>
        <v>13816.00559280692</v>
      </c>
      <c r="AB26" s="46">
        <f t="shared" si="9"/>
        <v>21468.582884102772</v>
      </c>
      <c r="AD26" s="44">
        <f t="shared" si="10"/>
        <v>18264027.382455662</v>
      </c>
      <c r="AE26" s="115"/>
      <c r="AF26" s="60" t="s">
        <v>27</v>
      </c>
      <c r="AG26" s="61">
        <f>(3750*AJ11*AG8)+(850*AJ9)+(4*130000)</f>
        <v>1507750</v>
      </c>
      <c r="AH26" s="42" t="s">
        <v>21</v>
      </c>
      <c r="AI26" s="83"/>
      <c r="AJ26" s="41"/>
    </row>
    <row r="27" spans="1:36" ht="15" thickBot="1" x14ac:dyDescent="0.35">
      <c r="A27" s="5">
        <f t="shared" si="11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2">
        <f>'[1]Szenario 3'!$K27</f>
        <v>1561.1307070546845</v>
      </c>
      <c r="H27" s="90"/>
      <c r="I27" s="76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90"/>
      <c r="M27" s="27">
        <f>'[3]E-Auto'!$E25*(1/100)</f>
        <v>0.40985709677419369</v>
      </c>
      <c r="O27" s="35">
        <f t="shared" si="12"/>
        <v>13115.006024781167</v>
      </c>
      <c r="P27" s="39">
        <f t="shared" si="0"/>
        <v>1375.7171699692371</v>
      </c>
      <c r="Q27" s="90"/>
      <c r="R27" s="32">
        <f t="shared" si="1"/>
        <v>1</v>
      </c>
      <c r="S27" s="37">
        <f t="shared" si="2"/>
        <v>1</v>
      </c>
      <c r="T27" s="90"/>
      <c r="U27" s="43">
        <f t="shared" si="3"/>
        <v>0.11934794329075249</v>
      </c>
      <c r="V27" s="37">
        <f t="shared" si="4"/>
        <v>2.6666666763116246E-3</v>
      </c>
      <c r="W27" s="90"/>
      <c r="X27" s="84">
        <f t="shared" si="13"/>
        <v>10100</v>
      </c>
      <c r="Y27" s="45">
        <f t="shared" si="6"/>
        <v>18034255.559424426</v>
      </c>
      <c r="Z27" s="45">
        <f t="shared" si="7"/>
        <v>274096.36435099231</v>
      </c>
      <c r="AA27" s="45">
        <f t="shared" si="8"/>
        <v>13503.078537761625</v>
      </c>
      <c r="AB27" s="46">
        <f t="shared" si="9"/>
        <v>21573.305925589812</v>
      </c>
      <c r="AD27" s="44">
        <f t="shared" si="10"/>
        <v>18353528.308238771</v>
      </c>
      <c r="AE27" s="115"/>
    </row>
    <row r="28" spans="1:36" ht="15" thickBot="1" x14ac:dyDescent="0.35">
      <c r="A28" s="5">
        <f t="shared" si="11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2">
        <f>'[1]Szenario 3'!$K28</f>
        <v>1579.7347827637834</v>
      </c>
      <c r="H28" s="90"/>
      <c r="I28" s="76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90"/>
      <c r="M28" s="27">
        <f>'[3]E-Auto'!$E26*(1/100)</f>
        <v>0.43868903225806466</v>
      </c>
      <c r="O28" s="35">
        <f t="shared" si="12"/>
        <v>13179.241673297707</v>
      </c>
      <c r="P28" s="39">
        <f t="shared" si="0"/>
        <v>1382.2240968556573</v>
      </c>
      <c r="Q28" s="90"/>
      <c r="R28" s="32">
        <f t="shared" si="1"/>
        <v>1</v>
      </c>
      <c r="S28" s="37">
        <f t="shared" si="2"/>
        <v>1</v>
      </c>
      <c r="T28" s="90"/>
      <c r="U28" s="43">
        <f t="shared" si="3"/>
        <v>0.11934823163144094</v>
      </c>
      <c r="V28" s="37">
        <f t="shared" si="4"/>
        <v>2.6666666764953995E-3</v>
      </c>
      <c r="W28" s="90"/>
      <c r="X28" s="84">
        <f t="shared" si="13"/>
        <v>10100</v>
      </c>
      <c r="Y28" s="45">
        <f t="shared" si="6"/>
        <v>18122624.359957647</v>
      </c>
      <c r="Z28" s="45">
        <f t="shared" si="7"/>
        <v>275437.84134643292</v>
      </c>
      <c r="AA28" s="45">
        <f t="shared" si="8"/>
        <v>13186.419996405246</v>
      </c>
      <c r="AB28" s="46">
        <f t="shared" si="9"/>
        <v>21678.044268209956</v>
      </c>
      <c r="AD28" s="44">
        <f t="shared" si="10"/>
        <v>18443026.665568694</v>
      </c>
      <c r="AE28" s="115"/>
      <c r="AF28" s="58" t="s">
        <v>26</v>
      </c>
      <c r="AG28" s="49"/>
      <c r="AH28" s="49"/>
      <c r="AI28" s="62"/>
    </row>
    <row r="29" spans="1:36" ht="15" thickTop="1" x14ac:dyDescent="0.3">
      <c r="A29" s="5">
        <f t="shared" si="11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2">
        <f>'[1]Szenario 3'!$K29</f>
        <v>1598.3388584728825</v>
      </c>
      <c r="H29" s="90"/>
      <c r="I29" s="76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90"/>
      <c r="M29" s="27">
        <f>'[3]E-Auto'!$E27*(1/100)</f>
        <v>0.46752096774193563</v>
      </c>
      <c r="O29" s="35">
        <f t="shared" si="12"/>
        <v>13243.477321814247</v>
      </c>
      <c r="P29" s="39">
        <f t="shared" si="0"/>
        <v>1388.7347011589532</v>
      </c>
      <c r="Q29" s="90"/>
      <c r="R29" s="32">
        <f t="shared" si="1"/>
        <v>1</v>
      </c>
      <c r="S29" s="37">
        <f t="shared" si="2"/>
        <v>1</v>
      </c>
      <c r="T29" s="90"/>
      <c r="U29" s="43">
        <f t="shared" si="3"/>
        <v>0.11934852421921492</v>
      </c>
      <c r="V29" s="37">
        <f t="shared" si="4"/>
        <v>2.6666666766818948E-3</v>
      </c>
      <c r="W29" s="90"/>
      <c r="X29" s="84">
        <f t="shared" si="13"/>
        <v>10100</v>
      </c>
      <c r="Y29" s="45">
        <f t="shared" si="6"/>
        <v>18210994.304283302</v>
      </c>
      <c r="Z29" s="45">
        <f t="shared" si="7"/>
        <v>276779.33444895945</v>
      </c>
      <c r="AA29" s="45">
        <f t="shared" si="8"/>
        <v>12866.029968737797</v>
      </c>
      <c r="AB29" s="46">
        <f t="shared" si="9"/>
        <v>21782.797325962372</v>
      </c>
      <c r="AD29" s="44">
        <f t="shared" si="10"/>
        <v>18532522.466026962</v>
      </c>
      <c r="AE29" s="115"/>
      <c r="AF29" s="59" t="s">
        <v>23</v>
      </c>
      <c r="AG29" s="30">
        <v>19.7</v>
      </c>
      <c r="AH29" s="29" t="s">
        <v>21</v>
      </c>
      <c r="AI29" s="52"/>
    </row>
    <row r="30" spans="1:36" x14ac:dyDescent="0.3">
      <c r="A30" s="5">
        <f t="shared" si="11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2">
        <f>'[1]Szenario 3'!$K30</f>
        <v>1616.9429341819816</v>
      </c>
      <c r="H30" s="90"/>
      <c r="I30" s="76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90"/>
      <c r="M30" s="27">
        <f>'[3]E-Auto'!$E28*(1/100)</f>
        <v>0.49635290322580661</v>
      </c>
      <c r="O30" s="35">
        <f t="shared" si="12"/>
        <v>13307.712970330787</v>
      </c>
      <c r="P30" s="39">
        <f t="shared" si="0"/>
        <v>1395.2488438171429</v>
      </c>
      <c r="Q30" s="90"/>
      <c r="R30" s="32">
        <f t="shared" si="1"/>
        <v>1</v>
      </c>
      <c r="S30" s="37">
        <f t="shared" si="2"/>
        <v>1</v>
      </c>
      <c r="T30" s="90"/>
      <c r="U30" s="43">
        <f t="shared" si="3"/>
        <v>0.11934882109557578</v>
      </c>
      <c r="V30" s="37">
        <f t="shared" si="4"/>
        <v>2.6666666768711349E-3</v>
      </c>
      <c r="W30" s="90"/>
      <c r="X30" s="84">
        <f t="shared" si="13"/>
        <v>10100</v>
      </c>
      <c r="Y30" s="45">
        <f t="shared" si="6"/>
        <v>18299365.405504908</v>
      </c>
      <c r="Z30" s="45">
        <f t="shared" si="7"/>
        <v>278120.84304948041</v>
      </c>
      <c r="AA30" s="45">
        <f t="shared" si="8"/>
        <v>12541.908454759263</v>
      </c>
      <c r="AB30" s="46">
        <f t="shared" si="9"/>
        <v>21887.564542392476</v>
      </c>
      <c r="AD30" s="44">
        <f t="shared" si="10"/>
        <v>18622015.721551545</v>
      </c>
      <c r="AE30" s="115"/>
      <c r="AF30" s="63" t="s">
        <v>24</v>
      </c>
      <c r="AG30" s="30">
        <f>AG29*1.6</f>
        <v>31.52</v>
      </c>
      <c r="AH30" s="29" t="s">
        <v>21</v>
      </c>
      <c r="AI30" s="52"/>
    </row>
    <row r="31" spans="1:36" x14ac:dyDescent="0.3">
      <c r="A31" s="5">
        <f t="shared" si="11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2">
        <f>'[1]Szenario 3'!$K31</f>
        <v>1635.5470098910807</v>
      </c>
      <c r="H31" s="90"/>
      <c r="I31" s="76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90"/>
      <c r="M31" s="27">
        <f>'[3]E-Auto'!$E29*(1/100)</f>
        <v>0.52518483870967758</v>
      </c>
      <c r="O31" s="35">
        <f t="shared" si="12"/>
        <v>13371.948618847327</v>
      </c>
      <c r="P31" s="39">
        <f t="shared" si="0"/>
        <v>1401.7663926924911</v>
      </c>
      <c r="Q31" s="90"/>
      <c r="R31" s="32">
        <f t="shared" si="1"/>
        <v>1</v>
      </c>
      <c r="S31" s="37">
        <f t="shared" si="2"/>
        <v>1</v>
      </c>
      <c r="T31" s="90"/>
      <c r="U31" s="43">
        <f t="shared" si="3"/>
        <v>0.11934912230222663</v>
      </c>
      <c r="V31" s="37">
        <f t="shared" si="4"/>
        <v>2.6666666770631454E-3</v>
      </c>
      <c r="W31" s="90"/>
      <c r="X31" s="84">
        <f t="shared" si="13"/>
        <v>10100</v>
      </c>
      <c r="Y31" s="45">
        <f t="shared" si="6"/>
        <v>18387737.677012481</v>
      </c>
      <c r="Z31" s="45">
        <f t="shared" si="7"/>
        <v>279462.36656923249</v>
      </c>
      <c r="AA31" s="45">
        <f t="shared" si="8"/>
        <v>12214.055454469648</v>
      </c>
      <c r="AB31" s="46">
        <f t="shared" si="9"/>
        <v>21992.345388752969</v>
      </c>
      <c r="AD31" s="44">
        <f t="shared" si="10"/>
        <v>18711506.444424935</v>
      </c>
      <c r="AE31" s="115"/>
      <c r="AF31" s="64" t="s">
        <v>43</v>
      </c>
      <c r="AG31" s="30" t="s">
        <v>89</v>
      </c>
      <c r="AH31" s="29"/>
      <c r="AI31" s="52"/>
    </row>
    <row r="32" spans="1:36" x14ac:dyDescent="0.3">
      <c r="A32" s="5">
        <f t="shared" si="11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2">
        <f>'[1]Szenario 3'!$K32</f>
        <v>1654.1510856001801</v>
      </c>
      <c r="H32" s="90"/>
      <c r="I32" s="76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90"/>
      <c r="M32" s="27">
        <f>'[3]E-Auto'!$E30*(1/100)</f>
        <v>0.55401677419354856</v>
      </c>
      <c r="O32" s="35">
        <f t="shared" si="12"/>
        <v>13436.184267363868</v>
      </c>
      <c r="P32" s="39">
        <f t="shared" si="0"/>
        <v>1408.2872221458406</v>
      </c>
      <c r="Q32" s="90"/>
      <c r="R32" s="32">
        <f t="shared" si="1"/>
        <v>1</v>
      </c>
      <c r="S32" s="37">
        <f t="shared" si="2"/>
        <v>1</v>
      </c>
      <c r="T32" s="90"/>
      <c r="U32" s="43">
        <f t="shared" si="3"/>
        <v>0.11934942788107239</v>
      </c>
      <c r="V32" s="37">
        <f t="shared" si="4"/>
        <v>2.6666666772579514E-3</v>
      </c>
      <c r="W32" s="90"/>
      <c r="X32" s="84">
        <f t="shared" si="13"/>
        <v>10100</v>
      </c>
      <c r="Y32" s="45">
        <f t="shared" si="6"/>
        <v>18476111.1324751</v>
      </c>
      <c r="Z32" s="45">
        <f t="shared" si="7"/>
        <v>280803.90445791621</v>
      </c>
      <c r="AA32" s="45">
        <f t="shared" si="8"/>
        <v>11882.47096786896</v>
      </c>
      <c r="AB32" s="46">
        <f t="shared" si="9"/>
        <v>22097.139362300521</v>
      </c>
      <c r="AD32" s="44">
        <f t="shared" si="10"/>
        <v>18800994.647263188</v>
      </c>
      <c r="AE32" s="115"/>
      <c r="AF32" s="51" t="s">
        <v>23</v>
      </c>
      <c r="AG32" s="29"/>
      <c r="AH32" s="30">
        <v>0</v>
      </c>
      <c r="AI32" s="52" t="s">
        <v>57</v>
      </c>
    </row>
    <row r="33" spans="1:35" ht="15" thickBot="1" x14ac:dyDescent="0.35">
      <c r="A33" s="5">
        <f t="shared" si="11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2">
        <f>'[1]Szenario 3'!$K33</f>
        <v>1672.7551613092789</v>
      </c>
      <c r="H33" s="90"/>
      <c r="I33" s="76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90"/>
      <c r="M33" s="27">
        <f>'[3]E-Auto'!$E31*(1/100)</f>
        <v>0.58284870967741953</v>
      </c>
      <c r="O33" s="35">
        <f t="shared" si="12"/>
        <v>13500.419915880406</v>
      </c>
      <c r="P33" s="39">
        <f t="shared" si="0"/>
        <v>1414.8112126419608</v>
      </c>
      <c r="Q33" s="90"/>
      <c r="R33" s="32">
        <f t="shared" si="1"/>
        <v>1</v>
      </c>
      <c r="S33" s="37">
        <f t="shared" si="2"/>
        <v>1</v>
      </c>
      <c r="T33" s="90"/>
      <c r="U33" s="43">
        <f t="shared" si="3"/>
        <v>0.11934973787421974</v>
      </c>
      <c r="V33" s="37">
        <f t="shared" si="4"/>
        <v>2.6666666774555789E-3</v>
      </c>
      <c r="W33" s="90"/>
      <c r="X33" s="84">
        <f t="shared" si="13"/>
        <v>10100</v>
      </c>
      <c r="Y33" s="45">
        <f t="shared" si="6"/>
        <v>18564485.785834115</v>
      </c>
      <c r="Z33" s="45">
        <f t="shared" si="7"/>
        <v>282145.45619196724</v>
      </c>
      <c r="AA33" s="45">
        <f t="shared" si="8"/>
        <v>11547.154994957189</v>
      </c>
      <c r="AB33" s="46">
        <f t="shared" si="9"/>
        <v>22201.945984716556</v>
      </c>
      <c r="AD33" s="44">
        <f t="shared" si="10"/>
        <v>18890480.343005758</v>
      </c>
      <c r="AE33" s="115"/>
      <c r="AF33" s="88" t="s">
        <v>24</v>
      </c>
      <c r="AG33" s="42"/>
      <c r="AH33" s="61">
        <f>7/60</f>
        <v>0.11666666666666667</v>
      </c>
      <c r="AI33" s="57" t="s">
        <v>57</v>
      </c>
    </row>
    <row r="34" spans="1:35" ht="15" thickBot="1" x14ac:dyDescent="0.35">
      <c r="A34" s="5">
        <f t="shared" si="11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2">
        <f>'[1]Szenario 3'!$K34</f>
        <v>1691.3592370183781</v>
      </c>
      <c r="H34" s="90"/>
      <c r="I34" s="76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90"/>
      <c r="M34" s="27">
        <f>'[3]E-Auto'!$E32*(1/100)</f>
        <v>0.6116806451612905</v>
      </c>
      <c r="O34" s="35">
        <f t="shared" si="12"/>
        <v>13564.655564396946</v>
      </c>
      <c r="P34" s="39">
        <f t="shared" si="0"/>
        <v>1421.3382503833116</v>
      </c>
      <c r="Q34" s="90"/>
      <c r="R34" s="32">
        <f t="shared" si="1"/>
        <v>1</v>
      </c>
      <c r="S34" s="37">
        <f t="shared" si="2"/>
        <v>1</v>
      </c>
      <c r="T34" s="90"/>
      <c r="U34" s="43">
        <f t="shared" si="3"/>
        <v>0.11935005232397715</v>
      </c>
      <c r="V34" s="37">
        <f t="shared" si="4"/>
        <v>2.6666666776560539E-3</v>
      </c>
      <c r="W34" s="90"/>
      <c r="X34" s="84">
        <f t="shared" si="13"/>
        <v>10100</v>
      </c>
      <c r="Y34" s="45">
        <f t="shared" si="6"/>
        <v>18652861.651296847</v>
      </c>
      <c r="Z34" s="45">
        <f t="shared" si="7"/>
        <v>283487.02127295249</v>
      </c>
      <c r="AA34" s="45">
        <f t="shared" si="8"/>
        <v>11208.107535734338</v>
      </c>
      <c r="AB34" s="46">
        <f t="shared" si="9"/>
        <v>22306.764800641835</v>
      </c>
      <c r="AD34" s="44">
        <f t="shared" si="10"/>
        <v>18979963.544906177</v>
      </c>
      <c r="AE34" s="115"/>
    </row>
    <row r="35" spans="1:35" ht="15" thickBot="1" x14ac:dyDescent="0.35">
      <c r="A35" s="5">
        <f t="shared" si="11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2">
        <f>'[1]Szenario 3'!$K35</f>
        <v>1709.9633127274767</v>
      </c>
      <c r="H35" s="90"/>
      <c r="I35" s="76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90"/>
      <c r="M35" s="27">
        <f>'[3]E-Auto'!$E33*(1/100)</f>
        <v>0.64051258064516148</v>
      </c>
      <c r="O35" s="35">
        <f t="shared" si="12"/>
        <v>13628.891212913486</v>
      </c>
      <c r="P35" s="39">
        <f t="shared" si="0"/>
        <v>1427.8682269698654</v>
      </c>
      <c r="Q35" s="90"/>
      <c r="R35" s="32">
        <f t="shared" si="1"/>
        <v>1</v>
      </c>
      <c r="S35" s="37">
        <f t="shared" si="2"/>
        <v>1</v>
      </c>
      <c r="T35" s="90"/>
      <c r="U35" s="43">
        <f t="shared" si="3"/>
        <v>0.1193503712728549</v>
      </c>
      <c r="V35" s="37">
        <f t="shared" si="4"/>
        <v>2.6666666778594017E-3</v>
      </c>
      <c r="W35" s="90"/>
      <c r="X35" s="84">
        <f t="shared" si="13"/>
        <v>10100</v>
      </c>
      <c r="Y35" s="45">
        <f t="shared" si="6"/>
        <v>18741238.743330829</v>
      </c>
      <c r="Z35" s="45">
        <f t="shared" si="7"/>
        <v>284828.59922607971</v>
      </c>
      <c r="AA35" s="45">
        <f t="shared" si="8"/>
        <v>10865.32859020041</v>
      </c>
      <c r="AB35" s="46">
        <f t="shared" si="9"/>
        <v>22411.595376315141</v>
      </c>
      <c r="AD35" s="44">
        <f t="shared" si="10"/>
        <v>19069444.266523425</v>
      </c>
      <c r="AE35" s="115"/>
      <c r="AF35" s="58" t="s">
        <v>37</v>
      </c>
      <c r="AG35" s="49"/>
      <c r="AH35" s="62"/>
    </row>
    <row r="36" spans="1:35" ht="15" thickTop="1" x14ac:dyDescent="0.3">
      <c r="A36" s="5">
        <f t="shared" si="11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2">
        <f>'[1]Szenario 3'!$K36</f>
        <v>1728.5673884365763</v>
      </c>
      <c r="H36" s="90"/>
      <c r="I36" s="76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90"/>
      <c r="M36" s="27">
        <f>'[3]E-Auto'!$E34*(1/100)</f>
        <v>0.66934451612903245</v>
      </c>
      <c r="O36" s="35">
        <f t="shared" si="12"/>
        <v>13693.126861430024</v>
      </c>
      <c r="P36" s="39">
        <f t="shared" si="0"/>
        <v>1434.401039082845</v>
      </c>
      <c r="Q36" s="90"/>
      <c r="R36" s="32">
        <f t="shared" si="1"/>
        <v>1</v>
      </c>
      <c r="S36" s="37">
        <f t="shared" si="2"/>
        <v>1</v>
      </c>
      <c r="T36" s="90"/>
      <c r="U36" s="43">
        <f t="shared" si="3"/>
        <v>0.11935069476356502</v>
      </c>
      <c r="V36" s="37">
        <f t="shared" si="4"/>
        <v>2.6666666780656486E-3</v>
      </c>
      <c r="W36" s="90"/>
      <c r="X36" s="84">
        <f t="shared" si="13"/>
        <v>10100</v>
      </c>
      <c r="Y36" s="45">
        <f t="shared" si="6"/>
        <v>18829617.076658454</v>
      </c>
      <c r="Z36" s="45">
        <f t="shared" si="7"/>
        <v>286170.18959881255</v>
      </c>
      <c r="AA36" s="45">
        <f t="shared" si="8"/>
        <v>10518.818158355401</v>
      </c>
      <c r="AB36" s="46">
        <f t="shared" si="9"/>
        <v>22516.437298307839</v>
      </c>
      <c r="AD36" s="44">
        <f t="shared" si="10"/>
        <v>19158922.521713931</v>
      </c>
      <c r="AE36" s="115"/>
      <c r="AF36" s="59" t="s">
        <v>23</v>
      </c>
      <c r="AG36" s="30">
        <v>0.15</v>
      </c>
      <c r="AH36" s="52" t="s">
        <v>38</v>
      </c>
    </row>
    <row r="37" spans="1:35" ht="15" thickBot="1" x14ac:dyDescent="0.35">
      <c r="A37" s="5">
        <f t="shared" si="11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2">
        <f>'[1]Szenario 3'!$K37</f>
        <v>1747.1714641456751</v>
      </c>
      <c r="H37" s="90"/>
      <c r="I37" s="76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90"/>
      <c r="M37" s="27">
        <f>'[3]E-Auto'!$E35*(1/100)</f>
        <v>0.69817645161290343</v>
      </c>
      <c r="O37" s="35">
        <f t="shared" si="12"/>
        <v>13757.362509946563</v>
      </c>
      <c r="P37" s="39">
        <f t="shared" si="0"/>
        <v>1440.9365881904446</v>
      </c>
      <c r="Q37" s="90"/>
      <c r="R37" s="32">
        <f t="shared" si="1"/>
        <v>1</v>
      </c>
      <c r="S37" s="37">
        <f t="shared" si="2"/>
        <v>1</v>
      </c>
      <c r="T37" s="90"/>
      <c r="U37" s="43">
        <f t="shared" si="3"/>
        <v>0.11935102283902138</v>
      </c>
      <c r="V37" s="37">
        <f t="shared" si="4"/>
        <v>2.6666666782748211E-3</v>
      </c>
      <c r="W37" s="90"/>
      <c r="X37" s="84">
        <f t="shared" si="13"/>
        <v>10100</v>
      </c>
      <c r="Y37" s="45">
        <f t="shared" si="6"/>
        <v>18917996.666252129</v>
      </c>
      <c r="Z37" s="45">
        <f t="shared" si="7"/>
        <v>287511.7919595819</v>
      </c>
      <c r="AA37" s="45">
        <f t="shared" si="8"/>
        <v>10168.576240199312</v>
      </c>
      <c r="AB37" s="46">
        <f t="shared" si="9"/>
        <v>22621.290172346282</v>
      </c>
      <c r="AD37" s="44">
        <f t="shared" si="10"/>
        <v>19248398.324624259</v>
      </c>
      <c r="AE37" s="115"/>
      <c r="AF37" s="60" t="s">
        <v>24</v>
      </c>
      <c r="AG37" s="61">
        <v>0.7</v>
      </c>
      <c r="AH37" s="57" t="s">
        <v>38</v>
      </c>
    </row>
    <row r="38" spans="1:35" ht="15" thickBot="1" x14ac:dyDescent="0.35">
      <c r="A38" s="5">
        <f t="shared" si="11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2">
        <f>'[1]Szenario 3'!$K38</f>
        <v>1765.7755398547743</v>
      </c>
      <c r="H38" s="90"/>
      <c r="I38" s="76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90"/>
      <c r="M38" s="27">
        <f>'[3]E-Auto'!$E36*(1/100)</f>
        <v>0.7270083870967744</v>
      </c>
      <c r="O38" s="35">
        <f t="shared" si="12"/>
        <v>13821.598158463101</v>
      </c>
      <c r="P38" s="39">
        <f t="shared" si="0"/>
        <v>1447.474780273765</v>
      </c>
      <c r="Q38" s="90"/>
      <c r="R38" s="32">
        <f t="shared" si="1"/>
        <v>1</v>
      </c>
      <c r="S38" s="37">
        <f t="shared" si="2"/>
        <v>1</v>
      </c>
      <c r="T38" s="90"/>
      <c r="U38" s="43">
        <f t="shared" si="3"/>
        <v>0.11935135554233957</v>
      </c>
      <c r="V38" s="37">
        <f t="shared" si="4"/>
        <v>2.6666666784869453E-3</v>
      </c>
      <c r="W38" s="90"/>
      <c r="X38" s="84">
        <f t="shared" si="13"/>
        <v>10100</v>
      </c>
      <c r="Y38" s="45">
        <f t="shared" si="6"/>
        <v>19006377.527329724</v>
      </c>
      <c r="Z38" s="45">
        <f t="shared" si="7"/>
        <v>288853.40589658485</v>
      </c>
      <c r="AA38" s="45">
        <f t="shared" si="8"/>
        <v>9814.6028357321466</v>
      </c>
      <c r="AB38" s="46">
        <f t="shared" si="9"/>
        <v>22726.153622215163</v>
      </c>
      <c r="AD38" s="44">
        <f t="shared" si="10"/>
        <v>19337871.689684257</v>
      </c>
      <c r="AE38" s="115"/>
    </row>
    <row r="39" spans="1:35" ht="15" thickBot="1" x14ac:dyDescent="0.35">
      <c r="A39" s="5">
        <f t="shared" si="11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2">
        <f>'[1]Szenario 3'!$K39</f>
        <v>1784.3796155638734</v>
      </c>
      <c r="H39" s="90"/>
      <c r="I39" s="76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90"/>
      <c r="M39" s="27">
        <f>'[3]E-Auto'!$E37*(1/100)</f>
        <v>0.75584032258064537</v>
      </c>
      <c r="O39" s="35">
        <f t="shared" si="12"/>
        <v>13885.833806979641</v>
      </c>
      <c r="P39" s="39">
        <f t="shared" si="0"/>
        <v>1454.0155255713664</v>
      </c>
      <c r="Q39" s="90"/>
      <c r="R39" s="32">
        <f t="shared" si="1"/>
        <v>1</v>
      </c>
      <c r="S39" s="37">
        <f t="shared" si="2"/>
        <v>1</v>
      </c>
      <c r="T39" s="90"/>
      <c r="U39" s="43">
        <f t="shared" si="3"/>
        <v>0.119351692916837</v>
      </c>
      <c r="V39" s="37">
        <f t="shared" si="4"/>
        <v>2.6666666787020484E-3</v>
      </c>
      <c r="W39" s="90"/>
      <c r="X39" s="84">
        <f t="shared" si="13"/>
        <v>10100</v>
      </c>
      <c r="Y39" s="45">
        <f t="shared" si="6"/>
        <v>19094759.675350439</v>
      </c>
      <c r="Z39" s="45">
        <f t="shared" si="7"/>
        <v>290195.03101666644</v>
      </c>
      <c r="AA39" s="45">
        <f t="shared" si="8"/>
        <v>9456.897944953902</v>
      </c>
      <c r="AB39" s="46">
        <f t="shared" si="9"/>
        <v>22831.027288735324</v>
      </c>
      <c r="AD39" s="44">
        <f t="shared" si="10"/>
        <v>19427342.631600793</v>
      </c>
      <c r="AE39" s="115"/>
      <c r="AF39" s="58" t="s">
        <v>25</v>
      </c>
      <c r="AG39" s="49"/>
      <c r="AH39" s="50" t="s">
        <v>41</v>
      </c>
    </row>
    <row r="40" spans="1:35" ht="15" thickTop="1" x14ac:dyDescent="0.3">
      <c r="A40" s="5">
        <f t="shared" si="11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2">
        <f>'[1]Szenario 3'!$K40</f>
        <v>1802.9836912729727</v>
      </c>
      <c r="H40" s="90"/>
      <c r="I40" s="76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90"/>
      <c r="M40" s="27">
        <f>'[3]E-Auto'!$E38*(1/100)</f>
        <v>0.78467225806451635</v>
      </c>
      <c r="O40" s="35">
        <f t="shared" si="12"/>
        <v>13950.069455496181</v>
      </c>
      <c r="P40" s="39">
        <f t="shared" si="0"/>
        <v>1460.5587383409782</v>
      </c>
      <c r="Q40" s="90"/>
      <c r="R40" s="32">
        <f t="shared" si="1"/>
        <v>1</v>
      </c>
      <c r="S40" s="37">
        <f t="shared" si="2"/>
        <v>1</v>
      </c>
      <c r="T40" s="90"/>
      <c r="U40" s="43">
        <f t="shared" si="3"/>
        <v>0.11935203500603288</v>
      </c>
      <c r="V40" s="37">
        <f t="shared" si="4"/>
        <v>2.6666666789201565E-3</v>
      </c>
      <c r="W40" s="90"/>
      <c r="X40" s="84">
        <f t="shared" si="13"/>
        <v>10100</v>
      </c>
      <c r="Y40" s="45">
        <f t="shared" si="6"/>
        <v>19183143.126010969</v>
      </c>
      <c r="Z40" s="45">
        <f t="shared" si="7"/>
        <v>291536.66694427544</v>
      </c>
      <c r="AA40" s="45">
        <f t="shared" si="8"/>
        <v>9095.4615678645769</v>
      </c>
      <c r="AB40" s="46">
        <f t="shared" si="9"/>
        <v>22935.91082881028</v>
      </c>
      <c r="AD40" s="44">
        <f t="shared" si="10"/>
        <v>19516811.16535192</v>
      </c>
      <c r="AE40" s="115"/>
      <c r="AF40" s="59" t="s">
        <v>39</v>
      </c>
      <c r="AG40" s="30">
        <v>3.4500000000000003E-2</v>
      </c>
      <c r="AH40" s="52" t="s">
        <v>38</v>
      </c>
    </row>
    <row r="41" spans="1:35" ht="15" thickBot="1" x14ac:dyDescent="0.35">
      <c r="A41" s="5">
        <f t="shared" si="11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2">
        <f>'[1]Szenario 3'!$K41</f>
        <v>1821.5877669820716</v>
      </c>
      <c r="H41" s="90"/>
      <c r="I41" s="76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90"/>
      <c r="M41" s="27">
        <f>'[3]E-Auto'!$E39*(1/100)</f>
        <v>0.81350419354838732</v>
      </c>
      <c r="O41" s="35">
        <f t="shared" si="12"/>
        <v>14014.305104012723</v>
      </c>
      <c r="P41" s="39">
        <f t="shared" si="0"/>
        <v>1467.1043366370361</v>
      </c>
      <c r="Q41" s="90"/>
      <c r="R41" s="32">
        <f t="shared" si="1"/>
        <v>1</v>
      </c>
      <c r="S41" s="37">
        <f t="shared" si="2"/>
        <v>1</v>
      </c>
      <c r="T41" s="90"/>
      <c r="U41" s="43">
        <f t="shared" si="3"/>
        <v>0.11935238185364817</v>
      </c>
      <c r="V41" s="37">
        <f t="shared" si="4"/>
        <v>2.6666666791412973E-3</v>
      </c>
      <c r="W41" s="90"/>
      <c r="X41" s="84">
        <f t="shared" si="13"/>
        <v>10100</v>
      </c>
      <c r="Y41" s="45">
        <f t="shared" si="6"/>
        <v>19271527.895241991</v>
      </c>
      <c r="Z41" s="45">
        <f t="shared" si="7"/>
        <v>292878.3133204903</v>
      </c>
      <c r="AA41" s="45">
        <f t="shared" si="8"/>
        <v>8730.2937044641767</v>
      </c>
      <c r="AB41" s="46">
        <f t="shared" si="9"/>
        <v>23040.803914535991</v>
      </c>
      <c r="AD41" s="44">
        <f t="shared" si="10"/>
        <v>19606277.306181483</v>
      </c>
      <c r="AE41" s="115"/>
      <c r="AF41" s="60" t="s">
        <v>40</v>
      </c>
      <c r="AG41" s="61">
        <v>1.49E-2</v>
      </c>
      <c r="AH41" s="57" t="s">
        <v>38</v>
      </c>
    </row>
    <row r="42" spans="1:35" ht="15" thickBot="1" x14ac:dyDescent="0.35">
      <c r="A42" s="5">
        <f t="shared" si="11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2">
        <f>'[1]Szenario 3'!$K42</f>
        <v>1840.1918426911707</v>
      </c>
      <c r="H42" s="90"/>
      <c r="I42" s="76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90"/>
      <c r="M42" s="27">
        <f>'[3]E-Auto'!$E40*(1/100)</f>
        <v>0.8423361290322583</v>
      </c>
      <c r="O42" s="35">
        <f t="shared" si="12"/>
        <v>14078.540752529261</v>
      </c>
      <c r="P42" s="39">
        <f t="shared" si="0"/>
        <v>1473.6522421028308</v>
      </c>
      <c r="Q42" s="90"/>
      <c r="R42" s="32">
        <f t="shared" si="1"/>
        <v>1</v>
      </c>
      <c r="S42" s="37">
        <f t="shared" si="2"/>
        <v>1</v>
      </c>
      <c r="T42" s="90"/>
      <c r="U42" s="43">
        <f t="shared" si="3"/>
        <v>0.11935273350360566</v>
      </c>
      <c r="V42" s="37">
        <f t="shared" si="4"/>
        <v>2.6666666793654977E-3</v>
      </c>
      <c r="W42" s="90"/>
      <c r="X42" s="84">
        <f t="shared" si="13"/>
        <v>10100</v>
      </c>
      <c r="Y42" s="45">
        <f t="shared" si="6"/>
        <v>19359913.999204922</v>
      </c>
      <c r="Z42" s="45">
        <f t="shared" si="7"/>
        <v>294219.96980210848</v>
      </c>
      <c r="AA42" s="45">
        <f t="shared" si="8"/>
        <v>8361.3943547526906</v>
      </c>
      <c r="AB42" s="46">
        <f t="shared" si="9"/>
        <v>23145.706232369175</v>
      </c>
      <c r="AD42" s="44">
        <f t="shared" si="10"/>
        <v>19695741.069594152</v>
      </c>
      <c r="AE42" s="115"/>
    </row>
    <row r="43" spans="1:35" x14ac:dyDescent="0.3">
      <c r="A43" s="5">
        <f t="shared" si="11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2">
        <f>'[1]Szenario 3'!$K43</f>
        <v>1858.7959184002698</v>
      </c>
      <c r="H43" s="90"/>
      <c r="I43" s="76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90"/>
      <c r="M43" s="27">
        <f>'[3]E-Auto'!$E41*(1/100)</f>
        <v>0.87116806451612927</v>
      </c>
      <c r="O43" s="35">
        <f t="shared" si="12"/>
        <v>14142.776401045803</v>
      </c>
      <c r="P43" s="39">
        <f t="shared" si="0"/>
        <v>1480.2023797761699</v>
      </c>
      <c r="Q43" s="90"/>
      <c r="R43" s="32">
        <f t="shared" si="1"/>
        <v>1</v>
      </c>
      <c r="S43" s="37">
        <f t="shared" si="2"/>
        <v>1</v>
      </c>
      <c r="T43" s="90"/>
      <c r="U43" s="43">
        <f t="shared" si="3"/>
        <v>0.11935309000002987</v>
      </c>
      <c r="V43" s="37">
        <f t="shared" si="4"/>
        <v>2.6666666795927838E-3</v>
      </c>
      <c r="W43" s="90"/>
      <c r="X43" s="84">
        <f t="shared" si="13"/>
        <v>10100</v>
      </c>
      <c r="Y43" s="45">
        <f t="shared" si="6"/>
        <v>19448301.454288948</v>
      </c>
      <c r="Z43" s="45">
        <f t="shared" si="7"/>
        <v>295561.63606079586</v>
      </c>
      <c r="AA43" s="45">
        <f t="shared" si="8"/>
        <v>7988.763518730133</v>
      </c>
      <c r="AB43" s="46">
        <f t="shared" si="9"/>
        <v>23250.617482349677</v>
      </c>
      <c r="AD43" s="44">
        <f t="shared" si="10"/>
        <v>19785202.471350823</v>
      </c>
      <c r="AE43" s="115"/>
      <c r="AF43" s="48" t="s">
        <v>42</v>
      </c>
      <c r="AG43" s="49"/>
      <c r="AH43" s="50"/>
    </row>
    <row r="44" spans="1:35" x14ac:dyDescent="0.3">
      <c r="A44" s="5">
        <f t="shared" si="11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2">
        <f>'[1]Szenario 3'!$K44</f>
        <v>1877.3999941093691</v>
      </c>
      <c r="H44" s="90"/>
      <c r="I44" s="76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90"/>
      <c r="M44" s="27">
        <f>'[3]E-Auto'!$E42*(1/100)</f>
        <v>0.9</v>
      </c>
      <c r="O44" s="35">
        <f t="shared" si="12"/>
        <v>14207.012049562343</v>
      </c>
      <c r="P44" s="39">
        <f t="shared" si="0"/>
        <v>1486.7546779075244</v>
      </c>
      <c r="Q44" s="90"/>
      <c r="R44" s="32">
        <f t="shared" si="1"/>
        <v>1</v>
      </c>
      <c r="S44" s="37">
        <f t="shared" si="2"/>
        <v>1</v>
      </c>
      <c r="T44" s="90"/>
      <c r="U44" s="43">
        <f t="shared" si="3"/>
        <v>0.11935345138724715</v>
      </c>
      <c r="V44" s="37">
        <f t="shared" si="4"/>
        <v>2.6666666798231841E-3</v>
      </c>
      <c r="W44" s="90"/>
      <c r="X44" s="84">
        <f t="shared" si="13"/>
        <v>10100</v>
      </c>
      <c r="Y44" s="45">
        <f t="shared" si="6"/>
        <v>19536690.277108256</v>
      </c>
      <c r="Z44" s="45">
        <f t="shared" si="7"/>
        <v>296903.31178228924</v>
      </c>
      <c r="AA44" s="45">
        <f t="shared" si="8"/>
        <v>7612.401196396494</v>
      </c>
      <c r="AB44" s="46">
        <f t="shared" si="9"/>
        <v>23355.537377372759</v>
      </c>
      <c r="AD44" s="44">
        <f t="shared" si="10"/>
        <v>19874661.527464315</v>
      </c>
      <c r="AE44" s="115"/>
      <c r="AF44" s="137" t="s">
        <v>44</v>
      </c>
      <c r="AG44" s="138"/>
      <c r="AH44" s="139"/>
    </row>
    <row r="45" spans="1:35" x14ac:dyDescent="0.3">
      <c r="A45" s="5">
        <f t="shared" si="11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2">
        <f>'[1]Szenario 3'!$K45</f>
        <v>1896.004069818468</v>
      </c>
      <c r="H45" s="90"/>
      <c r="I45" s="76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90"/>
      <c r="M45" s="27">
        <f>'[3]E-Auto'!$E43*(1/100)</f>
        <v>0.928831935483871</v>
      </c>
      <c r="O45" s="35">
        <f t="shared" si="12"/>
        <v>14271.247698078883</v>
      </c>
      <c r="P45" s="39">
        <f t="shared" si="0"/>
        <v>1493.3090677897492</v>
      </c>
      <c r="Q45" s="90"/>
      <c r="R45" s="32">
        <f t="shared" si="1"/>
        <v>1</v>
      </c>
      <c r="S45" s="37">
        <f t="shared" si="2"/>
        <v>1</v>
      </c>
      <c r="T45" s="90"/>
      <c r="U45" s="43">
        <f t="shared" si="3"/>
        <v>0.11935381770978563</v>
      </c>
      <c r="V45" s="37">
        <f t="shared" si="4"/>
        <v>2.666666680056726E-3</v>
      </c>
      <c r="W45" s="90"/>
      <c r="X45" s="84">
        <f t="shared" si="13"/>
        <v>10100</v>
      </c>
      <c r="Y45" s="45">
        <f t="shared" si="6"/>
        <v>19625080.484499555</v>
      </c>
      <c r="Z45" s="45">
        <f t="shared" si="7"/>
        <v>298244.99666565144</v>
      </c>
      <c r="AA45" s="45">
        <f t="shared" si="8"/>
        <v>7232.3073877517754</v>
      </c>
      <c r="AB45" s="46">
        <f t="shared" si="9"/>
        <v>23460.465642507723</v>
      </c>
      <c r="AD45" s="44">
        <f t="shared" si="10"/>
        <v>19964118.254195467</v>
      </c>
      <c r="AE45" s="115"/>
      <c r="AF45" s="51" t="s">
        <v>48</v>
      </c>
      <c r="AG45" s="30">
        <v>15000</v>
      </c>
      <c r="AH45" s="52" t="s">
        <v>47</v>
      </c>
    </row>
    <row r="46" spans="1:35" x14ac:dyDescent="0.3">
      <c r="A46" s="5">
        <f t="shared" si="11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2">
        <f>'[1]Szenario 3'!$K46</f>
        <v>1914.6081455275671</v>
      </c>
      <c r="H46" s="90"/>
      <c r="I46" s="76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90"/>
      <c r="M46" s="27">
        <f>'[3]E-Auto'!$E44*(1/100)</f>
        <v>0.95766387096774197</v>
      </c>
      <c r="O46" s="35">
        <f t="shared" si="12"/>
        <v>14335.483346595423</v>
      </c>
      <c r="P46" s="39">
        <f t="shared" si="0"/>
        <v>1499.8654835985162</v>
      </c>
      <c r="Q46" s="90"/>
      <c r="R46" s="32">
        <f t="shared" si="1"/>
        <v>1</v>
      </c>
      <c r="S46" s="37">
        <f t="shared" si="2"/>
        <v>1</v>
      </c>
      <c r="T46" s="90"/>
      <c r="U46" s="43">
        <f t="shared" si="3"/>
        <v>0.11935418901237521</v>
      </c>
      <c r="V46" s="37">
        <f t="shared" si="4"/>
        <v>2.6666666802934369E-3</v>
      </c>
      <c r="W46" s="90"/>
      <c r="X46" s="84">
        <f t="shared" si="13"/>
        <v>10100</v>
      </c>
      <c r="Y46" s="45">
        <f t="shared" si="6"/>
        <v>19713472.093519717</v>
      </c>
      <c r="Z46" s="45">
        <f t="shared" si="7"/>
        <v>299586.69042257196</v>
      </c>
      <c r="AA46" s="45">
        <f t="shared" si="8"/>
        <v>6848.4820927959763</v>
      </c>
      <c r="AB46" s="46">
        <f t="shared" si="9"/>
        <v>23565.402014359457</v>
      </c>
      <c r="AD46" s="44">
        <f t="shared" si="10"/>
        <v>20053572.668049447</v>
      </c>
      <c r="AE46" s="115"/>
      <c r="AF46" s="53"/>
      <c r="AG46" s="54">
        <f>'[4]Risikoschätzung '!$U$22</f>
        <v>3.8183974898599521E-6</v>
      </c>
      <c r="AH46" s="52" t="s">
        <v>51</v>
      </c>
    </row>
    <row r="47" spans="1:35" x14ac:dyDescent="0.3">
      <c r="A47" s="5">
        <f t="shared" si="11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2">
        <f>'[1]Szenario 3'!$K47</f>
        <v>1933.2122212366662</v>
      </c>
      <c r="H47" s="90"/>
      <c r="I47" s="76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90"/>
      <c r="M47" s="27">
        <f>'[3]E-Auto'!$E45*(1/100)</f>
        <v>0.98649580645161294</v>
      </c>
      <c r="O47" s="35">
        <f t="shared" si="12"/>
        <v>14399.718995111962</v>
      </c>
      <c r="P47" s="39">
        <f t="shared" si="0"/>
        <v>1506.4238622426872</v>
      </c>
      <c r="Q47" s="90"/>
      <c r="R47" s="32">
        <f t="shared" si="1"/>
        <v>1</v>
      </c>
      <c r="S47" s="37">
        <f t="shared" si="2"/>
        <v>1</v>
      </c>
      <c r="T47" s="90"/>
      <c r="U47" s="43">
        <f t="shared" si="3"/>
        <v>0.11935456533994758</v>
      </c>
      <c r="V47" s="37">
        <f t="shared" si="4"/>
        <v>2.6666666805333452E-3</v>
      </c>
      <c r="W47" s="90"/>
      <c r="X47" s="84">
        <f t="shared" si="13"/>
        <v>10100</v>
      </c>
      <c r="Y47" s="45">
        <f t="shared" si="6"/>
        <v>19801865.121443689</v>
      </c>
      <c r="Z47" s="45">
        <f t="shared" si="7"/>
        <v>300928.39277671144</v>
      </c>
      <c r="AA47" s="45">
        <f t="shared" si="8"/>
        <v>6460.9253115290976</v>
      </c>
      <c r="AB47" s="46">
        <f t="shared" si="9"/>
        <v>23670.346240469644</v>
      </c>
      <c r="AD47" s="44">
        <f t="shared" ref="AD47:AD54" si="14">SUM(X47:AB47)</f>
        <v>20143024.785772398</v>
      </c>
      <c r="AE47" s="115"/>
      <c r="AF47" s="53"/>
      <c r="AG47" s="54">
        <f>'[4]Risikoschätzung '!$U$26</f>
        <v>7.3070788764507686E-7</v>
      </c>
      <c r="AH47" s="52" t="s">
        <v>51</v>
      </c>
    </row>
    <row r="48" spans="1:35" x14ac:dyDescent="0.3">
      <c r="A48" s="5">
        <f t="shared" si="11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2">
        <f>'[1]Szenario 3'!$K48</f>
        <v>1951.8162969457651</v>
      </c>
      <c r="H48" s="90"/>
      <c r="I48" s="76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90"/>
      <c r="M48" s="27">
        <f>'[3]E-Auto'!$E46*(1/100)</f>
        <v>1</v>
      </c>
      <c r="O48" s="35">
        <f t="shared" si="12"/>
        <v>14463.954643628502</v>
      </c>
      <c r="P48" s="39">
        <f t="shared" si="0"/>
        <v>1512.9841432239111</v>
      </c>
      <c r="Q48" s="90"/>
      <c r="R48" s="32">
        <f t="shared" si="1"/>
        <v>1</v>
      </c>
      <c r="S48" s="37">
        <f t="shared" si="2"/>
        <v>1</v>
      </c>
      <c r="T48" s="90"/>
      <c r="U48" s="43">
        <f t="shared" si="3"/>
        <v>0.11935494673763622</v>
      </c>
      <c r="V48" s="37">
        <f t="shared" si="4"/>
        <v>2.666666680776478E-3</v>
      </c>
      <c r="W48" s="90"/>
      <c r="X48" s="84">
        <f t="shared" si="13"/>
        <v>10100</v>
      </c>
      <c r="Y48" s="45">
        <f t="shared" si="6"/>
        <v>19890259.585762542</v>
      </c>
      <c r="Z48" s="45">
        <f t="shared" si="7"/>
        <v>302270.10346308729</v>
      </c>
      <c r="AA48" s="45">
        <f t="shared" si="8"/>
        <v>6292.9773863498895</v>
      </c>
      <c r="AB48" s="46">
        <f t="shared" si="9"/>
        <v>23775.298078754982</v>
      </c>
      <c r="AD48" s="44">
        <f t="shared" si="14"/>
        <v>20232697.964690737</v>
      </c>
      <c r="AE48" s="115"/>
      <c r="AF48" s="137" t="s">
        <v>45</v>
      </c>
      <c r="AG48" s="138"/>
      <c r="AH48" s="139"/>
    </row>
    <row r="49" spans="1:34" x14ac:dyDescent="0.3">
      <c r="A49" s="5">
        <f t="shared" si="11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2">
        <f>'[1]Szenario 3'!$K49</f>
        <v>1970.4203726548642</v>
      </c>
      <c r="H49" s="90"/>
      <c r="I49" s="76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90"/>
      <c r="M49" s="27">
        <f>'[3]E-Auto'!$E47*(1/100)</f>
        <v>1</v>
      </c>
      <c r="O49" s="35">
        <f t="shared" si="12"/>
        <v>14528.19029214504</v>
      </c>
      <c r="P49" s="39">
        <f t="shared" si="0"/>
        <v>1519.5462685047858</v>
      </c>
      <c r="Q49" s="90"/>
      <c r="R49" s="32">
        <f t="shared" si="1"/>
        <v>1</v>
      </c>
      <c r="S49" s="37">
        <f t="shared" si="2"/>
        <v>1</v>
      </c>
      <c r="T49" s="90"/>
      <c r="U49" s="43">
        <f t="shared" si="3"/>
        <v>0.11935533325077641</v>
      </c>
      <c r="V49" s="37">
        <f t="shared" si="4"/>
        <v>2.6666666810228634E-3</v>
      </c>
      <c r="W49" s="90"/>
      <c r="X49" s="84">
        <f t="shared" si="13"/>
        <v>10100</v>
      </c>
      <c r="Y49" s="45">
        <f t="shared" si="6"/>
        <v>19978655.50418165</v>
      </c>
      <c r="Z49" s="45">
        <f t="shared" si="7"/>
        <v>303611.82222749561</v>
      </c>
      <c r="AA49" s="45">
        <f t="shared" si="8"/>
        <v>6320.9250323064643</v>
      </c>
      <c r="AB49" s="46">
        <f t="shared" si="9"/>
        <v>23880.257296979606</v>
      </c>
      <c r="AD49" s="44">
        <f t="shared" si="14"/>
        <v>20322568.508738432</v>
      </c>
      <c r="AE49" s="115"/>
      <c r="AF49" s="51" t="s">
        <v>49</v>
      </c>
      <c r="AG49" s="30">
        <v>110000</v>
      </c>
      <c r="AH49" s="52" t="s">
        <v>47</v>
      </c>
    </row>
    <row r="50" spans="1:34" x14ac:dyDescent="0.3">
      <c r="A50" s="5">
        <f t="shared" si="11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2">
        <f>'[1]Szenario 3'!$K50</f>
        <v>1989.0244483639631</v>
      </c>
      <c r="H50" s="90"/>
      <c r="I50" s="76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90"/>
      <c r="M50" s="27">
        <f>'[3]E-Auto'!$E48*(1/100)</f>
        <v>1</v>
      </c>
      <c r="O50" s="35">
        <f t="shared" si="12"/>
        <v>14592.42594066158</v>
      </c>
      <c r="P50" s="39">
        <f t="shared" si="0"/>
        <v>1526.110182384987</v>
      </c>
      <c r="Q50" s="90"/>
      <c r="R50" s="32">
        <f t="shared" si="1"/>
        <v>1</v>
      </c>
      <c r="S50" s="37">
        <f t="shared" si="2"/>
        <v>1</v>
      </c>
      <c r="T50" s="90"/>
      <c r="U50" s="43">
        <f t="shared" si="3"/>
        <v>0.11935572492490519</v>
      </c>
      <c r="V50" s="37">
        <f t="shared" si="4"/>
        <v>2.6666666812725308E-3</v>
      </c>
      <c r="W50" s="90"/>
      <c r="X50" s="84">
        <f t="shared" si="13"/>
        <v>10100</v>
      </c>
      <c r="Y50" s="45">
        <f t="shared" si="6"/>
        <v>20067052.89461913</v>
      </c>
      <c r="Z50" s="45">
        <f t="shared" si="7"/>
        <v>304953.54882596893</v>
      </c>
      <c r="AA50" s="45">
        <f t="shared" si="8"/>
        <v>6348.8726782630411</v>
      </c>
      <c r="AB50" s="46">
        <f t="shared" si="9"/>
        <v>23985.223672259464</v>
      </c>
      <c r="AD50" s="44">
        <f t="shared" si="14"/>
        <v>20412440.539795619</v>
      </c>
      <c r="AE50" s="115"/>
      <c r="AF50" s="53"/>
      <c r="AG50" s="54">
        <f>'[4]Risikoschätzung '!$U$21</f>
        <v>2.6432999158184737E-7</v>
      </c>
      <c r="AH50" s="52" t="s">
        <v>52</v>
      </c>
    </row>
    <row r="51" spans="1:34" x14ac:dyDescent="0.3">
      <c r="A51" s="5">
        <f t="shared" si="11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2">
        <f>'[1]Szenario 3'!$K51</f>
        <v>2007.6285240730622</v>
      </c>
      <c r="H51" s="90"/>
      <c r="I51" s="76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90"/>
      <c r="M51" s="27">
        <f>'[3]E-Auto'!$E49*(1/100)</f>
        <v>1</v>
      </c>
      <c r="O51" s="35">
        <f t="shared" si="12"/>
        <v>14656.661589178118</v>
      </c>
      <c r="P51" s="39">
        <f t="shared" si="0"/>
        <v>1532.6758313847995</v>
      </c>
      <c r="Q51" s="90"/>
      <c r="R51" s="32">
        <f t="shared" si="1"/>
        <v>1</v>
      </c>
      <c r="S51" s="37">
        <f t="shared" si="2"/>
        <v>1</v>
      </c>
      <c r="T51" s="90"/>
      <c r="U51" s="43">
        <f t="shared" si="3"/>
        <v>0.11935612180576138</v>
      </c>
      <c r="V51" s="37">
        <f t="shared" si="4"/>
        <v>2.6666666815255073E-3</v>
      </c>
      <c r="W51" s="90"/>
      <c r="X51" s="84">
        <f t="shared" si="13"/>
        <v>10100</v>
      </c>
      <c r="Y51" s="45">
        <f t="shared" si="6"/>
        <v>20155451.775204279</v>
      </c>
      <c r="Z51" s="45">
        <f t="shared" si="7"/>
        <v>306295.28302426613</v>
      </c>
      <c r="AA51" s="45">
        <f t="shared" si="8"/>
        <v>6376.8203242196159</v>
      </c>
      <c r="AB51" s="46">
        <f t="shared" si="9"/>
        <v>24090.196990596211</v>
      </c>
      <c r="AD51" s="44">
        <f t="shared" si="14"/>
        <v>20502314.075543363</v>
      </c>
      <c r="AE51" s="115"/>
      <c r="AF51" s="53"/>
      <c r="AG51" s="54">
        <f>'[4]Risikoschätzung '!$U$25</f>
        <v>5.0583526283717708E-8</v>
      </c>
      <c r="AH51" s="52" t="s">
        <v>52</v>
      </c>
    </row>
    <row r="52" spans="1:34" x14ac:dyDescent="0.3">
      <c r="A52" s="5">
        <f t="shared" si="11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2">
        <f>'[1]Szenario 3'!$K52</f>
        <v>2026.2325997821613</v>
      </c>
      <c r="H52" s="90"/>
      <c r="I52" s="76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90"/>
      <c r="M52" s="27">
        <f>'[3]E-Auto'!$E50*(1/100)</f>
        <v>1</v>
      </c>
      <c r="O52" s="35">
        <f t="shared" si="12"/>
        <v>14720.897237694657</v>
      </c>
      <c r="P52" s="39">
        <f t="shared" si="0"/>
        <v>1539.2431641355518</v>
      </c>
      <c r="Q52" s="90"/>
      <c r="R52" s="32">
        <f t="shared" si="1"/>
        <v>1</v>
      </c>
      <c r="S52" s="37">
        <f t="shared" si="2"/>
        <v>1</v>
      </c>
      <c r="T52" s="90"/>
      <c r="U52" s="43">
        <f t="shared" si="3"/>
        <v>0.11935652393928564</v>
      </c>
      <c r="V52" s="37">
        <f t="shared" si="4"/>
        <v>2.6666666817818227E-3</v>
      </c>
      <c r="W52" s="90"/>
      <c r="X52" s="84">
        <f t="shared" si="13"/>
        <v>10100</v>
      </c>
      <c r="Y52" s="45">
        <f t="shared" si="6"/>
        <v>20243852.16427628</v>
      </c>
      <c r="Z52" s="45">
        <f t="shared" si="7"/>
        <v>307637.02459739253</v>
      </c>
      <c r="AA52" s="45">
        <f t="shared" si="8"/>
        <v>6404.7679701761908</v>
      </c>
      <c r="AB52" s="46">
        <f t="shared" si="9"/>
        <v>24195.177046438821</v>
      </c>
      <c r="AD52" s="44">
        <f t="shared" si="14"/>
        <v>20592189.133890286</v>
      </c>
      <c r="AE52" s="115"/>
      <c r="AF52" s="137" t="s">
        <v>46</v>
      </c>
      <c r="AG52" s="138"/>
      <c r="AH52" s="139"/>
    </row>
    <row r="53" spans="1:34" x14ac:dyDescent="0.3">
      <c r="A53" s="5">
        <f t="shared" si="11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2">
        <f>'[1]Szenario 3'!$K53</f>
        <v>2044.8366754912602</v>
      </c>
      <c r="H53" s="90"/>
      <c r="I53" s="76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90"/>
      <c r="M53" s="27">
        <f>'[3]E-Auto'!$E51*(1/100)</f>
        <v>1</v>
      </c>
      <c r="O53" s="35">
        <f t="shared" si="12"/>
        <v>14785.132886211197</v>
      </c>
      <c r="P53" s="39">
        <f t="shared" si="0"/>
        <v>1545.8121312764665</v>
      </c>
      <c r="Q53" s="90"/>
      <c r="R53" s="32">
        <f t="shared" si="1"/>
        <v>1</v>
      </c>
      <c r="S53" s="37">
        <f t="shared" si="2"/>
        <v>1</v>
      </c>
      <c r="T53" s="90"/>
      <c r="U53" s="43">
        <f t="shared" si="3"/>
        <v>0.11935693137162036</v>
      </c>
      <c r="V53" s="37">
        <f t="shared" si="4"/>
        <v>2.6666666820415047E-3</v>
      </c>
      <c r="W53" s="90"/>
      <c r="X53" s="84">
        <f t="shared" si="13"/>
        <v>10100</v>
      </c>
      <c r="Y53" s="45">
        <f t="shared" si="6"/>
        <v>20332254.080382928</v>
      </c>
      <c r="Z53" s="45">
        <f t="shared" si="7"/>
        <v>308978.77332914778</v>
      </c>
      <c r="AA53" s="45">
        <f t="shared" si="8"/>
        <v>6432.7156161327675</v>
      </c>
      <c r="AB53" s="46">
        <f t="shared" si="9"/>
        <v>24300.163642270843</v>
      </c>
      <c r="AD53" s="44">
        <f t="shared" si="14"/>
        <v>20682065.73297048</v>
      </c>
      <c r="AE53" s="115"/>
      <c r="AF53" s="51" t="s">
        <v>50</v>
      </c>
      <c r="AG53" s="30">
        <v>3700000</v>
      </c>
      <c r="AH53" s="52" t="s">
        <v>47</v>
      </c>
    </row>
    <row r="54" spans="1:34" ht="15" thickBot="1" x14ac:dyDescent="0.35">
      <c r="A54" s="6">
        <f t="shared" si="11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2">
        <f>'[1]Szenario 3'!$K54</f>
        <v>2063.4407512003595</v>
      </c>
      <c r="H54" s="90"/>
      <c r="I54" s="76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90"/>
      <c r="M54" s="27">
        <f>'[3]E-Auto'!$E52*(1/100)</f>
        <v>1</v>
      </c>
      <c r="O54" s="35">
        <f>B54</f>
        <v>14849.368534727735</v>
      </c>
      <c r="P54" s="39">
        <f t="shared" si="0"/>
        <v>1552.3826853575067</v>
      </c>
      <c r="Q54" s="91"/>
      <c r="R54" s="32">
        <f t="shared" si="1"/>
        <v>1</v>
      </c>
      <c r="S54" s="37">
        <f t="shared" si="2"/>
        <v>1</v>
      </c>
      <c r="T54" s="91"/>
      <c r="U54" s="43">
        <f t="shared" si="3"/>
        <v>0.11935734414910973</v>
      </c>
      <c r="V54" s="37">
        <f t="shared" si="4"/>
        <v>2.666666682304582E-3</v>
      </c>
      <c r="W54" s="91"/>
      <c r="X54" s="84">
        <f t="shared" si="13"/>
        <v>10100</v>
      </c>
      <c r="Y54" s="45">
        <f t="shared" si="6"/>
        <v>20420657.542279541</v>
      </c>
      <c r="Z54" s="45">
        <f t="shared" si="7"/>
        <v>310320.52901170077</v>
      </c>
      <c r="AA54" s="45">
        <f t="shared" si="8"/>
        <v>6460.6632620893442</v>
      </c>
      <c r="AB54" s="46">
        <f>365*((P54*$AI$7*($AG$53*$AG$54+$AG$49*$AG$50+$AG$45*$AG$46))+(O54*1.6*$AI$15*($AG$53*$AG$55+$AG$49*$AG$51+$AG$45*$AG$47)))</f>
        <v>24405.156588221616</v>
      </c>
      <c r="AD54" s="44">
        <f t="shared" si="14"/>
        <v>20771943.891141552</v>
      </c>
      <c r="AE54" s="115"/>
      <c r="AF54" s="53"/>
      <c r="AG54" s="54">
        <f>'[4]Risikoschätzung '!$U$20</f>
        <v>1.3698630136986301E-8</v>
      </c>
      <c r="AH54" s="52" t="s">
        <v>52</v>
      </c>
    </row>
    <row r="55" spans="1:34" ht="15" thickBot="1" x14ac:dyDescent="0.35">
      <c r="AD55" s="44">
        <f>SUM(AD9:AD54)</f>
        <v>864253382.13333964</v>
      </c>
      <c r="AE55" s="115"/>
      <c r="AF55" s="55"/>
      <c r="AG55" s="56">
        <f>'[4]Risikoschätzung '!$U$24</f>
        <v>2.6214392602158284E-9</v>
      </c>
      <c r="AH55" s="57" t="s">
        <v>52</v>
      </c>
    </row>
    <row r="56" spans="1:34" ht="15" thickBot="1" x14ac:dyDescent="0.35">
      <c r="U56" s="122" t="s">
        <v>22</v>
      </c>
      <c r="V56" s="123"/>
      <c r="X56" s="9">
        <f>SUM(X9:X54)</f>
        <v>1933350</v>
      </c>
      <c r="Y56" s="69">
        <f>SUM(Y9:Y54)</f>
        <v>847873372.81396389</v>
      </c>
      <c r="Z56" s="70">
        <f>SUM(Z9:Z54)</f>
        <v>12886184.262226257</v>
      </c>
      <c r="AA56" s="70">
        <f>SUM(AA9:AA54)</f>
        <v>546362.06686834304</v>
      </c>
      <c r="AB56" s="77">
        <f>SUM(AB9:AB54)</f>
        <v>1014112.9902815078</v>
      </c>
      <c r="AD56" s="71">
        <f>X56+Y56+Z56+AA56+AB56</f>
        <v>864253382.13333988</v>
      </c>
      <c r="AF56" s="140"/>
      <c r="AG56" s="141"/>
    </row>
    <row r="57" spans="1:34" ht="15" thickBot="1" x14ac:dyDescent="0.35">
      <c r="AF57" s="142"/>
      <c r="AG57" s="143"/>
    </row>
    <row r="58" spans="1:34" x14ac:dyDescent="0.3">
      <c r="AE58" s="29"/>
      <c r="AF58" s="140"/>
      <c r="AG58" s="141"/>
      <c r="AH58" s="47"/>
    </row>
    <row r="59" spans="1:34" ht="15" thickBot="1" x14ac:dyDescent="0.35">
      <c r="AF59" s="142"/>
      <c r="AG59" s="143"/>
    </row>
    <row r="60" spans="1:34" x14ac:dyDescent="0.3">
      <c r="AG60" s="46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V8" workbookViewId="0">
      <selection activeCell="AG12" sqref="AG12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90" customWidth="1"/>
    <col min="15" max="15" width="20.33203125" style="30" customWidth="1"/>
    <col min="16" max="16" width="16.44140625" style="30" customWidth="1"/>
    <col min="17" max="17" width="3.109375" style="33" customWidth="1"/>
    <col min="18" max="18" width="14.109375" customWidth="1"/>
    <col min="19" max="19" width="13.44140625" customWidth="1"/>
    <col min="20" max="20" width="3.109375" style="33" customWidth="1"/>
    <col min="21" max="21" width="15.6640625" style="33" customWidth="1"/>
    <col min="22" max="22" width="18.44140625" style="33" customWidth="1"/>
    <col min="23" max="23" width="5.6640625" style="33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89"/>
      <c r="L1" s="89"/>
      <c r="N1" s="89"/>
      <c r="Q1" s="89"/>
      <c r="R1" s="84"/>
      <c r="S1" s="84"/>
      <c r="T1" s="89"/>
      <c r="U1" s="84"/>
      <c r="V1" s="84"/>
      <c r="W1" s="89"/>
      <c r="AE1" s="115"/>
    </row>
    <row r="2" spans="1:36" ht="14.4" customHeight="1" thickBot="1" x14ac:dyDescent="0.35">
      <c r="B2" s="116" t="s">
        <v>0</v>
      </c>
      <c r="C2" s="117"/>
      <c r="D2" s="118"/>
      <c r="F2" s="115"/>
      <c r="G2" s="115"/>
      <c r="H2" s="90"/>
      <c r="K2" s="2"/>
      <c r="L2" s="90"/>
      <c r="O2" s="122" t="s">
        <v>55</v>
      </c>
      <c r="P2" s="123"/>
      <c r="Q2" s="90"/>
      <c r="R2" s="84"/>
      <c r="S2" s="84"/>
      <c r="T2" s="90"/>
      <c r="U2" s="84"/>
      <c r="V2" s="84"/>
      <c r="W2" s="90"/>
      <c r="Y2" s="148" t="s">
        <v>78</v>
      </c>
      <c r="Z2" s="149"/>
      <c r="AA2" s="150"/>
      <c r="AB2" s="8"/>
      <c r="AC2" s="8"/>
      <c r="AE2" s="115"/>
    </row>
    <row r="3" spans="1:36" ht="14.4" customHeight="1" thickBot="1" x14ac:dyDescent="0.35">
      <c r="B3" s="119"/>
      <c r="C3" s="120"/>
      <c r="D3" s="121"/>
      <c r="F3" s="115"/>
      <c r="G3" s="115"/>
      <c r="H3" s="90"/>
      <c r="K3" s="2"/>
      <c r="L3" s="90"/>
      <c r="O3" s="157" t="s">
        <v>77</v>
      </c>
      <c r="P3" s="158"/>
      <c r="Q3" s="90"/>
      <c r="R3" s="84"/>
      <c r="S3" s="84"/>
      <c r="T3" s="90"/>
      <c r="U3" s="84"/>
      <c r="V3" s="84"/>
      <c r="W3" s="90"/>
      <c r="Y3" s="151"/>
      <c r="Z3" s="152"/>
      <c r="AA3" s="153"/>
      <c r="AB3" s="8"/>
      <c r="AC3" s="8"/>
      <c r="AE3" s="115"/>
      <c r="AF3" s="93" t="s">
        <v>58</v>
      </c>
      <c r="AG3" s="94"/>
      <c r="AH3" s="95"/>
    </row>
    <row r="4" spans="1:36" ht="14.4" customHeight="1" thickBot="1" x14ac:dyDescent="0.35">
      <c r="H4" s="90"/>
      <c r="K4" s="2"/>
      <c r="L4" s="90"/>
      <c r="O4" s="159"/>
      <c r="P4" s="160"/>
      <c r="Q4" s="90"/>
      <c r="R4" s="84"/>
      <c r="S4" s="84"/>
      <c r="T4" s="90"/>
      <c r="U4" s="84"/>
      <c r="V4" s="84"/>
      <c r="W4" s="90"/>
      <c r="Y4" s="154"/>
      <c r="Z4" s="155"/>
      <c r="AA4" s="156"/>
      <c r="AB4" s="8"/>
      <c r="AC4" s="8"/>
      <c r="AE4" s="115"/>
      <c r="AF4" s="96"/>
      <c r="AG4" s="97"/>
      <c r="AH4" s="98"/>
    </row>
    <row r="5" spans="1:36" ht="14.4" customHeight="1" thickBot="1" x14ac:dyDescent="0.35">
      <c r="D5" s="99" t="s">
        <v>2</v>
      </c>
      <c r="E5" s="100"/>
      <c r="H5" s="90"/>
      <c r="I5" s="99" t="s">
        <v>7</v>
      </c>
      <c r="J5" s="103"/>
      <c r="K5" s="100"/>
      <c r="L5" s="90"/>
      <c r="M5" s="103" t="s">
        <v>3</v>
      </c>
      <c r="O5" s="105"/>
      <c r="P5" s="106"/>
      <c r="Q5" s="90"/>
      <c r="R5" s="103" t="s">
        <v>20</v>
      </c>
      <c r="S5" s="100"/>
      <c r="T5" s="90"/>
      <c r="U5" s="99" t="s">
        <v>29</v>
      </c>
      <c r="V5" s="100"/>
      <c r="W5" s="90"/>
      <c r="AE5" s="115"/>
    </row>
    <row r="6" spans="1:36" ht="14.4" customHeight="1" thickBot="1" x14ac:dyDescent="0.35">
      <c r="D6" s="101"/>
      <c r="E6" s="102"/>
      <c r="H6" s="90"/>
      <c r="I6" s="101"/>
      <c r="J6" s="104"/>
      <c r="K6" s="102"/>
      <c r="L6" s="90"/>
      <c r="M6" s="104"/>
      <c r="O6" s="107"/>
      <c r="P6" s="108"/>
      <c r="Q6" s="90"/>
      <c r="R6" s="104"/>
      <c r="S6" s="102"/>
      <c r="T6" s="90"/>
      <c r="U6" s="101"/>
      <c r="V6" s="102"/>
      <c r="W6" s="90"/>
      <c r="AE6" s="115"/>
      <c r="AF6" s="65" t="s">
        <v>30</v>
      </c>
      <c r="AG6" s="49"/>
      <c r="AH6" s="49"/>
      <c r="AI6" s="49"/>
      <c r="AJ6" s="62"/>
    </row>
    <row r="7" spans="1:36" ht="15" customHeight="1" thickBot="1" x14ac:dyDescent="0.35">
      <c r="B7" s="92" t="s">
        <v>5</v>
      </c>
      <c r="C7" s="92"/>
      <c r="D7" s="111" t="s">
        <v>4</v>
      </c>
      <c r="E7" s="111"/>
      <c r="F7" s="112" t="s">
        <v>6</v>
      </c>
      <c r="G7" s="112"/>
      <c r="H7" s="90"/>
      <c r="I7" s="73" t="s">
        <v>70</v>
      </c>
      <c r="J7" s="14" t="s">
        <v>69</v>
      </c>
      <c r="K7" s="22" t="s">
        <v>68</v>
      </c>
      <c r="L7" s="90"/>
      <c r="M7" s="1" t="s">
        <v>8</v>
      </c>
      <c r="O7" s="109"/>
      <c r="P7" s="110"/>
      <c r="Q7" s="90"/>
      <c r="R7" s="84"/>
      <c r="S7" s="84"/>
      <c r="T7" s="90"/>
      <c r="U7" s="84"/>
      <c r="V7" s="84"/>
      <c r="W7" s="90"/>
      <c r="X7" s="3" t="s">
        <v>9</v>
      </c>
      <c r="Y7" s="85" t="s">
        <v>10</v>
      </c>
      <c r="Z7" s="3" t="s">
        <v>11</v>
      </c>
      <c r="AA7" s="3" t="s">
        <v>12</v>
      </c>
      <c r="AB7" s="3" t="s">
        <v>13</v>
      </c>
      <c r="AD7" s="113" t="s">
        <v>56</v>
      </c>
      <c r="AE7" s="115"/>
      <c r="AF7" s="68" t="s">
        <v>54</v>
      </c>
      <c r="AG7" s="30">
        <v>80</v>
      </c>
      <c r="AH7" s="29" t="s">
        <v>18</v>
      </c>
      <c r="AI7" s="30">
        <v>0.08</v>
      </c>
      <c r="AJ7" s="52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90"/>
      <c r="I8" s="74"/>
      <c r="J8" s="7"/>
      <c r="K8" s="20"/>
      <c r="L8" s="90"/>
      <c r="M8" s="25"/>
      <c r="O8" s="34"/>
      <c r="P8" s="38"/>
      <c r="Q8" s="90"/>
      <c r="R8" s="86"/>
      <c r="S8" s="85"/>
      <c r="T8" s="90"/>
      <c r="U8" s="86"/>
      <c r="V8" s="85"/>
      <c r="W8" s="90"/>
      <c r="X8" s="41"/>
      <c r="Y8" s="10"/>
      <c r="Z8" s="40"/>
      <c r="AA8" s="40"/>
      <c r="AB8" s="40"/>
      <c r="AD8" s="114"/>
      <c r="AE8" s="115"/>
      <c r="AF8" s="63" t="s">
        <v>14</v>
      </c>
      <c r="AG8" s="30">
        <v>4</v>
      </c>
      <c r="AH8" s="29" t="s">
        <v>18</v>
      </c>
      <c r="AI8" s="29"/>
      <c r="AJ8" s="52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2">
        <f>'[1]Szenario 3'!$K9</f>
        <v>1226.2573442909008</v>
      </c>
      <c r="H9" s="90"/>
      <c r="I9" s="75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90"/>
      <c r="M9" s="26">
        <f>'[3]E-Auto'!$E7*(1/100)</f>
        <v>1.6900000000000001E-3</v>
      </c>
      <c r="O9" s="35">
        <f>D9</f>
        <v>11899.584311285807</v>
      </c>
      <c r="P9" s="39">
        <f>E9+(E9*I9)</f>
        <v>1238.7010052020473</v>
      </c>
      <c r="Q9" s="90"/>
      <c r="R9" s="32">
        <f>IF(O9&lt;$AG$18,1,2)</f>
        <v>1</v>
      </c>
      <c r="S9" s="37">
        <f>IF(P9&lt;$AG$10,1,2)</f>
        <v>1</v>
      </c>
      <c r="T9" s="90"/>
      <c r="U9" s="43">
        <f>($AI$15/$AG$20)*(1+0.15*(O9/$AG$18)^4)+$AH$33</f>
        <v>0.11934323485937803</v>
      </c>
      <c r="V9" s="37">
        <f>($AI$7/$AG$12)*(1+0.15*(P9/$AG$10)^4)+$AH$32</f>
        <v>2.6666666730060886E-3</v>
      </c>
      <c r="W9" s="90"/>
      <c r="X9" s="84">
        <f>($AG$7*$AG$8*S9*$AG$24+$AG$15*$AG$16*R9*$AG$24)</f>
        <v>3600</v>
      </c>
      <c r="Y9" s="45">
        <f>(O9*U9*$AG$30+P9*V9*$AG$29)*365</f>
        <v>16362119.506073447</v>
      </c>
      <c r="Z9" s="45">
        <f>(O9*$AI$15*$AG$37+P9*$AI$7*$AG$36)*365</f>
        <v>248653.01372546685</v>
      </c>
      <c r="AA9" s="45">
        <f>O9*$AI$15*($AG$41+$AG$40*(1-M9))*365</f>
        <v>17144.653263656084</v>
      </c>
      <c r="AB9" s="46">
        <f>365*((P9*$AI$7*($AG$53*$AG$54+$AG$49*$AG$50+$AG$45*$AG$46))+(O9*1.6*$AI$15*($AG$53*$AG$55+$AG$49*$AG$51+$AG$45*$AG$47)))</f>
        <v>19535.913398156801</v>
      </c>
      <c r="AD9" s="44">
        <f>SUM(X9:AB9)</f>
        <v>16651053.086460726</v>
      </c>
      <c r="AE9" s="115"/>
      <c r="AF9" s="144" t="s">
        <v>15</v>
      </c>
      <c r="AG9" s="17"/>
      <c r="AH9" s="147"/>
      <c r="AI9" s="78" t="s">
        <v>59</v>
      </c>
      <c r="AJ9" s="79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2">
        <f>'[1]Szenario 3'!$K10</f>
        <v>1244.86142</v>
      </c>
      <c r="H10" s="90"/>
      <c r="I10" s="76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90"/>
      <c r="M10" s="27">
        <f>'[3]E-Auto'!$E8*(1/100)</f>
        <v>2.3700000000000001E-3</v>
      </c>
      <c r="O10" s="35">
        <f t="shared" ref="O10:O54" si="0">D10</f>
        <v>12023</v>
      </c>
      <c r="P10" s="39">
        <f t="shared" ref="P10:P54" si="1">E10+(E10*I10)</f>
        <v>1251.5123790474024</v>
      </c>
      <c r="Q10" s="90"/>
      <c r="R10" s="32">
        <f t="shared" ref="R10:R54" si="2">IF(O10&lt;$AG$18,1,2)</f>
        <v>1</v>
      </c>
      <c r="S10" s="37">
        <f t="shared" ref="S10:S54" si="3">IF(P10&lt;$AG$10,1,2)</f>
        <v>1</v>
      </c>
      <c r="T10" s="90"/>
      <c r="U10" s="43">
        <f t="shared" ref="U10:U54" si="4">($AI$15/$AG$20)*(1+0.15*(O10/$AG$18)^4)+$AH$33</f>
        <v>0.1193436520659952</v>
      </c>
      <c r="V10" s="37">
        <f t="shared" ref="V10:V54" si="5">($AI$7/$AG$12)*(1+0.15*(P10/$AG$10)^4)+$AH$32</f>
        <v>2.6666666732724498E-3</v>
      </c>
      <c r="W10" s="90"/>
      <c r="X10" s="84">
        <f t="shared" ref="X10:X12" si="6">($AG$7*$AG$8*S10*$AG$24+$AG$15*$AG$16*R10*$AG$24)</f>
        <v>3600</v>
      </c>
      <c r="Y10" s="45">
        <f t="shared" ref="Y10:Y54" si="7">(O10*U10*$AG$30+P10*V10*$AG$29)*365</f>
        <v>16531875.08373387</v>
      </c>
      <c r="Z10" s="45">
        <f t="shared" ref="Z10:Z54" si="8">(O10*$AI$15*$AG$37+P10*$AI$7*$AG$36)*365</f>
        <v>251231.74422022761</v>
      </c>
      <c r="AA10" s="45">
        <f t="shared" ref="AA10:AA54" si="9">O10*$AI$15*($AG$41+$AG$40*(1-M10))*365</f>
        <v>17314.231670626003</v>
      </c>
      <c r="AB10" s="46">
        <f t="shared" ref="AB10:AB54" si="10">365*((P10*$AI$7*($AG$53*$AG$54+$AG$49*$AG$50+$AG$45*$AG$46))+(O10*1.6*$AI$15*($AG$53*$AG$55+$AG$49*$AG$51+$AG$45*$AG$47)))</f>
        <v>19738.385774848808</v>
      </c>
      <c r="AD10" s="44">
        <f t="shared" ref="AD10:AD46" si="11">SUM(X10:AB10)</f>
        <v>16823759.445399571</v>
      </c>
      <c r="AE10" s="115"/>
      <c r="AF10" s="145"/>
      <c r="AG10" s="18">
        <v>110400</v>
      </c>
      <c r="AH10" s="147"/>
      <c r="AI10" s="78"/>
      <c r="AJ10" s="52"/>
    </row>
    <row r="11" spans="1:36" x14ac:dyDescent="0.3">
      <c r="A11" s="5">
        <f t="shared" ref="A11:A54" si="12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2">
        <f>'[1]Szenario 3'!$K11</f>
        <v>1263.4654957090991</v>
      </c>
      <c r="H11" s="90"/>
      <c r="I11" s="76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90"/>
      <c r="M11" s="27">
        <f>'[3]E-Auto'!$E9*(1/100)</f>
        <v>3.1800000000000001E-3</v>
      </c>
      <c r="O11" s="35">
        <f t="shared" si="0"/>
        <v>12146.415688714193</v>
      </c>
      <c r="P11" s="39">
        <f t="shared" si="1"/>
        <v>1264.3234030665508</v>
      </c>
      <c r="Q11" s="90"/>
      <c r="R11" s="32">
        <f t="shared" si="2"/>
        <v>1</v>
      </c>
      <c r="S11" s="37">
        <f t="shared" si="3"/>
        <v>1</v>
      </c>
      <c r="T11" s="90"/>
      <c r="U11" s="43">
        <f t="shared" si="4"/>
        <v>0.1193440823202018</v>
      </c>
      <c r="V11" s="37">
        <f t="shared" si="5"/>
        <v>2.6666666735471094E-3</v>
      </c>
      <c r="W11" s="90"/>
      <c r="X11" s="84">
        <f t="shared" si="6"/>
        <v>3600</v>
      </c>
      <c r="Y11" s="45">
        <f t="shared" si="7"/>
        <v>16701633.662744612</v>
      </c>
      <c r="Z11" s="45">
        <f t="shared" si="8"/>
        <v>253810.47318274959</v>
      </c>
      <c r="AA11" s="45">
        <f t="shared" si="9"/>
        <v>17482.05027131235</v>
      </c>
      <c r="AB11" s="46">
        <f t="shared" si="10"/>
        <v>19940.856751716135</v>
      </c>
      <c r="AD11" s="44">
        <f t="shared" si="11"/>
        <v>16996467.042950392</v>
      </c>
      <c r="AE11" s="115"/>
      <c r="AF11" s="146"/>
      <c r="AG11" s="17"/>
      <c r="AH11" s="147"/>
      <c r="AI11" s="78" t="s">
        <v>60</v>
      </c>
      <c r="AJ11" s="79">
        <v>65</v>
      </c>
    </row>
    <row r="12" spans="1:36" ht="15" thickBot="1" x14ac:dyDescent="0.35">
      <c r="A12" s="5">
        <f t="shared" si="12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2">
        <f>'[1]Szenario 3'!$K12</f>
        <v>1282.0695714181982</v>
      </c>
      <c r="H12" s="90"/>
      <c r="I12" s="76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90"/>
      <c r="M12" s="27">
        <f>'[3]E-Auto'!$E10*(1/100)</f>
        <v>4.1700000000000001E-3</v>
      </c>
      <c r="O12" s="35">
        <f t="shared" si="0"/>
        <v>12269.831377428385</v>
      </c>
      <c r="P12" s="39">
        <f t="shared" si="1"/>
        <v>1277.1340828072928</v>
      </c>
      <c r="Q12" s="90"/>
      <c r="R12" s="32">
        <f t="shared" si="2"/>
        <v>1</v>
      </c>
      <c r="S12" s="37">
        <f t="shared" si="3"/>
        <v>1</v>
      </c>
      <c r="T12" s="90"/>
      <c r="U12" s="43">
        <f t="shared" si="4"/>
        <v>0.11934452589123404</v>
      </c>
      <c r="V12" s="37">
        <f t="shared" si="5"/>
        <v>2.6666666738302393E-3</v>
      </c>
      <c r="W12" s="90"/>
      <c r="X12" s="84">
        <f t="shared" si="6"/>
        <v>3600</v>
      </c>
      <c r="Y12" s="45">
        <f t="shared" si="7"/>
        <v>16871395.336795721</v>
      </c>
      <c r="Z12" s="45">
        <f t="shared" si="8"/>
        <v>256389.20063733213</v>
      </c>
      <c r="AA12" s="45">
        <f t="shared" si="9"/>
        <v>17647.442546012378</v>
      </c>
      <c r="AB12" s="46">
        <f t="shared" si="10"/>
        <v>20143.326350958225</v>
      </c>
      <c r="AD12" s="44">
        <f t="shared" si="11"/>
        <v>17169175.306330025</v>
      </c>
      <c r="AE12" s="115"/>
      <c r="AF12" s="67" t="s">
        <v>32</v>
      </c>
      <c r="AG12" s="61">
        <v>30</v>
      </c>
      <c r="AH12" s="42" t="s">
        <v>33</v>
      </c>
      <c r="AI12" s="42"/>
      <c r="AJ12" s="57"/>
    </row>
    <row r="13" spans="1:36" ht="15" thickBot="1" x14ac:dyDescent="0.35">
      <c r="A13" s="5">
        <f t="shared" si="12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2">
        <f>'[1]Szenario 3'!$K13</f>
        <v>1300.673647127297</v>
      </c>
      <c r="H13" s="90"/>
      <c r="I13" s="76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90"/>
      <c r="M13" s="27">
        <f>'[3]E-Auto'!$E11*(1/100)</f>
        <v>6.2100000000000002E-3</v>
      </c>
      <c r="O13" s="35">
        <f t="shared" si="0"/>
        <v>12393.24706614258</v>
      </c>
      <c r="P13" s="39">
        <f t="shared" si="1"/>
        <v>1289.9444237007381</v>
      </c>
      <c r="Q13" s="90"/>
      <c r="R13" s="32">
        <f t="shared" si="2"/>
        <v>1</v>
      </c>
      <c r="S13" s="37">
        <f t="shared" si="3"/>
        <v>1</v>
      </c>
      <c r="T13" s="90"/>
      <c r="U13" s="43">
        <f t="shared" si="4"/>
        <v>0.11934498305107771</v>
      </c>
      <c r="V13" s="37">
        <f t="shared" si="5"/>
        <v>2.6666666741220106E-3</v>
      </c>
      <c r="W13" s="90"/>
      <c r="X13" s="84">
        <f>($AG$7*$AG$8*S13*$AG$24+$AG$15*$AG$16*R13*$AG$24)</f>
        <v>3600</v>
      </c>
      <c r="Y13" s="45">
        <f t="shared" si="7"/>
        <v>17041160.201496165</v>
      </c>
      <c r="Z13" s="45">
        <f t="shared" si="8"/>
        <v>258967.92660776351</v>
      </c>
      <c r="AA13" s="45">
        <f t="shared" si="9"/>
        <v>17799.479444412926</v>
      </c>
      <c r="AB13" s="46">
        <f t="shared" si="10"/>
        <v>20345.794594307594</v>
      </c>
      <c r="AD13" s="44">
        <f t="shared" si="11"/>
        <v>17341873.402142651</v>
      </c>
      <c r="AE13" s="115"/>
    </row>
    <row r="14" spans="1:36" ht="15" thickBot="1" x14ac:dyDescent="0.35">
      <c r="A14" s="19">
        <f t="shared" si="12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2">
        <f>'[1]Szenario 3'!$K14</f>
        <v>1319.2777228363964</v>
      </c>
      <c r="H14" s="90"/>
      <c r="I14" s="76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90"/>
      <c r="M14" s="27">
        <f>'[3]E-Auto'!$E12*(1/100)</f>
        <v>3.5041935483870967E-2</v>
      </c>
      <c r="O14" s="35">
        <f t="shared" si="0"/>
        <v>12516.662754856772</v>
      </c>
      <c r="P14" s="39">
        <f t="shared" si="1"/>
        <v>1302.7544310643564</v>
      </c>
      <c r="Q14" s="90"/>
      <c r="R14" s="32">
        <f t="shared" si="2"/>
        <v>1</v>
      </c>
      <c r="S14" s="37">
        <f t="shared" si="3"/>
        <v>1</v>
      </c>
      <c r="T14" s="90"/>
      <c r="U14" s="43">
        <f t="shared" si="4"/>
        <v>0.11934545407446823</v>
      </c>
      <c r="V14" s="37">
        <f t="shared" si="5"/>
        <v>2.6666666744225975E-3</v>
      </c>
      <c r="W14" s="90"/>
      <c r="X14" s="84">
        <f>($AG$7*$AG$8*S14*$AG$24+$AG$15*$AG$16*R14*$AG$24)+AG26</f>
        <v>1511350</v>
      </c>
      <c r="Y14" s="45">
        <f t="shared" si="7"/>
        <v>17210928.354393426</v>
      </c>
      <c r="Z14" s="45">
        <f t="shared" si="8"/>
        <v>261546.65111733429</v>
      </c>
      <c r="AA14" s="45">
        <f t="shared" si="9"/>
        <v>17613.181902040138</v>
      </c>
      <c r="AB14" s="46">
        <f t="shared" si="10"/>
        <v>20548.261503042013</v>
      </c>
      <c r="AD14" s="44">
        <f t="shared" si="11"/>
        <v>19021986.448915843</v>
      </c>
      <c r="AE14" s="115"/>
      <c r="AF14" s="65" t="s">
        <v>31</v>
      </c>
      <c r="AG14" s="49"/>
      <c r="AH14" s="49"/>
      <c r="AI14" s="49"/>
      <c r="AJ14" s="62"/>
    </row>
    <row r="15" spans="1:36" x14ac:dyDescent="0.3">
      <c r="A15" s="5">
        <f t="shared" si="12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2">
        <f>'[1]Szenario 3'!$K15</f>
        <v>1337.8817985454955</v>
      </c>
      <c r="H15" s="90"/>
      <c r="I15" s="76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90"/>
      <c r="M15" s="27">
        <f>'[3]E-Auto'!$E13*(1/100)</f>
        <v>6.3873870967741941E-2</v>
      </c>
      <c r="O15" s="35">
        <f t="shared" si="0"/>
        <v>12640.078443570965</v>
      </c>
      <c r="P15" s="39">
        <f t="shared" si="1"/>
        <v>1315.5641101049355</v>
      </c>
      <c r="Q15" s="90"/>
      <c r="R15" s="32">
        <f t="shared" si="2"/>
        <v>1</v>
      </c>
      <c r="S15" s="37">
        <f t="shared" si="3"/>
        <v>1</v>
      </c>
      <c r="T15" s="90"/>
      <c r="U15" s="43">
        <f t="shared" si="4"/>
        <v>0.11934593923889056</v>
      </c>
      <c r="V15" s="37">
        <f t="shared" si="5"/>
        <v>2.6666666747321753E-3</v>
      </c>
      <c r="W15" s="90"/>
      <c r="X15" s="84">
        <f>($AJ$11*$AG$8*S15*$AG$25+$AJ$9*$AG$8*S15*$AG$24+$AG$15*$AG$16*R15*$AG$24)</f>
        <v>10100</v>
      </c>
      <c r="Y15" s="45">
        <f t="shared" si="7"/>
        <v>17380699.894993067</v>
      </c>
      <c r="Z15" s="45">
        <f t="shared" si="8"/>
        <v>264125.37418885017</v>
      </c>
      <c r="AA15" s="45">
        <f t="shared" si="9"/>
        <v>17419.715070282957</v>
      </c>
      <c r="AB15" s="46">
        <f t="shared" si="10"/>
        <v>20750.727097996383</v>
      </c>
      <c r="AD15" s="44">
        <f t="shared" si="11"/>
        <v>17693095.711350195</v>
      </c>
      <c r="AE15" s="115"/>
      <c r="AF15" s="66" t="s">
        <v>53</v>
      </c>
      <c r="AG15" s="30">
        <v>80</v>
      </c>
      <c r="AH15" s="29" t="s">
        <v>18</v>
      </c>
      <c r="AI15" s="30">
        <v>0.08</v>
      </c>
      <c r="AJ15" s="52" t="s">
        <v>19</v>
      </c>
    </row>
    <row r="16" spans="1:36" x14ac:dyDescent="0.3">
      <c r="A16" s="5">
        <f t="shared" si="12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2">
        <f>'[1]Szenario 3'!$K16</f>
        <v>1356.4858742545948</v>
      </c>
      <c r="H16" s="90"/>
      <c r="I16" s="76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90"/>
      <c r="M16" s="27">
        <f>'[3]E-Auto'!$E14*(1/100)</f>
        <v>9.2705806451612929E-2</v>
      </c>
      <c r="O16" s="35">
        <f t="shared" si="0"/>
        <v>12763.494132285157</v>
      </c>
      <c r="P16" s="39">
        <f t="shared" si="1"/>
        <v>1328.3734659214454</v>
      </c>
      <c r="Q16" s="90"/>
      <c r="R16" s="32">
        <f t="shared" si="2"/>
        <v>1</v>
      </c>
      <c r="S16" s="37">
        <f t="shared" si="3"/>
        <v>1</v>
      </c>
      <c r="T16" s="90"/>
      <c r="U16" s="43">
        <f t="shared" si="4"/>
        <v>0.11934643882457929</v>
      </c>
      <c r="V16" s="37">
        <f t="shared" si="5"/>
        <v>2.6666666750509212E-3</v>
      </c>
      <c r="W16" s="90"/>
      <c r="X16" s="84">
        <f t="shared" ref="X16:X54" si="13">($AJ$11*$AG$8*S16*$AG$25+$AJ$9*$AG$8*S16*$AG$24+$AG$15*$AG$16*R16*$AG$24)</f>
        <v>10100</v>
      </c>
      <c r="Y16" s="45">
        <f t="shared" si="7"/>
        <v>17550474.92477832</v>
      </c>
      <c r="Z16" s="45">
        <f t="shared" si="8"/>
        <v>266704.09584464453</v>
      </c>
      <c r="AA16" s="45">
        <f t="shared" si="9"/>
        <v>17219.078949141382</v>
      </c>
      <c r="AB16" s="46">
        <f t="shared" si="10"/>
        <v>20953.191399574149</v>
      </c>
      <c r="AD16" s="44">
        <f t="shared" si="11"/>
        <v>17865451.290971681</v>
      </c>
      <c r="AE16" s="115"/>
      <c r="AF16" s="63" t="s">
        <v>17</v>
      </c>
      <c r="AG16" s="30">
        <v>5</v>
      </c>
      <c r="AH16" s="29" t="s">
        <v>18</v>
      </c>
      <c r="AI16" s="29"/>
      <c r="AJ16" s="52"/>
    </row>
    <row r="17" spans="1:36" x14ac:dyDescent="0.3">
      <c r="A17" s="5">
        <f t="shared" si="12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2">
        <f>'[1]Szenario 3'!$K17</f>
        <v>1375.0899499636937</v>
      </c>
      <c r="H17" s="90"/>
      <c r="I17" s="76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90"/>
      <c r="M17" s="27">
        <f>'[3]E-Auto'!$E15*(1/100)</f>
        <v>0.1215377419354839</v>
      </c>
      <c r="O17" s="35">
        <f t="shared" si="0"/>
        <v>12886.909820999348</v>
      </c>
      <c r="P17" s="39">
        <f t="shared" si="1"/>
        <v>1341.1825035078148</v>
      </c>
      <c r="Q17" s="90"/>
      <c r="R17" s="32">
        <f t="shared" si="2"/>
        <v>1</v>
      </c>
      <c r="S17" s="37">
        <f t="shared" si="3"/>
        <v>1</v>
      </c>
      <c r="T17" s="90"/>
      <c r="U17" s="43">
        <f t="shared" si="4"/>
        <v>0.11934695311451858</v>
      </c>
      <c r="V17" s="37">
        <f t="shared" si="5"/>
        <v>2.6666666753790147E-3</v>
      </c>
      <c r="W17" s="90"/>
      <c r="X17" s="84">
        <f t="shared" si="13"/>
        <v>10100</v>
      </c>
      <c r="Y17" s="45">
        <f t="shared" si="7"/>
        <v>17720253.547229636</v>
      </c>
      <c r="Z17" s="45">
        <f t="shared" si="8"/>
        <v>269282.81610659097</v>
      </c>
      <c r="AA17" s="45">
        <f t="shared" si="9"/>
        <v>17011.273538615409</v>
      </c>
      <c r="AB17" s="46">
        <f t="shared" si="10"/>
        <v>21155.654427758451</v>
      </c>
      <c r="AD17" s="44">
        <f t="shared" si="11"/>
        <v>18037803.291302603</v>
      </c>
      <c r="AE17" s="115"/>
      <c r="AF17" s="144" t="s">
        <v>16</v>
      </c>
      <c r="AG17" s="17"/>
      <c r="AH17" s="147"/>
      <c r="AI17" s="29"/>
      <c r="AJ17" s="52"/>
    </row>
    <row r="18" spans="1:36" x14ac:dyDescent="0.3">
      <c r="A18" s="5">
        <f t="shared" si="12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2">
        <f>'[1]Szenario 3'!$K18</f>
        <v>1393.6940256727928</v>
      </c>
      <c r="H18" s="90"/>
      <c r="I18" s="76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90"/>
      <c r="M18" s="27">
        <f>'[3]E-Auto'!$E16*(1/100)</f>
        <v>0.15036967741935489</v>
      </c>
      <c r="O18" s="35">
        <f t="shared" si="0"/>
        <v>13010.325509713541</v>
      </c>
      <c r="P18" s="39">
        <f t="shared" si="1"/>
        <v>1353.9912277556223</v>
      </c>
      <c r="Q18" s="90"/>
      <c r="R18" s="32">
        <f t="shared" si="2"/>
        <v>1</v>
      </c>
      <c r="S18" s="37">
        <f t="shared" si="3"/>
        <v>1</v>
      </c>
      <c r="T18" s="90"/>
      <c r="U18" s="43">
        <f t="shared" si="4"/>
        <v>0.11934748239444218</v>
      </c>
      <c r="V18" s="37">
        <f t="shared" si="5"/>
        <v>2.6666666757166357E-3</v>
      </c>
      <c r="W18" s="90"/>
      <c r="X18" s="84">
        <f t="shared" si="13"/>
        <v>10100</v>
      </c>
      <c r="Y18" s="45">
        <f t="shared" si="7"/>
        <v>17890035.867844287</v>
      </c>
      <c r="Z18" s="45">
        <f t="shared" si="8"/>
        <v>271861.53499611438</v>
      </c>
      <c r="AA18" s="45">
        <f t="shared" si="9"/>
        <v>16796.298838705039</v>
      </c>
      <c r="AB18" s="46">
        <f t="shared" si="10"/>
        <v>21358.11620212287</v>
      </c>
      <c r="AD18" s="44">
        <f t="shared" si="11"/>
        <v>18210151.81788123</v>
      </c>
      <c r="AE18" s="115"/>
      <c r="AF18" s="145"/>
      <c r="AG18" s="18">
        <v>30000</v>
      </c>
      <c r="AH18" s="147"/>
      <c r="AI18" s="29"/>
      <c r="AJ18" s="52"/>
    </row>
    <row r="19" spans="1:36" x14ac:dyDescent="0.3">
      <c r="A19" s="5">
        <f t="shared" si="12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2">
        <f>'[1]Szenario 3'!$K19</f>
        <v>1412.2981013818919</v>
      </c>
      <c r="H19" s="90"/>
      <c r="I19" s="76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90"/>
      <c r="M19" s="27">
        <f>'[3]E-Auto'!$E17*(1/100)</f>
        <v>0.17920161290322587</v>
      </c>
      <c r="O19" s="35">
        <f t="shared" si="0"/>
        <v>13133.741198427733</v>
      </c>
      <c r="P19" s="39">
        <f t="shared" si="1"/>
        <v>1366.7996434567046</v>
      </c>
      <c r="Q19" s="90"/>
      <c r="R19" s="32">
        <f t="shared" si="2"/>
        <v>1</v>
      </c>
      <c r="S19" s="37">
        <f t="shared" si="3"/>
        <v>1</v>
      </c>
      <c r="T19" s="90"/>
      <c r="U19" s="43">
        <f t="shared" si="4"/>
        <v>0.11934802695283342</v>
      </c>
      <c r="V19" s="37">
        <f t="shared" si="5"/>
        <v>2.6666666760639672E-3</v>
      </c>
      <c r="W19" s="90"/>
      <c r="X19" s="84">
        <f t="shared" si="13"/>
        <v>10100</v>
      </c>
      <c r="Y19" s="45">
        <f t="shared" si="7"/>
        <v>18059821.99415591</v>
      </c>
      <c r="Z19" s="45">
        <f t="shared" si="8"/>
        <v>274440.25253420323</v>
      </c>
      <c r="AA19" s="45">
        <f t="shared" si="9"/>
        <v>16574.154849410275</v>
      </c>
      <c r="AB19" s="46">
        <f t="shared" si="10"/>
        <v>21560.576741841884</v>
      </c>
      <c r="AD19" s="44">
        <f t="shared" si="11"/>
        <v>18382496.978281364</v>
      </c>
      <c r="AE19" s="115"/>
      <c r="AF19" s="146"/>
      <c r="AG19" s="17"/>
      <c r="AH19" s="147"/>
      <c r="AI19" s="29"/>
      <c r="AJ19" s="52"/>
    </row>
    <row r="20" spans="1:36" ht="15" thickBot="1" x14ac:dyDescent="0.35">
      <c r="A20" s="5">
        <f t="shared" si="12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2">
        <f>'[1]Szenario 3'!$K20</f>
        <v>1430.902177090991</v>
      </c>
      <c r="H20" s="90"/>
      <c r="I20" s="76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90"/>
      <c r="M20" s="27">
        <f>'[3]E-Auto'!$E18*(1/100)</f>
        <v>0.20803354838709684</v>
      </c>
      <c r="O20" s="35">
        <f t="shared" si="0"/>
        <v>13257.156887141928</v>
      </c>
      <c r="P20" s="39">
        <f t="shared" si="1"/>
        <v>1379.6077553056873</v>
      </c>
      <c r="Q20" s="90"/>
      <c r="R20" s="32">
        <f t="shared" si="2"/>
        <v>1</v>
      </c>
      <c r="S20" s="37">
        <f t="shared" si="3"/>
        <v>1</v>
      </c>
      <c r="T20" s="90"/>
      <c r="U20" s="43">
        <f t="shared" si="4"/>
        <v>0.11934858708092523</v>
      </c>
      <c r="V20" s="37">
        <f t="shared" si="5"/>
        <v>2.6666666764211932E-3</v>
      </c>
      <c r="W20" s="90"/>
      <c r="X20" s="84">
        <f t="shared" si="13"/>
        <v>10100</v>
      </c>
      <c r="Y20" s="45">
        <f t="shared" si="7"/>
        <v>18229612.035754092</v>
      </c>
      <c r="Z20" s="45">
        <f t="shared" si="8"/>
        <v>277018.9687414199</v>
      </c>
      <c r="AA20" s="45">
        <f t="shared" si="9"/>
        <v>16344.841570731116</v>
      </c>
      <c r="AB20" s="46">
        <f t="shared" si="10"/>
        <v>21763.03606570097</v>
      </c>
      <c r="AD20" s="44">
        <f t="shared" si="11"/>
        <v>18554838.882131945</v>
      </c>
      <c r="AE20" s="115"/>
      <c r="AF20" s="67" t="s">
        <v>32</v>
      </c>
      <c r="AG20" s="61">
        <v>30</v>
      </c>
      <c r="AH20" s="42" t="s">
        <v>33</v>
      </c>
      <c r="AI20" s="42"/>
      <c r="AJ20" s="57"/>
    </row>
    <row r="21" spans="1:36" ht="15" thickBot="1" x14ac:dyDescent="0.35">
      <c r="A21" s="5">
        <f t="shared" si="12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2">
        <f>'[1]Szenario 3'!$K21</f>
        <v>1449.5062528000901</v>
      </c>
      <c r="H21" s="90"/>
      <c r="I21" s="76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90"/>
      <c r="M21" s="27">
        <f>'[3]E-Auto'!$E19*(1/100)</f>
        <v>0.23686548387096781</v>
      </c>
      <c r="O21" s="35">
        <f t="shared" si="0"/>
        <v>13380.57257585612</v>
      </c>
      <c r="P21" s="39">
        <f t="shared" si="1"/>
        <v>1392.415567902435</v>
      </c>
      <c r="Q21" s="90"/>
      <c r="R21" s="32">
        <f t="shared" si="2"/>
        <v>1</v>
      </c>
      <c r="S21" s="37">
        <f t="shared" si="3"/>
        <v>1</v>
      </c>
      <c r="T21" s="90"/>
      <c r="U21" s="43">
        <f t="shared" si="4"/>
        <v>0.11934916307270012</v>
      </c>
      <c r="V21" s="37">
        <f t="shared" si="5"/>
        <v>2.6666666767885001E-3</v>
      </c>
      <c r="W21" s="90"/>
      <c r="X21" s="84">
        <f t="shared" si="13"/>
        <v>10100</v>
      </c>
      <c r="Y21" s="45">
        <f t="shared" si="7"/>
        <v>18399406.104303923</v>
      </c>
      <c r="Z21" s="45">
        <f t="shared" si="8"/>
        <v>279597.6836379118</v>
      </c>
      <c r="AA21" s="45">
        <f t="shared" si="9"/>
        <v>16108.359002667561</v>
      </c>
      <c r="AB21" s="46">
        <f t="shared" si="10"/>
        <v>21965.494192106413</v>
      </c>
      <c r="AD21" s="44">
        <f t="shared" si="11"/>
        <v>18727177.641136609</v>
      </c>
      <c r="AE21" s="115"/>
    </row>
    <row r="22" spans="1:36" ht="15" thickBot="1" x14ac:dyDescent="0.35">
      <c r="A22" s="5">
        <f t="shared" si="12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2">
        <f>'[1]Szenario 3'!$K22</f>
        <v>1468.110328509189</v>
      </c>
      <c r="H22" s="90"/>
      <c r="I22" s="76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90"/>
      <c r="M22" s="27">
        <f>'[3]E-Auto'!$E20*(1/100)</f>
        <v>0.26569741935483882</v>
      </c>
      <c r="O22" s="35">
        <f t="shared" si="0"/>
        <v>13503.988264570315</v>
      </c>
      <c r="P22" s="39">
        <f t="shared" si="1"/>
        <v>1405.2230857544328</v>
      </c>
      <c r="Q22" s="90"/>
      <c r="R22" s="32">
        <f t="shared" si="2"/>
        <v>1</v>
      </c>
      <c r="S22" s="37">
        <f t="shared" si="3"/>
        <v>1</v>
      </c>
      <c r="T22" s="90"/>
      <c r="U22" s="43">
        <f t="shared" si="4"/>
        <v>0.11934975522489022</v>
      </c>
      <c r="V22" s="37">
        <f t="shared" si="5"/>
        <v>2.6666666771660743E-3</v>
      </c>
      <c r="W22" s="90"/>
      <c r="X22" s="84">
        <f t="shared" si="13"/>
        <v>10100</v>
      </c>
      <c r="Y22" s="45">
        <f t="shared" si="7"/>
        <v>18569204.313565586</v>
      </c>
      <c r="Z22" s="45">
        <f t="shared" si="8"/>
        <v>282176.39724342164</v>
      </c>
      <c r="AA22" s="45">
        <f t="shared" si="9"/>
        <v>15864.707145219611</v>
      </c>
      <c r="AB22" s="46">
        <f t="shared" si="10"/>
        <v>22167.951139094861</v>
      </c>
      <c r="AD22" s="44">
        <f t="shared" si="11"/>
        <v>18899513.369093321</v>
      </c>
      <c r="AE22" s="115"/>
      <c r="AF22" s="58" t="s">
        <v>25</v>
      </c>
      <c r="AG22" s="49"/>
      <c r="AH22" s="49"/>
      <c r="AI22" s="80" t="s">
        <v>61</v>
      </c>
      <c r="AJ22" s="81"/>
    </row>
    <row r="23" spans="1:36" ht="15" thickTop="1" x14ac:dyDescent="0.3">
      <c r="A23" s="5">
        <f t="shared" si="12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2">
        <f>'[1]Szenario 3'!$K23</f>
        <v>1486.7144042182883</v>
      </c>
      <c r="H23" s="90"/>
      <c r="I23" s="76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90"/>
      <c r="M23" s="27">
        <f>'[3]E-Auto'!$E21*(1/100)</f>
        <v>0.29452935483870979</v>
      </c>
      <c r="O23" s="35">
        <f t="shared" si="0"/>
        <v>13627.403953284507</v>
      </c>
      <c r="P23" s="39">
        <f t="shared" si="1"/>
        <v>1418.0303132790923</v>
      </c>
      <c r="Q23" s="90"/>
      <c r="R23" s="32">
        <f t="shared" si="2"/>
        <v>1</v>
      </c>
      <c r="S23" s="37">
        <f t="shared" si="3"/>
        <v>1</v>
      </c>
      <c r="T23" s="90"/>
      <c r="U23" s="43">
        <f t="shared" si="4"/>
        <v>0.1193503638369772</v>
      </c>
      <c r="V23" s="37">
        <f t="shared" si="5"/>
        <v>2.6666666775541064E-3</v>
      </c>
      <c r="W23" s="90"/>
      <c r="X23" s="84">
        <f t="shared" si="13"/>
        <v>10100</v>
      </c>
      <c r="Y23" s="45">
        <f t="shared" si="7"/>
        <v>18739006.779413883</v>
      </c>
      <c r="Z23" s="45">
        <f t="shared" si="8"/>
        <v>284755.10957729776</v>
      </c>
      <c r="AA23" s="45">
        <f t="shared" si="9"/>
        <v>15613.885998387261</v>
      </c>
      <c r="AB23" s="46">
        <f t="shared" si="10"/>
        <v>22370.406924342507</v>
      </c>
      <c r="AD23" s="44">
        <f t="shared" si="11"/>
        <v>19071846.181913909</v>
      </c>
      <c r="AE23" s="115"/>
      <c r="AF23" s="59" t="s">
        <v>34</v>
      </c>
      <c r="AG23" s="29"/>
      <c r="AH23" s="29"/>
      <c r="AI23" s="78" t="s">
        <v>62</v>
      </c>
      <c r="AJ23" s="82" t="s">
        <v>63</v>
      </c>
    </row>
    <row r="24" spans="1:36" x14ac:dyDescent="0.3">
      <c r="A24" s="5">
        <f t="shared" si="12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2">
        <f>'[1]Szenario 3'!$K24</f>
        <v>1505.3184799273872</v>
      </c>
      <c r="H24" s="90"/>
      <c r="I24" s="76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90"/>
      <c r="M24" s="27">
        <f>'[3]E-Auto'!$E22*(1/100)</f>
        <v>0.32336129032258071</v>
      </c>
      <c r="O24" s="35">
        <f t="shared" si="0"/>
        <v>13750.819641998702</v>
      </c>
      <c r="P24" s="39">
        <f t="shared" si="1"/>
        <v>1430.8372548059913</v>
      </c>
      <c r="Q24" s="90"/>
      <c r="R24" s="32">
        <f t="shared" si="2"/>
        <v>1</v>
      </c>
      <c r="S24" s="37">
        <f t="shared" si="3"/>
        <v>1</v>
      </c>
      <c r="T24" s="90"/>
      <c r="U24" s="43">
        <f t="shared" si="4"/>
        <v>0.11935098921119233</v>
      </c>
      <c r="V24" s="37">
        <f t="shared" si="5"/>
        <v>2.6666666779527866E-3</v>
      </c>
      <c r="W24" s="90"/>
      <c r="X24" s="84">
        <f t="shared" si="13"/>
        <v>10100</v>
      </c>
      <c r="Y24" s="45">
        <f t="shared" si="7"/>
        <v>18908813.619857851</v>
      </c>
      <c r="Z24" s="45">
        <f t="shared" si="8"/>
        <v>287333.82065850374</v>
      </c>
      <c r="AA24" s="45">
        <f t="shared" si="9"/>
        <v>15355.895562170523</v>
      </c>
      <c r="AB24" s="46">
        <f t="shared" si="10"/>
        <v>22572.861565174117</v>
      </c>
      <c r="AD24" s="44">
        <f t="shared" si="11"/>
        <v>19244176.197643701</v>
      </c>
      <c r="AE24" s="115"/>
      <c r="AF24" s="51" t="s">
        <v>35</v>
      </c>
      <c r="AG24" s="30">
        <v>5</v>
      </c>
      <c r="AH24" s="29" t="s">
        <v>28</v>
      </c>
      <c r="AI24" s="78" t="s">
        <v>65</v>
      </c>
      <c r="AJ24" s="82" t="s">
        <v>64</v>
      </c>
    </row>
    <row r="25" spans="1:36" x14ac:dyDescent="0.3">
      <c r="A25" s="5">
        <f t="shared" si="12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2">
        <f>'[1]Szenario 3'!$K25</f>
        <v>1523.9225556364863</v>
      </c>
      <c r="H25" s="90"/>
      <c r="I25" s="76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90"/>
      <c r="M25" s="27">
        <f>'[3]E-Auto'!$E23*(1/100)</f>
        <v>0.35219322580645168</v>
      </c>
      <c r="O25" s="35">
        <f t="shared" si="0"/>
        <v>13874.235330712894</v>
      </c>
      <c r="P25" s="39">
        <f t="shared" si="1"/>
        <v>1443.6439145790446</v>
      </c>
      <c r="Q25" s="90"/>
      <c r="R25" s="32">
        <f t="shared" si="2"/>
        <v>1</v>
      </c>
      <c r="S25" s="37">
        <f t="shared" si="3"/>
        <v>1</v>
      </c>
      <c r="T25" s="90"/>
      <c r="U25" s="43">
        <f t="shared" si="4"/>
        <v>0.1193516316525165</v>
      </c>
      <c r="V25" s="37">
        <f t="shared" si="5"/>
        <v>2.6666666783623076E-3</v>
      </c>
      <c r="W25" s="90"/>
      <c r="X25" s="84">
        <f t="shared" si="13"/>
        <v>10100</v>
      </c>
      <c r="Y25" s="45">
        <f t="shared" si="7"/>
        <v>19078624.95506027</v>
      </c>
      <c r="Z25" s="45">
        <f t="shared" si="8"/>
        <v>289912.53050562774</v>
      </c>
      <c r="AA25" s="45">
        <f t="shared" si="9"/>
        <v>15090.73583656938</v>
      </c>
      <c r="AB25" s="46">
        <f t="shared" si="10"/>
        <v>22775.31507857165</v>
      </c>
      <c r="AD25" s="44">
        <f t="shared" si="11"/>
        <v>19416503.536481038</v>
      </c>
      <c r="AE25" s="115"/>
      <c r="AF25" s="51" t="s">
        <v>36</v>
      </c>
      <c r="AG25" s="30">
        <v>30</v>
      </c>
      <c r="AH25" s="29" t="s">
        <v>28</v>
      </c>
      <c r="AI25" s="78" t="s">
        <v>67</v>
      </c>
      <c r="AJ25" s="82" t="s">
        <v>66</v>
      </c>
    </row>
    <row r="26" spans="1:36" ht="15" thickBot="1" x14ac:dyDescent="0.35">
      <c r="A26" s="5">
        <f t="shared" si="12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2">
        <f>'[1]Szenario 3'!$K26</f>
        <v>1542.5266313455852</v>
      </c>
      <c r="H26" s="90"/>
      <c r="I26" s="76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90"/>
      <c r="M26" s="27">
        <f>'[3]E-Auto'!$E24*(1/100)</f>
        <v>0.38102516129032266</v>
      </c>
      <c r="O26" s="35">
        <f t="shared" si="0"/>
        <v>13997.651019427089</v>
      </c>
      <c r="P26" s="39">
        <f t="shared" si="1"/>
        <v>1456.4502967586143</v>
      </c>
      <c r="Q26" s="90"/>
      <c r="R26" s="32">
        <f t="shared" si="2"/>
        <v>1</v>
      </c>
      <c r="S26" s="37">
        <f t="shared" si="3"/>
        <v>1</v>
      </c>
      <c r="T26" s="90"/>
      <c r="U26" s="43">
        <f t="shared" si="4"/>
        <v>0.11935229146868016</v>
      </c>
      <c r="V26" s="37">
        <f t="shared" si="5"/>
        <v>2.6666666787828648E-3</v>
      </c>
      <c r="W26" s="90"/>
      <c r="X26" s="84">
        <f t="shared" si="13"/>
        <v>10100</v>
      </c>
      <c r="Y26" s="45">
        <f t="shared" si="7"/>
        <v>19248440.907357261</v>
      </c>
      <c r="Z26" s="45">
        <f t="shared" si="8"/>
        <v>292491.23913689249</v>
      </c>
      <c r="AA26" s="45">
        <f t="shared" si="9"/>
        <v>14818.406821583851</v>
      </c>
      <c r="AB26" s="46">
        <f t="shared" si="10"/>
        <v>22977.767481182731</v>
      </c>
      <c r="AD26" s="44">
        <f t="shared" si="11"/>
        <v>19588828.320796918</v>
      </c>
      <c r="AE26" s="115"/>
      <c r="AF26" s="60" t="s">
        <v>27</v>
      </c>
      <c r="AG26" s="61">
        <f>(3750*AJ11*AG8)+(850*AJ9)+(4*130000)</f>
        <v>1507750</v>
      </c>
      <c r="AH26" s="42" t="s">
        <v>21</v>
      </c>
      <c r="AI26" s="83"/>
      <c r="AJ26" s="41"/>
    </row>
    <row r="27" spans="1:36" ht="15" thickBot="1" x14ac:dyDescent="0.35">
      <c r="A27" s="5">
        <f t="shared" si="12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2">
        <f>'[1]Szenario 3'!$K27</f>
        <v>1561.1307070546845</v>
      </c>
      <c r="H27" s="90"/>
      <c r="I27" s="76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90"/>
      <c r="M27" s="27">
        <f>'[3]E-Auto'!$E25*(1/100)</f>
        <v>0.40985709677419369</v>
      </c>
      <c r="O27" s="35">
        <f t="shared" si="0"/>
        <v>14121.066708141281</v>
      </c>
      <c r="P27" s="39">
        <f t="shared" si="1"/>
        <v>1469.2564054235538</v>
      </c>
      <c r="Q27" s="90"/>
      <c r="R27" s="32">
        <f t="shared" si="2"/>
        <v>1</v>
      </c>
      <c r="S27" s="37">
        <f t="shared" si="3"/>
        <v>1</v>
      </c>
      <c r="T27" s="90"/>
      <c r="U27" s="43">
        <f t="shared" si="4"/>
        <v>0.11935296897016337</v>
      </c>
      <c r="V27" s="37">
        <f t="shared" si="5"/>
        <v>2.666666679214654E-3</v>
      </c>
      <c r="W27" s="90"/>
      <c r="X27" s="84">
        <f t="shared" si="13"/>
        <v>10100</v>
      </c>
      <c r="Y27" s="45">
        <f t="shared" si="7"/>
        <v>19418261.601277832</v>
      </c>
      <c r="Z27" s="45">
        <f t="shared" si="8"/>
        <v>295069.94657016295</v>
      </c>
      <c r="AA27" s="45">
        <f t="shared" si="9"/>
        <v>14538.908517213917</v>
      </c>
      <c r="AB27" s="46">
        <f t="shared" si="10"/>
        <v>23180.218789328839</v>
      </c>
      <c r="AD27" s="44">
        <f t="shared" si="11"/>
        <v>19761150.675154537</v>
      </c>
      <c r="AE27" s="115"/>
    </row>
    <row r="28" spans="1:36" ht="15" thickBot="1" x14ac:dyDescent="0.35">
      <c r="A28" s="5">
        <f t="shared" si="12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2">
        <f>'[1]Szenario 3'!$K28</f>
        <v>1579.7347827637834</v>
      </c>
      <c r="H28" s="90"/>
      <c r="I28" s="76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90"/>
      <c r="M28" s="27">
        <f>'[3]E-Auto'!$E26*(1/100)</f>
        <v>0.43868903225806466</v>
      </c>
      <c r="O28" s="35">
        <f t="shared" si="0"/>
        <v>14244.482396855472</v>
      </c>
      <c r="P28" s="39">
        <f t="shared" si="1"/>
        <v>1482.0622445731958</v>
      </c>
      <c r="Q28" s="90"/>
      <c r="R28" s="32">
        <f t="shared" si="2"/>
        <v>1</v>
      </c>
      <c r="S28" s="37">
        <f t="shared" si="3"/>
        <v>1</v>
      </c>
      <c r="T28" s="90"/>
      <c r="U28" s="43">
        <f t="shared" si="4"/>
        <v>0.11935366447019574</v>
      </c>
      <c r="V28" s="37">
        <f t="shared" si="5"/>
        <v>2.6666666796578728E-3</v>
      </c>
      <c r="W28" s="90"/>
      <c r="X28" s="84">
        <f t="shared" si="13"/>
        <v>10100</v>
      </c>
      <c r="Y28" s="45">
        <f t="shared" si="7"/>
        <v>19588087.16356343</v>
      </c>
      <c r="Z28" s="45">
        <f t="shared" si="8"/>
        <v>297648.65282295644</v>
      </c>
      <c r="AA28" s="45">
        <f t="shared" si="9"/>
        <v>14252.240923459582</v>
      </c>
      <c r="AB28" s="46">
        <f t="shared" si="10"/>
        <v>23382.66901901325</v>
      </c>
      <c r="AD28" s="44">
        <f t="shared" si="11"/>
        <v>19933470.726328861</v>
      </c>
      <c r="AE28" s="115"/>
      <c r="AF28" s="58" t="s">
        <v>26</v>
      </c>
      <c r="AG28" s="49"/>
      <c r="AH28" s="49"/>
      <c r="AI28" s="62"/>
    </row>
    <row r="29" spans="1:36" ht="15" thickTop="1" x14ac:dyDescent="0.3">
      <c r="A29" s="5">
        <f t="shared" si="12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2">
        <f>'[1]Szenario 3'!$K29</f>
        <v>1598.3388584728825</v>
      </c>
      <c r="H29" s="90"/>
      <c r="I29" s="76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90"/>
      <c r="M29" s="27">
        <f>'[3]E-Auto'!$E27*(1/100)</f>
        <v>0.46752096774193563</v>
      </c>
      <c r="O29" s="35">
        <f t="shared" si="0"/>
        <v>14367.898085569666</v>
      </c>
      <c r="P29" s="39">
        <f t="shared" si="1"/>
        <v>1494.8678181292801</v>
      </c>
      <c r="Q29" s="90"/>
      <c r="R29" s="32">
        <f t="shared" si="2"/>
        <v>1</v>
      </c>
      <c r="S29" s="37">
        <f t="shared" si="3"/>
        <v>1</v>
      </c>
      <c r="T29" s="90"/>
      <c r="U29" s="43">
        <f t="shared" si="4"/>
        <v>0.11935437828475651</v>
      </c>
      <c r="V29" s="37">
        <f t="shared" si="5"/>
        <v>2.6666666801127207E-3</v>
      </c>
      <c r="W29" s="90"/>
      <c r="X29" s="84">
        <f t="shared" si="13"/>
        <v>10100</v>
      </c>
      <c r="Y29" s="45">
        <f t="shared" si="7"/>
        <v>19757917.723187514</v>
      </c>
      <c r="Z29" s="45">
        <f t="shared" si="8"/>
        <v>300227.35791245021</v>
      </c>
      <c r="AA29" s="45">
        <f t="shared" si="9"/>
        <v>13958.404040320864</v>
      </c>
      <c r="AB29" s="46">
        <f t="shared" si="10"/>
        <v>23585.118185928754</v>
      </c>
      <c r="AD29" s="44">
        <f t="shared" si="11"/>
        <v>20105788.603326216</v>
      </c>
      <c r="AE29" s="115"/>
      <c r="AF29" s="59" t="s">
        <v>23</v>
      </c>
      <c r="AG29" s="30">
        <v>19.7</v>
      </c>
      <c r="AH29" s="29" t="s">
        <v>21</v>
      </c>
      <c r="AI29" s="52"/>
    </row>
    <row r="30" spans="1:36" x14ac:dyDescent="0.3">
      <c r="A30" s="5">
        <f t="shared" si="12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2">
        <f>'[1]Szenario 3'!$K30</f>
        <v>1616.9429341819816</v>
      </c>
      <c r="H30" s="90"/>
      <c r="I30" s="76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90"/>
      <c r="M30" s="27">
        <f>'[3]E-Auto'!$E28*(1/100)</f>
        <v>0.49635290322580661</v>
      </c>
      <c r="O30" s="35">
        <f t="shared" si="0"/>
        <v>14491.313774283859</v>
      </c>
      <c r="P30" s="39">
        <f t="shared" si="1"/>
        <v>1507.6731299378255</v>
      </c>
      <c r="Q30" s="90"/>
      <c r="R30" s="32">
        <f t="shared" si="2"/>
        <v>1</v>
      </c>
      <c r="S30" s="37">
        <f t="shared" si="3"/>
        <v>1</v>
      </c>
      <c r="T30" s="90"/>
      <c r="U30" s="43">
        <f t="shared" si="4"/>
        <v>0.11935511073257449</v>
      </c>
      <c r="V30" s="37">
        <f t="shared" si="5"/>
        <v>2.6666666805794008E-3</v>
      </c>
      <c r="W30" s="90"/>
      <c r="X30" s="84">
        <f t="shared" si="13"/>
        <v>10100</v>
      </c>
      <c r="Y30" s="45">
        <f t="shared" si="7"/>
        <v>19927753.411375105</v>
      </c>
      <c r="Z30" s="45">
        <f t="shared" si="8"/>
        <v>302806.06185548968</v>
      </c>
      <c r="AA30" s="45">
        <f t="shared" si="9"/>
        <v>13657.397867797745</v>
      </c>
      <c r="AB30" s="46">
        <f t="shared" si="10"/>
        <v>23787.566305465127</v>
      </c>
      <c r="AD30" s="44">
        <f t="shared" si="11"/>
        <v>20278104.437403861</v>
      </c>
      <c r="AE30" s="115"/>
      <c r="AF30" s="63" t="s">
        <v>24</v>
      </c>
      <c r="AG30" s="30">
        <f>AG29*1.6</f>
        <v>31.52</v>
      </c>
      <c r="AH30" s="29" t="s">
        <v>21</v>
      </c>
      <c r="AI30" s="52"/>
    </row>
    <row r="31" spans="1:36" x14ac:dyDescent="0.3">
      <c r="A31" s="5">
        <f t="shared" si="12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2">
        <f>'[1]Szenario 3'!$K31</f>
        <v>1635.5470098910807</v>
      </c>
      <c r="H31" s="90"/>
      <c r="I31" s="76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90"/>
      <c r="M31" s="27">
        <f>'[3]E-Auto'!$E29*(1/100)</f>
        <v>0.52518483870967758</v>
      </c>
      <c r="O31" s="35">
        <f t="shared" si="0"/>
        <v>14614.729462998052</v>
      </c>
      <c r="P31" s="39">
        <f t="shared" si="1"/>
        <v>1520.4781837709506</v>
      </c>
      <c r="Q31" s="90"/>
      <c r="R31" s="32">
        <f t="shared" si="2"/>
        <v>1</v>
      </c>
      <c r="S31" s="37">
        <f t="shared" si="3"/>
        <v>1</v>
      </c>
      <c r="T31" s="90"/>
      <c r="U31" s="43">
        <f t="shared" si="4"/>
        <v>0.11935586213512807</v>
      </c>
      <c r="V31" s="37">
        <f t="shared" si="5"/>
        <v>2.6666666810581138E-3</v>
      </c>
      <c r="W31" s="90"/>
      <c r="X31" s="84">
        <f t="shared" si="13"/>
        <v>10100</v>
      </c>
      <c r="Y31" s="45">
        <f t="shared" si="7"/>
        <v>20097594.361622322</v>
      </c>
      <c r="Z31" s="45">
        <f t="shared" si="8"/>
        <v>305384.76466859691</v>
      </c>
      <c r="AA31" s="45">
        <f t="shared" si="9"/>
        <v>13349.222405890227</v>
      </c>
      <c r="AB31" s="46">
        <f t="shared" si="10"/>
        <v>23990.013392716464</v>
      </c>
      <c r="AD31" s="44">
        <f t="shared" si="11"/>
        <v>20450418.362089526</v>
      </c>
      <c r="AE31" s="115"/>
      <c r="AF31" s="64" t="s">
        <v>43</v>
      </c>
      <c r="AG31" s="30" t="s">
        <v>89</v>
      </c>
      <c r="AH31" s="29"/>
      <c r="AI31" s="52"/>
    </row>
    <row r="32" spans="1:36" x14ac:dyDescent="0.3">
      <c r="A32" s="5">
        <f t="shared" si="12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2">
        <f>'[1]Szenario 3'!$K32</f>
        <v>1654.1510856001801</v>
      </c>
      <c r="H32" s="90"/>
      <c r="I32" s="76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90"/>
      <c r="M32" s="27">
        <f>'[3]E-Auto'!$E30*(1/100)</f>
        <v>0.55401677419354856</v>
      </c>
      <c r="O32" s="35">
        <f t="shared" si="0"/>
        <v>14738.145151712242</v>
      </c>
      <c r="P32" s="39">
        <f t="shared" si="1"/>
        <v>1533.2829833286382</v>
      </c>
      <c r="Q32" s="90"/>
      <c r="R32" s="32">
        <f t="shared" si="2"/>
        <v>1</v>
      </c>
      <c r="S32" s="37">
        <f t="shared" si="3"/>
        <v>1</v>
      </c>
      <c r="T32" s="90"/>
      <c r="U32" s="43">
        <f t="shared" si="4"/>
        <v>0.11935663281664524</v>
      </c>
      <c r="V32" s="37">
        <f t="shared" si="5"/>
        <v>2.6666666815490657E-3</v>
      </c>
      <c r="W32" s="90"/>
      <c r="X32" s="84">
        <f t="shared" si="13"/>
        <v>10100</v>
      </c>
      <c r="Y32" s="45">
        <f t="shared" si="7"/>
        <v>20267440.70971597</v>
      </c>
      <c r="Z32" s="45">
        <f t="shared" si="8"/>
        <v>307963.46636797767</v>
      </c>
      <c r="AA32" s="45">
        <f t="shared" si="9"/>
        <v>13033.877654598318</v>
      </c>
      <c r="AB32" s="46">
        <f t="shared" si="10"/>
        <v>24192.459462488183</v>
      </c>
      <c r="AD32" s="44">
        <f t="shared" si="11"/>
        <v>20622730.513201036</v>
      </c>
      <c r="AE32" s="115"/>
      <c r="AF32" s="51" t="s">
        <v>23</v>
      </c>
      <c r="AG32" s="29"/>
      <c r="AH32" s="30">
        <v>0</v>
      </c>
      <c r="AI32" s="52" t="s">
        <v>57</v>
      </c>
    </row>
    <row r="33" spans="1:35" ht="15" thickBot="1" x14ac:dyDescent="0.35">
      <c r="A33" s="5">
        <f t="shared" si="12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2">
        <f>'[1]Szenario 3'!$K33</f>
        <v>1672.7551613092789</v>
      </c>
      <c r="H33" s="90"/>
      <c r="I33" s="76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90"/>
      <c r="M33" s="27">
        <f>'[3]E-Auto'!$E31*(1/100)</f>
        <v>0.58284870967741953</v>
      </c>
      <c r="O33" s="35">
        <f t="shared" si="0"/>
        <v>14861.560840426435</v>
      </c>
      <c r="P33" s="39">
        <f t="shared" si="1"/>
        <v>1546.0875322404534</v>
      </c>
      <c r="Q33" s="90"/>
      <c r="R33" s="32">
        <f t="shared" si="2"/>
        <v>1</v>
      </c>
      <c r="S33" s="37">
        <f t="shared" si="3"/>
        <v>1</v>
      </c>
      <c r="T33" s="90"/>
      <c r="U33" s="43">
        <f t="shared" si="4"/>
        <v>0.11935742310410359</v>
      </c>
      <c r="V33" s="37">
        <f t="shared" si="5"/>
        <v>2.6666666820524642E-3</v>
      </c>
      <c r="W33" s="90"/>
      <c r="X33" s="84">
        <f t="shared" si="13"/>
        <v>10100</v>
      </c>
      <c r="Y33" s="45">
        <f t="shared" si="7"/>
        <v>20437292.593753081</v>
      </c>
      <c r="Z33" s="45">
        <f t="shared" si="8"/>
        <v>310542.16696952947</v>
      </c>
      <c r="AA33" s="45">
        <f t="shared" si="9"/>
        <v>12711.363613922013</v>
      </c>
      <c r="AB33" s="46">
        <f t="shared" si="10"/>
        <v>24394.904529303953</v>
      </c>
      <c r="AD33" s="44">
        <f t="shared" si="11"/>
        <v>20795041.028865837</v>
      </c>
      <c r="AE33" s="115"/>
      <c r="AF33" s="88" t="s">
        <v>24</v>
      </c>
      <c r="AG33" s="42"/>
      <c r="AH33" s="61">
        <f>7/60</f>
        <v>0.11666666666666667</v>
      </c>
      <c r="AI33" s="57" t="s">
        <v>57</v>
      </c>
    </row>
    <row r="34" spans="1:35" ht="15" thickBot="1" x14ac:dyDescent="0.35">
      <c r="A34" s="5">
        <f t="shared" si="12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2">
        <f>'[1]Szenario 3'!$K34</f>
        <v>1691.3592370183781</v>
      </c>
      <c r="H34" s="90"/>
      <c r="I34" s="76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90"/>
      <c r="M34" s="27">
        <f>'[3]E-Auto'!$E32*(1/100)</f>
        <v>0.6116806451612905</v>
      </c>
      <c r="O34" s="35">
        <f t="shared" si="0"/>
        <v>14984.976529140627</v>
      </c>
      <c r="P34" s="39">
        <f t="shared" si="1"/>
        <v>1558.8918340672083</v>
      </c>
      <c r="Q34" s="90"/>
      <c r="R34" s="32">
        <f t="shared" si="2"/>
        <v>1</v>
      </c>
      <c r="S34" s="37">
        <f t="shared" si="3"/>
        <v>1</v>
      </c>
      <c r="T34" s="90"/>
      <c r="U34" s="43">
        <f t="shared" si="4"/>
        <v>0.11935823332723028</v>
      </c>
      <c r="V34" s="37">
        <f t="shared" si="5"/>
        <v>2.6666666825685159E-3</v>
      </c>
      <c r="W34" s="90"/>
      <c r="X34" s="84">
        <f t="shared" si="13"/>
        <v>10100</v>
      </c>
      <c r="Y34" s="45">
        <f t="shared" si="7"/>
        <v>20607150.15416044</v>
      </c>
      <c r="Z34" s="45">
        <f t="shared" si="8"/>
        <v>313120.86648884875</v>
      </c>
      <c r="AA34" s="45">
        <f t="shared" si="9"/>
        <v>12381.680283861309</v>
      </c>
      <c r="AB34" s="46">
        <f t="shared" si="10"/>
        <v>24597.348607412299</v>
      </c>
      <c r="AD34" s="44">
        <f t="shared" si="11"/>
        <v>20967350.049540564</v>
      </c>
      <c r="AE34" s="115"/>
    </row>
    <row r="35" spans="1:35" ht="15" thickBot="1" x14ac:dyDescent="0.35">
      <c r="A35" s="5">
        <f t="shared" si="12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2">
        <f>'[1]Szenario 3'!$K35</f>
        <v>1709.9633127274767</v>
      </c>
      <c r="H35" s="90"/>
      <c r="I35" s="76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90"/>
      <c r="M35" s="27">
        <f>'[3]E-Auto'!$E33*(1/100)</f>
        <v>0.64051258064516148</v>
      </c>
      <c r="O35" s="35">
        <f t="shared" si="0"/>
        <v>15108.392217854818</v>
      </c>
      <c r="P35" s="39">
        <f t="shared" si="1"/>
        <v>1571.6958923025848</v>
      </c>
      <c r="Q35" s="90"/>
      <c r="R35" s="32">
        <f t="shared" si="2"/>
        <v>1</v>
      </c>
      <c r="S35" s="37">
        <f t="shared" si="3"/>
        <v>1</v>
      </c>
      <c r="T35" s="90"/>
      <c r="U35" s="43">
        <f t="shared" si="4"/>
        <v>0.11935906381850206</v>
      </c>
      <c r="V35" s="37">
        <f t="shared" si="5"/>
        <v>2.6666666830974309E-3</v>
      </c>
      <c r="W35" s="90"/>
      <c r="X35" s="84">
        <f t="shared" si="13"/>
        <v>10100</v>
      </c>
      <c r="Y35" s="45">
        <f t="shared" si="7"/>
        <v>20777013.533714175</v>
      </c>
      <c r="Z35" s="45">
        <f t="shared" si="8"/>
        <v>315699.5649412378</v>
      </c>
      <c r="AA35" s="45">
        <f t="shared" si="9"/>
        <v>12044.827664416209</v>
      </c>
      <c r="AB35" s="46">
        <f t="shared" si="10"/>
        <v>24799.791710793146</v>
      </c>
      <c r="AD35" s="44">
        <f t="shared" si="11"/>
        <v>21139657.718030624</v>
      </c>
      <c r="AE35" s="115"/>
      <c r="AF35" s="58" t="s">
        <v>37</v>
      </c>
      <c r="AG35" s="49"/>
      <c r="AH35" s="62"/>
    </row>
    <row r="36" spans="1:35" ht="15" thickTop="1" x14ac:dyDescent="0.3">
      <c r="A36" s="5">
        <f t="shared" si="12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2">
        <f>'[1]Szenario 3'!$K36</f>
        <v>1728.5673884365763</v>
      </c>
      <c r="H36" s="90"/>
      <c r="I36" s="76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90"/>
      <c r="M36" s="27">
        <f>'[3]E-Auto'!$E34*(1/100)</f>
        <v>0.66934451612903245</v>
      </c>
      <c r="O36" s="35">
        <f t="shared" si="0"/>
        <v>15231.807906569011</v>
      </c>
      <c r="P36" s="39">
        <f t="shared" si="1"/>
        <v>1584.499710374708</v>
      </c>
      <c r="Q36" s="90"/>
      <c r="R36" s="32">
        <f t="shared" si="2"/>
        <v>1</v>
      </c>
      <c r="S36" s="37">
        <f t="shared" si="3"/>
        <v>1</v>
      </c>
      <c r="T36" s="90"/>
      <c r="U36" s="43">
        <f t="shared" si="4"/>
        <v>0.11935991491314527</v>
      </c>
      <c r="V36" s="37">
        <f t="shared" si="5"/>
        <v>2.6666666836394222E-3</v>
      </c>
      <c r="W36" s="90"/>
      <c r="X36" s="84">
        <f t="shared" si="13"/>
        <v>10100</v>
      </c>
      <c r="Y36" s="45">
        <f t="shared" si="7"/>
        <v>20946882.877559286</v>
      </c>
      <c r="Z36" s="45">
        <f t="shared" si="8"/>
        <v>318278.26234171179</v>
      </c>
      <c r="AA36" s="45">
        <f t="shared" si="9"/>
        <v>11700.805755586716</v>
      </c>
      <c r="AB36" s="46">
        <f t="shared" si="10"/>
        <v>25002.233853164093</v>
      </c>
      <c r="AD36" s="44">
        <f t="shared" si="11"/>
        <v>21311964.179509748</v>
      </c>
      <c r="AE36" s="115"/>
      <c r="AF36" s="59" t="s">
        <v>23</v>
      </c>
      <c r="AG36" s="30">
        <v>0.15</v>
      </c>
      <c r="AH36" s="52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2">
        <f>'[1]Szenario 3'!$K37</f>
        <v>1747.1714641456751</v>
      </c>
      <c r="H37" s="90"/>
      <c r="I37" s="76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90"/>
      <c r="M37" s="27">
        <f>'[3]E-Auto'!$E35*(1/100)</f>
        <v>0.69817645161290343</v>
      </c>
      <c r="O37" s="35">
        <f t="shared" si="0"/>
        <v>15355.223595283205</v>
      </c>
      <c r="P37" s="39">
        <f t="shared" si="1"/>
        <v>1597.3032916476768</v>
      </c>
      <c r="Q37" s="90"/>
      <c r="R37" s="32">
        <f t="shared" si="2"/>
        <v>1</v>
      </c>
      <c r="S37" s="37">
        <f t="shared" si="3"/>
        <v>1</v>
      </c>
      <c r="T37" s="90"/>
      <c r="U37" s="43">
        <f t="shared" si="4"/>
        <v>0.11936078694913585</v>
      </c>
      <c r="V37" s="37">
        <f t="shared" si="5"/>
        <v>2.666666684194702E-3</v>
      </c>
      <c r="W37" s="90"/>
      <c r="X37" s="84">
        <f t="shared" si="13"/>
        <v>10100</v>
      </c>
      <c r="Y37" s="45">
        <f t="shared" si="7"/>
        <v>21116758.33322921</v>
      </c>
      <c r="Z37" s="45">
        <f t="shared" si="8"/>
        <v>320856.95870500559</v>
      </c>
      <c r="AA37" s="45">
        <f t="shared" si="9"/>
        <v>11349.614557372826</v>
      </c>
      <c r="AB37" s="46">
        <f t="shared" si="10"/>
        <v>25204.675047986537</v>
      </c>
      <c r="AD37" s="44">
        <f t="shared" si="11"/>
        <v>21484269.581539575</v>
      </c>
      <c r="AE37" s="115"/>
      <c r="AF37" s="60" t="s">
        <v>24</v>
      </c>
      <c r="AG37" s="61">
        <v>0.7</v>
      </c>
      <c r="AH37" s="57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2">
        <f>'[1]Szenario 3'!$K38</f>
        <v>1765.7755398547743</v>
      </c>
      <c r="H38" s="90"/>
      <c r="I38" s="76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90"/>
      <c r="M38" s="27">
        <f>'[3]E-Auto'!$E36*(1/100)</f>
        <v>0.7270083870967744</v>
      </c>
      <c r="O38" s="35">
        <f t="shared" si="0"/>
        <v>15478.639283997396</v>
      </c>
      <c r="P38" s="39">
        <f t="shared" si="1"/>
        <v>1610.1066394230513</v>
      </c>
      <c r="Q38" s="90"/>
      <c r="R38" s="32">
        <f t="shared" si="2"/>
        <v>1</v>
      </c>
      <c r="S38" s="37">
        <f t="shared" si="3"/>
        <v>1</v>
      </c>
      <c r="T38" s="90"/>
      <c r="U38" s="43">
        <f t="shared" si="4"/>
        <v>0.11936168026719932</v>
      </c>
      <c r="V38" s="37">
        <f t="shared" si="5"/>
        <v>2.6666666847634866E-3</v>
      </c>
      <c r="W38" s="90"/>
      <c r="X38" s="84">
        <f t="shared" si="13"/>
        <v>10100</v>
      </c>
      <c r="Y38" s="45">
        <f t="shared" si="7"/>
        <v>21286640.050665338</v>
      </c>
      <c r="Z38" s="45">
        <f t="shared" si="8"/>
        <v>323435.65404557978</v>
      </c>
      <c r="AA38" s="45">
        <f t="shared" si="9"/>
        <v>10991.254069774541</v>
      </c>
      <c r="AB38" s="46">
        <f t="shared" si="10"/>
        <v>25407.115308471606</v>
      </c>
      <c r="AD38" s="44">
        <f t="shared" si="11"/>
        <v>21656574.074089162</v>
      </c>
      <c r="AE38" s="115"/>
    </row>
    <row r="39" spans="1:35" ht="15" thickBot="1" x14ac:dyDescent="0.35">
      <c r="A39" s="5">
        <f t="shared" si="12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2">
        <f>'[1]Szenario 3'!$K39</f>
        <v>1784.3796155638734</v>
      </c>
      <c r="H39" s="90"/>
      <c r="I39" s="76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90"/>
      <c r="M39" s="27">
        <f>'[3]E-Auto'!$E37*(1/100)</f>
        <v>0.75584032258064537</v>
      </c>
      <c r="O39" s="35">
        <f t="shared" si="0"/>
        <v>15602.054972711589</v>
      </c>
      <c r="P39" s="39">
        <f t="shared" si="1"/>
        <v>1622.9097569413002</v>
      </c>
      <c r="Q39" s="90"/>
      <c r="R39" s="32">
        <f t="shared" si="2"/>
        <v>1</v>
      </c>
      <c r="S39" s="37">
        <f t="shared" si="3"/>
        <v>1</v>
      </c>
      <c r="T39" s="90"/>
      <c r="U39" s="43">
        <f t="shared" si="4"/>
        <v>0.11936259521081076</v>
      </c>
      <c r="V39" s="37">
        <f t="shared" si="5"/>
        <v>2.666666685345992E-3</v>
      </c>
      <c r="W39" s="90"/>
      <c r="X39" s="84">
        <f t="shared" si="13"/>
        <v>10100</v>
      </c>
      <c r="Y39" s="45">
        <f t="shared" si="7"/>
        <v>21456528.182236589</v>
      </c>
      <c r="Z39" s="45">
        <f t="shared" si="8"/>
        <v>326014.34837762773</v>
      </c>
      <c r="AA39" s="45">
        <f t="shared" si="9"/>
        <v>10625.724292791858</v>
      </c>
      <c r="AB39" s="46">
        <f t="shared" si="10"/>
        <v>25609.55464758601</v>
      </c>
      <c r="AD39" s="44">
        <f t="shared" si="11"/>
        <v>21828877.809554596</v>
      </c>
      <c r="AE39" s="115"/>
      <c r="AF39" s="58" t="s">
        <v>25</v>
      </c>
      <c r="AG39" s="49"/>
      <c r="AH39" s="50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2">
        <f>'[1]Szenario 3'!$K40</f>
        <v>1802.9836912729727</v>
      </c>
      <c r="H40" s="90"/>
      <c r="I40" s="76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90"/>
      <c r="M40" s="27">
        <f>'[3]E-Auto'!$E38*(1/100)</f>
        <v>0.78467225806451635</v>
      </c>
      <c r="O40" s="35">
        <f t="shared" si="0"/>
        <v>15725.470661425783</v>
      </c>
      <c r="P40" s="39">
        <f t="shared" si="1"/>
        <v>1635.7126473832072</v>
      </c>
      <c r="Q40" s="90"/>
      <c r="R40" s="32">
        <f t="shared" si="2"/>
        <v>1</v>
      </c>
      <c r="S40" s="37">
        <f t="shared" si="3"/>
        <v>1</v>
      </c>
      <c r="T40" s="90"/>
      <c r="U40" s="43">
        <f t="shared" si="4"/>
        <v>0.11936353212619491</v>
      </c>
      <c r="V40" s="37">
        <f t="shared" si="5"/>
        <v>2.6666666859424368E-3</v>
      </c>
      <c r="W40" s="90"/>
      <c r="X40" s="84">
        <f t="shared" si="13"/>
        <v>10100</v>
      </c>
      <c r="Y40" s="45">
        <f t="shared" si="7"/>
        <v>21626422.882758979</v>
      </c>
      <c r="Z40" s="45">
        <f t="shared" si="8"/>
        <v>328593.04171508143</v>
      </c>
      <c r="AA40" s="45">
        <f t="shared" si="9"/>
        <v>10253.025226424781</v>
      </c>
      <c r="AB40" s="46">
        <f t="shared" si="10"/>
        <v>25811.993078057603</v>
      </c>
      <c r="AD40" s="44">
        <f t="shared" si="11"/>
        <v>22001180.942778543</v>
      </c>
      <c r="AE40" s="115"/>
      <c r="AF40" s="59" t="s">
        <v>39</v>
      </c>
      <c r="AG40" s="30">
        <v>3.4500000000000003E-2</v>
      </c>
      <c r="AH40" s="52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2">
        <f>'[1]Szenario 3'!$K41</f>
        <v>1821.5877669820716</v>
      </c>
      <c r="H41" s="90"/>
      <c r="I41" s="76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90"/>
      <c r="M41" s="27">
        <f>'[3]E-Auto'!$E39*(1/100)</f>
        <v>0.81350419354838732</v>
      </c>
      <c r="O41" s="35">
        <f t="shared" si="0"/>
        <v>15848.886350139976</v>
      </c>
      <c r="P41" s="39">
        <f t="shared" si="1"/>
        <v>1648.5153138712376</v>
      </c>
      <c r="Q41" s="90"/>
      <c r="R41" s="32">
        <f t="shared" si="2"/>
        <v>1</v>
      </c>
      <c r="S41" s="37">
        <f t="shared" si="3"/>
        <v>1</v>
      </c>
      <c r="T41" s="90"/>
      <c r="U41" s="43">
        <f t="shared" si="4"/>
        <v>0.11936449136232602</v>
      </c>
      <c r="V41" s="37">
        <f t="shared" si="5"/>
        <v>2.6666666865530425E-3</v>
      </c>
      <c r="W41" s="90"/>
      <c r="X41" s="84">
        <f t="shared" si="13"/>
        <v>10100</v>
      </c>
      <c r="Y41" s="45">
        <f t="shared" si="7"/>
        <v>21796324.309515104</v>
      </c>
      <c r="Z41" s="45">
        <f t="shared" si="8"/>
        <v>331171.73407161707</v>
      </c>
      <c r="AA41" s="45">
        <f t="shared" si="9"/>
        <v>9873.1568706733087</v>
      </c>
      <c r="AB41" s="46">
        <f t="shared" si="10"/>
        <v>26014.430612380882</v>
      </c>
      <c r="AD41" s="44">
        <f t="shared" si="11"/>
        <v>22173483.631069776</v>
      </c>
      <c r="AE41" s="115"/>
      <c r="AF41" s="60" t="s">
        <v>40</v>
      </c>
      <c r="AG41" s="61">
        <v>1.49E-2</v>
      </c>
      <c r="AH41" s="57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2">
        <f>'[1]Szenario 3'!$K42</f>
        <v>1840.1918426911707</v>
      </c>
      <c r="H42" s="90"/>
      <c r="I42" s="76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90"/>
      <c r="M42" s="27">
        <f>'[3]E-Auto'!$E40*(1/100)</f>
        <v>0.8423361290322583</v>
      </c>
      <c r="O42" s="35">
        <f t="shared" si="0"/>
        <v>15972.302038854168</v>
      </c>
      <c r="P42" s="39">
        <f t="shared" si="1"/>
        <v>1661.3177594708702</v>
      </c>
      <c r="Q42" s="90"/>
      <c r="R42" s="32">
        <f t="shared" si="2"/>
        <v>1</v>
      </c>
      <c r="S42" s="37">
        <f t="shared" si="3"/>
        <v>1</v>
      </c>
      <c r="T42" s="90"/>
      <c r="U42" s="43">
        <f t="shared" si="4"/>
        <v>0.11936547327092799</v>
      </c>
      <c r="V42" s="37">
        <f t="shared" si="5"/>
        <v>2.66666668717803E-3</v>
      </c>
      <c r="W42" s="90"/>
      <c r="X42" s="84">
        <f t="shared" si="13"/>
        <v>10100</v>
      </c>
      <c r="Y42" s="45">
        <f t="shared" si="7"/>
        <v>21966232.622273751</v>
      </c>
      <c r="Z42" s="45">
        <f t="shared" si="8"/>
        <v>333750.42546066159</v>
      </c>
      <c r="AA42" s="45">
        <f t="shared" si="9"/>
        <v>9486.1192255374408</v>
      </c>
      <c r="AB42" s="46">
        <f t="shared" si="10"/>
        <v>26216.867262822328</v>
      </c>
      <c r="AD42" s="44">
        <f t="shared" si="11"/>
        <v>22345786.034222774</v>
      </c>
      <c r="AE42" s="115"/>
    </row>
    <row r="43" spans="1:35" x14ac:dyDescent="0.3">
      <c r="A43" s="5">
        <f t="shared" si="12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2">
        <f>'[1]Szenario 3'!$K43</f>
        <v>1858.7959184002698</v>
      </c>
      <c r="H43" s="90"/>
      <c r="I43" s="76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90"/>
      <c r="M43" s="27">
        <f>'[3]E-Auto'!$E41*(1/100)</f>
        <v>0.87116806451612927</v>
      </c>
      <c r="O43" s="35">
        <f t="shared" si="0"/>
        <v>16095.717727568361</v>
      </c>
      <c r="P43" s="39">
        <f t="shared" si="1"/>
        <v>1674.1199871918911</v>
      </c>
      <c r="Q43" s="90"/>
      <c r="R43" s="32">
        <f t="shared" si="2"/>
        <v>1</v>
      </c>
      <c r="S43" s="37">
        <f t="shared" si="3"/>
        <v>1</v>
      </c>
      <c r="T43" s="90"/>
      <c r="U43" s="43">
        <f t="shared" si="4"/>
        <v>0.11936647820647427</v>
      </c>
      <c r="V43" s="37">
        <f t="shared" si="5"/>
        <v>2.6666666878176239E-3</v>
      </c>
      <c r="W43" s="90"/>
      <c r="X43" s="84">
        <f t="shared" si="13"/>
        <v>10100</v>
      </c>
      <c r="Y43" s="45">
        <f t="shared" si="7"/>
        <v>22136147.983309403</v>
      </c>
      <c r="Z43" s="45">
        <f t="shared" si="8"/>
        <v>336329.11589539773</v>
      </c>
      <c r="AA43" s="45">
        <f t="shared" si="9"/>
        <v>9091.9122910171754</v>
      </c>
      <c r="AB43" s="46">
        <f t="shared" si="10"/>
        <v>26419.303041425552</v>
      </c>
      <c r="AD43" s="44">
        <f t="shared" si="11"/>
        <v>22518088.314537242</v>
      </c>
      <c r="AE43" s="115"/>
      <c r="AF43" s="48" t="s">
        <v>42</v>
      </c>
      <c r="AG43" s="49"/>
      <c r="AH43" s="50"/>
    </row>
    <row r="44" spans="1:35" x14ac:dyDescent="0.3">
      <c r="A44" s="5">
        <f t="shared" si="12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2">
        <f>'[1]Szenario 3'!$K44</f>
        <v>1877.3999941093691</v>
      </c>
      <c r="H44" s="90"/>
      <c r="I44" s="76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90"/>
      <c r="M44" s="27">
        <f>'[3]E-Auto'!$E42*(1/100)</f>
        <v>0.9</v>
      </c>
      <c r="O44" s="35">
        <f t="shared" si="0"/>
        <v>16219.133416282555</v>
      </c>
      <c r="P44" s="39">
        <f t="shared" si="1"/>
        <v>1686.921999989652</v>
      </c>
      <c r="Q44" s="90"/>
      <c r="R44" s="32">
        <f t="shared" si="2"/>
        <v>1</v>
      </c>
      <c r="S44" s="37">
        <f t="shared" si="3"/>
        <v>1</v>
      </c>
      <c r="T44" s="90"/>
      <c r="U44" s="43">
        <f t="shared" si="4"/>
        <v>0.1193675065261879</v>
      </c>
      <c r="V44" s="37">
        <f t="shared" si="5"/>
        <v>2.6666666884720492E-3</v>
      </c>
      <c r="W44" s="90"/>
      <c r="X44" s="84">
        <f t="shared" si="13"/>
        <v>10100</v>
      </c>
      <c r="Y44" s="45">
        <f t="shared" si="7"/>
        <v>22306070.5574218</v>
      </c>
      <c r="Z44" s="45">
        <f t="shared" si="8"/>
        <v>338907.80538877007</v>
      </c>
      <c r="AA44" s="45">
        <f t="shared" si="9"/>
        <v>8690.5360671125181</v>
      </c>
      <c r="AB44" s="46">
        <f t="shared" si="10"/>
        <v>26621.737960016348</v>
      </c>
      <c r="AD44" s="44">
        <f t="shared" si="11"/>
        <v>22690390.636837699</v>
      </c>
      <c r="AE44" s="115"/>
      <c r="AF44" s="137" t="s">
        <v>44</v>
      </c>
      <c r="AG44" s="138"/>
      <c r="AH44" s="139"/>
    </row>
    <row r="45" spans="1:35" x14ac:dyDescent="0.3">
      <c r="A45" s="5">
        <f t="shared" si="12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2">
        <f>'[1]Szenario 3'!$K45</f>
        <v>1896.004069818468</v>
      </c>
      <c r="H45" s="90"/>
      <c r="I45" s="76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90"/>
      <c r="M45" s="27">
        <f>'[3]E-Auto'!$E43*(1/100)</f>
        <v>0.928831935483871</v>
      </c>
      <c r="O45" s="35">
        <f t="shared" si="0"/>
        <v>16342.54910499675</v>
      </c>
      <c r="P45" s="39">
        <f t="shared" si="1"/>
        <v>1699.7238007662966</v>
      </c>
      <c r="Q45" s="90"/>
      <c r="R45" s="32">
        <f t="shared" si="2"/>
        <v>1</v>
      </c>
      <c r="S45" s="37">
        <f t="shared" si="3"/>
        <v>1</v>
      </c>
      <c r="T45" s="90"/>
      <c r="U45" s="43">
        <f t="shared" si="4"/>
        <v>0.11936855859004152</v>
      </c>
      <c r="V45" s="37">
        <f t="shared" si="5"/>
        <v>2.6666666891415332E-3</v>
      </c>
      <c r="W45" s="90"/>
      <c r="X45" s="84">
        <f t="shared" si="13"/>
        <v>10100</v>
      </c>
      <c r="Y45" s="45">
        <f t="shared" si="7"/>
        <v>22476000.511955462</v>
      </c>
      <c r="Z45" s="45">
        <f t="shared" si="8"/>
        <v>341486.49395348987</v>
      </c>
      <c r="AA45" s="45">
        <f t="shared" si="9"/>
        <v>8281.9905538234616</v>
      </c>
      <c r="AB45" s="46">
        <f t="shared" si="10"/>
        <v>26824.172030207617</v>
      </c>
      <c r="AD45" s="44">
        <f t="shared" si="11"/>
        <v>22862693.16849298</v>
      </c>
      <c r="AE45" s="115"/>
      <c r="AF45" s="51" t="s">
        <v>48</v>
      </c>
      <c r="AG45" s="30">
        <v>15000</v>
      </c>
      <c r="AH45" s="52" t="s">
        <v>47</v>
      </c>
    </row>
    <row r="46" spans="1:35" x14ac:dyDescent="0.3">
      <c r="A46" s="5">
        <f t="shared" si="12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2">
        <f>'[1]Szenario 3'!$K46</f>
        <v>1914.6081455275671</v>
      </c>
      <c r="H46" s="90"/>
      <c r="I46" s="76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90"/>
      <c r="M46" s="27">
        <f>'[3]E-Auto'!$E44*(1/100)</f>
        <v>0.95766387096774197</v>
      </c>
      <c r="O46" s="35">
        <f t="shared" si="0"/>
        <v>16465.964793710944</v>
      </c>
      <c r="P46" s="39">
        <f t="shared" si="1"/>
        <v>1712.5253923719511</v>
      </c>
      <c r="Q46" s="90"/>
      <c r="R46" s="32">
        <f t="shared" si="2"/>
        <v>1</v>
      </c>
      <c r="S46" s="37">
        <f t="shared" si="3"/>
        <v>1</v>
      </c>
      <c r="T46" s="90"/>
      <c r="U46" s="43">
        <f t="shared" si="4"/>
        <v>0.11936963476075738</v>
      </c>
      <c r="V46" s="37">
        <f t="shared" si="5"/>
        <v>2.6666666898263048E-3</v>
      </c>
      <c r="W46" s="90"/>
      <c r="X46" s="84">
        <f t="shared" si="13"/>
        <v>10100</v>
      </c>
      <c r="Y46" s="45">
        <f t="shared" si="7"/>
        <v>22645938.01681928</v>
      </c>
      <c r="Z46" s="45">
        <f t="shared" si="8"/>
        <v>344065.18160204077</v>
      </c>
      <c r="AA46" s="45">
        <f t="shared" si="9"/>
        <v>7866.2757511500104</v>
      </c>
      <c r="AB46" s="46">
        <f t="shared" si="10"/>
        <v>27026.605263404086</v>
      </c>
      <c r="AD46" s="44">
        <f t="shared" si="11"/>
        <v>23034996.079435878</v>
      </c>
      <c r="AE46" s="115"/>
      <c r="AF46" s="53"/>
      <c r="AG46" s="54">
        <f>'[4]Risikoschätzung '!$U$22</f>
        <v>3.8183974898599521E-6</v>
      </c>
      <c r="AH46" s="52" t="s">
        <v>51</v>
      </c>
    </row>
    <row r="47" spans="1:35" x14ac:dyDescent="0.3">
      <c r="A47" s="5">
        <f t="shared" si="12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2">
        <f>'[1]Szenario 3'!$K47</f>
        <v>1933.2122212366662</v>
      </c>
      <c r="H47" s="90"/>
      <c r="I47" s="76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90"/>
      <c r="M47" s="27">
        <f>'[3]E-Auto'!$E45*(1/100)</f>
        <v>0.98649580645161294</v>
      </c>
      <c r="O47" s="35">
        <f t="shared" si="0"/>
        <v>16589.380482425138</v>
      </c>
      <c r="P47" s="39">
        <f t="shared" si="1"/>
        <v>1725.3267776058856</v>
      </c>
      <c r="Q47" s="90"/>
      <c r="R47" s="32">
        <f t="shared" si="2"/>
        <v>1</v>
      </c>
      <c r="S47" s="37">
        <f t="shared" si="3"/>
        <v>1</v>
      </c>
      <c r="T47" s="90"/>
      <c r="U47" s="43">
        <f t="shared" si="4"/>
        <v>0.11937073540380727</v>
      </c>
      <c r="V47" s="37">
        <f t="shared" si="5"/>
        <v>2.6666666905265958E-3</v>
      </c>
      <c r="W47" s="90"/>
      <c r="X47" s="84">
        <f t="shared" si="13"/>
        <v>10100</v>
      </c>
      <c r="Y47" s="45">
        <f t="shared" si="7"/>
        <v>22815883.244506001</v>
      </c>
      <c r="Z47" s="45">
        <f t="shared" si="8"/>
        <v>346643.86834668362</v>
      </c>
      <c r="AA47" s="45">
        <f t="shared" si="9"/>
        <v>7443.3916590921635</v>
      </c>
      <c r="AB47" s="46">
        <f t="shared" si="10"/>
        <v>27229.037670807003</v>
      </c>
      <c r="AD47" s="44">
        <f t="shared" ref="AD47:AD54" si="14">SUM(X47:AB47)</f>
        <v>23207299.542182583</v>
      </c>
      <c r="AE47" s="115"/>
      <c r="AF47" s="53"/>
      <c r="AG47" s="54">
        <f>'[4]Risikoschätzung '!$U$26</f>
        <v>7.3070788764507686E-7</v>
      </c>
      <c r="AH47" s="52" t="s">
        <v>51</v>
      </c>
    </row>
    <row r="48" spans="1:35" x14ac:dyDescent="0.3">
      <c r="A48" s="5">
        <f t="shared" si="12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2">
        <f>'[1]Szenario 3'!$K48</f>
        <v>1951.8162969457651</v>
      </c>
      <c r="H48" s="90"/>
      <c r="I48" s="76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90"/>
      <c r="M48" s="27">
        <f>'[3]E-Auto'!$E46*(1/100)</f>
        <v>1</v>
      </c>
      <c r="O48" s="35">
        <f t="shared" si="0"/>
        <v>16712.796171139333</v>
      </c>
      <c r="P48" s="39">
        <f t="shared" si="1"/>
        <v>1738.1279592176429</v>
      </c>
      <c r="Q48" s="90"/>
      <c r="R48" s="32">
        <f t="shared" si="2"/>
        <v>1</v>
      </c>
      <c r="S48" s="37">
        <f t="shared" si="3"/>
        <v>1</v>
      </c>
      <c r="T48" s="90"/>
      <c r="U48" s="43">
        <f t="shared" si="4"/>
        <v>0.1193718608874126</v>
      </c>
      <c r="V48" s="37">
        <f t="shared" si="5"/>
        <v>2.6666666912426376E-3</v>
      </c>
      <c r="W48" s="90"/>
      <c r="X48" s="84">
        <f t="shared" si="13"/>
        <v>10100</v>
      </c>
      <c r="Y48" s="45">
        <f t="shared" si="7"/>
        <v>22985836.370111804</v>
      </c>
      <c r="Z48" s="45">
        <f t="shared" si="8"/>
        <v>349222.55419946124</v>
      </c>
      <c r="AA48" s="45">
        <f t="shared" si="9"/>
        <v>7271.4033581393014</v>
      </c>
      <c r="AB48" s="46">
        <f t="shared" si="10"/>
        <v>27431.469263418618</v>
      </c>
      <c r="AD48" s="44">
        <f t="shared" si="14"/>
        <v>23379861.796932824</v>
      </c>
      <c r="AE48" s="115"/>
      <c r="AF48" s="137" t="s">
        <v>45</v>
      </c>
      <c r="AG48" s="138"/>
      <c r="AH48" s="139"/>
    </row>
    <row r="49" spans="1:34" x14ac:dyDescent="0.3">
      <c r="A49" s="5">
        <f t="shared" si="12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2">
        <f>'[1]Szenario 3'!$K49</f>
        <v>1970.4203726548642</v>
      </c>
      <c r="H49" s="90"/>
      <c r="I49" s="76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90"/>
      <c r="M49" s="27">
        <f>'[3]E-Auto'!$E47*(1/100)</f>
        <v>1</v>
      </c>
      <c r="O49" s="35">
        <f t="shared" si="0"/>
        <v>16836.211859853523</v>
      </c>
      <c r="P49" s="39">
        <f t="shared" si="1"/>
        <v>1750.9289399081383</v>
      </c>
      <c r="Q49" s="90"/>
      <c r="R49" s="32">
        <f t="shared" si="2"/>
        <v>1</v>
      </c>
      <c r="S49" s="37">
        <f t="shared" si="3"/>
        <v>1</v>
      </c>
      <c r="T49" s="90"/>
      <c r="U49" s="43">
        <f t="shared" si="4"/>
        <v>0.11937301158254437</v>
      </c>
      <c r="V49" s="37">
        <f t="shared" si="5"/>
        <v>2.666666691974664E-3</v>
      </c>
      <c r="W49" s="90"/>
      <c r="X49" s="84">
        <f t="shared" si="13"/>
        <v>10100</v>
      </c>
      <c r="Y49" s="45">
        <f t="shared" si="7"/>
        <v>23155797.571355835</v>
      </c>
      <c r="Z49" s="45">
        <f t="shared" si="8"/>
        <v>351801.23917220364</v>
      </c>
      <c r="AA49" s="45">
        <f t="shared" si="9"/>
        <v>7325.0990559850707</v>
      </c>
      <c r="AB49" s="46">
        <f t="shared" si="10"/>
        <v>27633.900052046607</v>
      </c>
      <c r="AD49" s="44">
        <f t="shared" si="14"/>
        <v>23552657.809636075</v>
      </c>
      <c r="AE49" s="115"/>
      <c r="AF49" s="51" t="s">
        <v>49</v>
      </c>
      <c r="AG49" s="30">
        <v>110000</v>
      </c>
      <c r="AH49" s="52" t="s">
        <v>47</v>
      </c>
    </row>
    <row r="50" spans="1:34" x14ac:dyDescent="0.3">
      <c r="A50" s="5">
        <f t="shared" si="12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2">
        <f>'[1]Szenario 3'!$K50</f>
        <v>1989.0244483639631</v>
      </c>
      <c r="H50" s="90"/>
      <c r="I50" s="76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90"/>
      <c r="M50" s="27">
        <f>'[3]E-Auto'!$E48*(1/100)</f>
        <v>1</v>
      </c>
      <c r="O50" s="35">
        <f t="shared" si="0"/>
        <v>16959.627548567718</v>
      </c>
      <c r="P50" s="39">
        <f t="shared" si="1"/>
        <v>1763.7297223307291</v>
      </c>
      <c r="Q50" s="90"/>
      <c r="R50" s="32">
        <f t="shared" si="2"/>
        <v>1</v>
      </c>
      <c r="S50" s="37">
        <f t="shared" si="3"/>
        <v>1</v>
      </c>
      <c r="T50" s="90"/>
      <c r="U50" s="43">
        <f t="shared" si="4"/>
        <v>0.11937418786292317</v>
      </c>
      <c r="V50" s="37">
        <f t="shared" si="5"/>
        <v>2.6666666927229118E-3</v>
      </c>
      <c r="W50" s="90"/>
      <c r="X50" s="84">
        <f t="shared" si="13"/>
        <v>10100</v>
      </c>
      <c r="Y50" s="45">
        <f t="shared" si="7"/>
        <v>23325767.02859975</v>
      </c>
      <c r="Z50" s="45">
        <f t="shared" si="8"/>
        <v>354379.92327653273</v>
      </c>
      <c r="AA50" s="45">
        <f t="shared" si="9"/>
        <v>7378.7947538308426</v>
      </c>
      <c r="AB50" s="46">
        <f t="shared" si="10"/>
        <v>27836.330047308351</v>
      </c>
      <c r="AD50" s="44">
        <f t="shared" si="14"/>
        <v>23725462.076677423</v>
      </c>
      <c r="AE50" s="115"/>
      <c r="AF50" s="53"/>
      <c r="AG50" s="54">
        <f>'[4]Risikoschätzung '!$U$21</f>
        <v>2.6432999158184737E-7</v>
      </c>
      <c r="AH50" s="52" t="s">
        <v>52</v>
      </c>
    </row>
    <row r="51" spans="1:34" x14ac:dyDescent="0.3">
      <c r="A51" s="5">
        <f t="shared" si="12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2">
        <f>'[1]Szenario 3'!$K51</f>
        <v>2007.6285240730622</v>
      </c>
      <c r="H51" s="90"/>
      <c r="I51" s="76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90"/>
      <c r="M51" s="27">
        <f>'[3]E-Auto'!$E49*(1/100)</f>
        <v>1</v>
      </c>
      <c r="O51" s="35">
        <f t="shared" si="0"/>
        <v>17083.043237281912</v>
      </c>
      <c r="P51" s="39">
        <f t="shared" si="1"/>
        <v>1776.5303090922573</v>
      </c>
      <c r="Q51" s="90"/>
      <c r="R51" s="32">
        <f t="shared" si="2"/>
        <v>1</v>
      </c>
      <c r="S51" s="37">
        <f t="shared" si="3"/>
        <v>1</v>
      </c>
      <c r="T51" s="90"/>
      <c r="U51" s="43">
        <f t="shared" si="4"/>
        <v>0.11937539010501914</v>
      </c>
      <c r="V51" s="37">
        <f t="shared" si="5"/>
        <v>2.6666666934876179E-3</v>
      </c>
      <c r="W51" s="90"/>
      <c r="X51" s="84">
        <f t="shared" si="13"/>
        <v>10100</v>
      </c>
      <c r="Y51" s="45">
        <f t="shared" si="7"/>
        <v>23495744.92486725</v>
      </c>
      <c r="Z51" s="45">
        <f t="shared" si="8"/>
        <v>356958.60652386636</v>
      </c>
      <c r="AA51" s="45">
        <f t="shared" si="9"/>
        <v>7432.4904516766155</v>
      </c>
      <c r="AB51" s="46">
        <f t="shared" si="10"/>
        <v>28038.759259635081</v>
      </c>
      <c r="AD51" s="44">
        <f t="shared" si="14"/>
        <v>23898274.781102426</v>
      </c>
      <c r="AE51" s="115"/>
      <c r="AF51" s="53"/>
      <c r="AG51" s="54">
        <f>'[4]Risikoschätzung '!$U$25</f>
        <v>5.0583526283717708E-8</v>
      </c>
      <c r="AH51" s="52" t="s">
        <v>52</v>
      </c>
    </row>
    <row r="52" spans="1:34" x14ac:dyDescent="0.3">
      <c r="A52" s="5">
        <f t="shared" si="12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2">
        <f>'[1]Szenario 3'!$K52</f>
        <v>2026.2325997821613</v>
      </c>
      <c r="H52" s="90"/>
      <c r="I52" s="76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90"/>
      <c r="M52" s="27">
        <f>'[3]E-Auto'!$E50*(1/100)</f>
        <v>1</v>
      </c>
      <c r="O52" s="35">
        <f t="shared" si="0"/>
        <v>17206.458925996103</v>
      </c>
      <c r="P52" s="39">
        <f t="shared" si="1"/>
        <v>1789.3307027540648</v>
      </c>
      <c r="Q52" s="90"/>
      <c r="R52" s="32">
        <f t="shared" si="2"/>
        <v>1</v>
      </c>
      <c r="S52" s="37">
        <f t="shared" si="3"/>
        <v>1</v>
      </c>
      <c r="T52" s="90"/>
      <c r="U52" s="43">
        <f t="shared" si="4"/>
        <v>0.11937661868805208</v>
      </c>
      <c r="V52" s="37">
        <f t="shared" si="5"/>
        <v>2.6666666942690227E-3</v>
      </c>
      <c r="W52" s="90"/>
      <c r="X52" s="84">
        <f t="shared" si="13"/>
        <v>10100</v>
      </c>
      <c r="Y52" s="45">
        <f t="shared" si="7"/>
        <v>23665731.445863612</v>
      </c>
      <c r="Z52" s="45">
        <f t="shared" si="8"/>
        <v>359537.28892542311</v>
      </c>
      <c r="AA52" s="45">
        <f t="shared" si="9"/>
        <v>7486.1861495223848</v>
      </c>
      <c r="AB52" s="46">
        <f t="shared" si="10"/>
        <v>28241.187699275972</v>
      </c>
      <c r="AD52" s="44">
        <f t="shared" si="14"/>
        <v>24071096.108637836</v>
      </c>
      <c r="AE52" s="115"/>
      <c r="AF52" s="137" t="s">
        <v>46</v>
      </c>
      <c r="AG52" s="138"/>
      <c r="AH52" s="139"/>
    </row>
    <row r="53" spans="1:34" x14ac:dyDescent="0.3">
      <c r="A53" s="5">
        <f t="shared" si="12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2">
        <f>'[1]Szenario 3'!$K53</f>
        <v>2044.8366754912602</v>
      </c>
      <c r="H53" s="90"/>
      <c r="I53" s="76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90"/>
      <c r="M53" s="27">
        <f>'[3]E-Auto'!$E51*(1/100)</f>
        <v>1</v>
      </c>
      <c r="O53" s="35">
        <f t="shared" si="0"/>
        <v>17329.874614710297</v>
      </c>
      <c r="P53" s="39">
        <f t="shared" si="1"/>
        <v>1802.1309058329807</v>
      </c>
      <c r="Q53" s="90"/>
      <c r="R53" s="32">
        <f t="shared" si="2"/>
        <v>1</v>
      </c>
      <c r="S53" s="37">
        <f t="shared" si="3"/>
        <v>1</v>
      </c>
      <c r="T53" s="90"/>
      <c r="U53" s="43">
        <f t="shared" si="4"/>
        <v>0.11937787399399129</v>
      </c>
      <c r="V53" s="37">
        <f t="shared" si="5"/>
        <v>2.6666666950673659E-3</v>
      </c>
      <c r="W53" s="90"/>
      <c r="X53" s="84">
        <f t="shared" si="13"/>
        <v>10100</v>
      </c>
      <c r="Y53" s="45">
        <f t="shared" si="7"/>
        <v>23835726.779995255</v>
      </c>
      <c r="Z53" s="45">
        <f t="shared" si="8"/>
        <v>362115.97049222689</v>
      </c>
      <c r="AA53" s="45">
        <f t="shared" si="9"/>
        <v>7539.8818473681558</v>
      </c>
      <c r="AB53" s="46">
        <f t="shared" si="10"/>
        <v>28443.615376302092</v>
      </c>
      <c r="AD53" s="44">
        <f t="shared" si="14"/>
        <v>24243926.247711148</v>
      </c>
      <c r="AE53" s="115"/>
      <c r="AF53" s="51" t="s">
        <v>50</v>
      </c>
      <c r="AG53" s="30">
        <v>3700000</v>
      </c>
      <c r="AH53" s="52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2">
        <f>'[1]Szenario 3'!$K54</f>
        <v>2063.4407512003595</v>
      </c>
      <c r="H54" s="90"/>
      <c r="I54" s="76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90"/>
      <c r="M54" s="27">
        <f>'[3]E-Auto'!$E52*(1/100)</f>
        <v>1</v>
      </c>
      <c r="O54" s="35">
        <f t="shared" si="0"/>
        <v>17453.290303424488</v>
      </c>
      <c r="P54" s="39">
        <f t="shared" si="1"/>
        <v>1814.9309208022851</v>
      </c>
      <c r="Q54" s="91"/>
      <c r="R54" s="32">
        <f t="shared" si="2"/>
        <v>1</v>
      </c>
      <c r="S54" s="37">
        <f t="shared" si="3"/>
        <v>1</v>
      </c>
      <c r="T54" s="91"/>
      <c r="U54" s="43">
        <f t="shared" si="4"/>
        <v>0.11937915640755573</v>
      </c>
      <c r="V54" s="37">
        <f t="shared" si="5"/>
        <v>2.6666666958828911E-3</v>
      </c>
      <c r="W54" s="91"/>
      <c r="X54" s="84">
        <f t="shared" si="13"/>
        <v>10100</v>
      </c>
      <c r="Y54" s="45">
        <f t="shared" si="7"/>
        <v>24005731.118389253</v>
      </c>
      <c r="Z54" s="45">
        <f t="shared" si="8"/>
        <v>364694.65123511053</v>
      </c>
      <c r="AA54" s="45">
        <f t="shared" si="9"/>
        <v>7593.5775452139269</v>
      </c>
      <c r="AB54" s="46">
        <f t="shared" si="10"/>
        <v>28646.042300610225</v>
      </c>
      <c r="AD54" s="44">
        <f t="shared" si="14"/>
        <v>24416765.38947019</v>
      </c>
      <c r="AE54" s="115"/>
      <c r="AF54" s="53"/>
      <c r="AG54" s="54">
        <f>'[4]Risikoschätzung '!$U$20</f>
        <v>1.3698630136986301E-8</v>
      </c>
      <c r="AH54" s="52" t="s">
        <v>52</v>
      </c>
    </row>
    <row r="55" spans="1:34" ht="15" thickBot="1" x14ac:dyDescent="0.35">
      <c r="AD55" s="44">
        <f>SUM(AD9:AD54)</f>
        <v>946153558.26954341</v>
      </c>
      <c r="AE55" s="115"/>
      <c r="AF55" s="55"/>
      <c r="AG55" s="56">
        <f>'[4]Risikoschätzung '!$U$24</f>
        <v>2.6214392602158284E-9</v>
      </c>
      <c r="AH55" s="57" t="s">
        <v>52</v>
      </c>
    </row>
    <row r="56" spans="1:34" ht="15" thickBot="1" x14ac:dyDescent="0.35">
      <c r="U56" s="122" t="s">
        <v>22</v>
      </c>
      <c r="V56" s="123"/>
      <c r="X56" s="9">
        <f>SUM(X9:X54)</f>
        <v>1933350</v>
      </c>
      <c r="Y56" s="69">
        <f>SUM(Y9:Y54)</f>
        <v>928418183.15335417</v>
      </c>
      <c r="Z56" s="70">
        <f>SUM(Z9:Z54)</f>
        <v>14107004.80498809</v>
      </c>
      <c r="AA56" s="70">
        <f>SUM(AA9:AA54)</f>
        <v>586827.55473511782</v>
      </c>
      <c r="AB56" s="77">
        <f>SUM(AB9:AB54)</f>
        <v>1108192.7564658732</v>
      </c>
      <c r="AD56" s="71">
        <f>X56+Y56+Z56+AA56+AB56</f>
        <v>946153558.26954329</v>
      </c>
      <c r="AF56" s="140"/>
      <c r="AG56" s="141"/>
    </row>
    <row r="57" spans="1:34" ht="15" thickBot="1" x14ac:dyDescent="0.35">
      <c r="AF57" s="142"/>
      <c r="AG57" s="143"/>
    </row>
    <row r="58" spans="1:34" x14ac:dyDescent="0.3">
      <c r="AE58" s="29"/>
      <c r="AF58" s="140"/>
      <c r="AG58" s="141"/>
      <c r="AH58" s="47"/>
    </row>
    <row r="59" spans="1:34" ht="15" thickBot="1" x14ac:dyDescent="0.35">
      <c r="AF59" s="142"/>
      <c r="AG59" s="143"/>
    </row>
    <row r="60" spans="1:34" x14ac:dyDescent="0.3">
      <c r="AG60" s="46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V12" workbookViewId="0">
      <selection activeCell="AG12" sqref="AG12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90" customWidth="1"/>
    <col min="15" max="15" width="20.33203125" style="30" customWidth="1"/>
    <col min="16" max="16" width="16.44140625" style="30" customWidth="1"/>
    <col min="17" max="17" width="3.109375" style="33" customWidth="1"/>
    <col min="18" max="18" width="14.109375" customWidth="1"/>
    <col min="19" max="19" width="13.44140625" customWidth="1"/>
    <col min="20" max="20" width="3.109375" style="33" customWidth="1"/>
    <col min="21" max="21" width="15.6640625" style="33" customWidth="1"/>
    <col min="22" max="22" width="18.44140625" style="33" customWidth="1"/>
    <col min="23" max="23" width="5.6640625" style="33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89"/>
      <c r="L1" s="89"/>
      <c r="N1" s="89"/>
      <c r="Q1" s="89"/>
      <c r="R1" s="84"/>
      <c r="S1" s="84"/>
      <c r="T1" s="89"/>
      <c r="U1" s="84"/>
      <c r="V1" s="84"/>
      <c r="W1" s="89"/>
      <c r="AE1" s="115"/>
    </row>
    <row r="2" spans="1:36" ht="14.4" customHeight="1" thickBot="1" x14ac:dyDescent="0.35">
      <c r="B2" s="116" t="s">
        <v>0</v>
      </c>
      <c r="C2" s="117"/>
      <c r="D2" s="118"/>
      <c r="F2" s="115"/>
      <c r="G2" s="115"/>
      <c r="H2" s="90"/>
      <c r="K2" s="2"/>
      <c r="L2" s="90"/>
      <c r="O2" s="122" t="s">
        <v>55</v>
      </c>
      <c r="P2" s="123"/>
      <c r="Q2" s="90"/>
      <c r="R2" s="84"/>
      <c r="S2" s="84"/>
      <c r="T2" s="90"/>
      <c r="U2" s="84"/>
      <c r="V2" s="84"/>
      <c r="W2" s="90"/>
      <c r="Y2" s="148" t="s">
        <v>80</v>
      </c>
      <c r="Z2" s="149"/>
      <c r="AA2" s="150"/>
      <c r="AB2" s="8"/>
      <c r="AC2" s="8"/>
      <c r="AE2" s="115"/>
    </row>
    <row r="3" spans="1:36" ht="14.4" customHeight="1" thickBot="1" x14ac:dyDescent="0.35">
      <c r="B3" s="119"/>
      <c r="C3" s="120"/>
      <c r="D3" s="121"/>
      <c r="F3" s="115"/>
      <c r="G3" s="115"/>
      <c r="H3" s="90"/>
      <c r="K3" s="2"/>
      <c r="L3" s="90"/>
      <c r="O3" s="157" t="s">
        <v>79</v>
      </c>
      <c r="P3" s="158"/>
      <c r="Q3" s="90"/>
      <c r="R3" s="84"/>
      <c r="S3" s="84"/>
      <c r="T3" s="90"/>
      <c r="U3" s="84"/>
      <c r="V3" s="84"/>
      <c r="W3" s="90"/>
      <c r="Y3" s="151"/>
      <c r="Z3" s="152"/>
      <c r="AA3" s="153"/>
      <c r="AB3" s="8"/>
      <c r="AC3" s="8"/>
      <c r="AE3" s="115"/>
      <c r="AF3" s="93" t="s">
        <v>58</v>
      </c>
      <c r="AG3" s="94"/>
      <c r="AH3" s="95"/>
    </row>
    <row r="4" spans="1:36" ht="14.4" customHeight="1" thickBot="1" x14ac:dyDescent="0.35">
      <c r="H4" s="90"/>
      <c r="K4" s="2"/>
      <c r="L4" s="90"/>
      <c r="O4" s="159"/>
      <c r="P4" s="160"/>
      <c r="Q4" s="90"/>
      <c r="R4" s="84"/>
      <c r="S4" s="84"/>
      <c r="T4" s="90"/>
      <c r="U4" s="84"/>
      <c r="V4" s="84"/>
      <c r="W4" s="90"/>
      <c r="Y4" s="154"/>
      <c r="Z4" s="155"/>
      <c r="AA4" s="156"/>
      <c r="AB4" s="8"/>
      <c r="AC4" s="8"/>
      <c r="AE4" s="115"/>
      <c r="AF4" s="96"/>
      <c r="AG4" s="97"/>
      <c r="AH4" s="98"/>
    </row>
    <row r="5" spans="1:36" ht="14.4" customHeight="1" thickBot="1" x14ac:dyDescent="0.35">
      <c r="D5" s="99" t="s">
        <v>2</v>
      </c>
      <c r="E5" s="100"/>
      <c r="H5" s="90"/>
      <c r="I5" s="99" t="s">
        <v>7</v>
      </c>
      <c r="J5" s="103"/>
      <c r="K5" s="100"/>
      <c r="L5" s="90"/>
      <c r="M5" s="103" t="s">
        <v>3</v>
      </c>
      <c r="O5" s="105"/>
      <c r="P5" s="106"/>
      <c r="Q5" s="90"/>
      <c r="R5" s="103" t="s">
        <v>20</v>
      </c>
      <c r="S5" s="100"/>
      <c r="T5" s="90"/>
      <c r="U5" s="99" t="s">
        <v>29</v>
      </c>
      <c r="V5" s="100"/>
      <c r="W5" s="90"/>
      <c r="AE5" s="115"/>
    </row>
    <row r="6" spans="1:36" ht="14.4" customHeight="1" thickBot="1" x14ac:dyDescent="0.35">
      <c r="D6" s="101"/>
      <c r="E6" s="102"/>
      <c r="H6" s="90"/>
      <c r="I6" s="101"/>
      <c r="J6" s="104"/>
      <c r="K6" s="102"/>
      <c r="L6" s="90"/>
      <c r="M6" s="104"/>
      <c r="O6" s="107"/>
      <c r="P6" s="108"/>
      <c r="Q6" s="90"/>
      <c r="R6" s="104"/>
      <c r="S6" s="102"/>
      <c r="T6" s="90"/>
      <c r="U6" s="101"/>
      <c r="V6" s="102"/>
      <c r="W6" s="90"/>
      <c r="AE6" s="115"/>
      <c r="AF6" s="65" t="s">
        <v>30</v>
      </c>
      <c r="AG6" s="49"/>
      <c r="AH6" s="49"/>
      <c r="AI6" s="49"/>
      <c r="AJ6" s="62"/>
    </row>
    <row r="7" spans="1:36" ht="15" customHeight="1" thickBot="1" x14ac:dyDescent="0.35">
      <c r="B7" s="92" t="s">
        <v>5</v>
      </c>
      <c r="C7" s="92"/>
      <c r="D7" s="111" t="s">
        <v>4</v>
      </c>
      <c r="E7" s="111"/>
      <c r="F7" s="112" t="s">
        <v>6</v>
      </c>
      <c r="G7" s="112"/>
      <c r="H7" s="90"/>
      <c r="I7" s="73" t="s">
        <v>70</v>
      </c>
      <c r="J7" s="14" t="s">
        <v>69</v>
      </c>
      <c r="K7" s="22" t="s">
        <v>68</v>
      </c>
      <c r="L7" s="90"/>
      <c r="M7" s="1" t="s">
        <v>8</v>
      </c>
      <c r="O7" s="109"/>
      <c r="P7" s="110"/>
      <c r="Q7" s="90"/>
      <c r="R7" s="84"/>
      <c r="S7" s="84"/>
      <c r="T7" s="90"/>
      <c r="U7" s="84"/>
      <c r="V7" s="84"/>
      <c r="W7" s="90"/>
      <c r="X7" s="3" t="s">
        <v>9</v>
      </c>
      <c r="Y7" s="85" t="s">
        <v>10</v>
      </c>
      <c r="Z7" s="3" t="s">
        <v>11</v>
      </c>
      <c r="AA7" s="3" t="s">
        <v>12</v>
      </c>
      <c r="AB7" s="3" t="s">
        <v>13</v>
      </c>
      <c r="AD7" s="113" t="s">
        <v>56</v>
      </c>
      <c r="AE7" s="115"/>
      <c r="AF7" s="68" t="s">
        <v>54</v>
      </c>
      <c r="AG7" s="30">
        <v>80</v>
      </c>
      <c r="AH7" s="29" t="s">
        <v>18</v>
      </c>
      <c r="AI7" s="30">
        <v>0.08</v>
      </c>
      <c r="AJ7" s="52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90"/>
      <c r="I8" s="74"/>
      <c r="J8" s="7"/>
      <c r="K8" s="20"/>
      <c r="L8" s="90"/>
      <c r="M8" s="25"/>
      <c r="O8" s="34"/>
      <c r="P8" s="38"/>
      <c r="Q8" s="90"/>
      <c r="R8" s="86"/>
      <c r="S8" s="85"/>
      <c r="T8" s="90"/>
      <c r="U8" s="86"/>
      <c r="V8" s="85"/>
      <c r="W8" s="90"/>
      <c r="X8" s="41"/>
      <c r="Y8" s="10"/>
      <c r="Z8" s="40"/>
      <c r="AA8" s="40"/>
      <c r="AB8" s="40"/>
      <c r="AD8" s="114"/>
      <c r="AE8" s="115"/>
      <c r="AF8" s="63" t="s">
        <v>14</v>
      </c>
      <c r="AG8" s="30">
        <v>4</v>
      </c>
      <c r="AH8" s="29" t="s">
        <v>18</v>
      </c>
      <c r="AI8" s="29"/>
      <c r="AJ8" s="52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2">
        <f>'[1]Szenario 3'!$K9</f>
        <v>1226.2573442909008</v>
      </c>
      <c r="H9" s="90"/>
      <c r="I9" s="75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90"/>
      <c r="M9" s="26">
        <f>'[3]E-Auto'!$E7*(1/100)</f>
        <v>1.6900000000000001E-3</v>
      </c>
      <c r="O9" s="35">
        <f>D9</f>
        <v>11899.584311285807</v>
      </c>
      <c r="P9" s="39">
        <f>E9+(E9*J9)</f>
        <v>1247.5015977705511</v>
      </c>
      <c r="Q9" s="90"/>
      <c r="R9" s="32">
        <f>IF(O9&lt;$AG$18,1,2)</f>
        <v>1</v>
      </c>
      <c r="S9" s="37">
        <f>IF(P9&lt;$AG$10,1,2)</f>
        <v>1</v>
      </c>
      <c r="T9" s="90"/>
      <c r="U9" s="43">
        <f>($AI$15/$AG$20)*(1+0.15*(O9/$AG$18)^4)+$AH$33</f>
        <v>0.11934323485937803</v>
      </c>
      <c r="V9" s="37">
        <f>($AI$7/$AG$12)*(1+0.15*(P9/$AG$10)^4)+$AH$32</f>
        <v>2.6666666731881765E-3</v>
      </c>
      <c r="W9" s="90"/>
      <c r="X9" s="84">
        <f>($AG$7*$AG$8*S9*$AG$24+$AG$15*$AG$16*R9*$AG$24)</f>
        <v>3600</v>
      </c>
      <c r="Y9" s="45">
        <f>(O9*U9*$AG$30+P9*V9*$AG$29)*365</f>
        <v>16362288.254504452</v>
      </c>
      <c r="Z9" s="45">
        <f>(O9*$AI$15*$AG$37+P9*$AI$7*$AG$36)*365</f>
        <v>248691.56032091693</v>
      </c>
      <c r="AA9" s="45">
        <f>O9*$AI$15*($AG$41+$AG$40*(1-M9))*365</f>
        <v>17144.653263656084</v>
      </c>
      <c r="AB9" s="46">
        <f>365*((P9*$AI$7*($AG$53*$AG$54+$AG$49*$AG$50+$AG$45*$AG$46))+(O9*1.6*$AI$15*($AG$53*$AG$55+$AG$49*$AG$51+$AG$45*$AG$47)))</f>
        <v>19571.128846406365</v>
      </c>
      <c r="AD9" s="44">
        <f>SUM(X9:AB9)</f>
        <v>16651295.596935432</v>
      </c>
      <c r="AE9" s="115"/>
      <c r="AF9" s="144" t="s">
        <v>15</v>
      </c>
      <c r="AG9" s="17"/>
      <c r="AH9" s="147"/>
      <c r="AI9" s="78" t="s">
        <v>59</v>
      </c>
      <c r="AJ9" s="79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2">
        <f>'[1]Szenario 3'!$K10</f>
        <v>1244.86142</v>
      </c>
      <c r="H10" s="90"/>
      <c r="I10" s="76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90"/>
      <c r="M10" s="27">
        <f>'[3]E-Auto'!$E8*(1/100)</f>
        <v>2.3700000000000001E-3</v>
      </c>
      <c r="O10" s="35">
        <f t="shared" ref="O10:O54" si="0">D10</f>
        <v>12023</v>
      </c>
      <c r="P10" s="39">
        <f>E10+(E10*J10)</f>
        <v>1260.2474266019526</v>
      </c>
      <c r="Q10" s="90"/>
      <c r="R10" s="32">
        <f t="shared" ref="R10:R54" si="1">IF(O10&lt;$AG$18,1,2)</f>
        <v>1</v>
      </c>
      <c r="S10" s="37">
        <f t="shared" ref="S10:S54" si="2">IF(P10&lt;$AG$10,1,2)</f>
        <v>1</v>
      </c>
      <c r="T10" s="90"/>
      <c r="U10" s="43">
        <f t="shared" ref="U10:U54" si="3">($AI$15/$AG$20)*(1+0.15*(O10/$AG$18)^4)+$AH$33</f>
        <v>0.1193436520659952</v>
      </c>
      <c r="V10" s="37">
        <f t="shared" ref="V10:V54" si="4">($AI$7/$AG$12)*(1+0.15*(P10/$AG$10)^4)+$AH$32</f>
        <v>2.666666673458812E-3</v>
      </c>
      <c r="W10" s="90"/>
      <c r="X10" s="84">
        <f t="shared" ref="X10:X12" si="5">($AG$7*$AG$8*S10*$AG$24+$AG$15*$AG$16*R10*$AG$24)</f>
        <v>3600</v>
      </c>
      <c r="Y10" s="45">
        <f t="shared" ref="Y10:Y54" si="6">(O10*U10*$AG$30+P10*V10*$AG$29)*365</f>
        <v>16532042.575361151</v>
      </c>
      <c r="Z10" s="45">
        <f t="shared" ref="Z10:Z54" si="7">(O10*$AI$15*$AG$37+P10*$AI$7*$AG$36)*365</f>
        <v>251270.00372851655</v>
      </c>
      <c r="AA10" s="45">
        <f t="shared" ref="AA10:AA54" si="8">O10*$AI$15*($AG$41+$AG$40*(1-M10))*365</f>
        <v>17314.231670626003</v>
      </c>
      <c r="AB10" s="46">
        <f t="shared" ref="AB10:AB54" si="9">365*((P10*$AI$7*($AG$53*$AG$54+$AG$49*$AG$50+$AG$45*$AG$46))+(O10*1.6*$AI$15*($AG$53*$AG$55+$AG$49*$AG$51+$AG$45*$AG$47)))</f>
        <v>19773.338945640469</v>
      </c>
      <c r="AD10" s="44">
        <f t="shared" ref="AD10:AD46" si="10">SUM(X10:AB10)</f>
        <v>16824000.149705935</v>
      </c>
      <c r="AE10" s="115"/>
      <c r="AF10" s="145"/>
      <c r="AG10" s="18">
        <v>110400</v>
      </c>
      <c r="AH10" s="147"/>
      <c r="AI10" s="78"/>
      <c r="AJ10" s="52"/>
    </row>
    <row r="11" spans="1:36" x14ac:dyDescent="0.3">
      <c r="A11" s="5">
        <f t="shared" ref="A11:A54" si="11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2">
        <f>'[1]Szenario 3'!$K11</f>
        <v>1263.4654957090991</v>
      </c>
      <c r="H11" s="90"/>
      <c r="I11" s="76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90"/>
      <c r="M11" s="27">
        <f>'[3]E-Auto'!$E9*(1/100)</f>
        <v>3.1800000000000001E-3</v>
      </c>
      <c r="O11" s="35">
        <f t="shared" si="0"/>
        <v>12146.415688714193</v>
      </c>
      <c r="P11" s="39">
        <f t="shared" ref="P11:P54" si="12">E11+(E11*J11)</f>
        <v>1272.9940522128832</v>
      </c>
      <c r="Q11" s="90"/>
      <c r="R11" s="32">
        <f t="shared" si="1"/>
        <v>1</v>
      </c>
      <c r="S11" s="37">
        <f t="shared" si="2"/>
        <v>1</v>
      </c>
      <c r="T11" s="90"/>
      <c r="U11" s="43">
        <f t="shared" si="3"/>
        <v>0.1193440823202018</v>
      </c>
      <c r="V11" s="37">
        <f t="shared" si="4"/>
        <v>2.6666666737378024E-3</v>
      </c>
      <c r="W11" s="90"/>
      <c r="X11" s="84">
        <f t="shared" si="5"/>
        <v>3600</v>
      </c>
      <c r="Y11" s="45">
        <f t="shared" si="6"/>
        <v>16701799.91955395</v>
      </c>
      <c r="Z11" s="45">
        <f t="shared" si="7"/>
        <v>253848.45062601048</v>
      </c>
      <c r="AA11" s="45">
        <f t="shared" si="8"/>
        <v>17482.05027131235</v>
      </c>
      <c r="AB11" s="46">
        <f t="shared" si="9"/>
        <v>19975.552233176735</v>
      </c>
      <c r="AD11" s="44">
        <f t="shared" si="10"/>
        <v>16996705.972684454</v>
      </c>
      <c r="AE11" s="115"/>
      <c r="AF11" s="146"/>
      <c r="AG11" s="17"/>
      <c r="AH11" s="147"/>
      <c r="AI11" s="78" t="s">
        <v>60</v>
      </c>
      <c r="AJ11" s="79">
        <v>65</v>
      </c>
    </row>
    <row r="12" spans="1:36" ht="15" thickBot="1" x14ac:dyDescent="0.35">
      <c r="A12" s="5">
        <f t="shared" si="11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2">
        <f>'[1]Szenario 3'!$K12</f>
        <v>1282.0695714181982</v>
      </c>
      <c r="H12" s="90"/>
      <c r="I12" s="76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90"/>
      <c r="M12" s="27">
        <f>'[3]E-Auto'!$E10*(1/100)</f>
        <v>4.1700000000000001E-3</v>
      </c>
      <c r="O12" s="35">
        <f t="shared" si="0"/>
        <v>12269.831377428385</v>
      </c>
      <c r="P12" s="39">
        <f t="shared" si="12"/>
        <v>1285.7414457723603</v>
      </c>
      <c r="Q12" s="90"/>
      <c r="R12" s="32">
        <f t="shared" si="1"/>
        <v>1</v>
      </c>
      <c r="S12" s="37">
        <f t="shared" si="2"/>
        <v>1</v>
      </c>
      <c r="T12" s="90"/>
      <c r="U12" s="43">
        <f t="shared" si="3"/>
        <v>0.11934452589123404</v>
      </c>
      <c r="V12" s="37">
        <f t="shared" si="4"/>
        <v>2.6666666740253189E-3</v>
      </c>
      <c r="W12" s="90"/>
      <c r="X12" s="84">
        <f t="shared" si="5"/>
        <v>3600</v>
      </c>
      <c r="Y12" s="45">
        <f t="shared" si="6"/>
        <v>16871560.380113702</v>
      </c>
      <c r="Z12" s="45">
        <f t="shared" si="7"/>
        <v>256426.90088711915</v>
      </c>
      <c r="AA12" s="45">
        <f t="shared" si="8"/>
        <v>17647.442546012378</v>
      </c>
      <c r="AB12" s="46">
        <f t="shared" si="9"/>
        <v>20177.768593648379</v>
      </c>
      <c r="AD12" s="44">
        <f t="shared" si="10"/>
        <v>17169412.492140483</v>
      </c>
      <c r="AE12" s="115"/>
      <c r="AF12" s="67" t="s">
        <v>32</v>
      </c>
      <c r="AG12" s="61">
        <v>30</v>
      </c>
      <c r="AH12" s="42" t="s">
        <v>33</v>
      </c>
      <c r="AI12" s="42"/>
      <c r="AJ12" s="57"/>
    </row>
    <row r="13" spans="1:36" ht="15" thickBot="1" x14ac:dyDescent="0.35">
      <c r="A13" s="5">
        <f t="shared" si="11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2">
        <f>'[1]Szenario 3'!$K13</f>
        <v>1300.673647127297</v>
      </c>
      <c r="H13" s="90"/>
      <c r="I13" s="76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90"/>
      <c r="M13" s="27">
        <f>'[3]E-Auto'!$E11*(1/100)</f>
        <v>6.2100000000000002E-3</v>
      </c>
      <c r="O13" s="35">
        <f t="shared" si="0"/>
        <v>12393.24706614258</v>
      </c>
      <c r="P13" s="39">
        <f t="shared" si="12"/>
        <v>1298.4895798237999</v>
      </c>
      <c r="Q13" s="90"/>
      <c r="R13" s="32">
        <f t="shared" si="1"/>
        <v>1</v>
      </c>
      <c r="S13" s="37">
        <f t="shared" si="2"/>
        <v>1</v>
      </c>
      <c r="T13" s="90"/>
      <c r="U13" s="43">
        <f t="shared" si="3"/>
        <v>0.11934498305107771</v>
      </c>
      <c r="V13" s="37">
        <f t="shared" si="4"/>
        <v>2.6666666743215325E-3</v>
      </c>
      <c r="W13" s="90"/>
      <c r="X13" s="84">
        <f>($AG$7*$AG$8*S13*$AG$24+$AG$15*$AG$16*R13*$AG$24)</f>
        <v>3600</v>
      </c>
      <c r="Y13" s="45">
        <f t="shared" si="6"/>
        <v>17041324.052018758</v>
      </c>
      <c r="Z13" s="45">
        <f t="shared" si="7"/>
        <v>259005.35439158254</v>
      </c>
      <c r="AA13" s="45">
        <f t="shared" si="8"/>
        <v>17799.479444412926</v>
      </c>
      <c r="AB13" s="46">
        <f t="shared" si="9"/>
        <v>20379.987917188268</v>
      </c>
      <c r="AD13" s="44">
        <f t="shared" si="10"/>
        <v>17342108.873771943</v>
      </c>
      <c r="AE13" s="115"/>
    </row>
    <row r="14" spans="1:36" ht="15" thickBot="1" x14ac:dyDescent="0.35">
      <c r="A14" s="19">
        <f t="shared" si="11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2">
        <f>'[1]Szenario 3'!$K14</f>
        <v>1319.2777228363964</v>
      </c>
      <c r="H14" s="90"/>
      <c r="I14" s="76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90"/>
      <c r="M14" s="27">
        <f>'[3]E-Auto'!$E12*(1/100)</f>
        <v>3.5041935483870967E-2</v>
      </c>
      <c r="O14" s="35">
        <f t="shared" si="0"/>
        <v>12516.662754856772</v>
      </c>
      <c r="P14" s="39">
        <f t="shared" si="12"/>
        <v>1311.2384282040812</v>
      </c>
      <c r="Q14" s="90"/>
      <c r="R14" s="32">
        <f t="shared" si="1"/>
        <v>1</v>
      </c>
      <c r="S14" s="37">
        <f t="shared" si="2"/>
        <v>1</v>
      </c>
      <c r="T14" s="90"/>
      <c r="U14" s="43">
        <f t="shared" si="3"/>
        <v>0.11934545407446823</v>
      </c>
      <c r="V14" s="37">
        <f t="shared" si="4"/>
        <v>2.666666674626617E-3</v>
      </c>
      <c r="W14" s="90"/>
      <c r="X14" s="84">
        <f>($AG$7*$AG$8*S14*$AG$24+$AG$15*$AG$16*R14*$AG$24)+AG26</f>
        <v>1511350</v>
      </c>
      <c r="Y14" s="45">
        <f t="shared" si="6"/>
        <v>17211091.03221298</v>
      </c>
      <c r="Z14" s="45">
        <f t="shared" si="7"/>
        <v>261583.81102480629</v>
      </c>
      <c r="AA14" s="45">
        <f t="shared" si="8"/>
        <v>17613.181902040138</v>
      </c>
      <c r="AB14" s="46">
        <f t="shared" si="9"/>
        <v>20582.210099105043</v>
      </c>
      <c r="AD14" s="44">
        <f t="shared" si="10"/>
        <v>19022220.235238932</v>
      </c>
      <c r="AE14" s="115"/>
      <c r="AF14" s="65" t="s">
        <v>31</v>
      </c>
      <c r="AG14" s="49"/>
      <c r="AH14" s="49"/>
      <c r="AI14" s="49"/>
      <c r="AJ14" s="62"/>
    </row>
    <row r="15" spans="1:36" x14ac:dyDescent="0.3">
      <c r="A15" s="5">
        <f t="shared" si="11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2">
        <f>'[1]Szenario 3'!$K15</f>
        <v>1337.8817985454955</v>
      </c>
      <c r="H15" s="90"/>
      <c r="I15" s="76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90"/>
      <c r="M15" s="27">
        <f>'[3]E-Auto'!$E13*(1/100)</f>
        <v>6.3873870967741941E-2</v>
      </c>
      <c r="O15" s="35">
        <f>D15</f>
        <v>12640.078443570965</v>
      </c>
      <c r="P15" s="39">
        <f>E15+(E15*J15)</f>
        <v>1323.987965968267</v>
      </c>
      <c r="Q15" s="90"/>
      <c r="R15" s="32">
        <f t="shared" si="1"/>
        <v>1</v>
      </c>
      <c r="S15" s="37">
        <f t="shared" si="2"/>
        <v>1</v>
      </c>
      <c r="T15" s="90"/>
      <c r="U15" s="43">
        <f t="shared" si="3"/>
        <v>0.11934593923889056</v>
      </c>
      <c r="V15" s="37">
        <f t="shared" si="4"/>
        <v>2.666666674940749E-3</v>
      </c>
      <c r="W15" s="90"/>
      <c r="X15" s="84">
        <f>($AJ$11*$AG$8*S15*$AG$25+$AJ$9*$AG$8*S15*$AG$24+$AG$15*$AG$16*R15*$AG$24)</f>
        <v>10100</v>
      </c>
      <c r="Y15" s="45">
        <f t="shared" si="6"/>
        <v>17380861.419623766</v>
      </c>
      <c r="Z15" s="45">
        <f t="shared" si="7"/>
        <v>264162.27067753155</v>
      </c>
      <c r="AA15" s="45">
        <f t="shared" si="8"/>
        <v>17419.715070282957</v>
      </c>
      <c r="AB15" s="46">
        <f t="shared" si="9"/>
        <v>20784.435039581887</v>
      </c>
      <c r="AD15" s="44">
        <f t="shared" si="10"/>
        <v>17693327.840411164</v>
      </c>
      <c r="AE15" s="115"/>
      <c r="AF15" s="66" t="s">
        <v>53</v>
      </c>
      <c r="AG15" s="30">
        <v>80</v>
      </c>
      <c r="AH15" s="29" t="s">
        <v>18</v>
      </c>
      <c r="AI15" s="30">
        <v>0.08</v>
      </c>
      <c r="AJ15" s="52" t="s">
        <v>19</v>
      </c>
    </row>
    <row r="16" spans="1:36" x14ac:dyDescent="0.3">
      <c r="A16" s="5">
        <f t="shared" si="11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2">
        <f>'[1]Szenario 3'!$K16</f>
        <v>1356.4858742545948</v>
      </c>
      <c r="H16" s="90"/>
      <c r="I16" s="76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90"/>
      <c r="M16" s="27">
        <f>'[3]E-Auto'!$E14*(1/100)</f>
        <v>9.2705806451612929E-2</v>
      </c>
      <c r="O16" s="35">
        <f t="shared" si="0"/>
        <v>12763.494132285157</v>
      </c>
      <c r="P16" s="39">
        <f t="shared" si="12"/>
        <v>1336.7381693195193</v>
      </c>
      <c r="Q16" s="90"/>
      <c r="R16" s="32">
        <f t="shared" si="1"/>
        <v>1</v>
      </c>
      <c r="S16" s="37">
        <f t="shared" si="2"/>
        <v>1</v>
      </c>
      <c r="T16" s="90"/>
      <c r="U16" s="43">
        <f t="shared" si="3"/>
        <v>0.11934643882457929</v>
      </c>
      <c r="V16" s="37">
        <f t="shared" si="4"/>
        <v>2.6666666752641053E-3</v>
      </c>
      <c r="W16" s="90"/>
      <c r="X16" s="84">
        <f t="shared" ref="X16:X54" si="13">($AJ$11*$AG$8*S16*$AG$25+$AJ$9*$AG$8*S16*$AG$24+$AG$15*$AG$16*R16*$AG$24)</f>
        <v>10100</v>
      </c>
      <c r="Y16" s="45">
        <f t="shared" si="6"/>
        <v>17550635.315180294</v>
      </c>
      <c r="Z16" s="45">
        <f t="shared" si="7"/>
        <v>266740.73324552807</v>
      </c>
      <c r="AA16" s="45">
        <f t="shared" si="8"/>
        <v>17219.078949141382</v>
      </c>
      <c r="AB16" s="46">
        <f t="shared" si="9"/>
        <v>20986.662643396074</v>
      </c>
      <c r="AD16" s="44">
        <f t="shared" si="10"/>
        <v>17865681.790018361</v>
      </c>
      <c r="AE16" s="115"/>
      <c r="AF16" s="63" t="s">
        <v>17</v>
      </c>
      <c r="AG16" s="30">
        <v>5</v>
      </c>
      <c r="AH16" s="29" t="s">
        <v>18</v>
      </c>
      <c r="AI16" s="29"/>
      <c r="AJ16" s="52"/>
    </row>
    <row r="17" spans="1:36" x14ac:dyDescent="0.3">
      <c r="A17" s="5">
        <f t="shared" si="11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2">
        <f>'[1]Szenario 3'!$K17</f>
        <v>1375.0899499636937</v>
      </c>
      <c r="H17" s="90"/>
      <c r="I17" s="76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90"/>
      <c r="M17" s="27">
        <f>'[3]E-Auto'!$E15*(1/100)</f>
        <v>0.1215377419354839</v>
      </c>
      <c r="O17" s="35">
        <f t="shared" si="0"/>
        <v>12886.909820999348</v>
      </c>
      <c r="P17" s="39">
        <f t="shared" si="12"/>
        <v>1349.4890155437977</v>
      </c>
      <c r="Q17" s="90"/>
      <c r="R17" s="32">
        <f t="shared" si="1"/>
        <v>1</v>
      </c>
      <c r="S17" s="37">
        <f t="shared" si="2"/>
        <v>1</v>
      </c>
      <c r="T17" s="90"/>
      <c r="U17" s="43">
        <f t="shared" si="3"/>
        <v>0.11934695311451858</v>
      </c>
      <c r="V17" s="37">
        <f t="shared" si="4"/>
        <v>2.6666666755968652E-3</v>
      </c>
      <c r="W17" s="90"/>
      <c r="X17" s="84">
        <f t="shared" si="13"/>
        <v>10100</v>
      </c>
      <c r="Y17" s="45">
        <f t="shared" si="6"/>
        <v>17720412.821831726</v>
      </c>
      <c r="Z17" s="45">
        <f t="shared" si="7"/>
        <v>269319.19862930855</v>
      </c>
      <c r="AA17" s="45">
        <f t="shared" si="8"/>
        <v>17011.273538615409</v>
      </c>
      <c r="AB17" s="46">
        <f t="shared" si="9"/>
        <v>21188.892819657696</v>
      </c>
      <c r="AD17" s="44">
        <f t="shared" si="10"/>
        <v>18038032.186819308</v>
      </c>
      <c r="AE17" s="115"/>
      <c r="AF17" s="144" t="s">
        <v>16</v>
      </c>
      <c r="AG17" s="17"/>
      <c r="AH17" s="147"/>
      <c r="AI17" s="29"/>
      <c r="AJ17" s="52"/>
    </row>
    <row r="18" spans="1:36" x14ac:dyDescent="0.3">
      <c r="A18" s="5">
        <f t="shared" si="11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2">
        <f>'[1]Szenario 3'!$K18</f>
        <v>1393.6940256727928</v>
      </c>
      <c r="H18" s="90"/>
      <c r="I18" s="76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90"/>
      <c r="M18" s="27">
        <f>'[3]E-Auto'!$E16*(1/100)</f>
        <v>0.15036967741935489</v>
      </c>
      <c r="O18" s="35">
        <f t="shared" si="0"/>
        <v>13010.325509713541</v>
      </c>
      <c r="P18" s="39">
        <f t="shared" si="12"/>
        <v>1362.240482948966</v>
      </c>
      <c r="Q18" s="90"/>
      <c r="R18" s="32">
        <f t="shared" si="1"/>
        <v>1</v>
      </c>
      <c r="S18" s="37">
        <f t="shared" si="2"/>
        <v>1</v>
      </c>
      <c r="T18" s="90"/>
      <c r="U18" s="43">
        <f t="shared" si="3"/>
        <v>0.11934748239444218</v>
      </c>
      <c r="V18" s="37">
        <f t="shared" si="4"/>
        <v>2.6666666759392089E-3</v>
      </c>
      <c r="W18" s="90"/>
      <c r="X18" s="84">
        <f t="shared" si="13"/>
        <v>10100</v>
      </c>
      <c r="Y18" s="45">
        <f t="shared" si="6"/>
        <v>17890194.044565585</v>
      </c>
      <c r="Z18" s="45">
        <f t="shared" si="7"/>
        <v>271897.66673386126</v>
      </c>
      <c r="AA18" s="45">
        <f t="shared" si="8"/>
        <v>16796.298838705039</v>
      </c>
      <c r="AB18" s="46">
        <f t="shared" si="9"/>
        <v>21391.125481565978</v>
      </c>
      <c r="AD18" s="44">
        <f t="shared" si="10"/>
        <v>18210379.135619715</v>
      </c>
      <c r="AE18" s="115"/>
      <c r="AF18" s="145"/>
      <c r="AG18" s="18">
        <v>30000</v>
      </c>
      <c r="AH18" s="147"/>
      <c r="AI18" s="29"/>
      <c r="AJ18" s="52"/>
    </row>
    <row r="19" spans="1:36" x14ac:dyDescent="0.3">
      <c r="A19" s="5">
        <f t="shared" si="11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2">
        <f>'[1]Szenario 3'!$K19</f>
        <v>1412.2981013818919</v>
      </c>
      <c r="H19" s="90"/>
      <c r="I19" s="76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90"/>
      <c r="M19" s="27">
        <f>'[3]E-Auto'!$E17*(1/100)</f>
        <v>0.17920161290322587</v>
      </c>
      <c r="O19" s="35">
        <f t="shared" si="0"/>
        <v>13133.741198427733</v>
      </c>
      <c r="P19" s="39">
        <f t="shared" si="12"/>
        <v>1374.9925508079632</v>
      </c>
      <c r="Q19" s="90"/>
      <c r="R19" s="32">
        <f t="shared" si="1"/>
        <v>1</v>
      </c>
      <c r="S19" s="37">
        <f t="shared" si="2"/>
        <v>1</v>
      </c>
      <c r="T19" s="90"/>
      <c r="U19" s="43">
        <f t="shared" si="3"/>
        <v>0.11934802695283342</v>
      </c>
      <c r="V19" s="37">
        <f t="shared" si="4"/>
        <v>2.6666666762913196E-3</v>
      </c>
      <c r="W19" s="90"/>
      <c r="X19" s="84">
        <f t="shared" si="13"/>
        <v>10100</v>
      </c>
      <c r="Y19" s="45">
        <f t="shared" si="6"/>
        <v>18059979.090426203</v>
      </c>
      <c r="Z19" s="45">
        <f t="shared" si="7"/>
        <v>274476.13746840175</v>
      </c>
      <c r="AA19" s="45">
        <f t="shared" si="8"/>
        <v>16574.154849410275</v>
      </c>
      <c r="AB19" s="46">
        <f t="shared" si="9"/>
        <v>21593.36054618187</v>
      </c>
      <c r="AD19" s="44">
        <f t="shared" si="10"/>
        <v>18382722.743290197</v>
      </c>
      <c r="AE19" s="115"/>
      <c r="AF19" s="146"/>
      <c r="AG19" s="17"/>
      <c r="AH19" s="147"/>
      <c r="AI19" s="29"/>
      <c r="AJ19" s="52"/>
    </row>
    <row r="20" spans="1:36" ht="15" thickBot="1" x14ac:dyDescent="0.35">
      <c r="A20" s="5">
        <f t="shared" si="11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2">
        <f>'[1]Szenario 3'!$K20</f>
        <v>1430.902177090991</v>
      </c>
      <c r="H20" s="90"/>
      <c r="I20" s="76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90"/>
      <c r="M20" s="27">
        <f>'[3]E-Auto'!$E18*(1/100)</f>
        <v>0.20803354838709684</v>
      </c>
      <c r="O20" s="35">
        <f t="shared" si="0"/>
        <v>13257.156887141928</v>
      </c>
      <c r="P20" s="39">
        <f t="shared" si="12"/>
        <v>1387.7451993057221</v>
      </c>
      <c r="Q20" s="90"/>
      <c r="R20" s="32">
        <f t="shared" si="1"/>
        <v>1</v>
      </c>
      <c r="S20" s="37">
        <f t="shared" si="2"/>
        <v>1</v>
      </c>
      <c r="T20" s="90"/>
      <c r="U20" s="43">
        <f t="shared" si="3"/>
        <v>0.11934858708092523</v>
      </c>
      <c r="V20" s="37">
        <f t="shared" si="4"/>
        <v>2.6666666766533807E-3</v>
      </c>
      <c r="W20" s="90"/>
      <c r="X20" s="84">
        <f t="shared" si="13"/>
        <v>10100</v>
      </c>
      <c r="Y20" s="45">
        <f t="shared" si="6"/>
        <v>18229768.068533201</v>
      </c>
      <c r="Z20" s="45">
        <f t="shared" si="7"/>
        <v>277054.61074614007</v>
      </c>
      <c r="AA20" s="45">
        <f t="shared" si="8"/>
        <v>16344.841570731116</v>
      </c>
      <c r="AB20" s="46">
        <f t="shared" si="9"/>
        <v>21795.597934215657</v>
      </c>
      <c r="AD20" s="44">
        <f t="shared" si="10"/>
        <v>18555063.11878429</v>
      </c>
      <c r="AE20" s="115"/>
      <c r="AF20" s="67" t="s">
        <v>32</v>
      </c>
      <c r="AG20" s="61">
        <v>30</v>
      </c>
      <c r="AH20" s="42" t="s">
        <v>33</v>
      </c>
      <c r="AI20" s="42"/>
      <c r="AJ20" s="57"/>
    </row>
    <row r="21" spans="1:36" ht="15" thickBot="1" x14ac:dyDescent="0.35">
      <c r="A21" s="5">
        <f t="shared" si="11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2">
        <f>'[1]Szenario 3'!$K21</f>
        <v>1449.5062528000901</v>
      </c>
      <c r="H21" s="90"/>
      <c r="I21" s="76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90"/>
      <c r="M21" s="27">
        <f>'[3]E-Auto'!$E19*(1/100)</f>
        <v>0.23686548387096781</v>
      </c>
      <c r="O21" s="35">
        <f t="shared" si="0"/>
        <v>13380.57257585612</v>
      </c>
      <c r="P21" s="39">
        <f t="shared" si="12"/>
        <v>1400.4984094895563</v>
      </c>
      <c r="Q21" s="90"/>
      <c r="R21" s="32">
        <f t="shared" si="1"/>
        <v>1</v>
      </c>
      <c r="S21" s="37">
        <f t="shared" si="2"/>
        <v>1</v>
      </c>
      <c r="T21" s="90"/>
      <c r="U21" s="43">
        <f t="shared" si="3"/>
        <v>0.11934916307270012</v>
      </c>
      <c r="V21" s="37">
        <f t="shared" si="4"/>
        <v>2.6666666770255791E-3</v>
      </c>
      <c r="W21" s="90"/>
      <c r="X21" s="84">
        <f t="shared" si="13"/>
        <v>10100</v>
      </c>
      <c r="Y21" s="45">
        <f t="shared" si="6"/>
        <v>18399561.09010005</v>
      </c>
      <c r="Z21" s="45">
        <f t="shared" si="7"/>
        <v>279633.08648406336</v>
      </c>
      <c r="AA21" s="45">
        <f t="shared" si="8"/>
        <v>16108.359002667561</v>
      </c>
      <c r="AB21" s="46">
        <f t="shared" si="9"/>
        <v>21997.837569828433</v>
      </c>
      <c r="AD21" s="44">
        <f t="shared" si="10"/>
        <v>18727400.373156611</v>
      </c>
      <c r="AE21" s="115"/>
    </row>
    <row r="22" spans="1:36" ht="15" thickBot="1" x14ac:dyDescent="0.35">
      <c r="A22" s="5">
        <f t="shared" si="11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2">
        <f>'[1]Szenario 3'!$K22</f>
        <v>1468.110328509189</v>
      </c>
      <c r="H22" s="90"/>
      <c r="I22" s="76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90"/>
      <c r="M22" s="27">
        <f>'[3]E-Auto'!$E20*(1/100)</f>
        <v>0.26569741935483882</v>
      </c>
      <c r="O22" s="35">
        <f t="shared" si="0"/>
        <v>13503.988264570315</v>
      </c>
      <c r="P22" s="39">
        <f t="shared" si="12"/>
        <v>1413.2521632227508</v>
      </c>
      <c r="Q22" s="90"/>
      <c r="R22" s="32">
        <f t="shared" si="1"/>
        <v>1</v>
      </c>
      <c r="S22" s="37">
        <f t="shared" si="2"/>
        <v>1</v>
      </c>
      <c r="T22" s="90"/>
      <c r="U22" s="43">
        <f t="shared" si="3"/>
        <v>0.11934975522489022</v>
      </c>
      <c r="V22" s="37">
        <f t="shared" si="4"/>
        <v>2.6666666774081021E-3</v>
      </c>
      <c r="W22" s="90"/>
      <c r="X22" s="84">
        <f t="shared" si="13"/>
        <v>10100</v>
      </c>
      <c r="Y22" s="45">
        <f t="shared" si="6"/>
        <v>18569358.268452745</v>
      </c>
      <c r="Z22" s="45">
        <f t="shared" si="7"/>
        <v>282211.56460273289</v>
      </c>
      <c r="AA22" s="45">
        <f t="shared" si="8"/>
        <v>15864.707145219611</v>
      </c>
      <c r="AB22" s="46">
        <f t="shared" si="9"/>
        <v>22200.079380446379</v>
      </c>
      <c r="AD22" s="44">
        <f t="shared" si="10"/>
        <v>18899734.619581141</v>
      </c>
      <c r="AE22" s="115"/>
      <c r="AF22" s="58" t="s">
        <v>25</v>
      </c>
      <c r="AG22" s="49"/>
      <c r="AH22" s="49"/>
      <c r="AI22" s="80" t="s">
        <v>61</v>
      </c>
      <c r="AJ22" s="81"/>
    </row>
    <row r="23" spans="1:36" ht="15" thickTop="1" x14ac:dyDescent="0.3">
      <c r="A23" s="5">
        <f t="shared" si="11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2">
        <f>'[1]Szenario 3'!$K23</f>
        <v>1486.7144042182883</v>
      </c>
      <c r="H23" s="90"/>
      <c r="I23" s="76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90"/>
      <c r="M23" s="27">
        <f>'[3]E-Auto'!$E21*(1/100)</f>
        <v>0.29452935483870979</v>
      </c>
      <c r="O23" s="35">
        <f t="shared" si="0"/>
        <v>13627.403953284507</v>
      </c>
      <c r="P23" s="39">
        <f t="shared" si="12"/>
        <v>1426.0064431411149</v>
      </c>
      <c r="Q23" s="90"/>
      <c r="R23" s="32">
        <f t="shared" si="1"/>
        <v>1</v>
      </c>
      <c r="S23" s="37">
        <f t="shared" si="2"/>
        <v>1</v>
      </c>
      <c r="T23" s="90"/>
      <c r="U23" s="43">
        <f t="shared" si="3"/>
        <v>0.1193503638369772</v>
      </c>
      <c r="V23" s="37">
        <f t="shared" si="4"/>
        <v>2.6666666778011388E-3</v>
      </c>
      <c r="W23" s="90"/>
      <c r="X23" s="84">
        <f t="shared" si="13"/>
        <v>10100</v>
      </c>
      <c r="Y23" s="45">
        <f t="shared" si="6"/>
        <v>18739159.719048437</v>
      </c>
      <c r="Z23" s="45">
        <f t="shared" si="7"/>
        <v>284790.04502609343</v>
      </c>
      <c r="AA23" s="45">
        <f t="shared" si="8"/>
        <v>15613.885998387261</v>
      </c>
      <c r="AB23" s="46">
        <f t="shared" si="9"/>
        <v>22402.323296586928</v>
      </c>
      <c r="AD23" s="44">
        <f t="shared" si="10"/>
        <v>19072065.973369505</v>
      </c>
      <c r="AE23" s="115"/>
      <c r="AF23" s="59" t="s">
        <v>34</v>
      </c>
      <c r="AG23" s="29"/>
      <c r="AH23" s="29"/>
      <c r="AI23" s="78" t="s">
        <v>62</v>
      </c>
      <c r="AJ23" s="82" t="s">
        <v>63</v>
      </c>
    </row>
    <row r="24" spans="1:36" x14ac:dyDescent="0.3">
      <c r="A24" s="5">
        <f t="shared" si="11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2">
        <f>'[1]Szenario 3'!$K24</f>
        <v>1505.3184799273872</v>
      </c>
      <c r="H24" s="90"/>
      <c r="I24" s="76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90"/>
      <c r="M24" s="27">
        <f>'[3]E-Auto'!$E22*(1/100)</f>
        <v>0.32336129032258071</v>
      </c>
      <c r="O24" s="35">
        <f t="shared" si="0"/>
        <v>13750.819641998702</v>
      </c>
      <c r="P24" s="39">
        <f t="shared" si="12"/>
        <v>1438.7612326122869</v>
      </c>
      <c r="Q24" s="90"/>
      <c r="R24" s="32">
        <f t="shared" si="1"/>
        <v>1</v>
      </c>
      <c r="S24" s="37">
        <f t="shared" si="2"/>
        <v>1</v>
      </c>
      <c r="T24" s="90"/>
      <c r="U24" s="43">
        <f t="shared" si="3"/>
        <v>0.11935098921119233</v>
      </c>
      <c r="V24" s="37">
        <f t="shared" si="4"/>
        <v>2.666666678204881E-3</v>
      </c>
      <c r="W24" s="90"/>
      <c r="X24" s="84">
        <f t="shared" si="13"/>
        <v>10100</v>
      </c>
      <c r="Y24" s="45">
        <f t="shared" si="6"/>
        <v>18908965.559494212</v>
      </c>
      <c r="Z24" s="45">
        <f t="shared" si="7"/>
        <v>287368.52768129529</v>
      </c>
      <c r="AA24" s="45">
        <f t="shared" si="8"/>
        <v>15355.895562170523</v>
      </c>
      <c r="AB24" s="46">
        <f t="shared" si="9"/>
        <v>22604.569251695928</v>
      </c>
      <c r="AD24" s="44">
        <f t="shared" si="10"/>
        <v>19244394.551989377</v>
      </c>
      <c r="AE24" s="115"/>
      <c r="AF24" s="51" t="s">
        <v>35</v>
      </c>
      <c r="AG24" s="30">
        <v>5</v>
      </c>
      <c r="AH24" s="29" t="s">
        <v>28</v>
      </c>
      <c r="AI24" s="78" t="s">
        <v>65</v>
      </c>
      <c r="AJ24" s="82" t="s">
        <v>64</v>
      </c>
    </row>
    <row r="25" spans="1:36" x14ac:dyDescent="0.3">
      <c r="A25" s="5">
        <f t="shared" si="11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2">
        <f>'[1]Szenario 3'!$K25</f>
        <v>1523.9225556364863</v>
      </c>
      <c r="H25" s="90"/>
      <c r="I25" s="76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90"/>
      <c r="M25" s="27">
        <f>'[3]E-Auto'!$E23*(1/100)</f>
        <v>0.35219322580645168</v>
      </c>
      <c r="O25" s="35">
        <f t="shared" si="0"/>
        <v>13874.235330712894</v>
      </c>
      <c r="P25" s="39">
        <f t="shared" si="12"/>
        <v>1451.5165156975786</v>
      </c>
      <c r="Q25" s="90"/>
      <c r="R25" s="32">
        <f t="shared" si="1"/>
        <v>1</v>
      </c>
      <c r="S25" s="37">
        <f t="shared" si="2"/>
        <v>1</v>
      </c>
      <c r="T25" s="90"/>
      <c r="U25" s="43">
        <f t="shared" si="3"/>
        <v>0.1193516316525165</v>
      </c>
      <c r="V25" s="37">
        <f t="shared" si="4"/>
        <v>2.6666666786195206E-3</v>
      </c>
      <c r="W25" s="90"/>
      <c r="X25" s="84">
        <f t="shared" si="13"/>
        <v>10100</v>
      </c>
      <c r="Y25" s="45">
        <f t="shared" si="6"/>
        <v>19078775.909565862</v>
      </c>
      <c r="Z25" s="45">
        <f t="shared" si="7"/>
        <v>289947.01249852695</v>
      </c>
      <c r="AA25" s="45">
        <f t="shared" si="8"/>
        <v>15090.73583656938</v>
      </c>
      <c r="AB25" s="46">
        <f t="shared" si="9"/>
        <v>22806.817181994935</v>
      </c>
      <c r="AD25" s="44">
        <f t="shared" si="10"/>
        <v>19416720.475082953</v>
      </c>
      <c r="AE25" s="115"/>
      <c r="AF25" s="51" t="s">
        <v>36</v>
      </c>
      <c r="AG25" s="30">
        <v>30</v>
      </c>
      <c r="AH25" s="29" t="s">
        <v>28</v>
      </c>
      <c r="AI25" s="78" t="s">
        <v>67</v>
      </c>
      <c r="AJ25" s="82" t="s">
        <v>66</v>
      </c>
    </row>
    <row r="26" spans="1:36" ht="15" thickBot="1" x14ac:dyDescent="0.35">
      <c r="A26" s="5">
        <f t="shared" si="11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2">
        <f>'[1]Szenario 3'!$K26</f>
        <v>1542.5266313455852</v>
      </c>
      <c r="H26" s="90"/>
      <c r="I26" s="76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90"/>
      <c r="M26" s="27">
        <f>'[3]E-Auto'!$E24*(1/100)</f>
        <v>0.38102516129032266</v>
      </c>
      <c r="O26" s="35">
        <f t="shared" si="0"/>
        <v>13997.651019427089</v>
      </c>
      <c r="P26" s="39">
        <f t="shared" si="12"/>
        <v>1464.2722771161875</v>
      </c>
      <c r="Q26" s="90"/>
      <c r="R26" s="32">
        <f t="shared" si="1"/>
        <v>1</v>
      </c>
      <c r="S26" s="37">
        <f t="shared" si="2"/>
        <v>1</v>
      </c>
      <c r="T26" s="90"/>
      <c r="U26" s="43">
        <f t="shared" si="3"/>
        <v>0.11935229146868016</v>
      </c>
      <c r="V26" s="37">
        <f t="shared" si="4"/>
        <v>2.666666679045253E-3</v>
      </c>
      <c r="W26" s="90"/>
      <c r="X26" s="84">
        <f t="shared" si="13"/>
        <v>10100</v>
      </c>
      <c r="Y26" s="45">
        <f t="shared" si="6"/>
        <v>19248590.891226739</v>
      </c>
      <c r="Z26" s="45">
        <f t="shared" si="7"/>
        <v>292525.49941085861</v>
      </c>
      <c r="AA26" s="45">
        <f t="shared" si="8"/>
        <v>14818.406821583851</v>
      </c>
      <c r="AB26" s="46">
        <f t="shared" si="9"/>
        <v>23009.067026338023</v>
      </c>
      <c r="AD26" s="44">
        <f t="shared" si="10"/>
        <v>19589043.864485521</v>
      </c>
      <c r="AE26" s="115"/>
      <c r="AF26" s="60" t="s">
        <v>27</v>
      </c>
      <c r="AG26" s="61">
        <f>(3750*AJ11*AG8)+(850*AJ9)+(4*130000)</f>
        <v>1507750</v>
      </c>
      <c r="AH26" s="42" t="s">
        <v>21</v>
      </c>
      <c r="AI26" s="83"/>
      <c r="AJ26" s="41"/>
    </row>
    <row r="27" spans="1:36" ht="15" thickBot="1" x14ac:dyDescent="0.35">
      <c r="A27" s="5">
        <f t="shared" si="11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2">
        <f>'[1]Szenario 3'!$K27</f>
        <v>1561.1307070546845</v>
      </c>
      <c r="H27" s="90"/>
      <c r="I27" s="76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90"/>
      <c r="M27" s="27">
        <f>'[3]E-Auto'!$E25*(1/100)</f>
        <v>0.40985709677419369</v>
      </c>
      <c r="O27" s="35">
        <f t="shared" si="0"/>
        <v>14121.066708141281</v>
      </c>
      <c r="P27" s="39">
        <f t="shared" si="12"/>
        <v>1477.0285022115986</v>
      </c>
      <c r="Q27" s="90"/>
      <c r="R27" s="32">
        <f t="shared" si="1"/>
        <v>1</v>
      </c>
      <c r="S27" s="37">
        <f t="shared" si="2"/>
        <v>1</v>
      </c>
      <c r="T27" s="90"/>
      <c r="U27" s="43">
        <f t="shared" si="3"/>
        <v>0.11935296897016337</v>
      </c>
      <c r="V27" s="37">
        <f t="shared" si="4"/>
        <v>2.6666666794822741E-3</v>
      </c>
      <c r="W27" s="90"/>
      <c r="X27" s="84">
        <f t="shared" si="13"/>
        <v>10100</v>
      </c>
      <c r="Y27" s="45">
        <f t="shared" si="6"/>
        <v>19418410.62864659</v>
      </c>
      <c r="Z27" s="45">
        <f t="shared" si="7"/>
        <v>295103.98835409456</v>
      </c>
      <c r="AA27" s="45">
        <f t="shared" si="8"/>
        <v>14538.908517213917</v>
      </c>
      <c r="AB27" s="46">
        <f t="shared" si="9"/>
        <v>23211.318726077363</v>
      </c>
      <c r="AD27" s="44">
        <f t="shared" si="10"/>
        <v>19761364.844243977</v>
      </c>
      <c r="AE27" s="115"/>
    </row>
    <row r="28" spans="1:36" ht="15" thickBot="1" x14ac:dyDescent="0.35">
      <c r="A28" s="5">
        <f t="shared" si="11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2">
        <f>'[1]Szenario 3'!$K28</f>
        <v>1579.7347827637834</v>
      </c>
      <c r="H28" s="90"/>
      <c r="I28" s="76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90"/>
      <c r="M28" s="27">
        <f>'[3]E-Auto'!$E26*(1/100)</f>
        <v>0.43868903225806466</v>
      </c>
      <c r="O28" s="35">
        <f t="shared" si="0"/>
        <v>14244.482396855472</v>
      </c>
      <c r="P28" s="39">
        <f t="shared" si="12"/>
        <v>1489.7851769200265</v>
      </c>
      <c r="Q28" s="90"/>
      <c r="R28" s="32">
        <f t="shared" si="1"/>
        <v>1</v>
      </c>
      <c r="S28" s="37">
        <f t="shared" si="2"/>
        <v>1</v>
      </c>
      <c r="T28" s="90"/>
      <c r="U28" s="43">
        <f t="shared" si="3"/>
        <v>0.11935366447019574</v>
      </c>
      <c r="V28" s="37">
        <f t="shared" si="4"/>
        <v>2.6666666799307825E-3</v>
      </c>
      <c r="W28" s="90"/>
      <c r="X28" s="84">
        <f t="shared" si="13"/>
        <v>10100</v>
      </c>
      <c r="Y28" s="45">
        <f t="shared" si="6"/>
        <v>19588235.248220515</v>
      </c>
      <c r="Z28" s="45">
        <f t="shared" si="7"/>
        <v>297682.47926663555</v>
      </c>
      <c r="AA28" s="45">
        <f t="shared" si="8"/>
        <v>14252.240923459582</v>
      </c>
      <c r="AB28" s="46">
        <f t="shared" si="9"/>
        <v>23413.572224936906</v>
      </c>
      <c r="AD28" s="44">
        <f t="shared" si="10"/>
        <v>19933683.540635549</v>
      </c>
      <c r="AE28" s="115"/>
      <c r="AF28" s="58" t="s">
        <v>26</v>
      </c>
      <c r="AG28" s="49"/>
      <c r="AH28" s="49"/>
      <c r="AI28" s="62"/>
    </row>
    <row r="29" spans="1:36" ht="15" thickTop="1" x14ac:dyDescent="0.3">
      <c r="A29" s="5">
        <f t="shared" si="11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2">
        <f>'[1]Szenario 3'!$K29</f>
        <v>1598.3388584728825</v>
      </c>
      <c r="H29" s="90"/>
      <c r="I29" s="76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90"/>
      <c r="M29" s="27">
        <f>'[3]E-Auto'!$E27*(1/100)</f>
        <v>0.46752096774193563</v>
      </c>
      <c r="O29" s="35">
        <f t="shared" si="0"/>
        <v>14367.898085569666</v>
      </c>
      <c r="P29" s="39">
        <f t="shared" si="12"/>
        <v>1502.5422877407514</v>
      </c>
      <c r="Q29" s="90"/>
      <c r="R29" s="32">
        <f t="shared" si="1"/>
        <v>1</v>
      </c>
      <c r="S29" s="37">
        <f t="shared" si="2"/>
        <v>1</v>
      </c>
      <c r="T29" s="90"/>
      <c r="U29" s="43">
        <f t="shared" si="3"/>
        <v>0.11935437828475651</v>
      </c>
      <c r="V29" s="37">
        <f t="shared" si="4"/>
        <v>2.6666666803909765E-3</v>
      </c>
      <c r="W29" s="90"/>
      <c r="X29" s="84">
        <f t="shared" si="13"/>
        <v>10100</v>
      </c>
      <c r="Y29" s="45">
        <f t="shared" si="6"/>
        <v>19758064.878587909</v>
      </c>
      <c r="Z29" s="45">
        <f t="shared" si="7"/>
        <v>300260.97208934842</v>
      </c>
      <c r="AA29" s="45">
        <f t="shared" si="8"/>
        <v>13958.404040320864</v>
      </c>
      <c r="AB29" s="46">
        <f t="shared" si="9"/>
        <v>23615.827468893724</v>
      </c>
      <c r="AD29" s="44">
        <f t="shared" si="10"/>
        <v>20106000.082186475</v>
      </c>
      <c r="AE29" s="115"/>
      <c r="AF29" s="59" t="s">
        <v>23</v>
      </c>
      <c r="AG29" s="30">
        <v>19.7</v>
      </c>
      <c r="AH29" s="29" t="s">
        <v>21</v>
      </c>
      <c r="AI29" s="52"/>
    </row>
    <row r="30" spans="1:36" x14ac:dyDescent="0.3">
      <c r="A30" s="5">
        <f t="shared" si="11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2">
        <f>'[1]Szenario 3'!$K30</f>
        <v>1616.9429341819816</v>
      </c>
      <c r="H30" s="90"/>
      <c r="I30" s="76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90"/>
      <c r="M30" s="27">
        <f>'[3]E-Auto'!$E28*(1/100)</f>
        <v>0.49635290322580661</v>
      </c>
      <c r="O30" s="35">
        <f t="shared" si="0"/>
        <v>14491.313774283859</v>
      </c>
      <c r="P30" s="39">
        <f t="shared" si="12"/>
        <v>1515.2998217082188</v>
      </c>
      <c r="Q30" s="90"/>
      <c r="R30" s="32">
        <f t="shared" si="1"/>
        <v>1</v>
      </c>
      <c r="S30" s="37">
        <f t="shared" si="2"/>
        <v>1</v>
      </c>
      <c r="T30" s="90"/>
      <c r="U30" s="43">
        <f t="shared" si="3"/>
        <v>0.11935511073257449</v>
      </c>
      <c r="V30" s="37">
        <f t="shared" si="4"/>
        <v>2.6666666808630589E-3</v>
      </c>
      <c r="W30" s="90"/>
      <c r="X30" s="84">
        <f t="shared" si="13"/>
        <v>10100</v>
      </c>
      <c r="Y30" s="45">
        <f t="shared" si="6"/>
        <v>19927899.650651425</v>
      </c>
      <c r="Z30" s="45">
        <f t="shared" si="7"/>
        <v>302839.46676544403</v>
      </c>
      <c r="AA30" s="45">
        <f t="shared" si="8"/>
        <v>13657.397867797745</v>
      </c>
      <c r="AB30" s="46">
        <f t="shared" si="9"/>
        <v>23818.084406066315</v>
      </c>
      <c r="AD30" s="44">
        <f t="shared" si="10"/>
        <v>20278314.599690735</v>
      </c>
      <c r="AE30" s="115"/>
      <c r="AF30" s="63" t="s">
        <v>24</v>
      </c>
      <c r="AG30" s="30">
        <f>AG29*1.6</f>
        <v>31.52</v>
      </c>
      <c r="AH30" s="29" t="s">
        <v>21</v>
      </c>
      <c r="AI30" s="52"/>
    </row>
    <row r="31" spans="1:36" x14ac:dyDescent="0.3">
      <c r="A31" s="5">
        <f t="shared" si="11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2">
        <f>'[1]Szenario 3'!$K31</f>
        <v>1635.5470098910807</v>
      </c>
      <c r="H31" s="90"/>
      <c r="I31" s="76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90"/>
      <c r="M31" s="27">
        <f>'[3]E-Auto'!$E29*(1/100)</f>
        <v>0.52518483870967758</v>
      </c>
      <c r="O31" s="35">
        <f t="shared" si="0"/>
        <v>14614.729462998052</v>
      </c>
      <c r="P31" s="39">
        <f t="shared" si="12"/>
        <v>1528.0577663657839</v>
      </c>
      <c r="Q31" s="90"/>
      <c r="R31" s="32">
        <f t="shared" si="1"/>
        <v>1</v>
      </c>
      <c r="S31" s="37">
        <f t="shared" si="2"/>
        <v>1</v>
      </c>
      <c r="T31" s="90"/>
      <c r="U31" s="43">
        <f t="shared" si="3"/>
        <v>0.11935586213512807</v>
      </c>
      <c r="V31" s="37">
        <f t="shared" si="4"/>
        <v>2.6666666813472319E-3</v>
      </c>
      <c r="W31" s="90"/>
      <c r="X31" s="84">
        <f t="shared" si="13"/>
        <v>10100</v>
      </c>
      <c r="Y31" s="45">
        <f t="shared" si="6"/>
        <v>20097739.697596014</v>
      </c>
      <c r="Z31" s="45">
        <f t="shared" si="7"/>
        <v>305417.9632403623</v>
      </c>
      <c r="AA31" s="45">
        <f t="shared" si="8"/>
        <v>13349.222405890227</v>
      </c>
      <c r="AB31" s="46">
        <f t="shared" si="9"/>
        <v>24020.342986609594</v>
      </c>
      <c r="AD31" s="44">
        <f t="shared" si="10"/>
        <v>20450627.226228878</v>
      </c>
      <c r="AE31" s="115"/>
      <c r="AF31" s="64" t="s">
        <v>43</v>
      </c>
      <c r="AG31" s="30" t="s">
        <v>89</v>
      </c>
      <c r="AH31" s="29"/>
      <c r="AI31" s="52"/>
    </row>
    <row r="32" spans="1:36" x14ac:dyDescent="0.3">
      <c r="A32" s="5">
        <f t="shared" si="11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2">
        <f>'[1]Szenario 3'!$K32</f>
        <v>1654.1510856001801</v>
      </c>
      <c r="H32" s="90"/>
      <c r="I32" s="76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90"/>
      <c r="M32" s="27">
        <f>'[3]E-Auto'!$E30*(1/100)</f>
        <v>0.55401677419354856</v>
      </c>
      <c r="O32" s="35">
        <f t="shared" si="0"/>
        <v>14738.145151712242</v>
      </c>
      <c r="P32" s="39">
        <f t="shared" si="12"/>
        <v>1540.8161097409834</v>
      </c>
      <c r="Q32" s="90"/>
      <c r="R32" s="32">
        <f t="shared" si="1"/>
        <v>1</v>
      </c>
      <c r="S32" s="37">
        <f t="shared" si="2"/>
        <v>1</v>
      </c>
      <c r="T32" s="90"/>
      <c r="U32" s="43">
        <f t="shared" si="3"/>
        <v>0.11935663281664524</v>
      </c>
      <c r="V32" s="37">
        <f t="shared" si="4"/>
        <v>2.666666681843702E-3</v>
      </c>
      <c r="W32" s="90"/>
      <c r="X32" s="84">
        <f t="shared" si="13"/>
        <v>10100</v>
      </c>
      <c r="Y32" s="45">
        <f t="shared" si="6"/>
        <v>20267585.154907957</v>
      </c>
      <c r="Z32" s="45">
        <f t="shared" si="7"/>
        <v>307996.46146166371</v>
      </c>
      <c r="AA32" s="45">
        <f t="shared" si="8"/>
        <v>13033.877654598318</v>
      </c>
      <c r="AB32" s="46">
        <f t="shared" si="9"/>
        <v>24222.60316261592</v>
      </c>
      <c r="AD32" s="44">
        <f t="shared" si="10"/>
        <v>20622938.097186834</v>
      </c>
      <c r="AE32" s="115"/>
      <c r="AF32" s="51" t="s">
        <v>23</v>
      </c>
      <c r="AG32" s="29"/>
      <c r="AH32" s="30">
        <v>0</v>
      </c>
      <c r="AI32" s="52" t="s">
        <v>57</v>
      </c>
    </row>
    <row r="33" spans="1:35" ht="15" thickBot="1" x14ac:dyDescent="0.35">
      <c r="A33" s="5">
        <f t="shared" si="11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2">
        <f>'[1]Szenario 3'!$K33</f>
        <v>1672.7551613092789</v>
      </c>
      <c r="H33" s="90"/>
      <c r="I33" s="76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90"/>
      <c r="M33" s="27">
        <f>'[3]E-Auto'!$E31*(1/100)</f>
        <v>0.58284870967741953</v>
      </c>
      <c r="O33" s="35">
        <f t="shared" si="0"/>
        <v>14861.560840426435</v>
      </c>
      <c r="P33" s="39">
        <f t="shared" si="12"/>
        <v>1553.5748403222392</v>
      </c>
      <c r="Q33" s="90"/>
      <c r="R33" s="32">
        <f t="shared" si="1"/>
        <v>1</v>
      </c>
      <c r="S33" s="37">
        <f t="shared" si="2"/>
        <v>1</v>
      </c>
      <c r="T33" s="90"/>
      <c r="U33" s="43">
        <f t="shared" si="3"/>
        <v>0.11935742310410359</v>
      </c>
      <c r="V33" s="37">
        <f t="shared" si="4"/>
        <v>2.6666666823526738E-3</v>
      </c>
      <c r="W33" s="90"/>
      <c r="X33" s="84">
        <f t="shared" si="13"/>
        <v>10100</v>
      </c>
      <c r="Y33" s="45">
        <f t="shared" si="6"/>
        <v>20437436.160393961</v>
      </c>
      <c r="Z33" s="45">
        <f t="shared" si="7"/>
        <v>310574.96137892775</v>
      </c>
      <c r="AA33" s="45">
        <f t="shared" si="8"/>
        <v>12711.363613922013</v>
      </c>
      <c r="AB33" s="46">
        <f t="shared" si="9"/>
        <v>24424.864888021879</v>
      </c>
      <c r="AD33" s="44">
        <f t="shared" si="10"/>
        <v>20795247.350274835</v>
      </c>
      <c r="AE33" s="115"/>
      <c r="AF33" s="88" t="s">
        <v>24</v>
      </c>
      <c r="AG33" s="42"/>
      <c r="AH33" s="61">
        <f>7/60</f>
        <v>0.11666666666666667</v>
      </c>
      <c r="AI33" s="57" t="s">
        <v>57</v>
      </c>
    </row>
    <row r="34" spans="1:35" ht="15" thickBot="1" x14ac:dyDescent="0.35">
      <c r="A34" s="5">
        <f t="shared" si="11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2">
        <f>'[1]Szenario 3'!$K34</f>
        <v>1691.3592370183781</v>
      </c>
      <c r="H34" s="90"/>
      <c r="I34" s="76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90"/>
      <c r="M34" s="27">
        <f>'[3]E-Auto'!$E32*(1/100)</f>
        <v>0.6116806451612905</v>
      </c>
      <c r="O34" s="35">
        <f t="shared" si="0"/>
        <v>14984.976529140627</v>
      </c>
      <c r="P34" s="39">
        <f t="shared" si="12"/>
        <v>1566.3339470368901</v>
      </c>
      <c r="Q34" s="90"/>
      <c r="R34" s="32">
        <f t="shared" si="1"/>
        <v>1</v>
      </c>
      <c r="S34" s="37">
        <f t="shared" si="2"/>
        <v>1</v>
      </c>
      <c r="T34" s="90"/>
      <c r="U34" s="43">
        <f t="shared" si="3"/>
        <v>0.11935823332723028</v>
      </c>
      <c r="V34" s="37">
        <f t="shared" si="4"/>
        <v>2.6666666828743571E-3</v>
      </c>
      <c r="W34" s="90"/>
      <c r="X34" s="84">
        <f t="shared" si="13"/>
        <v>10100</v>
      </c>
      <c r="Y34" s="45">
        <f t="shared" si="6"/>
        <v>20607292.854200225</v>
      </c>
      <c r="Z34" s="45">
        <f t="shared" si="7"/>
        <v>313153.46294365596</v>
      </c>
      <c r="AA34" s="45">
        <f t="shared" si="8"/>
        <v>12381.680283861309</v>
      </c>
      <c r="AB34" s="46">
        <f t="shared" si="9"/>
        <v>24627.128118520355</v>
      </c>
      <c r="AD34" s="44">
        <f t="shared" si="10"/>
        <v>20967555.125546262</v>
      </c>
      <c r="AE34" s="115"/>
    </row>
    <row r="35" spans="1:35" ht="15" thickBot="1" x14ac:dyDescent="0.35">
      <c r="A35" s="5">
        <f t="shared" si="11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2">
        <f>'[1]Szenario 3'!$K35</f>
        <v>1709.9633127274767</v>
      </c>
      <c r="H35" s="90"/>
      <c r="I35" s="76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90"/>
      <c r="M35" s="27">
        <f>'[3]E-Auto'!$E33*(1/100)</f>
        <v>0.64051258064516148</v>
      </c>
      <c r="O35" s="35">
        <f t="shared" si="0"/>
        <v>15108.392217854818</v>
      </c>
      <c r="P35" s="39">
        <f t="shared" si="12"/>
        <v>1579.0934192304721</v>
      </c>
      <c r="Q35" s="90"/>
      <c r="R35" s="32">
        <f t="shared" si="1"/>
        <v>1</v>
      </c>
      <c r="S35" s="37">
        <f t="shared" si="2"/>
        <v>1</v>
      </c>
      <c r="T35" s="90"/>
      <c r="U35" s="43">
        <f t="shared" si="3"/>
        <v>0.11935906381850206</v>
      </c>
      <c r="V35" s="37">
        <f t="shared" si="4"/>
        <v>2.6666666834089616E-3</v>
      </c>
      <c r="W35" s="90"/>
      <c r="X35" s="84">
        <f t="shared" si="13"/>
        <v>10100</v>
      </c>
      <c r="Y35" s="45">
        <f t="shared" si="6"/>
        <v>20777155.378831584</v>
      </c>
      <c r="Z35" s="45">
        <f t="shared" si="7"/>
        <v>315731.96610918193</v>
      </c>
      <c r="AA35" s="45">
        <f t="shared" si="8"/>
        <v>12044.827664416209</v>
      </c>
      <c r="AB35" s="46">
        <f t="shared" si="9"/>
        <v>24829.392811477672</v>
      </c>
      <c r="AD35" s="44">
        <f t="shared" si="10"/>
        <v>21139861.56541666</v>
      </c>
      <c r="AE35" s="115"/>
      <c r="AF35" s="58" t="s">
        <v>37</v>
      </c>
      <c r="AG35" s="49"/>
      <c r="AH35" s="62"/>
    </row>
    <row r="36" spans="1:35" ht="15" thickTop="1" x14ac:dyDescent="0.3">
      <c r="A36" s="5">
        <f t="shared" si="11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2">
        <f>'[1]Szenario 3'!$K36</f>
        <v>1728.5673884365763</v>
      </c>
      <c r="H36" s="90"/>
      <c r="I36" s="76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90"/>
      <c r="M36" s="27">
        <f>'[3]E-Auto'!$E34*(1/100)</f>
        <v>0.66934451612903245</v>
      </c>
      <c r="O36" s="35">
        <f t="shared" si="0"/>
        <v>15231.807906569011</v>
      </c>
      <c r="P36" s="39">
        <f t="shared" si="12"/>
        <v>1591.8532466471593</v>
      </c>
      <c r="Q36" s="90"/>
      <c r="R36" s="32">
        <f t="shared" si="1"/>
        <v>1</v>
      </c>
      <c r="S36" s="37">
        <f t="shared" si="2"/>
        <v>1</v>
      </c>
      <c r="T36" s="90"/>
      <c r="U36" s="43">
        <f t="shared" si="3"/>
        <v>0.11935991491314527</v>
      </c>
      <c r="V36" s="37">
        <f t="shared" si="4"/>
        <v>2.6666666839566993E-3</v>
      </c>
      <c r="W36" s="90"/>
      <c r="X36" s="84">
        <f t="shared" si="13"/>
        <v>10100</v>
      </c>
      <c r="Y36" s="45">
        <f t="shared" si="6"/>
        <v>20947023.87917066</v>
      </c>
      <c r="Z36" s="45">
        <f t="shared" si="7"/>
        <v>318310.47083058517</v>
      </c>
      <c r="AA36" s="45">
        <f t="shared" si="8"/>
        <v>11700.805755586716</v>
      </c>
      <c r="AB36" s="46">
        <f t="shared" si="9"/>
        <v>25031.658925855285</v>
      </c>
      <c r="AD36" s="44">
        <f t="shared" si="10"/>
        <v>21312166.814682685</v>
      </c>
      <c r="AE36" s="115"/>
      <c r="AF36" s="59" t="s">
        <v>23</v>
      </c>
      <c r="AG36" s="30">
        <v>0.15</v>
      </c>
      <c r="AH36" s="52" t="s">
        <v>38</v>
      </c>
    </row>
    <row r="37" spans="1:35" ht="15" thickBot="1" x14ac:dyDescent="0.35">
      <c r="A37" s="5">
        <f t="shared" si="11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2">
        <f>'[1]Szenario 3'!$K37</f>
        <v>1747.1714641456751</v>
      </c>
      <c r="H37" s="90"/>
      <c r="I37" s="76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90"/>
      <c r="M37" s="27">
        <f>'[3]E-Auto'!$E35*(1/100)</f>
        <v>0.69817645161290343</v>
      </c>
      <c r="O37" s="35">
        <f t="shared" si="0"/>
        <v>15355.223595283205</v>
      </c>
      <c r="P37" s="39">
        <f t="shared" si="12"/>
        <v>1604.6134194112926</v>
      </c>
      <c r="Q37" s="90"/>
      <c r="R37" s="32">
        <f t="shared" si="1"/>
        <v>1</v>
      </c>
      <c r="S37" s="37">
        <f t="shared" si="2"/>
        <v>1</v>
      </c>
      <c r="T37" s="90"/>
      <c r="U37" s="43">
        <f t="shared" si="3"/>
        <v>0.11936078694913585</v>
      </c>
      <c r="V37" s="37">
        <f t="shared" si="4"/>
        <v>2.6666666845177826E-3</v>
      </c>
      <c r="W37" s="90"/>
      <c r="X37" s="84">
        <f t="shared" si="13"/>
        <v>10100</v>
      </c>
      <c r="Y37" s="45">
        <f t="shared" si="6"/>
        <v>21116898.502497017</v>
      </c>
      <c r="Z37" s="45">
        <f t="shared" si="7"/>
        <v>320888.97706461023</v>
      </c>
      <c r="AA37" s="45">
        <f t="shared" si="8"/>
        <v>11349.614557372826</v>
      </c>
      <c r="AB37" s="46">
        <f t="shared" si="9"/>
        <v>25233.926422135883</v>
      </c>
      <c r="AD37" s="44">
        <f t="shared" si="10"/>
        <v>21484471.020541135</v>
      </c>
      <c r="AE37" s="115"/>
      <c r="AF37" s="60" t="s">
        <v>24</v>
      </c>
      <c r="AG37" s="61">
        <v>0.7</v>
      </c>
      <c r="AH37" s="57" t="s">
        <v>38</v>
      </c>
    </row>
    <row r="38" spans="1:35" ht="15" thickBot="1" x14ac:dyDescent="0.35">
      <c r="A38" s="5">
        <f t="shared" si="11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2">
        <f>'[1]Szenario 3'!$K38</f>
        <v>1765.7755398547743</v>
      </c>
      <c r="H38" s="90"/>
      <c r="I38" s="76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90"/>
      <c r="M38" s="27">
        <f>'[3]E-Auto'!$E36*(1/100)</f>
        <v>0.7270083870967744</v>
      </c>
      <c r="O38" s="35">
        <f t="shared" si="0"/>
        <v>15478.639283997396</v>
      </c>
      <c r="P38" s="39">
        <f t="shared" si="12"/>
        <v>1617.3739280099251</v>
      </c>
      <c r="Q38" s="90"/>
      <c r="R38" s="32">
        <f t="shared" si="1"/>
        <v>1</v>
      </c>
      <c r="S38" s="37">
        <f t="shared" si="2"/>
        <v>1</v>
      </c>
      <c r="T38" s="90"/>
      <c r="U38" s="43">
        <f t="shared" si="3"/>
        <v>0.11936168026719932</v>
      </c>
      <c r="V38" s="37">
        <f t="shared" si="4"/>
        <v>2.6666666850924284E-3</v>
      </c>
      <c r="W38" s="90"/>
      <c r="X38" s="84">
        <f t="shared" si="13"/>
        <v>10100</v>
      </c>
      <c r="Y38" s="45">
        <f t="shared" si="6"/>
        <v>21286779.398506328</v>
      </c>
      <c r="Z38" s="45">
        <f t="shared" si="7"/>
        <v>323467.48476959026</v>
      </c>
      <c r="AA38" s="45">
        <f t="shared" si="8"/>
        <v>10991.254069774541</v>
      </c>
      <c r="AB38" s="46">
        <f t="shared" si="9"/>
        <v>25436.195262253539</v>
      </c>
      <c r="AD38" s="44">
        <f t="shared" si="10"/>
        <v>21656774.332607947</v>
      </c>
      <c r="AE38" s="115"/>
    </row>
    <row r="39" spans="1:35" ht="15" thickBot="1" x14ac:dyDescent="0.35">
      <c r="A39" s="5">
        <f t="shared" si="11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2">
        <f>'[1]Szenario 3'!$K39</f>
        <v>1784.3796155638734</v>
      </c>
      <c r="H39" s="90"/>
      <c r="I39" s="76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90"/>
      <c r="M39" s="27">
        <f>'[3]E-Auto'!$E37*(1/100)</f>
        <v>0.75584032258064537</v>
      </c>
      <c r="O39" s="35">
        <f t="shared" si="0"/>
        <v>15602.054972711589</v>
      </c>
      <c r="P39" s="39">
        <f t="shared" si="12"/>
        <v>1630.1347632763245</v>
      </c>
      <c r="Q39" s="90"/>
      <c r="R39" s="32">
        <f t="shared" si="1"/>
        <v>1</v>
      </c>
      <c r="S39" s="37">
        <f t="shared" si="2"/>
        <v>1</v>
      </c>
      <c r="T39" s="90"/>
      <c r="U39" s="43">
        <f t="shared" si="3"/>
        <v>0.11936259521081076</v>
      </c>
      <c r="V39" s="37">
        <f t="shared" si="4"/>
        <v>2.6666666856808522E-3</v>
      </c>
      <c r="W39" s="90"/>
      <c r="X39" s="84">
        <f t="shared" si="13"/>
        <v>10100</v>
      </c>
      <c r="Y39" s="45">
        <f t="shared" si="6"/>
        <v>21456666.719329625</v>
      </c>
      <c r="Z39" s="45">
        <f t="shared" si="7"/>
        <v>326045.99390537513</v>
      </c>
      <c r="AA39" s="45">
        <f t="shared" si="8"/>
        <v>10625.724292791858</v>
      </c>
      <c r="AB39" s="46">
        <f t="shared" si="9"/>
        <v>25638.4654095277</v>
      </c>
      <c r="AD39" s="44">
        <f t="shared" si="10"/>
        <v>21829076.902937323</v>
      </c>
      <c r="AE39" s="115"/>
      <c r="AF39" s="58" t="s">
        <v>25</v>
      </c>
      <c r="AG39" s="49"/>
      <c r="AH39" s="50" t="s">
        <v>41</v>
      </c>
    </row>
    <row r="40" spans="1:35" ht="15" thickTop="1" x14ac:dyDescent="0.3">
      <c r="A40" s="5">
        <f t="shared" si="11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2">
        <f>'[1]Szenario 3'!$K40</f>
        <v>1802.9836912729727</v>
      </c>
      <c r="H40" s="90"/>
      <c r="I40" s="76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90"/>
      <c r="M40" s="27">
        <f>'[3]E-Auto'!$E38*(1/100)</f>
        <v>0.78467225806451635</v>
      </c>
      <c r="O40" s="35">
        <f t="shared" si="0"/>
        <v>15725.470661425783</v>
      </c>
      <c r="P40" s="39">
        <f t="shared" si="12"/>
        <v>1642.8959163743627</v>
      </c>
      <c r="Q40" s="90"/>
      <c r="R40" s="32">
        <f t="shared" si="1"/>
        <v>1</v>
      </c>
      <c r="S40" s="37">
        <f t="shared" si="2"/>
        <v>1</v>
      </c>
      <c r="T40" s="90"/>
      <c r="U40" s="43">
        <f t="shared" si="3"/>
        <v>0.11936353212619491</v>
      </c>
      <c r="V40" s="37">
        <f t="shared" si="4"/>
        <v>2.666666686283274E-3</v>
      </c>
      <c r="W40" s="90"/>
      <c r="X40" s="84">
        <f t="shared" si="13"/>
        <v>10100</v>
      </c>
      <c r="Y40" s="45">
        <f t="shared" si="6"/>
        <v>21626560.619552482</v>
      </c>
      <c r="Z40" s="45">
        <f t="shared" si="7"/>
        <v>328624.50443326274</v>
      </c>
      <c r="AA40" s="45">
        <f t="shared" si="8"/>
        <v>10253.025226424781</v>
      </c>
      <c r="AB40" s="46">
        <f t="shared" si="9"/>
        <v>25840.736828600726</v>
      </c>
      <c r="AD40" s="44">
        <f t="shared" si="10"/>
        <v>22001378.88604077</v>
      </c>
      <c r="AE40" s="115"/>
      <c r="AF40" s="59" t="s">
        <v>39</v>
      </c>
      <c r="AG40" s="30">
        <v>3.4500000000000003E-2</v>
      </c>
      <c r="AH40" s="52" t="s">
        <v>38</v>
      </c>
    </row>
    <row r="41" spans="1:35" ht="15" thickBot="1" x14ac:dyDescent="0.35">
      <c r="A41" s="5">
        <f t="shared" si="11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2">
        <f>'[1]Szenario 3'!$K41</f>
        <v>1821.5877669820716</v>
      </c>
      <c r="H41" s="90"/>
      <c r="I41" s="76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90"/>
      <c r="M41" s="27">
        <f>'[3]E-Auto'!$E39*(1/100)</f>
        <v>0.81350419354838732</v>
      </c>
      <c r="O41" s="35">
        <f t="shared" si="0"/>
        <v>15848.886350139976</v>
      </c>
      <c r="P41" s="39">
        <f t="shared" si="12"/>
        <v>1655.657378783744</v>
      </c>
      <c r="Q41" s="90"/>
      <c r="R41" s="32">
        <f t="shared" si="1"/>
        <v>1</v>
      </c>
      <c r="S41" s="37">
        <f t="shared" si="2"/>
        <v>1</v>
      </c>
      <c r="T41" s="90"/>
      <c r="U41" s="43">
        <f t="shared" si="3"/>
        <v>0.11936449136232602</v>
      </c>
      <c r="V41" s="37">
        <f t="shared" si="4"/>
        <v>2.6666666868999135E-3</v>
      </c>
      <c r="W41" s="90"/>
      <c r="X41" s="84">
        <f t="shared" si="13"/>
        <v>10100</v>
      </c>
      <c r="Y41" s="45">
        <f t="shared" si="6"/>
        <v>21796461.256234266</v>
      </c>
      <c r="Z41" s="45">
        <f t="shared" si="7"/>
        <v>331203.0163159339</v>
      </c>
      <c r="AA41" s="45">
        <f t="shared" si="8"/>
        <v>9873.1568706733087</v>
      </c>
      <c r="AB41" s="46">
        <f t="shared" si="9"/>
        <v>26043.009485378767</v>
      </c>
      <c r="AD41" s="44">
        <f t="shared" si="10"/>
        <v>22173680.438906252</v>
      </c>
      <c r="AE41" s="115"/>
      <c r="AF41" s="60" t="s">
        <v>40</v>
      </c>
      <c r="AG41" s="61">
        <v>1.49E-2</v>
      </c>
      <c r="AH41" s="57" t="s">
        <v>38</v>
      </c>
    </row>
    <row r="42" spans="1:35" ht="15" thickBot="1" x14ac:dyDescent="0.35">
      <c r="A42" s="5">
        <f t="shared" si="11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2">
        <f>'[1]Szenario 3'!$K42</f>
        <v>1840.1918426911707</v>
      </c>
      <c r="H42" s="90"/>
      <c r="I42" s="76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90"/>
      <c r="M42" s="27">
        <f>'[3]E-Auto'!$E40*(1/100)</f>
        <v>0.8423361290322583</v>
      </c>
      <c r="O42" s="35">
        <f t="shared" si="0"/>
        <v>15972.302038854168</v>
      </c>
      <c r="P42" s="39">
        <f t="shared" si="12"/>
        <v>1668.4191422860213</v>
      </c>
      <c r="Q42" s="90"/>
      <c r="R42" s="32">
        <f t="shared" si="1"/>
        <v>1</v>
      </c>
      <c r="S42" s="37">
        <f t="shared" si="2"/>
        <v>1</v>
      </c>
      <c r="T42" s="90"/>
      <c r="U42" s="43">
        <f t="shared" si="3"/>
        <v>0.11936547327092799</v>
      </c>
      <c r="V42" s="37">
        <f t="shared" si="4"/>
        <v>2.6666666875309925E-3</v>
      </c>
      <c r="W42" s="90"/>
      <c r="X42" s="84">
        <f t="shared" si="13"/>
        <v>10100</v>
      </c>
      <c r="Y42" s="45">
        <f t="shared" si="6"/>
        <v>21966368.788927387</v>
      </c>
      <c r="Z42" s="45">
        <f t="shared" si="7"/>
        <v>333781.52951739199</v>
      </c>
      <c r="AA42" s="45">
        <f t="shared" si="8"/>
        <v>9486.1192255374408</v>
      </c>
      <c r="AB42" s="46">
        <f t="shared" si="9"/>
        <v>26245.283346975826</v>
      </c>
      <c r="AD42" s="44">
        <f t="shared" si="10"/>
        <v>22345981.721017297</v>
      </c>
      <c r="AE42" s="115"/>
    </row>
    <row r="43" spans="1:35" x14ac:dyDescent="0.3">
      <c r="A43" s="5">
        <f t="shared" si="11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2">
        <f>'[1]Szenario 3'!$K43</f>
        <v>1858.7959184002698</v>
      </c>
      <c r="H43" s="90"/>
      <c r="I43" s="76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90"/>
      <c r="M43" s="27">
        <f>'[3]E-Auto'!$E41*(1/100)</f>
        <v>0.87116806451612927</v>
      </c>
      <c r="O43" s="35">
        <f t="shared" si="0"/>
        <v>16095.717727568361</v>
      </c>
      <c r="P43" s="39">
        <f t="shared" si="12"/>
        <v>1681.1811989513451</v>
      </c>
      <c r="Q43" s="90"/>
      <c r="R43" s="32">
        <f t="shared" si="1"/>
        <v>1</v>
      </c>
      <c r="S43" s="37">
        <f t="shared" si="2"/>
        <v>1</v>
      </c>
      <c r="T43" s="90"/>
      <c r="U43" s="43">
        <f t="shared" si="3"/>
        <v>0.11936647820647427</v>
      </c>
      <c r="V43" s="37">
        <f t="shared" si="4"/>
        <v>2.666666688176735E-3</v>
      </c>
      <c r="W43" s="90"/>
      <c r="X43" s="84">
        <f t="shared" si="13"/>
        <v>10100</v>
      </c>
      <c r="Y43" s="45">
        <f t="shared" si="6"/>
        <v>22136283.37969657</v>
      </c>
      <c r="Z43" s="45">
        <f t="shared" si="7"/>
        <v>336360.04400290415</v>
      </c>
      <c r="AA43" s="45">
        <f t="shared" si="8"/>
        <v>9091.9122910171754</v>
      </c>
      <c r="AB43" s="46">
        <f t="shared" si="9"/>
        <v>26447.558381660732</v>
      </c>
      <c r="AD43" s="44">
        <f t="shared" si="10"/>
        <v>22518282.894372154</v>
      </c>
      <c r="AE43" s="115"/>
      <c r="AF43" s="48" t="s">
        <v>42</v>
      </c>
      <c r="AG43" s="49"/>
      <c r="AH43" s="50"/>
    </row>
    <row r="44" spans="1:35" x14ac:dyDescent="0.3">
      <c r="A44" s="5">
        <f t="shared" si="11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2">
        <f>'[1]Szenario 3'!$K44</f>
        <v>1877.3999941093691</v>
      </c>
      <c r="H44" s="90"/>
      <c r="I44" s="76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90"/>
      <c r="M44" s="27">
        <f>'[3]E-Auto'!$E42*(1/100)</f>
        <v>0.9</v>
      </c>
      <c r="O44" s="35">
        <f t="shared" si="0"/>
        <v>16219.133416282555</v>
      </c>
      <c r="P44" s="39">
        <f t="shared" si="12"/>
        <v>1693.9435411259049</v>
      </c>
      <c r="Q44" s="90"/>
      <c r="R44" s="32">
        <f t="shared" si="1"/>
        <v>1</v>
      </c>
      <c r="S44" s="37">
        <f t="shared" si="2"/>
        <v>1</v>
      </c>
      <c r="T44" s="90"/>
      <c r="U44" s="43">
        <f t="shared" si="3"/>
        <v>0.1193675065261879</v>
      </c>
      <c r="V44" s="37">
        <f t="shared" si="4"/>
        <v>2.6666666888373676E-3</v>
      </c>
      <c r="W44" s="90"/>
      <c r="X44" s="84">
        <f t="shared" si="13"/>
        <v>10100</v>
      </c>
      <c r="Y44" s="45">
        <f t="shared" si="6"/>
        <v>22306205.193138126</v>
      </c>
      <c r="Z44" s="45">
        <f t="shared" si="7"/>
        <v>338938.5597389469</v>
      </c>
      <c r="AA44" s="45">
        <f t="shared" si="8"/>
        <v>8690.5360671125181</v>
      </c>
      <c r="AB44" s="46">
        <f t="shared" si="9"/>
        <v>26649.834558806848</v>
      </c>
      <c r="AD44" s="44">
        <f t="shared" si="10"/>
        <v>22690584.123502992</v>
      </c>
      <c r="AE44" s="115"/>
      <c r="AF44" s="137" t="s">
        <v>44</v>
      </c>
      <c r="AG44" s="138"/>
      <c r="AH44" s="139"/>
    </row>
    <row r="45" spans="1:35" x14ac:dyDescent="0.3">
      <c r="A45" s="5">
        <f t="shared" si="11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2">
        <f>'[1]Szenario 3'!$K45</f>
        <v>1896.004069818468</v>
      </c>
      <c r="H45" s="90"/>
      <c r="I45" s="76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90"/>
      <c r="M45" s="27">
        <f>'[3]E-Auto'!$E43*(1/100)</f>
        <v>0.928831935483871</v>
      </c>
      <c r="O45" s="35">
        <f t="shared" si="0"/>
        <v>16342.54910499675</v>
      </c>
      <c r="P45" s="39">
        <f t="shared" si="12"/>
        <v>1706.706161420024</v>
      </c>
      <c r="Q45" s="90"/>
      <c r="R45" s="32">
        <f t="shared" si="1"/>
        <v>1</v>
      </c>
      <c r="S45" s="37">
        <f t="shared" si="2"/>
        <v>1</v>
      </c>
      <c r="T45" s="90"/>
      <c r="U45" s="43">
        <f t="shared" si="3"/>
        <v>0.11936855859004152</v>
      </c>
      <c r="V45" s="37">
        <f t="shared" si="4"/>
        <v>2.6666666895131166E-3</v>
      </c>
      <c r="W45" s="90"/>
      <c r="X45" s="84">
        <f t="shared" si="13"/>
        <v>10100</v>
      </c>
      <c r="Y45" s="45">
        <f t="shared" si="6"/>
        <v>22476134.396399233</v>
      </c>
      <c r="Z45" s="45">
        <f t="shared" si="7"/>
        <v>341517.07669315324</v>
      </c>
      <c r="AA45" s="45">
        <f t="shared" si="8"/>
        <v>8281.9905538234616</v>
      </c>
      <c r="AB45" s="46">
        <f t="shared" si="9"/>
        <v>26852.111848844506</v>
      </c>
      <c r="AD45" s="44">
        <f t="shared" si="10"/>
        <v>22862885.575495057</v>
      </c>
      <c r="AE45" s="115"/>
      <c r="AF45" s="51" t="s">
        <v>48</v>
      </c>
      <c r="AG45" s="30">
        <v>15000</v>
      </c>
      <c r="AH45" s="52" t="s">
        <v>47</v>
      </c>
    </row>
    <row r="46" spans="1:35" x14ac:dyDescent="0.3">
      <c r="A46" s="5">
        <f t="shared" si="11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2">
        <f>'[1]Szenario 3'!$K46</f>
        <v>1914.6081455275671</v>
      </c>
      <c r="H46" s="90"/>
      <c r="I46" s="76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90"/>
      <c r="M46" s="27">
        <f>'[3]E-Auto'!$E44*(1/100)</f>
        <v>0.95766387096774197</v>
      </c>
      <c r="O46" s="35">
        <f t="shared" si="0"/>
        <v>16465.964793710944</v>
      </c>
      <c r="P46" s="39">
        <f t="shared" si="12"/>
        <v>1719.4690526968611</v>
      </c>
      <c r="Q46" s="90"/>
      <c r="R46" s="32">
        <f t="shared" si="1"/>
        <v>1</v>
      </c>
      <c r="S46" s="37">
        <f t="shared" si="2"/>
        <v>1</v>
      </c>
      <c r="T46" s="90"/>
      <c r="U46" s="43">
        <f t="shared" si="3"/>
        <v>0.11936963476075738</v>
      </c>
      <c r="V46" s="37">
        <f t="shared" si="4"/>
        <v>2.6666666902042113E-3</v>
      </c>
      <c r="W46" s="90"/>
      <c r="X46" s="84">
        <f t="shared" si="13"/>
        <v>10100</v>
      </c>
      <c r="Y46" s="45">
        <f t="shared" si="6"/>
        <v>22646071.159197286</v>
      </c>
      <c r="Z46" s="45">
        <f t="shared" si="7"/>
        <v>344095.5948342639</v>
      </c>
      <c r="AA46" s="45">
        <f t="shared" si="8"/>
        <v>7866.2757511500104</v>
      </c>
      <c r="AB46" s="46">
        <f t="shared" si="9"/>
        <v>27054.39022321572</v>
      </c>
      <c r="AD46" s="44">
        <f t="shared" si="10"/>
        <v>23035187.420005918</v>
      </c>
      <c r="AE46" s="115"/>
      <c r="AF46" s="53"/>
      <c r="AG46" s="54">
        <f>'[4]Risikoschätzung '!$U$22</f>
        <v>3.8183974898599521E-6</v>
      </c>
      <c r="AH46" s="52" t="s">
        <v>51</v>
      </c>
    </row>
    <row r="47" spans="1:35" x14ac:dyDescent="0.3">
      <c r="A47" s="5">
        <f t="shared" si="11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2">
        <f>'[1]Szenario 3'!$K47</f>
        <v>1933.2122212366662</v>
      </c>
      <c r="H47" s="90"/>
      <c r="I47" s="76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90"/>
      <c r="M47" s="27">
        <f>'[3]E-Auto'!$E45*(1/100)</f>
        <v>0.98649580645161294</v>
      </c>
      <c r="O47" s="35">
        <f t="shared" si="0"/>
        <v>16589.380482425138</v>
      </c>
      <c r="P47" s="39">
        <f t="shared" si="12"/>
        <v>1732.2322080616887</v>
      </c>
      <c r="Q47" s="90"/>
      <c r="R47" s="32">
        <f t="shared" si="1"/>
        <v>1</v>
      </c>
      <c r="S47" s="37">
        <f t="shared" si="2"/>
        <v>1</v>
      </c>
      <c r="T47" s="90"/>
      <c r="U47" s="43">
        <f t="shared" si="3"/>
        <v>0.11937073540380727</v>
      </c>
      <c r="V47" s="37">
        <f t="shared" si="4"/>
        <v>2.6666666909108822E-3</v>
      </c>
      <c r="W47" s="90"/>
      <c r="X47" s="84">
        <f t="shared" si="13"/>
        <v>10100</v>
      </c>
      <c r="Y47" s="45">
        <f t="shared" si="6"/>
        <v>22816015.653839152</v>
      </c>
      <c r="Z47" s="45">
        <f t="shared" si="7"/>
        <v>346674.11413208005</v>
      </c>
      <c r="AA47" s="45">
        <f t="shared" si="8"/>
        <v>7443.3916590921635</v>
      </c>
      <c r="AB47" s="46">
        <f t="shared" si="9"/>
        <v>27256.669654331341</v>
      </c>
      <c r="AD47" s="44">
        <f t="shared" ref="AD47:AD54" si="14">SUM(X47:AB47)</f>
        <v>23207489.829284657</v>
      </c>
      <c r="AE47" s="115"/>
      <c r="AF47" s="53"/>
      <c r="AG47" s="54">
        <f>'[4]Risikoschätzung '!$U$26</f>
        <v>7.3070788764507686E-7</v>
      </c>
      <c r="AH47" s="52" t="s">
        <v>51</v>
      </c>
    </row>
    <row r="48" spans="1:35" x14ac:dyDescent="0.3">
      <c r="A48" s="5">
        <f t="shared" si="11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2">
        <f>'[1]Szenario 3'!$K48</f>
        <v>1951.8162969457651</v>
      </c>
      <c r="H48" s="90"/>
      <c r="I48" s="76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90"/>
      <c r="M48" s="27">
        <f>'[3]E-Auto'!$E46*(1/100)</f>
        <v>1</v>
      </c>
      <c r="O48" s="35">
        <f t="shared" si="0"/>
        <v>16712.796171139333</v>
      </c>
      <c r="P48" s="39">
        <f t="shared" si="12"/>
        <v>1744.9956208517133</v>
      </c>
      <c r="Q48" s="90"/>
      <c r="R48" s="32">
        <f t="shared" si="1"/>
        <v>1</v>
      </c>
      <c r="S48" s="37">
        <f t="shared" si="2"/>
        <v>1</v>
      </c>
      <c r="T48" s="90"/>
      <c r="U48" s="43">
        <f t="shared" si="3"/>
        <v>0.1193718608874126</v>
      </c>
      <c r="V48" s="37">
        <f t="shared" si="4"/>
        <v>2.666666691633362E-3</v>
      </c>
      <c r="W48" s="90"/>
      <c r="X48" s="84">
        <f t="shared" si="13"/>
        <v>10100</v>
      </c>
      <c r="Y48" s="45">
        <f t="shared" si="6"/>
        <v>22985968.055240531</v>
      </c>
      <c r="Z48" s="45">
        <f t="shared" si="7"/>
        <v>349252.63455741847</v>
      </c>
      <c r="AA48" s="45">
        <f t="shared" si="8"/>
        <v>7271.4033581393014</v>
      </c>
      <c r="AB48" s="46">
        <f t="shared" si="9"/>
        <v>27458.95011553029</v>
      </c>
      <c r="AD48" s="44">
        <f t="shared" si="14"/>
        <v>23380051.04327162</v>
      </c>
      <c r="AE48" s="115"/>
      <c r="AF48" s="137" t="s">
        <v>45</v>
      </c>
      <c r="AG48" s="138"/>
      <c r="AH48" s="139"/>
    </row>
    <row r="49" spans="1:34" x14ac:dyDescent="0.3">
      <c r="A49" s="5">
        <f t="shared" si="11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2">
        <f>'[1]Szenario 3'!$K49</f>
        <v>1970.4203726548642</v>
      </c>
      <c r="H49" s="90"/>
      <c r="I49" s="76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90"/>
      <c r="M49" s="27">
        <f>'[3]E-Auto'!$E47*(1/100)</f>
        <v>1</v>
      </c>
      <c r="O49" s="35">
        <f t="shared" si="0"/>
        <v>16836.211859853523</v>
      </c>
      <c r="P49" s="39">
        <f t="shared" si="12"/>
        <v>1757.7592846264029</v>
      </c>
      <c r="Q49" s="90"/>
      <c r="R49" s="32">
        <f t="shared" si="1"/>
        <v>1</v>
      </c>
      <c r="S49" s="37">
        <f t="shared" si="2"/>
        <v>1</v>
      </c>
      <c r="T49" s="90"/>
      <c r="U49" s="43">
        <f t="shared" si="3"/>
        <v>0.11937301158254437</v>
      </c>
      <c r="V49" s="37">
        <f t="shared" si="4"/>
        <v>2.6666666923718853E-3</v>
      </c>
      <c r="W49" s="90"/>
      <c r="X49" s="84">
        <f t="shared" si="13"/>
        <v>10100</v>
      </c>
      <c r="Y49" s="45">
        <f t="shared" si="6"/>
        <v>23155928.540945288</v>
      </c>
      <c r="Z49" s="45">
        <f t="shared" si="7"/>
        <v>351831.15608206968</v>
      </c>
      <c r="AA49" s="45">
        <f t="shared" si="8"/>
        <v>7325.0990559850707</v>
      </c>
      <c r="AB49" s="46">
        <f t="shared" si="9"/>
        <v>27661.231581040865</v>
      </c>
      <c r="AD49" s="44">
        <f t="shared" si="14"/>
        <v>23552846.027664386</v>
      </c>
      <c r="AE49" s="115"/>
      <c r="AF49" s="51" t="s">
        <v>49</v>
      </c>
      <c r="AG49" s="30">
        <v>110000</v>
      </c>
      <c r="AH49" s="52" t="s">
        <v>47</v>
      </c>
    </row>
    <row r="50" spans="1:34" x14ac:dyDescent="0.3">
      <c r="A50" s="5">
        <f t="shared" si="11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2">
        <f>'[1]Szenario 3'!$K50</f>
        <v>1989.0244483639631</v>
      </c>
      <c r="H50" s="90"/>
      <c r="I50" s="76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90"/>
      <c r="M50" s="27">
        <f>'[3]E-Auto'!$E48*(1/100)</f>
        <v>1</v>
      </c>
      <c r="O50" s="35">
        <f t="shared" si="0"/>
        <v>16959.627548567718</v>
      </c>
      <c r="P50" s="39">
        <f t="shared" si="12"/>
        <v>1770.523193158298</v>
      </c>
      <c r="Q50" s="90"/>
      <c r="R50" s="32">
        <f t="shared" si="1"/>
        <v>1</v>
      </c>
      <c r="S50" s="37">
        <f t="shared" si="2"/>
        <v>1</v>
      </c>
      <c r="T50" s="90"/>
      <c r="U50" s="43">
        <f t="shared" si="3"/>
        <v>0.11937418786292317</v>
      </c>
      <c r="V50" s="37">
        <f t="shared" si="4"/>
        <v>2.666666693126687E-3</v>
      </c>
      <c r="W50" s="90"/>
      <c r="X50" s="84">
        <f t="shared" si="13"/>
        <v>10100</v>
      </c>
      <c r="Y50" s="45">
        <f t="shared" si="6"/>
        <v>23325897.291144792</v>
      </c>
      <c r="Z50" s="45">
        <f t="shared" si="7"/>
        <v>354409.67867875751</v>
      </c>
      <c r="AA50" s="45">
        <f t="shared" si="8"/>
        <v>7378.7947538308426</v>
      </c>
      <c r="AB50" s="46">
        <f t="shared" si="9"/>
        <v>27863.514025943987</v>
      </c>
      <c r="AD50" s="44">
        <f t="shared" si="14"/>
        <v>23725649.278603327</v>
      </c>
      <c r="AE50" s="115"/>
      <c r="AF50" s="53"/>
      <c r="AG50" s="54">
        <f>'[4]Risikoschätzung '!$U$21</f>
        <v>2.6432999158184737E-7</v>
      </c>
      <c r="AH50" s="52" t="s">
        <v>52</v>
      </c>
    </row>
    <row r="51" spans="1:34" x14ac:dyDescent="0.3">
      <c r="A51" s="5">
        <f t="shared" si="11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2">
        <f>'[1]Szenario 3'!$K51</f>
        <v>2007.6285240730622</v>
      </c>
      <c r="H51" s="90"/>
      <c r="I51" s="76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90"/>
      <c r="M51" s="27">
        <f>'[3]E-Auto'!$E49*(1/100)</f>
        <v>1</v>
      </c>
      <c r="O51" s="35">
        <f t="shared" si="0"/>
        <v>17083.043237281912</v>
      </c>
      <c r="P51" s="39">
        <f t="shared" si="12"/>
        <v>1783.2873404242694</v>
      </c>
      <c r="Q51" s="90"/>
      <c r="R51" s="32">
        <f t="shared" si="1"/>
        <v>1</v>
      </c>
      <c r="S51" s="37">
        <f t="shared" si="2"/>
        <v>1</v>
      </c>
      <c r="T51" s="90"/>
      <c r="U51" s="43">
        <f t="shared" si="3"/>
        <v>0.11937539010501914</v>
      </c>
      <c r="V51" s="37">
        <f t="shared" si="4"/>
        <v>2.6666666938980062E-3</v>
      </c>
      <c r="W51" s="90"/>
      <c r="X51" s="84">
        <f t="shared" si="13"/>
        <v>10100</v>
      </c>
      <c r="Y51" s="45">
        <f t="shared" si="6"/>
        <v>23495874.488697261</v>
      </c>
      <c r="Z51" s="45">
        <f t="shared" si="7"/>
        <v>356988.20232110057</v>
      </c>
      <c r="AA51" s="45">
        <f t="shared" si="8"/>
        <v>7432.4904516766155</v>
      </c>
      <c r="AB51" s="46">
        <f t="shared" si="9"/>
        <v>28065.797426138179</v>
      </c>
      <c r="AD51" s="44">
        <f t="shared" si="14"/>
        <v>23898460.978896175</v>
      </c>
      <c r="AE51" s="115"/>
      <c r="AF51" s="53"/>
      <c r="AG51" s="54">
        <f>'[4]Risikoschätzung '!$U$25</f>
        <v>5.0583526283717708E-8</v>
      </c>
      <c r="AH51" s="52" t="s">
        <v>52</v>
      </c>
    </row>
    <row r="52" spans="1:34" x14ac:dyDescent="0.3">
      <c r="A52" s="5">
        <f t="shared" si="11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2">
        <f>'[1]Szenario 3'!$K52</f>
        <v>2026.2325997821613</v>
      </c>
      <c r="H52" s="90"/>
      <c r="I52" s="76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90"/>
      <c r="M52" s="27">
        <f>'[3]E-Auto'!$E50*(1/100)</f>
        <v>1</v>
      </c>
      <c r="O52" s="35">
        <f t="shared" si="0"/>
        <v>17206.458925996103</v>
      </c>
      <c r="P52" s="39">
        <f t="shared" si="12"/>
        <v>1796.0517205972085</v>
      </c>
      <c r="Q52" s="90"/>
      <c r="R52" s="32">
        <f t="shared" si="1"/>
        <v>1</v>
      </c>
      <c r="S52" s="37">
        <f t="shared" si="2"/>
        <v>1</v>
      </c>
      <c r="T52" s="90"/>
      <c r="U52" s="43">
        <f t="shared" si="3"/>
        <v>0.11937661868805208</v>
      </c>
      <c r="V52" s="37">
        <f t="shared" si="4"/>
        <v>2.6666666946860811E-3</v>
      </c>
      <c r="W52" s="90"/>
      <c r="X52" s="84">
        <f t="shared" si="13"/>
        <v>10100</v>
      </c>
      <c r="Y52" s="45">
        <f t="shared" si="6"/>
        <v>23665860.319147136</v>
      </c>
      <c r="Z52" s="45">
        <f t="shared" si="7"/>
        <v>359566.72698357608</v>
      </c>
      <c r="AA52" s="45">
        <f t="shared" si="8"/>
        <v>7486.1861495223848</v>
      </c>
      <c r="AB52" s="46">
        <f t="shared" si="9"/>
        <v>28268.081758306347</v>
      </c>
      <c r="AD52" s="44">
        <f t="shared" si="14"/>
        <v>24071281.314038541</v>
      </c>
      <c r="AE52" s="115"/>
      <c r="AF52" s="137" t="s">
        <v>46</v>
      </c>
      <c r="AG52" s="138"/>
      <c r="AH52" s="139"/>
    </row>
    <row r="53" spans="1:34" x14ac:dyDescent="0.3">
      <c r="A53" s="5">
        <f t="shared" si="11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2">
        <f>'[1]Szenario 3'!$K53</f>
        <v>2044.8366754912602</v>
      </c>
      <c r="H53" s="90"/>
      <c r="I53" s="76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90"/>
      <c r="M53" s="27">
        <f>'[3]E-Auto'!$E51*(1/100)</f>
        <v>1</v>
      </c>
      <c r="O53" s="35">
        <f t="shared" si="0"/>
        <v>17329.874614710297</v>
      </c>
      <c r="P53" s="39">
        <f t="shared" si="12"/>
        <v>1808.8163280381166</v>
      </c>
      <c r="Q53" s="90"/>
      <c r="R53" s="32">
        <f t="shared" si="1"/>
        <v>1</v>
      </c>
      <c r="S53" s="37">
        <f t="shared" si="2"/>
        <v>1</v>
      </c>
      <c r="T53" s="90"/>
      <c r="U53" s="43">
        <f t="shared" si="3"/>
        <v>0.11937787399399129</v>
      </c>
      <c r="V53" s="37">
        <f t="shared" si="4"/>
        <v>2.6666666954911532E-3</v>
      </c>
      <c r="W53" s="90"/>
      <c r="X53" s="84">
        <f t="shared" si="13"/>
        <v>10100</v>
      </c>
      <c r="Y53" s="45">
        <f t="shared" si="6"/>
        <v>23835854.970744442</v>
      </c>
      <c r="Z53" s="45">
        <f t="shared" si="7"/>
        <v>362145.25264148542</v>
      </c>
      <c r="AA53" s="45">
        <f t="shared" si="8"/>
        <v>7539.8818473681558</v>
      </c>
      <c r="AB53" s="46">
        <f t="shared" si="9"/>
        <v>28470.366999884125</v>
      </c>
      <c r="AD53" s="44">
        <f t="shared" si="14"/>
        <v>24244110.472233176</v>
      </c>
      <c r="AE53" s="115"/>
      <c r="AF53" s="51" t="s">
        <v>50</v>
      </c>
      <c r="AG53" s="30">
        <v>3700000</v>
      </c>
      <c r="AH53" s="52" t="s">
        <v>47</v>
      </c>
    </row>
    <row r="54" spans="1:34" ht="15" thickBot="1" x14ac:dyDescent="0.35">
      <c r="A54" s="6">
        <f t="shared" si="11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2">
        <f>'[1]Szenario 3'!$K54</f>
        <v>2063.4407512003595</v>
      </c>
      <c r="H54" s="90"/>
      <c r="I54" s="76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90"/>
      <c r="M54" s="27">
        <f>'[3]E-Auto'!$E52*(1/100)</f>
        <v>1</v>
      </c>
      <c r="O54" s="35">
        <f t="shared" si="0"/>
        <v>17453.290303424488</v>
      </c>
      <c r="P54" s="39">
        <f t="shared" si="12"/>
        <v>1821.5811572885739</v>
      </c>
      <c r="Q54" s="91"/>
      <c r="R54" s="32">
        <f t="shared" si="1"/>
        <v>1</v>
      </c>
      <c r="S54" s="37">
        <f t="shared" si="2"/>
        <v>1</v>
      </c>
      <c r="T54" s="91"/>
      <c r="U54" s="43">
        <f t="shared" si="3"/>
        <v>0.11937915640755573</v>
      </c>
      <c r="V54" s="37">
        <f t="shared" si="4"/>
        <v>2.6666666963134646E-3</v>
      </c>
      <c r="W54" s="91"/>
      <c r="X54" s="84">
        <f t="shared" si="13"/>
        <v>10100</v>
      </c>
      <c r="Y54" s="45">
        <f t="shared" si="6"/>
        <v>24005858.634464167</v>
      </c>
      <c r="Z54" s="45">
        <f t="shared" si="7"/>
        <v>364723.7792709205</v>
      </c>
      <c r="AA54" s="45">
        <f t="shared" si="8"/>
        <v>7593.5775452139269</v>
      </c>
      <c r="AB54" s="46">
        <f t="shared" si="9"/>
        <v>28672.65312902971</v>
      </c>
      <c r="AD54" s="44">
        <f t="shared" si="14"/>
        <v>24416948.644409332</v>
      </c>
      <c r="AE54" s="115"/>
      <c r="AF54" s="53"/>
      <c r="AG54" s="54">
        <f>'[4]Risikoschätzung '!$U$20</f>
        <v>1.3698630136986301E-8</v>
      </c>
      <c r="AH54" s="52" t="s">
        <v>52</v>
      </c>
    </row>
    <row r="55" spans="1:34" ht="15" thickBot="1" x14ac:dyDescent="0.35">
      <c r="AD55" s="44">
        <f>SUM(AD9:AD54)</f>
        <v>946163210.14300609</v>
      </c>
      <c r="AE55" s="115"/>
      <c r="AF55" s="55"/>
      <c r="AG55" s="56">
        <f>'[4]Risikoschätzung '!$U$24</f>
        <v>2.6214392602158284E-9</v>
      </c>
      <c r="AH55" s="57" t="s">
        <v>52</v>
      </c>
    </row>
    <row r="56" spans="1:34" ht="15" thickBot="1" x14ac:dyDescent="0.35">
      <c r="U56" s="122" t="s">
        <v>22</v>
      </c>
      <c r="V56" s="123"/>
      <c r="X56" s="9">
        <f>SUM(X9:X54)</f>
        <v>1933350</v>
      </c>
      <c r="Y56" s="69">
        <f>SUM(Y9:Y54)</f>
        <v>928424899.31072199</v>
      </c>
      <c r="Z56" s="70">
        <f>SUM(Z9:Z54)</f>
        <v>14108538.952566033</v>
      </c>
      <c r="AA56" s="70">
        <f>SUM(AA9:AA54)</f>
        <v>586827.55473511782</v>
      </c>
      <c r="AB56" s="77">
        <f>SUM(AB9:AB54)</f>
        <v>1109594.3249833351</v>
      </c>
      <c r="AD56" s="71">
        <f>X56+Y56+Z56+AA56+AB56</f>
        <v>946163210.14300644</v>
      </c>
      <c r="AF56" s="140"/>
      <c r="AG56" s="141"/>
    </row>
    <row r="57" spans="1:34" ht="15" thickBot="1" x14ac:dyDescent="0.35">
      <c r="AF57" s="142"/>
      <c r="AG57" s="143"/>
    </row>
    <row r="58" spans="1:34" x14ac:dyDescent="0.3">
      <c r="AE58" s="29"/>
      <c r="AF58" s="140"/>
      <c r="AG58" s="141"/>
      <c r="AH58" s="47"/>
    </row>
    <row r="59" spans="1:34" ht="15" thickBot="1" x14ac:dyDescent="0.35">
      <c r="AF59" s="142"/>
      <c r="AG59" s="143"/>
    </row>
    <row r="60" spans="1:34" x14ac:dyDescent="0.3">
      <c r="AG60" s="46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V1" workbookViewId="0">
      <selection activeCell="AG12" sqref="AG12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90" customWidth="1"/>
    <col min="15" max="15" width="20.33203125" style="30" customWidth="1"/>
    <col min="16" max="16" width="16.44140625" style="30" customWidth="1"/>
    <col min="17" max="17" width="3.109375" style="33" customWidth="1"/>
    <col min="18" max="18" width="14.109375" customWidth="1"/>
    <col min="19" max="19" width="13.44140625" customWidth="1"/>
    <col min="20" max="20" width="3.109375" style="33" customWidth="1"/>
    <col min="21" max="21" width="15.6640625" style="33" customWidth="1"/>
    <col min="22" max="22" width="18.44140625" style="33" customWidth="1"/>
    <col min="23" max="23" width="5.6640625" style="33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89"/>
      <c r="L1" s="89"/>
      <c r="N1" s="89"/>
      <c r="Q1" s="89"/>
      <c r="R1" s="84"/>
      <c r="S1" s="84"/>
      <c r="T1" s="89"/>
      <c r="U1" s="84"/>
      <c r="V1" s="84"/>
      <c r="W1" s="89"/>
      <c r="AE1" s="115"/>
    </row>
    <row r="2" spans="1:36" ht="14.4" customHeight="1" thickBot="1" x14ac:dyDescent="0.35">
      <c r="B2" s="116" t="s">
        <v>0</v>
      </c>
      <c r="C2" s="117"/>
      <c r="D2" s="118"/>
      <c r="F2" s="115"/>
      <c r="G2" s="115"/>
      <c r="H2" s="90"/>
      <c r="K2" s="2"/>
      <c r="L2" s="90"/>
      <c r="O2" s="122" t="s">
        <v>55</v>
      </c>
      <c r="P2" s="123"/>
      <c r="Q2" s="90"/>
      <c r="R2" s="84"/>
      <c r="S2" s="84"/>
      <c r="T2" s="90"/>
      <c r="U2" s="84"/>
      <c r="V2" s="84"/>
      <c r="W2" s="90"/>
      <c r="Y2" s="148" t="s">
        <v>82</v>
      </c>
      <c r="Z2" s="149"/>
      <c r="AA2" s="150"/>
      <c r="AB2" s="8"/>
      <c r="AC2" s="8"/>
      <c r="AE2" s="115"/>
    </row>
    <row r="3" spans="1:36" ht="14.4" customHeight="1" thickBot="1" x14ac:dyDescent="0.35">
      <c r="B3" s="119"/>
      <c r="C3" s="120"/>
      <c r="D3" s="121"/>
      <c r="F3" s="115"/>
      <c r="G3" s="115"/>
      <c r="H3" s="90"/>
      <c r="K3" s="2"/>
      <c r="L3" s="90"/>
      <c r="O3" s="157" t="s">
        <v>81</v>
      </c>
      <c r="P3" s="158"/>
      <c r="Q3" s="90"/>
      <c r="R3" s="84"/>
      <c r="S3" s="84"/>
      <c r="T3" s="90"/>
      <c r="U3" s="84"/>
      <c r="V3" s="84"/>
      <c r="W3" s="90"/>
      <c r="Y3" s="151"/>
      <c r="Z3" s="152"/>
      <c r="AA3" s="153"/>
      <c r="AB3" s="8"/>
      <c r="AC3" s="8"/>
      <c r="AE3" s="115"/>
      <c r="AF3" s="93" t="s">
        <v>58</v>
      </c>
      <c r="AG3" s="94"/>
      <c r="AH3" s="95"/>
    </row>
    <row r="4" spans="1:36" ht="14.4" customHeight="1" thickBot="1" x14ac:dyDescent="0.35">
      <c r="H4" s="90"/>
      <c r="K4" s="2"/>
      <c r="L4" s="90"/>
      <c r="O4" s="159"/>
      <c r="P4" s="160"/>
      <c r="Q4" s="90"/>
      <c r="R4" s="84"/>
      <c r="S4" s="84"/>
      <c r="T4" s="90"/>
      <c r="U4" s="84"/>
      <c r="V4" s="84"/>
      <c r="W4" s="90"/>
      <c r="Y4" s="154"/>
      <c r="Z4" s="155"/>
      <c r="AA4" s="156"/>
      <c r="AB4" s="8"/>
      <c r="AC4" s="8"/>
      <c r="AE4" s="115"/>
      <c r="AF4" s="96"/>
      <c r="AG4" s="97"/>
      <c r="AH4" s="98"/>
    </row>
    <row r="5" spans="1:36" ht="14.4" customHeight="1" thickBot="1" x14ac:dyDescent="0.35">
      <c r="D5" s="99" t="s">
        <v>2</v>
      </c>
      <c r="E5" s="100"/>
      <c r="H5" s="90"/>
      <c r="I5" s="99" t="s">
        <v>7</v>
      </c>
      <c r="J5" s="103"/>
      <c r="K5" s="100"/>
      <c r="L5" s="90"/>
      <c r="M5" s="103" t="s">
        <v>3</v>
      </c>
      <c r="O5" s="105"/>
      <c r="P5" s="106"/>
      <c r="Q5" s="90"/>
      <c r="R5" s="103" t="s">
        <v>20</v>
      </c>
      <c r="S5" s="100"/>
      <c r="T5" s="90"/>
      <c r="U5" s="99" t="s">
        <v>29</v>
      </c>
      <c r="V5" s="100"/>
      <c r="W5" s="90"/>
      <c r="AE5" s="115"/>
    </row>
    <row r="6" spans="1:36" ht="14.4" customHeight="1" thickBot="1" x14ac:dyDescent="0.35">
      <c r="D6" s="101"/>
      <c r="E6" s="102"/>
      <c r="H6" s="90"/>
      <c r="I6" s="101"/>
      <c r="J6" s="104"/>
      <c r="K6" s="102"/>
      <c r="L6" s="90"/>
      <c r="M6" s="104"/>
      <c r="O6" s="107"/>
      <c r="P6" s="108"/>
      <c r="Q6" s="90"/>
      <c r="R6" s="104"/>
      <c r="S6" s="102"/>
      <c r="T6" s="90"/>
      <c r="U6" s="101"/>
      <c r="V6" s="102"/>
      <c r="W6" s="90"/>
      <c r="AE6" s="115"/>
      <c r="AF6" s="65" t="s">
        <v>30</v>
      </c>
      <c r="AG6" s="49"/>
      <c r="AH6" s="49"/>
      <c r="AI6" s="49"/>
      <c r="AJ6" s="62"/>
    </row>
    <row r="7" spans="1:36" ht="15" customHeight="1" thickBot="1" x14ac:dyDescent="0.35">
      <c r="B7" s="92" t="s">
        <v>5</v>
      </c>
      <c r="C7" s="92"/>
      <c r="D7" s="111" t="s">
        <v>4</v>
      </c>
      <c r="E7" s="111"/>
      <c r="F7" s="112" t="s">
        <v>6</v>
      </c>
      <c r="G7" s="112"/>
      <c r="H7" s="90"/>
      <c r="I7" s="73" t="s">
        <v>70</v>
      </c>
      <c r="J7" s="14" t="s">
        <v>69</v>
      </c>
      <c r="K7" s="22" t="s">
        <v>68</v>
      </c>
      <c r="L7" s="90"/>
      <c r="M7" s="1" t="s">
        <v>8</v>
      </c>
      <c r="O7" s="109"/>
      <c r="P7" s="110"/>
      <c r="Q7" s="90"/>
      <c r="R7" s="84"/>
      <c r="S7" s="84"/>
      <c r="T7" s="90"/>
      <c r="U7" s="84"/>
      <c r="V7" s="84"/>
      <c r="W7" s="90"/>
      <c r="X7" s="3" t="s">
        <v>9</v>
      </c>
      <c r="Y7" s="85" t="s">
        <v>10</v>
      </c>
      <c r="Z7" s="3" t="s">
        <v>11</v>
      </c>
      <c r="AA7" s="3" t="s">
        <v>12</v>
      </c>
      <c r="AB7" s="3" t="s">
        <v>13</v>
      </c>
      <c r="AD7" s="113" t="s">
        <v>56</v>
      </c>
      <c r="AE7" s="115"/>
      <c r="AF7" s="68" t="s">
        <v>54</v>
      </c>
      <c r="AG7" s="30">
        <v>80</v>
      </c>
      <c r="AH7" s="29" t="s">
        <v>18</v>
      </c>
      <c r="AI7" s="30">
        <v>0.08</v>
      </c>
      <c r="AJ7" s="52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90"/>
      <c r="I8" s="74"/>
      <c r="J8" s="7"/>
      <c r="K8" s="20"/>
      <c r="L8" s="90"/>
      <c r="M8" s="25"/>
      <c r="O8" s="34"/>
      <c r="P8" s="38"/>
      <c r="Q8" s="90"/>
      <c r="R8" s="86"/>
      <c r="S8" s="85"/>
      <c r="T8" s="90"/>
      <c r="U8" s="86"/>
      <c r="V8" s="85"/>
      <c r="W8" s="90"/>
      <c r="X8" s="41"/>
      <c r="Y8" s="10"/>
      <c r="Z8" s="40"/>
      <c r="AA8" s="40"/>
      <c r="AB8" s="40"/>
      <c r="AD8" s="114"/>
      <c r="AE8" s="115"/>
      <c r="AF8" s="63" t="s">
        <v>14</v>
      </c>
      <c r="AG8" s="30">
        <v>4</v>
      </c>
      <c r="AH8" s="29" t="s">
        <v>18</v>
      </c>
      <c r="AI8" s="29"/>
      <c r="AJ8" s="52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2">
        <f>'[1]Szenario 3'!$K9</f>
        <v>1226.2573442909008</v>
      </c>
      <c r="H9" s="90"/>
      <c r="I9" s="75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90"/>
      <c r="M9" s="26">
        <f>'[3]E-Auto'!$E7*(1/100)</f>
        <v>1.6900000000000001E-3</v>
      </c>
      <c r="O9" s="35">
        <f>D9</f>
        <v>11899.584311285807</v>
      </c>
      <c r="P9" s="39">
        <f>E9+(E9*K9)</f>
        <v>1253.2043817549416</v>
      </c>
      <c r="Q9" s="90"/>
      <c r="R9" s="32">
        <f>IF(O9&lt;$AG$18,1,2)</f>
        <v>1</v>
      </c>
      <c r="S9" s="37">
        <f>IF(P9&lt;$AG$10,1,2)</f>
        <v>1</v>
      </c>
      <c r="T9" s="90"/>
      <c r="U9" s="43">
        <f>($AI$15/$AG$20)*(1+0.15*(O9/$AG$18)^4)+$AH$33</f>
        <v>0.11934323485937803</v>
      </c>
      <c r="V9" s="37">
        <f>($AI$7/$AG$12)*(1+0.15*(P9/$AG$10)^4)+$AH$32</f>
        <v>2.6666666733082449E-3</v>
      </c>
      <c r="W9" s="90"/>
      <c r="X9" s="84">
        <f>($AG$7*$AG$8*S9*$AG$24+$AG$15*$AG$16*R9*$AG$24)</f>
        <v>3600</v>
      </c>
      <c r="Y9" s="45">
        <f>(O9*U9*$AG$30+P9*V9*$AG$29)*365</f>
        <v>16362397.603487775</v>
      </c>
      <c r="Z9" s="45">
        <f>(O9*$AI$15*$AG$37+P9*$AI$7*$AG$36)*365</f>
        <v>248716.53851476856</v>
      </c>
      <c r="AA9" s="45">
        <f>O9*$AI$15*($AG$41+$AG$40*(1-M9))*365</f>
        <v>17144.653263656084</v>
      </c>
      <c r="AB9" s="46">
        <f>365*((P9*$AI$7*($AG$53*$AG$54+$AG$49*$AG$50+$AG$45*$AG$46))+(O9*1.6*$AI$15*($AG$53*$AG$55+$AG$49*$AG$51+$AG$45*$AG$47)))</f>
        <v>19593.948456872084</v>
      </c>
      <c r="AD9" s="44">
        <f>SUM(X9:AB9)</f>
        <v>16651452.743723072</v>
      </c>
      <c r="AE9" s="115"/>
      <c r="AF9" s="144" t="s">
        <v>15</v>
      </c>
      <c r="AG9" s="17"/>
      <c r="AH9" s="147"/>
      <c r="AI9" s="78" t="s">
        <v>59</v>
      </c>
      <c r="AJ9" s="79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2">
        <f>'[1]Szenario 3'!$K10</f>
        <v>1244.86142</v>
      </c>
      <c r="H10" s="90"/>
      <c r="I10" s="76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90"/>
      <c r="M10" s="27">
        <f>'[3]E-Auto'!$E8*(1/100)</f>
        <v>2.3700000000000001E-3</v>
      </c>
      <c r="O10" s="35">
        <f t="shared" ref="O10:O54" si="0">D10</f>
        <v>12023</v>
      </c>
      <c r="P10" s="39">
        <f t="shared" ref="P10:P54" si="1">E10+(E10*K10)</f>
        <v>1265.8422304494381</v>
      </c>
      <c r="Q10" s="90"/>
      <c r="R10" s="32">
        <f t="shared" ref="R10:R54" si="2">IF(O10&lt;$AG$18,1,2)</f>
        <v>1</v>
      </c>
      <c r="S10" s="37">
        <f t="shared" ref="S10:S54" si="3">IF(P10&lt;$AG$10,1,2)</f>
        <v>1</v>
      </c>
      <c r="T10" s="90"/>
      <c r="U10" s="43">
        <f t="shared" ref="U10:U54" si="4">($AI$15/$AG$20)*(1+0.15*(O10/$AG$18)^4)+$AH$33</f>
        <v>0.1193436520659952</v>
      </c>
      <c r="V10" s="37">
        <f t="shared" ref="V10:V54" si="5">($AI$7/$AG$12)*(1+0.15*(P10/$AG$10)^4)+$AH$32</f>
        <v>2.6666666735802309E-3</v>
      </c>
      <c r="W10" s="90"/>
      <c r="X10" s="84">
        <f t="shared" ref="X10:X12" si="6">($AG$7*$AG$8*S10*$AG$24+$AG$15*$AG$16*R10*$AG$24)</f>
        <v>3600</v>
      </c>
      <c r="Y10" s="45">
        <f t="shared" ref="Y10:Y54" si="7">(O10*U10*$AG$30+P10*V10*$AG$29)*365</f>
        <v>16532149.853861369</v>
      </c>
      <c r="Z10" s="45">
        <f t="shared" ref="Z10:Z54" si="8">(O10*$AI$15*$AG$37+P10*$AI$7*$AG$36)*365</f>
        <v>251294.50896936853</v>
      </c>
      <c r="AA10" s="45">
        <f t="shared" ref="AA10:AA54" si="9">O10*$AI$15*($AG$41+$AG$40*(1-M10))*365</f>
        <v>17314.231670626003</v>
      </c>
      <c r="AB10" s="46">
        <f t="shared" ref="AB10:AB54" si="10">365*((P10*$AI$7*($AG$53*$AG$54+$AG$49*$AG$50+$AG$45*$AG$46))+(O10*1.6*$AI$15*($AG$53*$AG$55+$AG$49*$AG$51+$AG$45*$AG$47)))</f>
        <v>19795.72647509646</v>
      </c>
      <c r="AD10" s="44">
        <f t="shared" ref="AD10:AD46" si="11">SUM(X10:AB10)</f>
        <v>16824154.320976462</v>
      </c>
      <c r="AE10" s="115"/>
      <c r="AF10" s="145"/>
      <c r="AG10" s="18">
        <v>110400</v>
      </c>
      <c r="AH10" s="147"/>
      <c r="AI10" s="78"/>
      <c r="AJ10" s="52"/>
    </row>
    <row r="11" spans="1:36" x14ac:dyDescent="0.3">
      <c r="A11" s="5">
        <f t="shared" ref="A11:A54" si="12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2">
        <f>'[1]Szenario 3'!$K11</f>
        <v>1263.4654957090991</v>
      </c>
      <c r="H11" s="90"/>
      <c r="I11" s="76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90"/>
      <c r="M11" s="27">
        <f>'[3]E-Auto'!$E9*(1/100)</f>
        <v>3.1800000000000001E-3</v>
      </c>
      <c r="O11" s="35">
        <f t="shared" si="0"/>
        <v>12146.415688714193</v>
      </c>
      <c r="P11" s="39">
        <f t="shared" si="1"/>
        <v>1278.484740305757</v>
      </c>
      <c r="Q11" s="90"/>
      <c r="R11" s="32">
        <f t="shared" si="2"/>
        <v>1</v>
      </c>
      <c r="S11" s="37">
        <f t="shared" si="3"/>
        <v>1</v>
      </c>
      <c r="T11" s="90"/>
      <c r="U11" s="43">
        <f t="shared" si="4"/>
        <v>0.1193440823202018</v>
      </c>
      <c r="V11" s="37">
        <f t="shared" si="5"/>
        <v>2.6666666738605913E-3</v>
      </c>
      <c r="W11" s="90"/>
      <c r="X11" s="84">
        <f t="shared" si="6"/>
        <v>3600</v>
      </c>
      <c r="Y11" s="45">
        <f t="shared" si="7"/>
        <v>16701905.201669309</v>
      </c>
      <c r="Z11" s="45">
        <f t="shared" si="8"/>
        <v>253872.49983985731</v>
      </c>
      <c r="AA11" s="45">
        <f t="shared" si="9"/>
        <v>17482.05027131235</v>
      </c>
      <c r="AB11" s="46">
        <f t="shared" si="10"/>
        <v>19997.523144894778</v>
      </c>
      <c r="AD11" s="44">
        <f t="shared" si="11"/>
        <v>16996857.274925373</v>
      </c>
      <c r="AE11" s="115"/>
      <c r="AF11" s="146"/>
      <c r="AG11" s="17"/>
      <c r="AH11" s="147"/>
      <c r="AI11" s="78" t="s">
        <v>60</v>
      </c>
      <c r="AJ11" s="79">
        <v>65</v>
      </c>
    </row>
    <row r="12" spans="1:36" ht="15" thickBot="1" x14ac:dyDescent="0.35">
      <c r="A12" s="5">
        <f t="shared" si="12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2">
        <f>'[1]Szenario 3'!$K12</f>
        <v>1282.0695714181982</v>
      </c>
      <c r="H12" s="90"/>
      <c r="I12" s="76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90"/>
      <c r="M12" s="27">
        <f>'[3]E-Auto'!$E10*(1/100)</f>
        <v>4.1700000000000001E-3</v>
      </c>
      <c r="O12" s="35">
        <f t="shared" si="0"/>
        <v>12269.831377428385</v>
      </c>
      <c r="P12" s="39">
        <f t="shared" si="1"/>
        <v>1291.1316833322871</v>
      </c>
      <c r="Q12" s="90"/>
      <c r="R12" s="32">
        <f t="shared" si="2"/>
        <v>1</v>
      </c>
      <c r="S12" s="37">
        <f t="shared" si="3"/>
        <v>1</v>
      </c>
      <c r="T12" s="90"/>
      <c r="U12" s="43">
        <f t="shared" si="4"/>
        <v>0.11934452589123404</v>
      </c>
      <c r="V12" s="37">
        <f t="shared" si="5"/>
        <v>2.6666666741494965E-3</v>
      </c>
      <c r="W12" s="90"/>
      <c r="X12" s="84">
        <f t="shared" si="6"/>
        <v>3600</v>
      </c>
      <c r="Y12" s="45">
        <f t="shared" si="7"/>
        <v>16871663.736123607</v>
      </c>
      <c r="Z12" s="45">
        <f t="shared" si="8"/>
        <v>256450.51012763163</v>
      </c>
      <c r="AA12" s="45">
        <f t="shared" si="9"/>
        <v>17647.442546012378</v>
      </c>
      <c r="AB12" s="46">
        <f t="shared" si="10"/>
        <v>20199.337553961777</v>
      </c>
      <c r="AD12" s="44">
        <f t="shared" si="11"/>
        <v>17169561.026351213</v>
      </c>
      <c r="AE12" s="115"/>
      <c r="AF12" s="67" t="s">
        <v>32</v>
      </c>
      <c r="AG12" s="61">
        <v>30</v>
      </c>
      <c r="AH12" s="42" t="s">
        <v>33</v>
      </c>
      <c r="AI12" s="42"/>
      <c r="AJ12" s="57"/>
    </row>
    <row r="13" spans="1:36" ht="15" thickBot="1" x14ac:dyDescent="0.35">
      <c r="A13" s="5">
        <f t="shared" si="12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2">
        <f>'[1]Szenario 3'!$K13</f>
        <v>1300.673647127297</v>
      </c>
      <c r="H13" s="90"/>
      <c r="I13" s="76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90"/>
      <c r="M13" s="27">
        <f>'[3]E-Auto'!$E11*(1/100)</f>
        <v>6.2100000000000002E-3</v>
      </c>
      <c r="O13" s="35">
        <f t="shared" si="0"/>
        <v>12393.24706614258</v>
      </c>
      <c r="P13" s="39">
        <f t="shared" si="1"/>
        <v>1303.7828461678957</v>
      </c>
      <c r="Q13" s="90"/>
      <c r="R13" s="32">
        <f t="shared" si="2"/>
        <v>1</v>
      </c>
      <c r="S13" s="37">
        <f t="shared" si="3"/>
        <v>1</v>
      </c>
      <c r="T13" s="90"/>
      <c r="U13" s="43">
        <f t="shared" si="4"/>
        <v>0.11934498305107771</v>
      </c>
      <c r="V13" s="37">
        <f t="shared" si="5"/>
        <v>2.6666666744471173E-3</v>
      </c>
      <c r="W13" s="90"/>
      <c r="X13" s="84">
        <f>($AG$7*$AG$8*S13*$AG$24+$AG$15*$AG$16*R13*$AG$24)</f>
        <v>3600</v>
      </c>
      <c r="Y13" s="45">
        <f t="shared" si="7"/>
        <v>17041425.548637953</v>
      </c>
      <c r="Z13" s="45">
        <f t="shared" si="8"/>
        <v>259028.53889816967</v>
      </c>
      <c r="AA13" s="45">
        <f t="shared" si="9"/>
        <v>17799.479444412926</v>
      </c>
      <c r="AB13" s="46">
        <f t="shared" si="10"/>
        <v>20401.168848535868</v>
      </c>
      <c r="AD13" s="44">
        <f t="shared" si="11"/>
        <v>17342254.735829074</v>
      </c>
      <c r="AE13" s="115"/>
    </row>
    <row r="14" spans="1:36" ht="15" thickBot="1" x14ac:dyDescent="0.35">
      <c r="A14" s="19">
        <f t="shared" si="12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2">
        <f>'[1]Szenario 3'!$K14</f>
        <v>1319.2777228363964</v>
      </c>
      <c r="H14" s="90"/>
      <c r="I14" s="76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90"/>
      <c r="M14" s="27">
        <f>'[3]E-Auto'!$E12*(1/100)</f>
        <v>3.5041935483870967E-2</v>
      </c>
      <c r="O14" s="35">
        <f t="shared" si="0"/>
        <v>12516.662754856772</v>
      </c>
      <c r="P14" s="39">
        <f t="shared" si="1"/>
        <v>1316.438028926889</v>
      </c>
      <c r="Q14" s="90"/>
      <c r="R14" s="32">
        <f t="shared" si="2"/>
        <v>1</v>
      </c>
      <c r="S14" s="37">
        <f t="shared" si="3"/>
        <v>1</v>
      </c>
      <c r="T14" s="90"/>
      <c r="U14" s="43">
        <f t="shared" si="4"/>
        <v>0.11934545407446823</v>
      </c>
      <c r="V14" s="37">
        <f t="shared" si="5"/>
        <v>2.6666666747536282E-3</v>
      </c>
      <c r="W14" s="90"/>
      <c r="X14" s="84">
        <f>($AG$7*$AG$8*S14*$AG$24+$AG$15*$AG$16*R14*$AG$24)+AG26</f>
        <v>1511350</v>
      </c>
      <c r="Y14" s="45">
        <f t="shared" si="7"/>
        <v>17211190.732825138</v>
      </c>
      <c r="Z14" s="45">
        <f t="shared" si="8"/>
        <v>261606.5852759722</v>
      </c>
      <c r="AA14" s="45">
        <f t="shared" si="9"/>
        <v>17613.181902040138</v>
      </c>
      <c r="AB14" s="46">
        <f t="shared" si="10"/>
        <v>20603.016228777236</v>
      </c>
      <c r="AD14" s="44">
        <f t="shared" si="11"/>
        <v>19022363.516231924</v>
      </c>
      <c r="AE14" s="115"/>
      <c r="AF14" s="65" t="s">
        <v>31</v>
      </c>
      <c r="AG14" s="49"/>
      <c r="AH14" s="49"/>
      <c r="AI14" s="49"/>
      <c r="AJ14" s="62"/>
    </row>
    <row r="15" spans="1:36" x14ac:dyDescent="0.3">
      <c r="A15" s="5">
        <f t="shared" si="12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2">
        <f>'[1]Szenario 3'!$K15</f>
        <v>1337.8817985454955</v>
      </c>
      <c r="H15" s="90"/>
      <c r="I15" s="76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90"/>
      <c r="M15" s="27">
        <f>'[3]E-Auto'!$E13*(1/100)</f>
        <v>6.3873870967741941E-2</v>
      </c>
      <c r="O15" s="35">
        <f>D15</f>
        <v>12640.078443570965</v>
      </c>
      <c r="P15" s="39">
        <f t="shared" si="1"/>
        <v>1329.0970441517004</v>
      </c>
      <c r="Q15" s="90"/>
      <c r="R15" s="32">
        <f t="shared" si="2"/>
        <v>1</v>
      </c>
      <c r="S15" s="37">
        <f t="shared" si="3"/>
        <v>1</v>
      </c>
      <c r="T15" s="90"/>
      <c r="U15" s="43">
        <f t="shared" si="4"/>
        <v>0.11934593923889056</v>
      </c>
      <c r="V15" s="37">
        <f t="shared" si="5"/>
        <v>2.6666666750692044E-3</v>
      </c>
      <c r="W15" s="90"/>
      <c r="X15" s="84">
        <f>($AJ$11*$AG$8*S15*$AG$25+$AJ$9*$AG$8*S15*$AG$24+$AG$15*$AG$16*R15*$AG$24)</f>
        <v>10100</v>
      </c>
      <c r="Y15" s="45">
        <f t="shared" si="7"/>
        <v>17380959.384496443</v>
      </c>
      <c r="Z15" s="45">
        <f t="shared" si="8"/>
        <v>264184.64843997499</v>
      </c>
      <c r="AA15" s="45">
        <f t="shared" si="9"/>
        <v>17419.715070282957</v>
      </c>
      <c r="AB15" s="46">
        <f t="shared" si="10"/>
        <v>20804.878944577053</v>
      </c>
      <c r="AD15" s="44">
        <f t="shared" si="11"/>
        <v>17693468.626951274</v>
      </c>
      <c r="AE15" s="115"/>
      <c r="AF15" s="66" t="s">
        <v>53</v>
      </c>
      <c r="AG15" s="30">
        <v>80</v>
      </c>
      <c r="AH15" s="29" t="s">
        <v>18</v>
      </c>
      <c r="AI15" s="30">
        <v>0.08</v>
      </c>
      <c r="AJ15" s="52" t="s">
        <v>19</v>
      </c>
    </row>
    <row r="16" spans="1:36" x14ac:dyDescent="0.3">
      <c r="A16" s="5">
        <f t="shared" si="12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2">
        <f>'[1]Szenario 3'!$K16</f>
        <v>1356.4858742545948</v>
      </c>
      <c r="H16" s="90"/>
      <c r="I16" s="76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90"/>
      <c r="M16" s="27">
        <f>'[3]E-Auto'!$E14*(1/100)</f>
        <v>9.2705806451612929E-2</v>
      </c>
      <c r="O16" s="35">
        <f t="shared" si="0"/>
        <v>12763.494132285157</v>
      </c>
      <c r="P16" s="39">
        <f t="shared" si="1"/>
        <v>1341.7597158617561</v>
      </c>
      <c r="Q16" s="90"/>
      <c r="R16" s="32">
        <f t="shared" si="2"/>
        <v>1</v>
      </c>
      <c r="S16" s="37">
        <f t="shared" si="3"/>
        <v>1</v>
      </c>
      <c r="T16" s="90"/>
      <c r="U16" s="43">
        <f t="shared" si="4"/>
        <v>0.11934643882457929</v>
      </c>
      <c r="V16" s="37">
        <f t="shared" si="5"/>
        <v>2.6666666753940227E-3</v>
      </c>
      <c r="W16" s="90"/>
      <c r="X16" s="84">
        <f t="shared" ref="X16:X54" si="13">($AJ$11*$AG$8*S16*$AG$25+$AJ$9*$AG$8*S16*$AG$24+$AG$15*$AG$16*R16*$AG$24)</f>
        <v>10100</v>
      </c>
      <c r="Y16" s="45">
        <f t="shared" si="7"/>
        <v>17550731.60166296</v>
      </c>
      <c r="Z16" s="45">
        <f t="shared" si="8"/>
        <v>266762.72761938308</v>
      </c>
      <c r="AA16" s="45">
        <f t="shared" si="9"/>
        <v>17219.078949141382</v>
      </c>
      <c r="AB16" s="46">
        <f t="shared" si="10"/>
        <v>21006.756291751502</v>
      </c>
      <c r="AD16" s="44">
        <f t="shared" si="11"/>
        <v>17865820.164523236</v>
      </c>
      <c r="AE16" s="115"/>
      <c r="AF16" s="63" t="s">
        <v>17</v>
      </c>
      <c r="AG16" s="30">
        <v>5</v>
      </c>
      <c r="AH16" s="29" t="s">
        <v>18</v>
      </c>
      <c r="AI16" s="29"/>
      <c r="AJ16" s="52"/>
    </row>
    <row r="17" spans="1:36" x14ac:dyDescent="0.3">
      <c r="A17" s="5">
        <f t="shared" si="12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2">
        <f>'[1]Szenario 3'!$K17</f>
        <v>1375.0899499636937</v>
      </c>
      <c r="H17" s="90"/>
      <c r="I17" s="76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90"/>
      <c r="M17" s="27">
        <f>'[3]E-Auto'!$E15*(1/100)</f>
        <v>0.1215377419354839</v>
      </c>
      <c r="O17" s="35">
        <f t="shared" si="0"/>
        <v>12886.909820999348</v>
      </c>
      <c r="P17" s="39">
        <f t="shared" si="1"/>
        <v>1354.425878688377</v>
      </c>
      <c r="Q17" s="90"/>
      <c r="R17" s="32">
        <f t="shared" si="2"/>
        <v>1</v>
      </c>
      <c r="S17" s="37">
        <f t="shared" si="3"/>
        <v>1</v>
      </c>
      <c r="T17" s="90"/>
      <c r="U17" s="43">
        <f t="shared" si="4"/>
        <v>0.11934695311451858</v>
      </c>
      <c r="V17" s="37">
        <f t="shared" si="5"/>
        <v>2.6666666757282618E-3</v>
      </c>
      <c r="W17" s="90"/>
      <c r="X17" s="84">
        <f t="shared" si="13"/>
        <v>10100</v>
      </c>
      <c r="Y17" s="45">
        <f t="shared" si="7"/>
        <v>17720507.484538499</v>
      </c>
      <c r="Z17" s="45">
        <f t="shared" si="8"/>
        <v>269340.82208988181</v>
      </c>
      <c r="AA17" s="45">
        <f t="shared" si="9"/>
        <v>17011.273538615409</v>
      </c>
      <c r="AB17" s="46">
        <f t="shared" si="10"/>
        <v>21208.64760858013</v>
      </c>
      <c r="AD17" s="44">
        <f t="shared" si="11"/>
        <v>18038168.227775577</v>
      </c>
      <c r="AE17" s="115"/>
      <c r="AF17" s="144" t="s">
        <v>16</v>
      </c>
      <c r="AG17" s="17"/>
      <c r="AH17" s="147"/>
      <c r="AI17" s="29"/>
      <c r="AJ17" s="52"/>
    </row>
    <row r="18" spans="1:36" x14ac:dyDescent="0.3">
      <c r="A18" s="5">
        <f t="shared" si="12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2">
        <f>'[1]Szenario 3'!$K18</f>
        <v>1393.6940256727928</v>
      </c>
      <c r="H18" s="90"/>
      <c r="I18" s="76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90"/>
      <c r="M18" s="27">
        <f>'[3]E-Auto'!$E16*(1/100)</f>
        <v>0.15036967741935489</v>
      </c>
      <c r="O18" s="35">
        <f t="shared" si="0"/>
        <v>13010.325509713541</v>
      </c>
      <c r="P18" s="39">
        <f t="shared" si="1"/>
        <v>1367.0953770867659</v>
      </c>
      <c r="Q18" s="90"/>
      <c r="R18" s="32">
        <f t="shared" si="2"/>
        <v>1</v>
      </c>
      <c r="S18" s="37">
        <f t="shared" si="3"/>
        <v>1</v>
      </c>
      <c r="T18" s="90"/>
      <c r="U18" s="43">
        <f t="shared" si="4"/>
        <v>0.11934748239444218</v>
      </c>
      <c r="V18" s="37">
        <f t="shared" si="5"/>
        <v>2.6666666760721031E-3</v>
      </c>
      <c r="W18" s="90"/>
      <c r="X18" s="84">
        <f t="shared" si="13"/>
        <v>10100</v>
      </c>
      <c r="Y18" s="45">
        <f t="shared" si="7"/>
        <v>17890287.13554401</v>
      </c>
      <c r="Z18" s="45">
        <f t="shared" si="8"/>
        <v>271918.93117018481</v>
      </c>
      <c r="AA18" s="45">
        <f t="shared" si="9"/>
        <v>16796.298838705039</v>
      </c>
      <c r="AB18" s="46">
        <f t="shared" si="10"/>
        <v>21410.5522726526</v>
      </c>
      <c r="AD18" s="44">
        <f t="shared" si="11"/>
        <v>18210512.91782555</v>
      </c>
      <c r="AE18" s="115"/>
      <c r="AF18" s="145"/>
      <c r="AG18" s="18">
        <v>30000</v>
      </c>
      <c r="AH18" s="147"/>
      <c r="AI18" s="29"/>
      <c r="AJ18" s="52"/>
    </row>
    <row r="19" spans="1:36" x14ac:dyDescent="0.3">
      <c r="A19" s="5">
        <f t="shared" si="12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2">
        <f>'[1]Szenario 3'!$K19</f>
        <v>1412.2981013818919</v>
      </c>
      <c r="H19" s="90"/>
      <c r="I19" s="76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90"/>
      <c r="M19" s="27">
        <f>'[3]E-Auto'!$E17*(1/100)</f>
        <v>0.17920161290322587</v>
      </c>
      <c r="O19" s="35">
        <f t="shared" si="0"/>
        <v>13133.741198427733</v>
      </c>
      <c r="P19" s="39">
        <f t="shared" si="1"/>
        <v>1379.7680646171862</v>
      </c>
      <c r="Q19" s="90"/>
      <c r="R19" s="32">
        <f t="shared" si="2"/>
        <v>1</v>
      </c>
      <c r="S19" s="37">
        <f t="shared" si="3"/>
        <v>1</v>
      </c>
      <c r="T19" s="90"/>
      <c r="U19" s="43">
        <f t="shared" si="4"/>
        <v>0.11934802695283342</v>
      </c>
      <c r="V19" s="37">
        <f t="shared" si="5"/>
        <v>2.6666666764257282E-3</v>
      </c>
      <c r="W19" s="90"/>
      <c r="X19" s="84">
        <f t="shared" si="13"/>
        <v>10100</v>
      </c>
      <c r="Y19" s="45">
        <f t="shared" si="7"/>
        <v>18060070.659313325</v>
      </c>
      <c r="Z19" s="45">
        <f t="shared" si="8"/>
        <v>274497.05421888613</v>
      </c>
      <c r="AA19" s="45">
        <f t="shared" si="9"/>
        <v>16574.154849410275</v>
      </c>
      <c r="AB19" s="46">
        <f t="shared" si="10"/>
        <v>21612.469697992354</v>
      </c>
      <c r="AD19" s="44">
        <f t="shared" si="11"/>
        <v>18382854.338079613</v>
      </c>
      <c r="AE19" s="115"/>
      <c r="AF19" s="146"/>
      <c r="AG19" s="17"/>
      <c r="AH19" s="147"/>
      <c r="AI19" s="29"/>
      <c r="AJ19" s="52"/>
    </row>
    <row r="20" spans="1:36" ht="15" thickBot="1" x14ac:dyDescent="0.35">
      <c r="A20" s="5">
        <f t="shared" si="12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2">
        <f>'[1]Szenario 3'!$K20</f>
        <v>1430.902177090991</v>
      </c>
      <c r="H20" s="90"/>
      <c r="I20" s="76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90"/>
      <c r="M20" s="27">
        <f>'[3]E-Auto'!$E18*(1/100)</f>
        <v>0.20803354838709684</v>
      </c>
      <c r="O20" s="35">
        <f t="shared" si="0"/>
        <v>13257.156887141928</v>
      </c>
      <c r="P20" s="39">
        <f t="shared" si="1"/>
        <v>1392.4438032883484</v>
      </c>
      <c r="Q20" s="90"/>
      <c r="R20" s="32">
        <f t="shared" si="2"/>
        <v>1</v>
      </c>
      <c r="S20" s="37">
        <f t="shared" si="3"/>
        <v>1</v>
      </c>
      <c r="T20" s="90"/>
      <c r="U20" s="43">
        <f t="shared" si="4"/>
        <v>0.11934858708092523</v>
      </c>
      <c r="V20" s="37">
        <f t="shared" si="5"/>
        <v>2.6666666767893206E-3</v>
      </c>
      <c r="W20" s="90"/>
      <c r="X20" s="84">
        <f t="shared" si="13"/>
        <v>10100</v>
      </c>
      <c r="Y20" s="45">
        <f t="shared" si="7"/>
        <v>18229858.162700064</v>
      </c>
      <c r="Z20" s="45">
        <f t="shared" si="8"/>
        <v>277075.19063158397</v>
      </c>
      <c r="AA20" s="45">
        <f t="shared" si="9"/>
        <v>16344.841570731116</v>
      </c>
      <c r="AB20" s="46">
        <f t="shared" si="10"/>
        <v>21814.399332429177</v>
      </c>
      <c r="AD20" s="44">
        <f t="shared" si="11"/>
        <v>18555192.594234809</v>
      </c>
      <c r="AE20" s="115"/>
      <c r="AF20" s="67" t="s">
        <v>32</v>
      </c>
      <c r="AG20" s="61">
        <v>30</v>
      </c>
      <c r="AH20" s="42" t="s">
        <v>33</v>
      </c>
      <c r="AI20" s="42"/>
      <c r="AJ20" s="57"/>
    </row>
    <row r="21" spans="1:36" ht="15" thickBot="1" x14ac:dyDescent="0.35">
      <c r="A21" s="5">
        <f t="shared" si="12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2">
        <f>'[1]Szenario 3'!$K21</f>
        <v>1449.5062528000901</v>
      </c>
      <c r="H21" s="90"/>
      <c r="I21" s="76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90"/>
      <c r="M21" s="27">
        <f>'[3]E-Auto'!$E19*(1/100)</f>
        <v>0.23686548387096781</v>
      </c>
      <c r="O21" s="35">
        <f t="shared" si="0"/>
        <v>13380.57257585612</v>
      </c>
      <c r="P21" s="39">
        <f t="shared" si="1"/>
        <v>1405.122462956808</v>
      </c>
      <c r="Q21" s="90"/>
      <c r="R21" s="32">
        <f t="shared" si="2"/>
        <v>1</v>
      </c>
      <c r="S21" s="37">
        <f t="shared" si="3"/>
        <v>1</v>
      </c>
      <c r="T21" s="90"/>
      <c r="U21" s="43">
        <f t="shared" si="4"/>
        <v>0.11934916307270012</v>
      </c>
      <c r="V21" s="37">
        <f t="shared" si="5"/>
        <v>2.6666666771630672E-3</v>
      </c>
      <c r="W21" s="90"/>
      <c r="X21" s="84">
        <f t="shared" si="13"/>
        <v>10100</v>
      </c>
      <c r="Y21" s="45">
        <f t="shared" si="7"/>
        <v>18399649.754785668</v>
      </c>
      <c r="Z21" s="45">
        <f t="shared" si="8"/>
        <v>279653.3398382499</v>
      </c>
      <c r="AA21" s="45">
        <f t="shared" si="9"/>
        <v>16108.359002667561</v>
      </c>
      <c r="AB21" s="46">
        <f t="shared" si="10"/>
        <v>22016.340655195887</v>
      </c>
      <c r="AD21" s="44">
        <f t="shared" si="11"/>
        <v>18727527.794281784</v>
      </c>
      <c r="AE21" s="115"/>
    </row>
    <row r="22" spans="1:36" ht="15" thickBot="1" x14ac:dyDescent="0.35">
      <c r="A22" s="5">
        <f t="shared" si="12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2">
        <f>'[1]Szenario 3'!$K22</f>
        <v>1468.110328509189</v>
      </c>
      <c r="H22" s="90"/>
      <c r="I22" s="76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90"/>
      <c r="M22" s="27">
        <f>'[3]E-Auto'!$E20*(1/100)</f>
        <v>0.26569741935483882</v>
      </c>
      <c r="O22" s="35">
        <f t="shared" si="0"/>
        <v>13503.988264570315</v>
      </c>
      <c r="P22" s="39">
        <f t="shared" si="1"/>
        <v>1417.8039207768852</v>
      </c>
      <c r="Q22" s="90"/>
      <c r="R22" s="32">
        <f t="shared" si="2"/>
        <v>1</v>
      </c>
      <c r="S22" s="37">
        <f t="shared" si="3"/>
        <v>1</v>
      </c>
      <c r="T22" s="90"/>
      <c r="U22" s="43">
        <f t="shared" si="4"/>
        <v>0.11934975522489022</v>
      </c>
      <c r="V22" s="37">
        <f t="shared" si="5"/>
        <v>2.6666666775471549E-3</v>
      </c>
      <c r="W22" s="90"/>
      <c r="X22" s="84">
        <f t="shared" si="13"/>
        <v>10100</v>
      </c>
      <c r="Y22" s="45">
        <f t="shared" si="7"/>
        <v>18569445.546888363</v>
      </c>
      <c r="Z22" s="45">
        <f t="shared" si="8"/>
        <v>282231.50130081997</v>
      </c>
      <c r="AA22" s="45">
        <f t="shared" si="9"/>
        <v>15864.707145219611</v>
      </c>
      <c r="AB22" s="46">
        <f t="shared" si="10"/>
        <v>22218.293174727216</v>
      </c>
      <c r="AD22" s="44">
        <f t="shared" si="11"/>
        <v>18899860.048509128</v>
      </c>
      <c r="AE22" s="115"/>
      <c r="AF22" s="58" t="s">
        <v>25</v>
      </c>
      <c r="AG22" s="49"/>
      <c r="AH22" s="49"/>
      <c r="AI22" s="80" t="s">
        <v>61</v>
      </c>
      <c r="AJ22" s="81"/>
    </row>
    <row r="23" spans="1:36" ht="15" thickTop="1" x14ac:dyDescent="0.3">
      <c r="A23" s="5">
        <f t="shared" si="12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2">
        <f>'[1]Szenario 3'!$K23</f>
        <v>1486.7144042182883</v>
      </c>
      <c r="H23" s="90"/>
      <c r="I23" s="76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90"/>
      <c r="M23" s="27">
        <f>'[3]E-Auto'!$E21*(1/100)</f>
        <v>0.29452935483870979</v>
      </c>
      <c r="O23" s="35">
        <f t="shared" si="0"/>
        <v>13627.403953284507</v>
      </c>
      <c r="P23" s="39">
        <f t="shared" si="1"/>
        <v>1430.4880606962079</v>
      </c>
      <c r="Q23" s="90"/>
      <c r="R23" s="32">
        <f t="shared" si="2"/>
        <v>1</v>
      </c>
      <c r="S23" s="37">
        <f t="shared" si="3"/>
        <v>1</v>
      </c>
      <c r="T23" s="90"/>
      <c r="U23" s="43">
        <f t="shared" si="4"/>
        <v>0.1193503638369772</v>
      </c>
      <c r="V23" s="37">
        <f t="shared" si="5"/>
        <v>2.6666666779417729E-3</v>
      </c>
      <c r="W23" s="90"/>
      <c r="X23" s="84">
        <f t="shared" si="13"/>
        <v>10100</v>
      </c>
      <c r="Y23" s="45">
        <f t="shared" si="7"/>
        <v>18739245.652572986</v>
      </c>
      <c r="Z23" s="45">
        <f t="shared" si="8"/>
        <v>284809.67451098474</v>
      </c>
      <c r="AA23" s="45">
        <f t="shared" si="9"/>
        <v>15613.885998387261</v>
      </c>
      <c r="AB23" s="46">
        <f t="shared" si="10"/>
        <v>22420.256426641212</v>
      </c>
      <c r="AD23" s="44">
        <f t="shared" si="11"/>
        <v>19072189.469508998</v>
      </c>
      <c r="AE23" s="115"/>
      <c r="AF23" s="59" t="s">
        <v>34</v>
      </c>
      <c r="AG23" s="29"/>
      <c r="AH23" s="29"/>
      <c r="AI23" s="78" t="s">
        <v>62</v>
      </c>
      <c r="AJ23" s="82" t="s">
        <v>63</v>
      </c>
    </row>
    <row r="24" spans="1:36" x14ac:dyDescent="0.3">
      <c r="A24" s="5">
        <f t="shared" si="12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2">
        <f>'[1]Szenario 3'!$K24</f>
        <v>1505.3184799273872</v>
      </c>
      <c r="H24" s="90"/>
      <c r="I24" s="76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90"/>
      <c r="M24" s="27">
        <f>'[3]E-Auto'!$E22*(1/100)</f>
        <v>0.32336129032258071</v>
      </c>
      <c r="O24" s="35">
        <f t="shared" si="0"/>
        <v>13750.819641998702</v>
      </c>
      <c r="P24" s="39">
        <f t="shared" si="1"/>
        <v>1443.1747729925346</v>
      </c>
      <c r="Q24" s="90"/>
      <c r="R24" s="32">
        <f t="shared" si="2"/>
        <v>1</v>
      </c>
      <c r="S24" s="37">
        <f t="shared" si="3"/>
        <v>1</v>
      </c>
      <c r="T24" s="90"/>
      <c r="U24" s="43">
        <f t="shared" si="4"/>
        <v>0.11935098921119233</v>
      </c>
      <c r="V24" s="37">
        <f t="shared" si="5"/>
        <v>2.6666666783471123E-3</v>
      </c>
      <c r="W24" s="90"/>
      <c r="X24" s="84">
        <f t="shared" si="13"/>
        <v>10100</v>
      </c>
      <c r="Y24" s="45">
        <f t="shared" si="7"/>
        <v>18909050.187661666</v>
      </c>
      <c r="Z24" s="45">
        <f t="shared" si="8"/>
        <v>287387.85898816079</v>
      </c>
      <c r="AA24" s="45">
        <f t="shared" si="9"/>
        <v>15355.895562170523</v>
      </c>
      <c r="AB24" s="46">
        <f t="shared" si="10"/>
        <v>22622.229971885863</v>
      </c>
      <c r="AD24" s="44">
        <f t="shared" si="11"/>
        <v>19244516.172183886</v>
      </c>
      <c r="AE24" s="115"/>
      <c r="AF24" s="51" t="s">
        <v>35</v>
      </c>
      <c r="AG24" s="30">
        <v>5</v>
      </c>
      <c r="AH24" s="29" t="s">
        <v>28</v>
      </c>
      <c r="AI24" s="78" t="s">
        <v>65</v>
      </c>
      <c r="AJ24" s="82" t="s">
        <v>64</v>
      </c>
    </row>
    <row r="25" spans="1:36" x14ac:dyDescent="0.3">
      <c r="A25" s="5">
        <f t="shared" si="12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2">
        <f>'[1]Szenario 3'!$K25</f>
        <v>1523.9225556364863</v>
      </c>
      <c r="H25" s="90"/>
      <c r="I25" s="76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90"/>
      <c r="M25" s="27">
        <f>'[3]E-Auto'!$E23*(1/100)</f>
        <v>0.35219322580645168</v>
      </c>
      <c r="O25" s="35">
        <f t="shared" si="0"/>
        <v>13874.235330712894</v>
      </c>
      <c r="P25" s="39">
        <f t="shared" si="1"/>
        <v>1455.8639538479592</v>
      </c>
      <c r="Q25" s="90"/>
      <c r="R25" s="32">
        <f t="shared" si="2"/>
        <v>1</v>
      </c>
      <c r="S25" s="37">
        <f t="shared" si="3"/>
        <v>1</v>
      </c>
      <c r="T25" s="90"/>
      <c r="U25" s="43">
        <f t="shared" si="4"/>
        <v>0.1193516316525165</v>
      </c>
      <c r="V25" s="37">
        <f t="shared" si="5"/>
        <v>2.6666666787633652E-3</v>
      </c>
      <c r="W25" s="90"/>
      <c r="X25" s="84">
        <f t="shared" si="13"/>
        <v>10100</v>
      </c>
      <c r="Y25" s="45">
        <f t="shared" si="7"/>
        <v>19078859.270245131</v>
      </c>
      <c r="Z25" s="45">
        <f t="shared" si="8"/>
        <v>289966.05427762563</v>
      </c>
      <c r="AA25" s="45">
        <f t="shared" si="9"/>
        <v>15090.73583656938</v>
      </c>
      <c r="AB25" s="46">
        <f t="shared" si="10"/>
        <v>22824.213395035269</v>
      </c>
      <c r="AD25" s="44">
        <f t="shared" si="11"/>
        <v>19416840.273754362</v>
      </c>
      <c r="AE25" s="115"/>
      <c r="AF25" s="51" t="s">
        <v>36</v>
      </c>
      <c r="AG25" s="30">
        <v>30</v>
      </c>
      <c r="AH25" s="29" t="s">
        <v>28</v>
      </c>
      <c r="AI25" s="78" t="s">
        <v>67</v>
      </c>
      <c r="AJ25" s="82" t="s">
        <v>66</v>
      </c>
    </row>
    <row r="26" spans="1:36" ht="15" thickBot="1" x14ac:dyDescent="0.35">
      <c r="A26" s="5">
        <f t="shared" si="12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2">
        <f>'[1]Szenario 3'!$K26</f>
        <v>1542.5266313455852</v>
      </c>
      <c r="H26" s="90"/>
      <c r="I26" s="76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90"/>
      <c r="M26" s="27">
        <f>'[3]E-Auto'!$E24*(1/100)</f>
        <v>0.38102516129032266</v>
      </c>
      <c r="O26" s="35">
        <f t="shared" si="0"/>
        <v>13997.651019427089</v>
      </c>
      <c r="P26" s="39">
        <f t="shared" si="1"/>
        <v>1468.5555049570312</v>
      </c>
      <c r="Q26" s="90"/>
      <c r="R26" s="32">
        <f t="shared" si="2"/>
        <v>1</v>
      </c>
      <c r="S26" s="37">
        <f t="shared" si="3"/>
        <v>1</v>
      </c>
      <c r="T26" s="90"/>
      <c r="U26" s="43">
        <f t="shared" si="4"/>
        <v>0.11935229146868016</v>
      </c>
      <c r="V26" s="37">
        <f t="shared" si="5"/>
        <v>2.6666666791907274E-3</v>
      </c>
      <c r="W26" s="90"/>
      <c r="X26" s="84">
        <f t="shared" si="13"/>
        <v>10100</v>
      </c>
      <c r="Y26" s="45">
        <f t="shared" si="7"/>
        <v>19248673.020694759</v>
      </c>
      <c r="Z26" s="45">
        <f t="shared" si="8"/>
        <v>292544.25994880148</v>
      </c>
      <c r="AA26" s="45">
        <f t="shared" si="9"/>
        <v>14818.406821583851</v>
      </c>
      <c r="AB26" s="46">
        <f t="shared" si="10"/>
        <v>23026.206302721544</v>
      </c>
      <c r="AD26" s="44">
        <f t="shared" si="11"/>
        <v>19589161.893767864</v>
      </c>
      <c r="AE26" s="115"/>
      <c r="AF26" s="60" t="s">
        <v>27</v>
      </c>
      <c r="AG26" s="61">
        <f>(3750*AJ11*AG8)+(850*AJ9)+(4*130000)</f>
        <v>1507750</v>
      </c>
      <c r="AH26" s="42" t="s">
        <v>21</v>
      </c>
      <c r="AI26" s="83"/>
      <c r="AJ26" s="41"/>
    </row>
    <row r="27" spans="1:36" ht="15" thickBot="1" x14ac:dyDescent="0.35">
      <c r="A27" s="5">
        <f t="shared" si="12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2">
        <f>'[1]Szenario 3'!$K27</f>
        <v>1561.1307070546845</v>
      </c>
      <c r="H27" s="90"/>
      <c r="I27" s="76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90"/>
      <c r="M27" s="27">
        <f>'[3]E-Auto'!$E25*(1/100)</f>
        <v>0.40985709677419369</v>
      </c>
      <c r="O27" s="35">
        <f t="shared" si="0"/>
        <v>14121.066708141281</v>
      </c>
      <c r="P27" s="39">
        <f t="shared" si="1"/>
        <v>1481.2493331656767</v>
      </c>
      <c r="Q27" s="90"/>
      <c r="R27" s="32">
        <f t="shared" si="2"/>
        <v>1</v>
      </c>
      <c r="S27" s="37">
        <f t="shared" si="3"/>
        <v>1</v>
      </c>
      <c r="T27" s="90"/>
      <c r="U27" s="43">
        <f t="shared" si="4"/>
        <v>0.11935296897016337</v>
      </c>
      <c r="V27" s="37">
        <f t="shared" si="5"/>
        <v>2.6666666796293934E-3</v>
      </c>
      <c r="W27" s="90"/>
      <c r="X27" s="84">
        <f t="shared" si="13"/>
        <v>10100</v>
      </c>
      <c r="Y27" s="45">
        <f t="shared" si="7"/>
        <v>19418491.561675146</v>
      </c>
      <c r="Z27" s="45">
        <f t="shared" si="8"/>
        <v>295122.47559367341</v>
      </c>
      <c r="AA27" s="45">
        <f t="shared" si="9"/>
        <v>14538.908517213917</v>
      </c>
      <c r="AB27" s="46">
        <f t="shared" si="10"/>
        <v>23228.208322189952</v>
      </c>
      <c r="AD27" s="44">
        <f t="shared" si="11"/>
        <v>19761481.154108226</v>
      </c>
      <c r="AE27" s="115"/>
    </row>
    <row r="28" spans="1:36" ht="15" thickBot="1" x14ac:dyDescent="0.35">
      <c r="A28" s="5">
        <f t="shared" si="12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2">
        <f>'[1]Szenario 3'!$K28</f>
        <v>1579.7347827637834</v>
      </c>
      <c r="H28" s="90"/>
      <c r="I28" s="76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90"/>
      <c r="M28" s="27">
        <f>'[3]E-Auto'!$E26*(1/100)</f>
        <v>0.43868903225806466</v>
      </c>
      <c r="O28" s="35">
        <f t="shared" si="0"/>
        <v>14244.482396855472</v>
      </c>
      <c r="P28" s="39">
        <f t="shared" si="1"/>
        <v>1493.9453501381365</v>
      </c>
      <c r="Q28" s="90"/>
      <c r="R28" s="32">
        <f t="shared" si="2"/>
        <v>1</v>
      </c>
      <c r="S28" s="37">
        <f t="shared" si="3"/>
        <v>1</v>
      </c>
      <c r="T28" s="90"/>
      <c r="U28" s="43">
        <f t="shared" si="4"/>
        <v>0.11935366447019574</v>
      </c>
      <c r="V28" s="37">
        <f t="shared" si="5"/>
        <v>2.6666666800795624E-3</v>
      </c>
      <c r="W28" s="90"/>
      <c r="X28" s="84">
        <f t="shared" si="13"/>
        <v>10100</v>
      </c>
      <c r="Y28" s="45">
        <f t="shared" si="7"/>
        <v>19588315.01815724</v>
      </c>
      <c r="Z28" s="45">
        <f t="shared" si="8"/>
        <v>297700.70082533086</v>
      </c>
      <c r="AA28" s="45">
        <f t="shared" si="9"/>
        <v>14252.240923459582</v>
      </c>
      <c r="AB28" s="46">
        <f t="shared" si="10"/>
        <v>23430.219099966198</v>
      </c>
      <c r="AD28" s="44">
        <f t="shared" si="11"/>
        <v>19933798.179005995</v>
      </c>
      <c r="AE28" s="115"/>
      <c r="AF28" s="58" t="s">
        <v>26</v>
      </c>
      <c r="AG28" s="49"/>
      <c r="AH28" s="49"/>
      <c r="AI28" s="62"/>
    </row>
    <row r="29" spans="1:36" ht="15" thickTop="1" x14ac:dyDescent="0.3">
      <c r="A29" s="5">
        <f t="shared" si="12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2">
        <f>'[1]Szenario 3'!$K29</f>
        <v>1598.3388584728825</v>
      </c>
      <c r="H29" s="90"/>
      <c r="I29" s="76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90"/>
      <c r="M29" s="27">
        <f>'[3]E-Auto'!$E27*(1/100)</f>
        <v>0.46752096774193563</v>
      </c>
      <c r="O29" s="35">
        <f t="shared" si="0"/>
        <v>14367.898085569666</v>
      </c>
      <c r="P29" s="39">
        <f t="shared" si="1"/>
        <v>1506.6434720494137</v>
      </c>
      <c r="Q29" s="90"/>
      <c r="R29" s="32">
        <f t="shared" si="2"/>
        <v>1</v>
      </c>
      <c r="S29" s="37">
        <f t="shared" si="3"/>
        <v>1</v>
      </c>
      <c r="T29" s="90"/>
      <c r="U29" s="43">
        <f t="shared" si="4"/>
        <v>0.11935437828475651</v>
      </c>
      <c r="V29" s="37">
        <f t="shared" si="5"/>
        <v>2.6666666805414329E-3</v>
      </c>
      <c r="W29" s="90"/>
      <c r="X29" s="84">
        <f t="shared" si="13"/>
        <v>10100</v>
      </c>
      <c r="Y29" s="45">
        <f t="shared" si="7"/>
        <v>19758143.517432</v>
      </c>
      <c r="Z29" s="45">
        <f t="shared" si="8"/>
        <v>300278.93527662038</v>
      </c>
      <c r="AA29" s="45">
        <f t="shared" si="9"/>
        <v>13958.404040320864</v>
      </c>
      <c r="AB29" s="46">
        <f t="shared" si="10"/>
        <v>23632.238300625726</v>
      </c>
      <c r="AD29" s="44">
        <f t="shared" si="11"/>
        <v>20106113.095049568</v>
      </c>
      <c r="AE29" s="115"/>
      <c r="AF29" s="59" t="s">
        <v>23</v>
      </c>
      <c r="AG29" s="30">
        <v>19.7</v>
      </c>
      <c r="AH29" s="29" t="s">
        <v>21</v>
      </c>
      <c r="AI29" s="52"/>
    </row>
    <row r="30" spans="1:36" x14ac:dyDescent="0.3">
      <c r="A30" s="5">
        <f t="shared" si="12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2">
        <f>'[1]Szenario 3'!$K30</f>
        <v>1616.9429341819816</v>
      </c>
      <c r="H30" s="90"/>
      <c r="I30" s="76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90"/>
      <c r="M30" s="27">
        <f>'[3]E-Auto'!$E28*(1/100)</f>
        <v>0.49635290322580661</v>
      </c>
      <c r="O30" s="35">
        <f t="shared" si="0"/>
        <v>14491.313774283859</v>
      </c>
      <c r="P30" s="39">
        <f t="shared" si="1"/>
        <v>1519.3436193009811</v>
      </c>
      <c r="Q30" s="90"/>
      <c r="R30" s="32">
        <f t="shared" si="2"/>
        <v>1</v>
      </c>
      <c r="S30" s="37">
        <f t="shared" si="3"/>
        <v>1</v>
      </c>
      <c r="T30" s="90"/>
      <c r="U30" s="43">
        <f t="shared" si="4"/>
        <v>0.11935511073257449</v>
      </c>
      <c r="V30" s="37">
        <f t="shared" si="5"/>
        <v>2.6666666810152067E-3</v>
      </c>
      <c r="W30" s="90"/>
      <c r="X30" s="84">
        <f t="shared" si="13"/>
        <v>10100</v>
      </c>
      <c r="Y30" s="45">
        <f t="shared" si="7"/>
        <v>19927977.189124405</v>
      </c>
      <c r="Z30" s="45">
        <f t="shared" si="8"/>
        <v>302857.17859890033</v>
      </c>
      <c r="AA30" s="45">
        <f t="shared" si="9"/>
        <v>13657.397867797745</v>
      </c>
      <c r="AB30" s="46">
        <f t="shared" si="10"/>
        <v>23834.265605656132</v>
      </c>
      <c r="AD30" s="44">
        <f t="shared" si="11"/>
        <v>20278426.031196758</v>
      </c>
      <c r="AE30" s="115"/>
      <c r="AF30" s="63" t="s">
        <v>24</v>
      </c>
      <c r="AG30" s="30">
        <f>AG29*1.6</f>
        <v>31.52</v>
      </c>
      <c r="AH30" s="29" t="s">
        <v>21</v>
      </c>
      <c r="AI30" s="52"/>
    </row>
    <row r="31" spans="1:36" x14ac:dyDescent="0.3">
      <c r="A31" s="5">
        <f t="shared" si="12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2">
        <f>'[1]Szenario 3'!$K31</f>
        <v>1635.5470098910807</v>
      </c>
      <c r="H31" s="90"/>
      <c r="I31" s="76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90"/>
      <c r="M31" s="27">
        <f>'[3]E-Auto'!$E29*(1/100)</f>
        <v>0.52518483870967758</v>
      </c>
      <c r="O31" s="35">
        <f t="shared" si="0"/>
        <v>14614.729462998052</v>
      </c>
      <c r="P31" s="39">
        <f t="shared" si="1"/>
        <v>1532.0457162577247</v>
      </c>
      <c r="Q31" s="90"/>
      <c r="R31" s="32">
        <f t="shared" si="2"/>
        <v>1</v>
      </c>
      <c r="S31" s="37">
        <f t="shared" si="3"/>
        <v>1</v>
      </c>
      <c r="T31" s="90"/>
      <c r="U31" s="43">
        <f t="shared" si="4"/>
        <v>0.11935586213512807</v>
      </c>
      <c r="V31" s="37">
        <f t="shared" si="5"/>
        <v>2.6666666815010876E-3</v>
      </c>
      <c r="W31" s="90"/>
      <c r="X31" s="84">
        <f t="shared" si="13"/>
        <v>10100</v>
      </c>
      <c r="Y31" s="45">
        <f t="shared" si="7"/>
        <v>20097816.16520799</v>
      </c>
      <c r="Z31" s="45">
        <f t="shared" si="8"/>
        <v>305435.43046088901</v>
      </c>
      <c r="AA31" s="45">
        <f t="shared" si="9"/>
        <v>13349.222405890227</v>
      </c>
      <c r="AB31" s="46">
        <f t="shared" si="10"/>
        <v>24036.300712404573</v>
      </c>
      <c r="AD31" s="44">
        <f t="shared" si="11"/>
        <v>20450737.118787173</v>
      </c>
      <c r="AE31" s="115"/>
      <c r="AF31" s="64" t="s">
        <v>43</v>
      </c>
      <c r="AG31" s="30" t="s">
        <v>89</v>
      </c>
      <c r="AH31" s="29"/>
      <c r="AI31" s="52"/>
    </row>
    <row r="32" spans="1:36" x14ac:dyDescent="0.3">
      <c r="A32" s="5">
        <f t="shared" si="12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2">
        <f>'[1]Szenario 3'!$K32</f>
        <v>1654.1510856001801</v>
      </c>
      <c r="H32" s="90"/>
      <c r="I32" s="76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90"/>
      <c r="M32" s="27">
        <f>'[3]E-Auto'!$E30*(1/100)</f>
        <v>0.55401677419354856</v>
      </c>
      <c r="O32" s="35">
        <f t="shared" si="0"/>
        <v>14738.145151712242</v>
      </c>
      <c r="P32" s="39">
        <f t="shared" si="1"/>
        <v>1544.7496910042889</v>
      </c>
      <c r="Q32" s="90"/>
      <c r="R32" s="32">
        <f t="shared" si="2"/>
        <v>1</v>
      </c>
      <c r="S32" s="37">
        <f t="shared" si="3"/>
        <v>1</v>
      </c>
      <c r="T32" s="90"/>
      <c r="U32" s="43">
        <f t="shared" si="4"/>
        <v>0.11935663281664524</v>
      </c>
      <c r="V32" s="37">
        <f t="shared" si="5"/>
        <v>2.6666666819992794E-3</v>
      </c>
      <c r="W32" s="90"/>
      <c r="X32" s="84">
        <f t="shared" si="13"/>
        <v>10100</v>
      </c>
      <c r="Y32" s="45">
        <f t="shared" si="7"/>
        <v>20267660.580019645</v>
      </c>
      <c r="Z32" s="45">
        <f t="shared" si="8"/>
        <v>308013.69054759701</v>
      </c>
      <c r="AA32" s="45">
        <f t="shared" si="9"/>
        <v>13033.877654598318</v>
      </c>
      <c r="AB32" s="46">
        <f t="shared" si="10"/>
        <v>24238.343333102755</v>
      </c>
      <c r="AD32" s="44">
        <f t="shared" si="11"/>
        <v>20623046.491554942</v>
      </c>
      <c r="AE32" s="115"/>
      <c r="AF32" s="51" t="s">
        <v>23</v>
      </c>
      <c r="AG32" s="29"/>
      <c r="AH32" s="30">
        <v>0</v>
      </c>
      <c r="AI32" s="52" t="s">
        <v>57</v>
      </c>
    </row>
    <row r="33" spans="1:35" ht="15" thickBot="1" x14ac:dyDescent="0.35">
      <c r="A33" s="5">
        <f t="shared" si="12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2">
        <f>'[1]Szenario 3'!$K33</f>
        <v>1672.7551613092789</v>
      </c>
      <c r="H33" s="90"/>
      <c r="I33" s="76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90"/>
      <c r="M33" s="27">
        <f>'[3]E-Auto'!$E31*(1/100)</f>
        <v>0.58284870967741953</v>
      </c>
      <c r="O33" s="35">
        <f t="shared" si="0"/>
        <v>14861.560840426435</v>
      </c>
      <c r="P33" s="39">
        <f t="shared" si="1"/>
        <v>1557.4554751191831</v>
      </c>
      <c r="Q33" s="90"/>
      <c r="R33" s="32">
        <f t="shared" si="2"/>
        <v>1</v>
      </c>
      <c r="S33" s="37">
        <f t="shared" si="3"/>
        <v>1</v>
      </c>
      <c r="T33" s="90"/>
      <c r="U33" s="43">
        <f t="shared" si="4"/>
        <v>0.11935742310410359</v>
      </c>
      <c r="V33" s="37">
        <f t="shared" si="5"/>
        <v>2.6666666825099889E-3</v>
      </c>
      <c r="W33" s="90"/>
      <c r="X33" s="84">
        <f t="shared" si="13"/>
        <v>10100</v>
      </c>
      <c r="Y33" s="45">
        <f t="shared" si="7"/>
        <v>20437510.570274848</v>
      </c>
      <c r="Z33" s="45">
        <f t="shared" si="8"/>
        <v>310591.95855933835</v>
      </c>
      <c r="AA33" s="45">
        <f t="shared" si="9"/>
        <v>12711.363613922013</v>
      </c>
      <c r="AB33" s="46">
        <f t="shared" si="10"/>
        <v>24440.393193963042</v>
      </c>
      <c r="AD33" s="44">
        <f t="shared" si="11"/>
        <v>20795354.285642073</v>
      </c>
      <c r="AE33" s="115"/>
      <c r="AF33" s="88" t="s">
        <v>24</v>
      </c>
      <c r="AG33" s="42"/>
      <c r="AH33" s="61">
        <f>7/60</f>
        <v>0.11666666666666667</v>
      </c>
      <c r="AI33" s="57" t="s">
        <v>57</v>
      </c>
    </row>
    <row r="34" spans="1:35" ht="15" thickBot="1" x14ac:dyDescent="0.35">
      <c r="A34" s="5">
        <f t="shared" si="12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2">
        <f>'[1]Szenario 3'!$K34</f>
        <v>1691.3592370183781</v>
      </c>
      <c r="H34" s="90"/>
      <c r="I34" s="76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90"/>
      <c r="M34" s="27">
        <f>'[3]E-Auto'!$E32*(1/100)</f>
        <v>0.6116806451612905</v>
      </c>
      <c r="O34" s="35">
        <f t="shared" si="0"/>
        <v>14984.976529140627</v>
      </c>
      <c r="P34" s="39">
        <f t="shared" si="1"/>
        <v>1570.1630034651471</v>
      </c>
      <c r="Q34" s="90"/>
      <c r="R34" s="32">
        <f t="shared" si="2"/>
        <v>1</v>
      </c>
      <c r="S34" s="37">
        <f t="shared" si="3"/>
        <v>1</v>
      </c>
      <c r="T34" s="90"/>
      <c r="U34" s="43">
        <f t="shared" si="4"/>
        <v>0.11935823332723028</v>
      </c>
      <c r="V34" s="37">
        <f t="shared" si="5"/>
        <v>2.6666666830334248E-3</v>
      </c>
      <c r="W34" s="90"/>
      <c r="X34" s="84">
        <f t="shared" si="13"/>
        <v>10100</v>
      </c>
      <c r="Y34" s="45">
        <f t="shared" si="7"/>
        <v>20607366.275083125</v>
      </c>
      <c r="Z34" s="45">
        <f t="shared" si="8"/>
        <v>313170.23421081173</v>
      </c>
      <c r="AA34" s="45">
        <f t="shared" si="9"/>
        <v>12381.680283861309</v>
      </c>
      <c r="AB34" s="46">
        <f t="shared" si="10"/>
        <v>24642.450034339585</v>
      </c>
      <c r="AD34" s="44">
        <f t="shared" si="11"/>
        <v>20967660.639612138</v>
      </c>
      <c r="AE34" s="115"/>
    </row>
    <row r="35" spans="1:35" ht="15" thickBot="1" x14ac:dyDescent="0.35">
      <c r="A35" s="5">
        <f t="shared" si="12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2">
        <f>'[1]Szenario 3'!$K35</f>
        <v>1709.9633127274767</v>
      </c>
      <c r="H35" s="90"/>
      <c r="I35" s="76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90"/>
      <c r="M35" s="27">
        <f>'[3]E-Auto'!$E33*(1/100)</f>
        <v>0.64051258064516148</v>
      </c>
      <c r="O35" s="35">
        <f t="shared" si="0"/>
        <v>15108.392217854818</v>
      </c>
      <c r="P35" s="39">
        <f t="shared" si="1"/>
        <v>1582.8722139944352</v>
      </c>
      <c r="Q35" s="90"/>
      <c r="R35" s="32">
        <f t="shared" si="2"/>
        <v>1</v>
      </c>
      <c r="S35" s="37">
        <f t="shared" si="3"/>
        <v>1</v>
      </c>
      <c r="T35" s="90"/>
      <c r="U35" s="43">
        <f t="shared" si="4"/>
        <v>0.11935906381850206</v>
      </c>
      <c r="V35" s="37">
        <f t="shared" si="5"/>
        <v>2.6666666835697961E-3</v>
      </c>
      <c r="W35" s="90"/>
      <c r="X35" s="84">
        <f t="shared" si="13"/>
        <v>10100</v>
      </c>
      <c r="Y35" s="45">
        <f t="shared" si="7"/>
        <v>20777227.835963871</v>
      </c>
      <c r="Z35" s="45">
        <f t="shared" si="8"/>
        <v>315748.51723024814</v>
      </c>
      <c r="AA35" s="45">
        <f t="shared" si="9"/>
        <v>12044.827664416209</v>
      </c>
      <c r="AB35" s="46">
        <f t="shared" si="10"/>
        <v>24844.513605949207</v>
      </c>
      <c r="AD35" s="44">
        <f t="shared" si="11"/>
        <v>21139965.694464486</v>
      </c>
      <c r="AE35" s="115"/>
      <c r="AF35" s="58" t="s">
        <v>37</v>
      </c>
      <c r="AG35" s="49"/>
      <c r="AH35" s="62"/>
    </row>
    <row r="36" spans="1:35" ht="15" thickTop="1" x14ac:dyDescent="0.3">
      <c r="A36" s="5">
        <f t="shared" si="12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2">
        <f>'[1]Szenario 3'!$K36</f>
        <v>1728.5673884365763</v>
      </c>
      <c r="H36" s="90"/>
      <c r="I36" s="76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90"/>
      <c r="M36" s="27">
        <f>'[3]E-Auto'!$E34*(1/100)</f>
        <v>0.66934451612903245</v>
      </c>
      <c r="O36" s="35">
        <f t="shared" si="0"/>
        <v>15231.807906569011</v>
      </c>
      <c r="P36" s="39">
        <f t="shared" si="1"/>
        <v>1595.5830475677899</v>
      </c>
      <c r="Q36" s="90"/>
      <c r="R36" s="32">
        <f t="shared" si="2"/>
        <v>1</v>
      </c>
      <c r="S36" s="37">
        <f t="shared" si="3"/>
        <v>1</v>
      </c>
      <c r="T36" s="90"/>
      <c r="U36" s="43">
        <f t="shared" si="4"/>
        <v>0.11935991491314527</v>
      </c>
      <c r="V36" s="37">
        <f t="shared" si="5"/>
        <v>2.6666666841193157E-3</v>
      </c>
      <c r="W36" s="90"/>
      <c r="X36" s="84">
        <f t="shared" si="13"/>
        <v>10100</v>
      </c>
      <c r="Y36" s="45">
        <f t="shared" si="7"/>
        <v>20947095.396862376</v>
      </c>
      <c r="Z36" s="45">
        <f t="shared" si="8"/>
        <v>318326.80735861749</v>
      </c>
      <c r="AA36" s="45">
        <f t="shared" si="9"/>
        <v>11700.805755586716</v>
      </c>
      <c r="AB36" s="46">
        <f t="shared" si="10"/>
        <v>25046.583672146997</v>
      </c>
      <c r="AD36" s="44">
        <f t="shared" si="11"/>
        <v>21312269.593648728</v>
      </c>
      <c r="AE36" s="115"/>
      <c r="AF36" s="59" t="s">
        <v>23</v>
      </c>
      <c r="AG36" s="30">
        <v>0.15</v>
      </c>
      <c r="AH36" s="52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2">
        <f>'[1]Szenario 3'!$K37</f>
        <v>1747.1714641456751</v>
      </c>
      <c r="H37" s="90"/>
      <c r="I37" s="76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90"/>
      <c r="M37" s="27">
        <f>'[3]E-Auto'!$E35*(1/100)</f>
        <v>0.69817645161290343</v>
      </c>
      <c r="O37" s="35">
        <f t="shared" si="0"/>
        <v>15355.223595283205</v>
      </c>
      <c r="P37" s="39">
        <f t="shared" si="1"/>
        <v>1608.2954477859971</v>
      </c>
      <c r="Q37" s="90"/>
      <c r="R37" s="32">
        <f t="shared" si="2"/>
        <v>1</v>
      </c>
      <c r="S37" s="37">
        <f t="shared" si="3"/>
        <v>1</v>
      </c>
      <c r="T37" s="90"/>
      <c r="U37" s="43">
        <f t="shared" si="4"/>
        <v>0.11936078694913585</v>
      </c>
      <c r="V37" s="37">
        <f t="shared" si="5"/>
        <v>2.6666666846821958E-3</v>
      </c>
      <c r="W37" s="90"/>
      <c r="X37" s="84">
        <f t="shared" si="13"/>
        <v>10100</v>
      </c>
      <c r="Y37" s="45">
        <f t="shared" si="7"/>
        <v>21116969.104166131</v>
      </c>
      <c r="Z37" s="45">
        <f t="shared" si="8"/>
        <v>320905.10434889141</v>
      </c>
      <c r="AA37" s="45">
        <f t="shared" si="9"/>
        <v>11349.614557372826</v>
      </c>
      <c r="AB37" s="46">
        <f t="shared" si="10"/>
        <v>25248.660007252289</v>
      </c>
      <c r="AD37" s="44">
        <f t="shared" si="11"/>
        <v>21484572.48307965</v>
      </c>
      <c r="AE37" s="115"/>
      <c r="AF37" s="60" t="s">
        <v>24</v>
      </c>
      <c r="AG37" s="61">
        <v>0.7</v>
      </c>
      <c r="AH37" s="57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2">
        <f>'[1]Szenario 3'!$K38</f>
        <v>1765.7755398547743</v>
      </c>
      <c r="H38" s="90"/>
      <c r="I38" s="76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90"/>
      <c r="M38" s="27">
        <f>'[3]E-Auto'!$E36*(1/100)</f>
        <v>0.7270083870967744</v>
      </c>
      <c r="O38" s="35">
        <f t="shared" si="0"/>
        <v>15478.639283997396</v>
      </c>
      <c r="P38" s="39">
        <f t="shared" si="1"/>
        <v>1621.0093608330112</v>
      </c>
      <c r="Q38" s="90"/>
      <c r="R38" s="32">
        <f t="shared" si="2"/>
        <v>1</v>
      </c>
      <c r="S38" s="37">
        <f t="shared" si="3"/>
        <v>1</v>
      </c>
      <c r="T38" s="90"/>
      <c r="U38" s="43">
        <f t="shared" si="4"/>
        <v>0.11936168026719932</v>
      </c>
      <c r="V38" s="37">
        <f t="shared" si="5"/>
        <v>2.6666666852586526E-3</v>
      </c>
      <c r="W38" s="90"/>
      <c r="X38" s="84">
        <f t="shared" si="13"/>
        <v>10100</v>
      </c>
      <c r="Y38" s="45">
        <f t="shared" si="7"/>
        <v>21286849.106721319</v>
      </c>
      <c r="Z38" s="45">
        <f t="shared" si="8"/>
        <v>323483.40796535532</v>
      </c>
      <c r="AA38" s="45">
        <f t="shared" si="9"/>
        <v>10991.254069774541</v>
      </c>
      <c r="AB38" s="46">
        <f t="shared" si="10"/>
        <v>25450.742395920915</v>
      </c>
      <c r="AD38" s="44">
        <f t="shared" si="11"/>
        <v>21656874.511152372</v>
      </c>
      <c r="AE38" s="115"/>
    </row>
    <row r="39" spans="1:35" ht="15" thickBot="1" x14ac:dyDescent="0.35">
      <c r="A39" s="5">
        <f t="shared" si="12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2">
        <f>'[1]Szenario 3'!$K39</f>
        <v>1784.3796155638734</v>
      </c>
      <c r="H39" s="90"/>
      <c r="I39" s="76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90"/>
      <c r="M39" s="27">
        <f>'[3]E-Auto'!$E37*(1/100)</f>
        <v>0.75584032258064537</v>
      </c>
      <c r="O39" s="35">
        <f t="shared" si="0"/>
        <v>15602.054972711589</v>
      </c>
      <c r="P39" s="39">
        <f t="shared" si="1"/>
        <v>1633.7247353297414</v>
      </c>
      <c r="Q39" s="90"/>
      <c r="R39" s="32">
        <f t="shared" si="2"/>
        <v>1</v>
      </c>
      <c r="S39" s="37">
        <f t="shared" si="3"/>
        <v>1</v>
      </c>
      <c r="T39" s="90"/>
      <c r="U39" s="43">
        <f t="shared" si="4"/>
        <v>0.11936259521081076</v>
      </c>
      <c r="V39" s="37">
        <f t="shared" si="5"/>
        <v>2.6666666858489027E-3</v>
      </c>
      <c r="W39" s="90"/>
      <c r="X39" s="84">
        <f t="shared" si="13"/>
        <v>10100</v>
      </c>
      <c r="Y39" s="45">
        <f t="shared" si="7"/>
        <v>21456735.555849556</v>
      </c>
      <c r="Z39" s="45">
        <f t="shared" si="8"/>
        <v>326061.71798296913</v>
      </c>
      <c r="AA39" s="45">
        <f t="shared" si="9"/>
        <v>10625.724292791858</v>
      </c>
      <c r="AB39" s="46">
        <f t="shared" si="10"/>
        <v>25652.830632560173</v>
      </c>
      <c r="AD39" s="44">
        <f t="shared" si="11"/>
        <v>21829175.828757878</v>
      </c>
      <c r="AE39" s="115"/>
      <c r="AF39" s="58" t="s">
        <v>25</v>
      </c>
      <c r="AG39" s="49"/>
      <c r="AH39" s="50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2">
        <f>'[1]Szenario 3'!$K40</f>
        <v>1802.9836912729727</v>
      </c>
      <c r="H40" s="90"/>
      <c r="I40" s="76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90"/>
      <c r="M40" s="27">
        <f>'[3]E-Auto'!$E38*(1/100)</f>
        <v>0.78467225806451635</v>
      </c>
      <c r="O40" s="35">
        <f t="shared" si="0"/>
        <v>15725.470661425783</v>
      </c>
      <c r="P40" s="39">
        <f t="shared" si="1"/>
        <v>1646.4415221976526</v>
      </c>
      <c r="Q40" s="90"/>
      <c r="R40" s="32">
        <f t="shared" si="2"/>
        <v>1</v>
      </c>
      <c r="S40" s="37">
        <f t="shared" si="3"/>
        <v>1</v>
      </c>
      <c r="T40" s="90"/>
      <c r="U40" s="43">
        <f t="shared" si="4"/>
        <v>0.11936353212619491</v>
      </c>
      <c r="V40" s="37">
        <f t="shared" si="5"/>
        <v>2.666666686453165E-3</v>
      </c>
      <c r="W40" s="90"/>
      <c r="X40" s="84">
        <f t="shared" si="13"/>
        <v>10100</v>
      </c>
      <c r="Y40" s="45">
        <f t="shared" si="7"/>
        <v>21626628.605364788</v>
      </c>
      <c r="Z40" s="45">
        <f t="shared" si="8"/>
        <v>328640.03418676869</v>
      </c>
      <c r="AA40" s="45">
        <f t="shared" si="9"/>
        <v>10253.025226424781</v>
      </c>
      <c r="AB40" s="46">
        <f t="shared" si="10"/>
        <v>25854.924520782984</v>
      </c>
      <c r="AD40" s="44">
        <f t="shared" si="11"/>
        <v>22001476.589298766</v>
      </c>
      <c r="AE40" s="115"/>
      <c r="AF40" s="59" t="s">
        <v>39</v>
      </c>
      <c r="AG40" s="30">
        <v>3.4500000000000003E-2</v>
      </c>
      <c r="AH40" s="52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2">
        <f>'[1]Szenario 3'!$K41</f>
        <v>1821.5877669820716</v>
      </c>
      <c r="H41" s="90"/>
      <c r="I41" s="76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90"/>
      <c r="M41" s="27">
        <f>'[3]E-Auto'!$E39*(1/100)</f>
        <v>0.81350419354838732</v>
      </c>
      <c r="O41" s="35">
        <f t="shared" si="0"/>
        <v>15848.886350139976</v>
      </c>
      <c r="P41" s="39">
        <f t="shared" si="1"/>
        <v>1659.1596745314282</v>
      </c>
      <c r="Q41" s="90"/>
      <c r="R41" s="32">
        <f t="shared" si="2"/>
        <v>1</v>
      </c>
      <c r="S41" s="37">
        <f t="shared" si="3"/>
        <v>1</v>
      </c>
      <c r="T41" s="90"/>
      <c r="U41" s="43">
        <f t="shared" si="4"/>
        <v>0.11936449136232602</v>
      </c>
      <c r="V41" s="37">
        <f t="shared" si="5"/>
        <v>2.6666666870716585E-3</v>
      </c>
      <c r="W41" s="90"/>
      <c r="X41" s="84">
        <f t="shared" si="13"/>
        <v>10100</v>
      </c>
      <c r="Y41" s="45">
        <f t="shared" si="7"/>
        <v>21796528.411590353</v>
      </c>
      <c r="Z41" s="45">
        <f t="shared" si="8"/>
        <v>331218.35637130874</v>
      </c>
      <c r="AA41" s="45">
        <f t="shared" si="9"/>
        <v>9873.1568706733087</v>
      </c>
      <c r="AB41" s="46">
        <f t="shared" si="10"/>
        <v>26057.023872898379</v>
      </c>
      <c r="AD41" s="44">
        <f t="shared" si="11"/>
        <v>22173776.948705234</v>
      </c>
      <c r="AE41" s="115"/>
      <c r="AF41" s="60" t="s">
        <v>40</v>
      </c>
      <c r="AG41" s="61">
        <v>1.49E-2</v>
      </c>
      <c r="AH41" s="57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2">
        <f>'[1]Szenario 3'!$K42</f>
        <v>1840.1918426911707</v>
      </c>
      <c r="H42" s="90"/>
      <c r="I42" s="76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90"/>
      <c r="M42" s="27">
        <f>'[3]E-Auto'!$E40*(1/100)</f>
        <v>0.8423361290322583</v>
      </c>
      <c r="O42" s="35">
        <f t="shared" si="0"/>
        <v>15972.302038854168</v>
      </c>
      <c r="P42" s="39">
        <f t="shared" si="1"/>
        <v>1671.87914748</v>
      </c>
      <c r="Q42" s="90"/>
      <c r="R42" s="32">
        <f t="shared" si="2"/>
        <v>1</v>
      </c>
      <c r="S42" s="37">
        <f t="shared" si="3"/>
        <v>1</v>
      </c>
      <c r="T42" s="90"/>
      <c r="U42" s="43">
        <f t="shared" si="4"/>
        <v>0.11936547327092799</v>
      </c>
      <c r="V42" s="37">
        <f t="shared" si="5"/>
        <v>2.6666666877046071E-3</v>
      </c>
      <c r="W42" s="90"/>
      <c r="X42" s="84">
        <f t="shared" si="13"/>
        <v>10100</v>
      </c>
      <c r="Y42" s="45">
        <f t="shared" si="7"/>
        <v>21966435.133376252</v>
      </c>
      <c r="Z42" s="45">
        <f t="shared" si="8"/>
        <v>333796.68434014166</v>
      </c>
      <c r="AA42" s="45">
        <f t="shared" si="9"/>
        <v>9486.1192255374408</v>
      </c>
      <c r="AB42" s="46">
        <f t="shared" si="10"/>
        <v>26259.128509435439</v>
      </c>
      <c r="AD42" s="44">
        <f t="shared" si="11"/>
        <v>22346077.065451369</v>
      </c>
      <c r="AE42" s="115"/>
    </row>
    <row r="43" spans="1:35" x14ac:dyDescent="0.3">
      <c r="A43" s="5">
        <f t="shared" si="12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2">
        <f>'[1]Szenario 3'!$K43</f>
        <v>1858.7959184002698</v>
      </c>
      <c r="H43" s="90"/>
      <c r="I43" s="76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90"/>
      <c r="M43" s="27">
        <f>'[3]E-Auto'!$E41*(1/100)</f>
        <v>0.87116806451612927</v>
      </c>
      <c r="O43" s="35">
        <f t="shared" si="0"/>
        <v>16095.717727568361</v>
      </c>
      <c r="P43" s="39">
        <f t="shared" si="1"/>
        <v>1684.5998981353064</v>
      </c>
      <c r="Q43" s="90"/>
      <c r="R43" s="32">
        <f t="shared" si="2"/>
        <v>1</v>
      </c>
      <c r="S43" s="37">
        <f t="shared" si="3"/>
        <v>1</v>
      </c>
      <c r="T43" s="90"/>
      <c r="U43" s="43">
        <f t="shared" si="4"/>
        <v>0.11936647820647427</v>
      </c>
      <c r="V43" s="37">
        <f t="shared" si="5"/>
        <v>2.6666666883522331E-3</v>
      </c>
      <c r="W43" s="90"/>
      <c r="X43" s="84">
        <f t="shared" si="13"/>
        <v>10100</v>
      </c>
      <c r="Y43" s="45">
        <f t="shared" si="7"/>
        <v>22136348.932116508</v>
      </c>
      <c r="Z43" s="45">
        <f t="shared" si="8"/>
        <v>336375.01790532994</v>
      </c>
      <c r="AA43" s="45">
        <f t="shared" si="9"/>
        <v>9091.9122910171754</v>
      </c>
      <c r="AB43" s="46">
        <f t="shared" si="10"/>
        <v>26461.238258698155</v>
      </c>
      <c r="AD43" s="44">
        <f t="shared" si="11"/>
        <v>22518377.10057155</v>
      </c>
      <c r="AE43" s="115"/>
      <c r="AF43" s="48" t="s">
        <v>42</v>
      </c>
      <c r="AG43" s="49"/>
      <c r="AH43" s="50"/>
    </row>
    <row r="44" spans="1:35" x14ac:dyDescent="0.3">
      <c r="A44" s="5">
        <f t="shared" si="12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2">
        <f>'[1]Szenario 3'!$K44</f>
        <v>1877.3999941093691</v>
      </c>
      <c r="H44" s="90"/>
      <c r="I44" s="76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90"/>
      <c r="M44" s="27">
        <f>'[3]E-Auto'!$E42*(1/100)</f>
        <v>0.9</v>
      </c>
      <c r="O44" s="35">
        <f t="shared" si="0"/>
        <v>16219.133416282555</v>
      </c>
      <c r="P44" s="39">
        <f t="shared" si="1"/>
        <v>1697.3218854282015</v>
      </c>
      <c r="Q44" s="90"/>
      <c r="R44" s="32">
        <f t="shared" si="2"/>
        <v>1</v>
      </c>
      <c r="S44" s="37">
        <f t="shared" si="3"/>
        <v>1</v>
      </c>
      <c r="T44" s="90"/>
      <c r="U44" s="43">
        <f t="shared" si="4"/>
        <v>0.1193675065261879</v>
      </c>
      <c r="V44" s="37">
        <f t="shared" si="5"/>
        <v>2.6666666890147635E-3</v>
      </c>
      <c r="W44" s="90"/>
      <c r="X44" s="84">
        <f t="shared" si="13"/>
        <v>10100</v>
      </c>
      <c r="Y44" s="45">
        <f t="shared" si="7"/>
        <v>22306269.971766707</v>
      </c>
      <c r="Z44" s="45">
        <f t="shared" si="8"/>
        <v>338953.35688699089</v>
      </c>
      <c r="AA44" s="45">
        <f t="shared" si="9"/>
        <v>8690.5360671125181</v>
      </c>
      <c r="AB44" s="46">
        <f t="shared" si="10"/>
        <v>26663.35295634891</v>
      </c>
      <c r="AD44" s="44">
        <f t="shared" si="11"/>
        <v>22690677.217677157</v>
      </c>
      <c r="AE44" s="115"/>
      <c r="AF44" s="137" t="s">
        <v>44</v>
      </c>
      <c r="AG44" s="138"/>
      <c r="AH44" s="139"/>
    </row>
    <row r="45" spans="1:35" x14ac:dyDescent="0.3">
      <c r="A45" s="5">
        <f t="shared" si="12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2">
        <f>'[1]Szenario 3'!$K45</f>
        <v>1896.004069818468</v>
      </c>
      <c r="H45" s="90"/>
      <c r="I45" s="76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90"/>
      <c r="M45" s="27">
        <f>'[3]E-Auto'!$E43*(1/100)</f>
        <v>0.928831935483871</v>
      </c>
      <c r="O45" s="35">
        <f t="shared" si="0"/>
        <v>16342.54910499675</v>
      </c>
      <c r="P45" s="39">
        <f t="shared" si="1"/>
        <v>1710.0450700309891</v>
      </c>
      <c r="Q45" s="90"/>
      <c r="R45" s="32">
        <f t="shared" si="2"/>
        <v>1</v>
      </c>
      <c r="S45" s="37">
        <f t="shared" si="3"/>
        <v>1</v>
      </c>
      <c r="T45" s="90"/>
      <c r="U45" s="43">
        <f t="shared" si="4"/>
        <v>0.11936855859004152</v>
      </c>
      <c r="V45" s="37">
        <f t="shared" si="5"/>
        <v>2.6666666896924241E-3</v>
      </c>
      <c r="W45" s="90"/>
      <c r="X45" s="84">
        <f t="shared" si="13"/>
        <v>10100</v>
      </c>
      <c r="Y45" s="45">
        <f t="shared" si="7"/>
        <v>22476198.418861631</v>
      </c>
      <c r="Z45" s="45">
        <f t="shared" si="8"/>
        <v>341531.70111286925</v>
      </c>
      <c r="AA45" s="45">
        <f t="shared" si="9"/>
        <v>8281.9905538234616</v>
      </c>
      <c r="AB45" s="46">
        <f t="shared" si="10"/>
        <v>26865.47244501848</v>
      </c>
      <c r="AD45" s="44">
        <f t="shared" si="11"/>
        <v>22862977.582973342</v>
      </c>
      <c r="AE45" s="115"/>
      <c r="AF45" s="51" t="s">
        <v>48</v>
      </c>
      <c r="AG45" s="30">
        <v>15000</v>
      </c>
      <c r="AH45" s="52" t="s">
        <v>47</v>
      </c>
    </row>
    <row r="46" spans="1:35" x14ac:dyDescent="0.3">
      <c r="A46" s="5">
        <f t="shared" si="12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2">
        <f>'[1]Szenario 3'!$K46</f>
        <v>1914.6081455275671</v>
      </c>
      <c r="H46" s="90"/>
      <c r="I46" s="76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90"/>
      <c r="M46" s="27">
        <f>'[3]E-Auto'!$E44*(1/100)</f>
        <v>0.95766387096774197</v>
      </c>
      <c r="O46" s="35">
        <f t="shared" si="0"/>
        <v>16465.964793710944</v>
      </c>
      <c r="P46" s="39">
        <f t="shared" si="1"/>
        <v>1722.7694142660844</v>
      </c>
      <c r="Q46" s="90"/>
      <c r="R46" s="32">
        <f t="shared" si="2"/>
        <v>1</v>
      </c>
      <c r="S46" s="37">
        <f t="shared" si="3"/>
        <v>1</v>
      </c>
      <c r="T46" s="90"/>
      <c r="U46" s="43">
        <f t="shared" si="4"/>
        <v>0.11936963476075738</v>
      </c>
      <c r="V46" s="37">
        <f t="shared" si="5"/>
        <v>2.6666666903854448E-3</v>
      </c>
      <c r="W46" s="90"/>
      <c r="X46" s="84">
        <f t="shared" si="13"/>
        <v>10100</v>
      </c>
      <c r="Y46" s="45">
        <f t="shared" si="7"/>
        <v>22646134.442533057</v>
      </c>
      <c r="Z46" s="45">
        <f t="shared" si="8"/>
        <v>344110.05041793711</v>
      </c>
      <c r="AA46" s="45">
        <f t="shared" si="9"/>
        <v>7866.2757511500104</v>
      </c>
      <c r="AB46" s="46">
        <f t="shared" si="10"/>
        <v>27067.596573940529</v>
      </c>
      <c r="AD46" s="44">
        <f t="shared" si="11"/>
        <v>23035278.365276087</v>
      </c>
      <c r="AE46" s="115"/>
      <c r="AF46" s="53"/>
      <c r="AG46" s="54">
        <f>'[4]Risikoschätzung '!$U$22</f>
        <v>3.8183974898599521E-6</v>
      </c>
      <c r="AH46" s="52" t="s">
        <v>51</v>
      </c>
    </row>
    <row r="47" spans="1:35" x14ac:dyDescent="0.3">
      <c r="A47" s="5">
        <f t="shared" si="12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2">
        <f>'[1]Szenario 3'!$K47</f>
        <v>1933.2122212366662</v>
      </c>
      <c r="H47" s="90"/>
      <c r="I47" s="76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90"/>
      <c r="M47" s="27">
        <f>'[3]E-Auto'!$E45*(1/100)</f>
        <v>0.98649580645161294</v>
      </c>
      <c r="O47" s="35">
        <f t="shared" si="0"/>
        <v>16589.380482425138</v>
      </c>
      <c r="P47" s="39">
        <f t="shared" si="1"/>
        <v>1735.4948820203711</v>
      </c>
      <c r="Q47" s="90"/>
      <c r="R47" s="32">
        <f t="shared" si="2"/>
        <v>1</v>
      </c>
      <c r="S47" s="37">
        <f t="shared" si="3"/>
        <v>1</v>
      </c>
      <c r="T47" s="90"/>
      <c r="U47" s="43">
        <f t="shared" si="4"/>
        <v>0.11937073540380727</v>
      </c>
      <c r="V47" s="37">
        <f t="shared" si="5"/>
        <v>2.6666666910940551E-3</v>
      </c>
      <c r="W47" s="90"/>
      <c r="X47" s="84">
        <f t="shared" si="13"/>
        <v>10100</v>
      </c>
      <c r="Y47" s="45">
        <f t="shared" si="7"/>
        <v>22816078.214527607</v>
      </c>
      <c r="Z47" s="45">
        <f t="shared" si="8"/>
        <v>346688.40464401903</v>
      </c>
      <c r="AA47" s="45">
        <f t="shared" si="9"/>
        <v>7443.3916590921635</v>
      </c>
      <c r="AB47" s="46">
        <f t="shared" si="10"/>
        <v>27269.725198608932</v>
      </c>
      <c r="AD47" s="44">
        <f t="shared" ref="AD47:AD54" si="14">SUM(X47:AB47)</f>
        <v>23207579.736029327</v>
      </c>
      <c r="AE47" s="115"/>
      <c r="AF47" s="53"/>
      <c r="AG47" s="54">
        <f>'[4]Risikoschätzung '!$U$26</f>
        <v>7.3070788764507686E-7</v>
      </c>
      <c r="AH47" s="52" t="s">
        <v>51</v>
      </c>
    </row>
    <row r="48" spans="1:35" x14ac:dyDescent="0.3">
      <c r="A48" s="5">
        <f t="shared" si="12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2">
        <f>'[1]Szenario 3'!$K48</f>
        <v>1951.8162969457651</v>
      </c>
      <c r="H48" s="90"/>
      <c r="I48" s="76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90"/>
      <c r="M48" s="27">
        <f>'[3]E-Auto'!$E46*(1/100)</f>
        <v>1</v>
      </c>
      <c r="O48" s="35">
        <f t="shared" si="0"/>
        <v>16712.796171139333</v>
      </c>
      <c r="P48" s="39">
        <f t="shared" si="1"/>
        <v>1748.2214386648325</v>
      </c>
      <c r="Q48" s="90"/>
      <c r="R48" s="32">
        <f t="shared" si="2"/>
        <v>1</v>
      </c>
      <c r="S48" s="37">
        <f t="shared" si="3"/>
        <v>1</v>
      </c>
      <c r="T48" s="90"/>
      <c r="U48" s="43">
        <f t="shared" si="4"/>
        <v>0.1193718608874126</v>
      </c>
      <c r="V48" s="37">
        <f t="shared" si="5"/>
        <v>2.666666691818489E-3</v>
      </c>
      <c r="W48" s="90"/>
      <c r="X48" s="84">
        <f t="shared" si="13"/>
        <v>10100</v>
      </c>
      <c r="Y48" s="45">
        <f t="shared" si="7"/>
        <v>22986029.909224734</v>
      </c>
      <c r="Z48" s="45">
        <f t="shared" si="8"/>
        <v>349266.76363943995</v>
      </c>
      <c r="AA48" s="45">
        <f t="shared" si="9"/>
        <v>7271.4033581393014</v>
      </c>
      <c r="AB48" s="46">
        <f t="shared" si="10"/>
        <v>27471.858180456165</v>
      </c>
      <c r="AD48" s="44">
        <f t="shared" si="14"/>
        <v>23380139.934402768</v>
      </c>
      <c r="AE48" s="115"/>
      <c r="AF48" s="137" t="s">
        <v>45</v>
      </c>
      <c r="AG48" s="138"/>
      <c r="AH48" s="139"/>
    </row>
    <row r="49" spans="1:34" x14ac:dyDescent="0.3">
      <c r="A49" s="5">
        <f t="shared" si="12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2">
        <f>'[1]Szenario 3'!$K49</f>
        <v>1970.4203726548642</v>
      </c>
      <c r="H49" s="90"/>
      <c r="I49" s="76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90"/>
      <c r="M49" s="27">
        <f>'[3]E-Auto'!$E47*(1/100)</f>
        <v>1</v>
      </c>
      <c r="O49" s="35">
        <f t="shared" si="0"/>
        <v>16836.211859853523</v>
      </c>
      <c r="P49" s="39">
        <f t="shared" si="1"/>
        <v>1760.9490509790903</v>
      </c>
      <c r="Q49" s="90"/>
      <c r="R49" s="32">
        <f t="shared" si="2"/>
        <v>1</v>
      </c>
      <c r="S49" s="37">
        <f t="shared" si="3"/>
        <v>1</v>
      </c>
      <c r="T49" s="90"/>
      <c r="U49" s="43">
        <f t="shared" si="4"/>
        <v>0.11937301158254437</v>
      </c>
      <c r="V49" s="37">
        <f t="shared" si="5"/>
        <v>2.66666669255898E-3</v>
      </c>
      <c r="W49" s="90"/>
      <c r="X49" s="84">
        <f t="shared" si="13"/>
        <v>10100</v>
      </c>
      <c r="Y49" s="45">
        <f t="shared" si="7"/>
        <v>23155989.703654803</v>
      </c>
      <c r="Z49" s="45">
        <f t="shared" si="8"/>
        <v>351845.12725869444</v>
      </c>
      <c r="AA49" s="45">
        <f t="shared" si="9"/>
        <v>7325.0990559850707</v>
      </c>
      <c r="AB49" s="46">
        <f t="shared" si="10"/>
        <v>27673.995386551331</v>
      </c>
      <c r="AD49" s="44">
        <f t="shared" si="14"/>
        <v>23552933.925356038</v>
      </c>
      <c r="AE49" s="115"/>
      <c r="AF49" s="51" t="s">
        <v>49</v>
      </c>
      <c r="AG49" s="30">
        <v>110000</v>
      </c>
      <c r="AH49" s="52" t="s">
        <v>47</v>
      </c>
    </row>
    <row r="50" spans="1:34" x14ac:dyDescent="0.3">
      <c r="A50" s="5">
        <f t="shared" si="12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2">
        <f>'[1]Szenario 3'!$K50</f>
        <v>1989.0244483639631</v>
      </c>
      <c r="H50" s="90"/>
      <c r="I50" s="76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90"/>
      <c r="M50" s="27">
        <f>'[3]E-Auto'!$E48*(1/100)</f>
        <v>1</v>
      </c>
      <c r="O50" s="35">
        <f t="shared" si="0"/>
        <v>16959.627548567718</v>
      </c>
      <c r="P50" s="39">
        <f t="shared" si="1"/>
        <v>1773.6776870805006</v>
      </c>
      <c r="Q50" s="90"/>
      <c r="R50" s="32">
        <f t="shared" si="2"/>
        <v>1</v>
      </c>
      <c r="S50" s="37">
        <f t="shared" si="3"/>
        <v>1</v>
      </c>
      <c r="T50" s="90"/>
      <c r="U50" s="43">
        <f t="shared" si="4"/>
        <v>0.11937418786292317</v>
      </c>
      <c r="V50" s="37">
        <f t="shared" si="5"/>
        <v>2.6666666933157644E-3</v>
      </c>
      <c r="W50" s="90"/>
      <c r="X50" s="84">
        <f t="shared" si="13"/>
        <v>10100</v>
      </c>
      <c r="Y50" s="45">
        <f t="shared" si="7"/>
        <v>23325957.777517267</v>
      </c>
      <c r="Z50" s="45">
        <f t="shared" si="8"/>
        <v>354423.49536213675</v>
      </c>
      <c r="AA50" s="45">
        <f t="shared" si="9"/>
        <v>7378.7947538308426</v>
      </c>
      <c r="AB50" s="46">
        <f t="shared" si="10"/>
        <v>27876.136689316503</v>
      </c>
      <c r="AD50" s="44">
        <f t="shared" si="14"/>
        <v>23725736.20432255</v>
      </c>
      <c r="AE50" s="115"/>
      <c r="AF50" s="53"/>
      <c r="AG50" s="54">
        <f>'[4]Risikoschätzung '!$U$21</f>
        <v>2.6432999158184737E-7</v>
      </c>
      <c r="AH50" s="52" t="s">
        <v>52</v>
      </c>
    </row>
    <row r="51" spans="1:34" x14ac:dyDescent="0.3">
      <c r="A51" s="5">
        <f t="shared" si="12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2">
        <f>'[1]Szenario 3'!$K51</f>
        <v>2007.6285240730622</v>
      </c>
      <c r="H51" s="90"/>
      <c r="I51" s="76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90"/>
      <c r="M51" s="27">
        <f>'[3]E-Auto'!$E49*(1/100)</f>
        <v>1</v>
      </c>
      <c r="O51" s="35">
        <f t="shared" si="0"/>
        <v>17083.043237281912</v>
      </c>
      <c r="P51" s="39">
        <f t="shared" si="1"/>
        <v>1786.4073163574863</v>
      </c>
      <c r="Q51" s="90"/>
      <c r="R51" s="32">
        <f t="shared" si="2"/>
        <v>1</v>
      </c>
      <c r="S51" s="37">
        <f t="shared" si="3"/>
        <v>1</v>
      </c>
      <c r="T51" s="90"/>
      <c r="U51" s="43">
        <f t="shared" si="4"/>
        <v>0.11937539010501914</v>
      </c>
      <c r="V51" s="37">
        <f t="shared" si="5"/>
        <v>2.6666666940890786E-3</v>
      </c>
      <c r="W51" s="90"/>
      <c r="X51" s="84">
        <f t="shared" si="13"/>
        <v>10100</v>
      </c>
      <c r="Y51" s="45">
        <f t="shared" si="7"/>
        <v>23495934.313198853</v>
      </c>
      <c r="Z51" s="45">
        <f t="shared" si="8"/>
        <v>357001.86781568808</v>
      </c>
      <c r="AA51" s="45">
        <f t="shared" si="9"/>
        <v>7432.4904516766155</v>
      </c>
      <c r="AB51" s="46">
        <f t="shared" si="10"/>
        <v>28078.281966259867</v>
      </c>
      <c r="AD51" s="44">
        <f t="shared" si="14"/>
        <v>23898546.953432478</v>
      </c>
      <c r="AE51" s="115"/>
      <c r="AF51" s="53"/>
      <c r="AG51" s="54">
        <f>'[4]Risikoschätzung '!$U$25</f>
        <v>5.0583526283717708E-8</v>
      </c>
      <c r="AH51" s="52" t="s">
        <v>52</v>
      </c>
    </row>
    <row r="52" spans="1:34" x14ac:dyDescent="0.3">
      <c r="A52" s="5">
        <f t="shared" si="12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2">
        <f>'[1]Szenario 3'!$K52</f>
        <v>2026.2325997821613</v>
      </c>
      <c r="H52" s="90"/>
      <c r="I52" s="76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90"/>
      <c r="M52" s="27">
        <f>'[3]E-Auto'!$E50*(1/100)</f>
        <v>1</v>
      </c>
      <c r="O52" s="35">
        <f t="shared" si="0"/>
        <v>17206.458925996103</v>
      </c>
      <c r="P52" s="39">
        <f t="shared" si="1"/>
        <v>1799.1379094068236</v>
      </c>
      <c r="Q52" s="90"/>
      <c r="R52" s="32">
        <f t="shared" si="2"/>
        <v>1</v>
      </c>
      <c r="S52" s="37">
        <f t="shared" si="3"/>
        <v>1</v>
      </c>
      <c r="T52" s="90"/>
      <c r="U52" s="43">
        <f t="shared" si="4"/>
        <v>0.11937661868805208</v>
      </c>
      <c r="V52" s="37">
        <f t="shared" si="5"/>
        <v>2.6666666948791632E-3</v>
      </c>
      <c r="W52" s="90"/>
      <c r="X52" s="84">
        <f t="shared" si="13"/>
        <v>10100</v>
      </c>
      <c r="Y52" s="45">
        <f t="shared" si="7"/>
        <v>23665919.495791949</v>
      </c>
      <c r="Z52" s="45">
        <f t="shared" si="8"/>
        <v>359580.24449056218</v>
      </c>
      <c r="AA52" s="45">
        <f t="shared" si="9"/>
        <v>7486.1861495223848</v>
      </c>
      <c r="AB52" s="46">
        <f t="shared" si="10"/>
        <v>28280.431099724825</v>
      </c>
      <c r="AD52" s="44">
        <f t="shared" si="14"/>
        <v>24071366.35753176</v>
      </c>
      <c r="AE52" s="115"/>
      <c r="AF52" s="137" t="s">
        <v>46</v>
      </c>
      <c r="AG52" s="138"/>
      <c r="AH52" s="139"/>
    </row>
    <row r="53" spans="1:34" x14ac:dyDescent="0.3">
      <c r="A53" s="5">
        <f t="shared" si="12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2">
        <f>'[1]Szenario 3'!$K53</f>
        <v>2044.8366754912602</v>
      </c>
      <c r="H53" s="90"/>
      <c r="I53" s="76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90"/>
      <c r="M53" s="27">
        <f>'[3]E-Auto'!$E51*(1/100)</f>
        <v>1</v>
      </c>
      <c r="O53" s="35">
        <f t="shared" si="0"/>
        <v>17329.874614710297</v>
      </c>
      <c r="P53" s="39">
        <f t="shared" si="1"/>
        <v>1811.8694379746003</v>
      </c>
      <c r="Q53" s="90"/>
      <c r="R53" s="32">
        <f t="shared" si="2"/>
        <v>1</v>
      </c>
      <c r="S53" s="37">
        <f t="shared" si="3"/>
        <v>1</v>
      </c>
      <c r="T53" s="90"/>
      <c r="U53" s="43">
        <f t="shared" si="4"/>
        <v>0.11937787399399129</v>
      </c>
      <c r="V53" s="37">
        <f t="shared" si="5"/>
        <v>2.666666695686258E-3</v>
      </c>
      <c r="W53" s="90"/>
      <c r="X53" s="84">
        <f t="shared" si="13"/>
        <v>10100</v>
      </c>
      <c r="Y53" s="45">
        <f t="shared" si="7"/>
        <v>23835913.513112944</v>
      </c>
      <c r="Z53" s="45">
        <f t="shared" si="8"/>
        <v>362158.62526300718</v>
      </c>
      <c r="AA53" s="45">
        <f t="shared" si="9"/>
        <v>7539.8818473681558</v>
      </c>
      <c r="AB53" s="46">
        <f t="shared" si="10"/>
        <v>28482.583976653765</v>
      </c>
      <c r="AD53" s="44">
        <f t="shared" si="14"/>
        <v>24244194.604199968</v>
      </c>
      <c r="AE53" s="115"/>
      <c r="AF53" s="51" t="s">
        <v>50</v>
      </c>
      <c r="AG53" s="30">
        <v>3700000</v>
      </c>
      <c r="AH53" s="52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2">
        <f>'[1]Szenario 3'!$K54</f>
        <v>2063.4407512003595</v>
      </c>
      <c r="H54" s="90"/>
      <c r="I54" s="76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90"/>
      <c r="M54" s="27">
        <f>'[3]E-Auto'!$E52*(1/100)</f>
        <v>1</v>
      </c>
      <c r="O54" s="35">
        <f t="shared" si="0"/>
        <v>17453.290303424488</v>
      </c>
      <c r="P54" s="39">
        <f t="shared" si="1"/>
        <v>1824.6018749006028</v>
      </c>
      <c r="Q54" s="91"/>
      <c r="R54" s="32">
        <f t="shared" si="2"/>
        <v>1</v>
      </c>
      <c r="S54" s="37">
        <f t="shared" si="3"/>
        <v>1</v>
      </c>
      <c r="T54" s="91"/>
      <c r="U54" s="43">
        <f t="shared" si="4"/>
        <v>0.11937915640755573</v>
      </c>
      <c r="V54" s="37">
        <f t="shared" si="5"/>
        <v>2.6666666965106073E-3</v>
      </c>
      <c r="W54" s="91"/>
      <c r="X54" s="84">
        <f t="shared" si="13"/>
        <v>10100</v>
      </c>
      <c r="Y54" s="45">
        <f t="shared" si="7"/>
        <v>24005916.555720702</v>
      </c>
      <c r="Z54" s="45">
        <f t="shared" si="8"/>
        <v>364737.01001406118</v>
      </c>
      <c r="AA54" s="45">
        <f t="shared" si="9"/>
        <v>7593.5775452139269</v>
      </c>
      <c r="AB54" s="46">
        <f t="shared" si="10"/>
        <v>28684.740488365445</v>
      </c>
      <c r="AD54" s="44">
        <f t="shared" si="14"/>
        <v>24417031.883768342</v>
      </c>
      <c r="AE54" s="115"/>
      <c r="AF54" s="53"/>
      <c r="AG54" s="54">
        <f>'[4]Risikoschätzung '!$U$20</f>
        <v>1.3698630136986301E-8</v>
      </c>
      <c r="AH54" s="52" t="s">
        <v>52</v>
      </c>
    </row>
    <row r="55" spans="1:34" ht="15" thickBot="1" x14ac:dyDescent="0.35">
      <c r="AD55" s="44">
        <f>SUM(AD9:AD54)</f>
        <v>946168401.71448994</v>
      </c>
      <c r="AE55" s="115"/>
      <c r="AF55" s="55"/>
      <c r="AG55" s="56">
        <f>'[4]Risikoschätzung '!$U$24</f>
        <v>2.6214392602158284E-9</v>
      </c>
      <c r="AH55" s="57" t="s">
        <v>52</v>
      </c>
    </row>
    <row r="56" spans="1:34" ht="15" thickBot="1" x14ac:dyDescent="0.35">
      <c r="U56" s="122" t="s">
        <v>22</v>
      </c>
      <c r="V56" s="123"/>
      <c r="X56" s="9">
        <f>SUM(X9:X54)</f>
        <v>1933350</v>
      </c>
      <c r="Y56" s="69">
        <f>SUM(Y9:Y54)</f>
        <v>928428511.81260455</v>
      </c>
      <c r="Z56" s="70">
        <f>SUM(Z9:Z54)</f>
        <v>14109364.143328503</v>
      </c>
      <c r="AA56" s="70">
        <f>SUM(AA9:AA54)</f>
        <v>586827.55473511782</v>
      </c>
      <c r="AB56" s="77">
        <f>SUM(AB9:AB54)</f>
        <v>1110348.2038214654</v>
      </c>
      <c r="AD56" s="71">
        <f>X56+Y56+Z56+AA56+AB56</f>
        <v>946168401.71448958</v>
      </c>
      <c r="AF56" s="140"/>
      <c r="AG56" s="141"/>
    </row>
    <row r="57" spans="1:34" ht="15" thickBot="1" x14ac:dyDescent="0.35">
      <c r="AF57" s="142"/>
      <c r="AG57" s="143"/>
    </row>
    <row r="58" spans="1:34" x14ac:dyDescent="0.3">
      <c r="AE58" s="29"/>
      <c r="AF58" s="140"/>
      <c r="AG58" s="141"/>
      <c r="AH58" s="47"/>
    </row>
    <row r="59" spans="1:34" ht="15" thickBot="1" x14ac:dyDescent="0.35">
      <c r="AF59" s="142"/>
      <c r="AG59" s="143"/>
    </row>
    <row r="60" spans="1:34" x14ac:dyDescent="0.3">
      <c r="AG60" s="46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V6" workbookViewId="0">
      <selection activeCell="AG12" sqref="AG12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90" customWidth="1"/>
    <col min="15" max="15" width="20.33203125" style="30" customWidth="1"/>
    <col min="16" max="16" width="16.44140625" style="30" customWidth="1"/>
    <col min="17" max="17" width="3.109375" style="33" customWidth="1"/>
    <col min="18" max="18" width="14.109375" customWidth="1"/>
    <col min="19" max="19" width="13.44140625" customWidth="1"/>
    <col min="20" max="20" width="3.109375" style="33" customWidth="1"/>
    <col min="21" max="21" width="15.6640625" style="33" customWidth="1"/>
    <col min="22" max="22" width="18.44140625" style="33" customWidth="1"/>
    <col min="23" max="23" width="5.6640625" style="33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89"/>
      <c r="L1" s="89"/>
      <c r="N1" s="89"/>
      <c r="Q1" s="89"/>
      <c r="R1" s="84"/>
      <c r="S1" s="84"/>
      <c r="T1" s="89"/>
      <c r="U1" s="84"/>
      <c r="V1" s="84"/>
      <c r="W1" s="89"/>
      <c r="AE1" s="115"/>
    </row>
    <row r="2" spans="1:36" ht="14.4" customHeight="1" thickBot="1" x14ac:dyDescent="0.35">
      <c r="B2" s="116" t="s">
        <v>0</v>
      </c>
      <c r="C2" s="117"/>
      <c r="D2" s="118"/>
      <c r="F2" s="115"/>
      <c r="G2" s="115"/>
      <c r="H2" s="90"/>
      <c r="K2" s="2"/>
      <c r="L2" s="90"/>
      <c r="O2" s="122" t="s">
        <v>55</v>
      </c>
      <c r="P2" s="123"/>
      <c r="Q2" s="90"/>
      <c r="R2" s="84"/>
      <c r="S2" s="84"/>
      <c r="T2" s="90"/>
      <c r="U2" s="84"/>
      <c r="V2" s="84"/>
      <c r="W2" s="90"/>
      <c r="Y2" s="148" t="s">
        <v>84</v>
      </c>
      <c r="Z2" s="149"/>
      <c r="AA2" s="150"/>
      <c r="AB2" s="8"/>
      <c r="AC2" s="8"/>
      <c r="AE2" s="115"/>
    </row>
    <row r="3" spans="1:36" ht="14.4" customHeight="1" thickBot="1" x14ac:dyDescent="0.35">
      <c r="B3" s="119"/>
      <c r="C3" s="120"/>
      <c r="D3" s="121"/>
      <c r="F3" s="115"/>
      <c r="G3" s="115"/>
      <c r="H3" s="90"/>
      <c r="K3" s="2"/>
      <c r="L3" s="90"/>
      <c r="O3" s="157" t="s">
        <v>83</v>
      </c>
      <c r="P3" s="158"/>
      <c r="Q3" s="90"/>
      <c r="R3" s="84"/>
      <c r="S3" s="84"/>
      <c r="T3" s="90"/>
      <c r="U3" s="84"/>
      <c r="V3" s="84"/>
      <c r="W3" s="90"/>
      <c r="Y3" s="151"/>
      <c r="Z3" s="152"/>
      <c r="AA3" s="153"/>
      <c r="AB3" s="8"/>
      <c r="AC3" s="8"/>
      <c r="AE3" s="115"/>
      <c r="AF3" s="93" t="s">
        <v>58</v>
      </c>
      <c r="AG3" s="94"/>
      <c r="AH3" s="95"/>
    </row>
    <row r="4" spans="1:36" ht="14.4" customHeight="1" thickBot="1" x14ac:dyDescent="0.35">
      <c r="H4" s="90"/>
      <c r="K4" s="2"/>
      <c r="L4" s="90"/>
      <c r="O4" s="159"/>
      <c r="P4" s="160"/>
      <c r="Q4" s="90"/>
      <c r="R4" s="84"/>
      <c r="S4" s="84"/>
      <c r="T4" s="90"/>
      <c r="U4" s="84"/>
      <c r="V4" s="84"/>
      <c r="W4" s="90"/>
      <c r="Y4" s="154"/>
      <c r="Z4" s="155"/>
      <c r="AA4" s="156"/>
      <c r="AB4" s="8"/>
      <c r="AC4" s="8"/>
      <c r="AE4" s="115"/>
      <c r="AF4" s="96"/>
      <c r="AG4" s="97"/>
      <c r="AH4" s="98"/>
    </row>
    <row r="5" spans="1:36" ht="14.4" customHeight="1" thickBot="1" x14ac:dyDescent="0.35">
      <c r="D5" s="99" t="s">
        <v>2</v>
      </c>
      <c r="E5" s="100"/>
      <c r="H5" s="90"/>
      <c r="I5" s="99" t="s">
        <v>7</v>
      </c>
      <c r="J5" s="103"/>
      <c r="K5" s="100"/>
      <c r="L5" s="90"/>
      <c r="M5" s="103" t="s">
        <v>3</v>
      </c>
      <c r="O5" s="105"/>
      <c r="P5" s="106"/>
      <c r="Q5" s="90"/>
      <c r="R5" s="103" t="s">
        <v>20</v>
      </c>
      <c r="S5" s="100"/>
      <c r="T5" s="90"/>
      <c r="U5" s="99" t="s">
        <v>29</v>
      </c>
      <c r="V5" s="100"/>
      <c r="W5" s="90"/>
      <c r="AE5" s="115"/>
    </row>
    <row r="6" spans="1:36" ht="14.4" customHeight="1" thickBot="1" x14ac:dyDescent="0.35">
      <c r="D6" s="101"/>
      <c r="E6" s="102"/>
      <c r="H6" s="90"/>
      <c r="I6" s="101"/>
      <c r="J6" s="104"/>
      <c r="K6" s="102"/>
      <c r="L6" s="90"/>
      <c r="M6" s="104"/>
      <c r="O6" s="107"/>
      <c r="P6" s="108"/>
      <c r="Q6" s="90"/>
      <c r="R6" s="104"/>
      <c r="S6" s="102"/>
      <c r="T6" s="90"/>
      <c r="U6" s="101"/>
      <c r="V6" s="102"/>
      <c r="W6" s="90"/>
      <c r="AE6" s="115"/>
      <c r="AF6" s="65" t="s">
        <v>30</v>
      </c>
      <c r="AG6" s="49"/>
      <c r="AH6" s="49"/>
      <c r="AI6" s="49"/>
      <c r="AJ6" s="62"/>
    </row>
    <row r="7" spans="1:36" ht="15" customHeight="1" thickBot="1" x14ac:dyDescent="0.35">
      <c r="B7" s="92" t="s">
        <v>5</v>
      </c>
      <c r="C7" s="92"/>
      <c r="D7" s="111" t="s">
        <v>4</v>
      </c>
      <c r="E7" s="111"/>
      <c r="F7" s="112" t="s">
        <v>6</v>
      </c>
      <c r="G7" s="112"/>
      <c r="H7" s="90"/>
      <c r="I7" s="73" t="s">
        <v>70</v>
      </c>
      <c r="J7" s="14" t="s">
        <v>69</v>
      </c>
      <c r="K7" s="22" t="s">
        <v>68</v>
      </c>
      <c r="L7" s="90"/>
      <c r="M7" s="1" t="s">
        <v>8</v>
      </c>
      <c r="O7" s="109"/>
      <c r="P7" s="110"/>
      <c r="Q7" s="90"/>
      <c r="R7" s="84"/>
      <c r="S7" s="84"/>
      <c r="T7" s="90"/>
      <c r="U7" s="84"/>
      <c r="V7" s="84"/>
      <c r="W7" s="90"/>
      <c r="X7" s="3" t="s">
        <v>9</v>
      </c>
      <c r="Y7" s="85" t="s">
        <v>10</v>
      </c>
      <c r="Z7" s="3" t="s">
        <v>11</v>
      </c>
      <c r="AA7" s="3" t="s">
        <v>12</v>
      </c>
      <c r="AB7" s="3" t="s">
        <v>13</v>
      </c>
      <c r="AD7" s="113" t="s">
        <v>56</v>
      </c>
      <c r="AE7" s="115"/>
      <c r="AF7" s="68" t="s">
        <v>54</v>
      </c>
      <c r="AG7" s="30">
        <v>80</v>
      </c>
      <c r="AH7" s="29" t="s">
        <v>18</v>
      </c>
      <c r="AI7" s="30">
        <v>0.08</v>
      </c>
      <c r="AJ7" s="52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90"/>
      <c r="I8" s="74"/>
      <c r="J8" s="7"/>
      <c r="K8" s="20"/>
      <c r="L8" s="90"/>
      <c r="M8" s="25"/>
      <c r="O8" s="34"/>
      <c r="P8" s="38"/>
      <c r="Q8" s="90"/>
      <c r="R8" s="86"/>
      <c r="S8" s="85"/>
      <c r="T8" s="90"/>
      <c r="U8" s="86"/>
      <c r="V8" s="85"/>
      <c r="W8" s="90"/>
      <c r="X8" s="41"/>
      <c r="Y8" s="10"/>
      <c r="Z8" s="40"/>
      <c r="AA8" s="40"/>
      <c r="AB8" s="40"/>
      <c r="AD8" s="114"/>
      <c r="AE8" s="115"/>
      <c r="AF8" s="63" t="s">
        <v>14</v>
      </c>
      <c r="AG8" s="30">
        <v>4</v>
      </c>
      <c r="AH8" s="29" t="s">
        <v>18</v>
      </c>
      <c r="AI8" s="29"/>
      <c r="AJ8" s="52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2">
        <f>'[1]Szenario 3'!$K9</f>
        <v>1226.2573442909008</v>
      </c>
      <c r="H9" s="90"/>
      <c r="I9" s="75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90"/>
      <c r="M9" s="26">
        <f>'[3]E-Auto'!$E7*(1/100)</f>
        <v>1.6900000000000001E-3</v>
      </c>
      <c r="O9" s="35">
        <f>F9</f>
        <v>11843.319917818244</v>
      </c>
      <c r="P9" s="39">
        <f>G9+(G9*I9)</f>
        <v>1232.8440980259491</v>
      </c>
      <c r="Q9" s="90"/>
      <c r="R9" s="32">
        <f>IF(O9&lt;$AG$18,1,2)</f>
        <v>1</v>
      </c>
      <c r="S9" s="37">
        <f>IF(P9&lt;$AG$10,1,2)</f>
        <v>1</v>
      </c>
      <c r="T9" s="90"/>
      <c r="U9" s="43">
        <f>($AI$15/$AG$20)*(1+0.15*(O9/$AG$18)^4)+$AH$33</f>
        <v>0.11934304891520245</v>
      </c>
      <c r="V9" s="37">
        <f>($AI$7/$AG$12)*(1+0.15*(P9/$AG$10)^4)+$AH$32</f>
        <v>2.6666666728870385E-3</v>
      </c>
      <c r="W9" s="90"/>
      <c r="X9" s="84">
        <f>($AG$7*$AG$8*S9*$AG$24+$AG$15*$AG$16*R9*$AG$24)</f>
        <v>3600</v>
      </c>
      <c r="Y9" s="45">
        <f>(O9*U9*$AG$30+P9*V9*$AG$29)*365</f>
        <v>16284729.725758059</v>
      </c>
      <c r="Z9" s="45">
        <f>(O9*$AI$15*$AG$37+P9*$AI$7*$AG$36)*365</f>
        <v>247477.31626955856</v>
      </c>
      <c r="AA9" s="45">
        <f>O9*$AI$15*($AG$41+$AG$40*(1-M9))*365</f>
        <v>17063.58879183446</v>
      </c>
      <c r="AB9" s="46">
        <f>365*((P9*$AI$7*($AG$53*$AG$54+$AG$49*$AG$50+$AG$45*$AG$46))+(O9*1.6*$AI$15*($AG$53*$AG$55+$AG$49*$AG$51+$AG$45*$AG$47)))</f>
        <v>19443.542413639327</v>
      </c>
      <c r="AD9" s="44">
        <f>SUM(X9:AB9)</f>
        <v>16572314.17323309</v>
      </c>
      <c r="AE9" s="115"/>
      <c r="AF9" s="144" t="s">
        <v>15</v>
      </c>
      <c r="AG9" s="17"/>
      <c r="AH9" s="147"/>
      <c r="AI9" s="78" t="s">
        <v>59</v>
      </c>
      <c r="AJ9" s="79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2">
        <f>'[1]Szenario 3'!$K10</f>
        <v>1244.86142</v>
      </c>
      <c r="H10" s="90"/>
      <c r="I10" s="76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90"/>
      <c r="M10" s="27">
        <f>'[3]E-Auto'!$E8*(1/100)</f>
        <v>2.3700000000000001E-3</v>
      </c>
      <c r="O10" s="35">
        <f t="shared" ref="O10:O54" si="0">F10</f>
        <v>12023</v>
      </c>
      <c r="P10" s="39">
        <f t="shared" ref="P10:P54" si="1">G10+(G10*I10)</f>
        <v>1251.5123790474024</v>
      </c>
      <c r="Q10" s="90"/>
      <c r="R10" s="32">
        <f t="shared" ref="R10:R54" si="2">IF(O10&lt;$AG$18,1,2)</f>
        <v>1</v>
      </c>
      <c r="S10" s="37">
        <f t="shared" ref="S10:S54" si="3">IF(P10&lt;$AG$10,1,2)</f>
        <v>1</v>
      </c>
      <c r="T10" s="90"/>
      <c r="U10" s="43">
        <f t="shared" ref="U10:U54" si="4">($AI$15/$AG$20)*(1+0.15*(O10/$AG$18)^4)+$AH$33</f>
        <v>0.1193436520659952</v>
      </c>
      <c r="V10" s="37">
        <f t="shared" ref="V10:V54" si="5">($AI$7/$AG$12)*(1+0.15*(P10/$AG$10)^4)+$AH$32</f>
        <v>2.6666666732724498E-3</v>
      </c>
      <c r="W10" s="90"/>
      <c r="X10" s="84">
        <f t="shared" ref="X10:X12" si="6">($AG$7*$AG$8*S10*$AG$24+$AG$15*$AG$16*R10*$AG$24)</f>
        <v>3600</v>
      </c>
      <c r="Y10" s="45">
        <f t="shared" ref="Y10:Y54" si="7">(O10*U10*$AG$30+P10*V10*$AG$29)*365</f>
        <v>16531875.08373387</v>
      </c>
      <c r="Z10" s="45">
        <f t="shared" ref="Z10:Z54" si="8">(O10*$AI$15*$AG$37+P10*$AI$7*$AG$36)*365</f>
        <v>251231.74422022761</v>
      </c>
      <c r="AA10" s="45">
        <f t="shared" ref="AA10:AA54" si="9">O10*$AI$15*($AG$41+$AG$40*(1-M10))*365</f>
        <v>17314.231670626003</v>
      </c>
      <c r="AB10" s="46">
        <f t="shared" ref="AB10:AB54" si="10">365*((P10*$AI$7*($AG$53*$AG$54+$AG$49*$AG$50+$AG$45*$AG$46))+(O10*1.6*$AI$15*($AG$53*$AG$55+$AG$49*$AG$51+$AG$45*$AG$47)))</f>
        <v>19738.385774848808</v>
      </c>
      <c r="AD10" s="44">
        <f t="shared" ref="AD10:AD46" si="11">SUM(X10:AB10)</f>
        <v>16823759.445399571</v>
      </c>
      <c r="AE10" s="115"/>
      <c r="AF10" s="145"/>
      <c r="AG10" s="18">
        <v>110400</v>
      </c>
      <c r="AH10" s="147"/>
      <c r="AI10" s="78"/>
      <c r="AJ10" s="52"/>
    </row>
    <row r="11" spans="1:36" x14ac:dyDescent="0.3">
      <c r="A11" s="5">
        <f t="shared" ref="A11:A54" si="12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2">
        <f>'[1]Szenario 3'!$K11</f>
        <v>1263.4654957090991</v>
      </c>
      <c r="H11" s="90"/>
      <c r="I11" s="76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90"/>
      <c r="M11" s="27">
        <f>'[3]E-Auto'!$E9*(1/100)</f>
        <v>3.1800000000000001E-3</v>
      </c>
      <c r="O11" s="35">
        <f t="shared" si="0"/>
        <v>12202.680082181758</v>
      </c>
      <c r="P11" s="39">
        <f t="shared" si="1"/>
        <v>1270.1799776514699</v>
      </c>
      <c r="Q11" s="90"/>
      <c r="R11" s="32">
        <f t="shared" si="2"/>
        <v>1</v>
      </c>
      <c r="S11" s="37">
        <f t="shared" si="3"/>
        <v>1</v>
      </c>
      <c r="T11" s="90"/>
      <c r="U11" s="43">
        <f t="shared" si="4"/>
        <v>0.1193442828733348</v>
      </c>
      <c r="V11" s="37">
        <f t="shared" si="5"/>
        <v>2.6666666736754837E-3</v>
      </c>
      <c r="W11" s="90"/>
      <c r="X11" s="84">
        <f t="shared" si="6"/>
        <v>3600</v>
      </c>
      <c r="Y11" s="45">
        <f t="shared" si="7"/>
        <v>16779026.804957293</v>
      </c>
      <c r="Z11" s="45">
        <f t="shared" si="8"/>
        <v>254986.16918190857</v>
      </c>
      <c r="AA11" s="45">
        <f t="shared" si="9"/>
        <v>17563.03028881651</v>
      </c>
      <c r="AB11" s="46">
        <f t="shared" si="10"/>
        <v>20033.226405374651</v>
      </c>
      <c r="AD11" s="44">
        <f t="shared" si="11"/>
        <v>17075209.230833393</v>
      </c>
      <c r="AE11" s="115"/>
      <c r="AF11" s="146"/>
      <c r="AG11" s="17"/>
      <c r="AH11" s="147"/>
      <c r="AI11" s="78" t="s">
        <v>60</v>
      </c>
      <c r="AJ11" s="79">
        <v>65</v>
      </c>
    </row>
    <row r="12" spans="1:36" ht="15" thickBot="1" x14ac:dyDescent="0.35">
      <c r="A12" s="5">
        <f t="shared" si="12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2">
        <f>'[1]Szenario 3'!$K12</f>
        <v>1282.0695714181982</v>
      </c>
      <c r="H12" s="90"/>
      <c r="I12" s="76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90"/>
      <c r="M12" s="27">
        <f>'[3]E-Auto'!$E10*(1/100)</f>
        <v>4.1700000000000001E-3</v>
      </c>
      <c r="O12" s="35">
        <f>F12</f>
        <v>12382.360164363514</v>
      </c>
      <c r="P12" s="39">
        <f t="shared" si="1"/>
        <v>1288.8469046604268</v>
      </c>
      <c r="Q12" s="90"/>
      <c r="R12" s="32">
        <f t="shared" si="2"/>
        <v>1</v>
      </c>
      <c r="S12" s="37">
        <f t="shared" si="3"/>
        <v>1</v>
      </c>
      <c r="T12" s="90"/>
      <c r="U12" s="43">
        <f t="shared" si="4"/>
        <v>0.11934494217000455</v>
      </c>
      <c r="V12" s="37">
        <f t="shared" si="5"/>
        <v>2.6666666740966702E-3</v>
      </c>
      <c r="W12" s="90"/>
      <c r="X12" s="84">
        <f t="shared" si="6"/>
        <v>3600</v>
      </c>
      <c r="Y12" s="45">
        <f t="shared" si="7"/>
        <v>17026185.179784771</v>
      </c>
      <c r="Z12" s="45">
        <f t="shared" si="8"/>
        <v>258740.59120200292</v>
      </c>
      <c r="AA12" s="45">
        <f t="shared" si="9"/>
        <v>17809.290353135737</v>
      </c>
      <c r="AB12" s="46">
        <f t="shared" si="10"/>
        <v>20328.064348522039</v>
      </c>
      <c r="AD12" s="44">
        <f t="shared" si="11"/>
        <v>17326663.12568843</v>
      </c>
      <c r="AE12" s="115"/>
      <c r="AF12" s="67" t="s">
        <v>32</v>
      </c>
      <c r="AG12" s="61">
        <v>30</v>
      </c>
      <c r="AH12" s="42" t="s">
        <v>33</v>
      </c>
      <c r="AI12" s="42"/>
      <c r="AJ12" s="57"/>
    </row>
    <row r="13" spans="1:36" ht="15" thickBot="1" x14ac:dyDescent="0.35">
      <c r="A13" s="5">
        <f t="shared" si="12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2">
        <f>'[1]Szenario 3'!$K13</f>
        <v>1300.673647127297</v>
      </c>
      <c r="H13" s="90"/>
      <c r="I13" s="76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90"/>
      <c r="M13" s="27">
        <f>'[3]E-Auto'!$E11*(1/100)</f>
        <v>6.2100000000000002E-3</v>
      </c>
      <c r="O13" s="35">
        <f t="shared" si="0"/>
        <v>12562.04024654527</v>
      </c>
      <c r="P13" s="39">
        <f t="shared" si="1"/>
        <v>1307.5131706689151</v>
      </c>
      <c r="Q13" s="90"/>
      <c r="R13" s="32">
        <f t="shared" si="2"/>
        <v>1</v>
      </c>
      <c r="S13" s="37">
        <f t="shared" si="3"/>
        <v>1</v>
      </c>
      <c r="T13" s="90"/>
      <c r="U13" s="43">
        <f t="shared" si="4"/>
        <v>0.11934563080114111</v>
      </c>
      <c r="V13" s="37">
        <f t="shared" si="5"/>
        <v>2.6666666745365445E-3</v>
      </c>
      <c r="W13" s="90"/>
      <c r="X13" s="84">
        <f>($AG$7*$AG$8*S13*$AG$24+$AG$15*$AG$16*R13*$AG$24)</f>
        <v>3600</v>
      </c>
      <c r="Y13" s="45">
        <f t="shared" si="7"/>
        <v>17273350.507239807</v>
      </c>
      <c r="Z13" s="45">
        <f t="shared" si="8"/>
        <v>262495.01032691519</v>
      </c>
      <c r="AA13" s="45">
        <f t="shared" si="9"/>
        <v>18041.904268908085</v>
      </c>
      <c r="AB13" s="46">
        <f t="shared" si="10"/>
        <v>20622.89964668528</v>
      </c>
      <c r="AD13" s="44">
        <f t="shared" si="11"/>
        <v>17578110.321482316</v>
      </c>
      <c r="AE13" s="115"/>
    </row>
    <row r="14" spans="1:36" ht="15" thickBot="1" x14ac:dyDescent="0.35">
      <c r="A14" s="19">
        <f t="shared" si="12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2">
        <f>'[1]Szenario 3'!$K14</f>
        <v>1319.2777228363964</v>
      </c>
      <c r="H14" s="90"/>
      <c r="I14" s="76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90"/>
      <c r="M14" s="27">
        <f>'[3]E-Auto'!$E12*(1/100)</f>
        <v>3.5041935483870967E-2</v>
      </c>
      <c r="O14" s="35">
        <f t="shared" si="0"/>
        <v>12741.720328727028</v>
      </c>
      <c r="P14" s="39">
        <f>G14+(G14*I14)</f>
        <v>1326.1787860498978</v>
      </c>
      <c r="Q14" s="90"/>
      <c r="R14" s="32">
        <f t="shared" si="2"/>
        <v>1</v>
      </c>
      <c r="S14" s="37">
        <f t="shared" si="3"/>
        <v>1</v>
      </c>
      <c r="T14" s="90"/>
      <c r="U14" s="43">
        <f t="shared" si="4"/>
        <v>0.11934634962423459</v>
      </c>
      <c r="V14" s="37">
        <f t="shared" si="5"/>
        <v>2.6666666749956503E-3</v>
      </c>
      <c r="W14" s="90"/>
      <c r="X14" s="84">
        <f>($AG$7*$AG$8*S14*$AG$24+$AG$15*$AG$16*R14*$AG$24)+AG26</f>
        <v>1511350</v>
      </c>
      <c r="Y14" s="45">
        <f t="shared" si="7"/>
        <v>17520523.095140774</v>
      </c>
      <c r="Z14" s="45">
        <f t="shared" si="8"/>
        <v>266249.42660207895</v>
      </c>
      <c r="AA14" s="45">
        <f t="shared" si="9"/>
        <v>17929.87813846071</v>
      </c>
      <c r="AB14" s="46">
        <f t="shared" si="10"/>
        <v>20917.732341371648</v>
      </c>
      <c r="AD14" s="44">
        <f t="shared" si="11"/>
        <v>19336970.132222686</v>
      </c>
      <c r="AE14" s="115"/>
      <c r="AF14" s="65" t="s">
        <v>31</v>
      </c>
      <c r="AG14" s="49"/>
      <c r="AH14" s="49"/>
      <c r="AI14" s="49"/>
      <c r="AJ14" s="62"/>
    </row>
    <row r="15" spans="1:36" x14ac:dyDescent="0.3">
      <c r="A15" s="5">
        <f t="shared" si="12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2">
        <f>'[1]Szenario 3'!$K15</f>
        <v>1337.8817985454955</v>
      </c>
      <c r="H15" s="90"/>
      <c r="I15" s="76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90"/>
      <c r="M15" s="27">
        <f>'[3]E-Auto'!$E13*(1/100)</f>
        <v>6.3873870967741941E-2</v>
      </c>
      <c r="O15" s="35">
        <f t="shared" si="0"/>
        <v>12921.400410908785</v>
      </c>
      <c r="P15" s="39">
        <f t="shared" si="1"/>
        <v>1344.8437609604243</v>
      </c>
      <c r="Q15" s="90"/>
      <c r="R15" s="32">
        <f t="shared" si="2"/>
        <v>1</v>
      </c>
      <c r="S15" s="37">
        <f t="shared" si="3"/>
        <v>1</v>
      </c>
      <c r="T15" s="90"/>
      <c r="U15" s="43">
        <f t="shared" si="4"/>
        <v>0.1193470995091284</v>
      </c>
      <c r="V15" s="37">
        <f t="shared" si="5"/>
        <v>2.6666666754745394E-3</v>
      </c>
      <c r="W15" s="90"/>
      <c r="X15" s="84">
        <f>($AJ$11*$AG$8*S15*$AG$25+$AJ$9*$AG$8*S15*$AG$24+$AG$15*$AG$16*R15*$AG$24)</f>
        <v>10100</v>
      </c>
      <c r="Y15" s="45">
        <f t="shared" si="7"/>
        <v>17767703.260228671</v>
      </c>
      <c r="Z15" s="45">
        <f t="shared" si="8"/>
        <v>270003.84007198218</v>
      </c>
      <c r="AA15" s="45">
        <f t="shared" si="9"/>
        <v>17807.414287175776</v>
      </c>
      <c r="AB15" s="46">
        <f t="shared" si="10"/>
        <v>21212.562473224429</v>
      </c>
      <c r="AD15" s="44">
        <f t="shared" si="11"/>
        <v>18086827.077061053</v>
      </c>
      <c r="AE15" s="115"/>
      <c r="AF15" s="66" t="s">
        <v>53</v>
      </c>
      <c r="AG15" s="30">
        <v>80</v>
      </c>
      <c r="AH15" s="29" t="s">
        <v>18</v>
      </c>
      <c r="AI15" s="30">
        <v>0.08</v>
      </c>
      <c r="AJ15" s="52" t="s">
        <v>19</v>
      </c>
    </row>
    <row r="16" spans="1:36" x14ac:dyDescent="0.3">
      <c r="A16" s="5">
        <f t="shared" si="12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2">
        <f>'[1]Szenario 3'!$K16</f>
        <v>1356.4858742545948</v>
      </c>
      <c r="H16" s="90"/>
      <c r="I16" s="76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90"/>
      <c r="M16" s="27">
        <f>'[3]E-Auto'!$E14*(1/100)</f>
        <v>9.2705806451612929E-2</v>
      </c>
      <c r="O16" s="35">
        <f t="shared" si="0"/>
        <v>13101.080493090543</v>
      </c>
      <c r="P16" s="39">
        <f t="shared" si="1"/>
        <v>1363.5081053472225</v>
      </c>
      <c r="Q16" s="90"/>
      <c r="R16" s="32">
        <f t="shared" si="2"/>
        <v>1</v>
      </c>
      <c r="S16" s="37">
        <f t="shared" si="3"/>
        <v>1</v>
      </c>
      <c r="T16" s="90"/>
      <c r="U16" s="43">
        <f t="shared" si="4"/>
        <v>0.11934788133801942</v>
      </c>
      <c r="V16" s="37">
        <f t="shared" si="5"/>
        <v>2.6666666759737711E-3</v>
      </c>
      <c r="W16" s="90"/>
      <c r="X16" s="84">
        <f t="shared" ref="X16:X54" si="13">($AJ$11*$AG$8*S16*$AG$25+$AJ$9*$AG$8*S16*$AG$24+$AG$15*$AG$16*R16*$AG$24)</f>
        <v>10100</v>
      </c>
      <c r="Y16" s="45">
        <f t="shared" si="7"/>
        <v>18014891.328294937</v>
      </c>
      <c r="Z16" s="45">
        <f t="shared" si="8"/>
        <v>273758.25078019156</v>
      </c>
      <c r="AA16" s="45">
        <f t="shared" si="9"/>
        <v>17674.512715053297</v>
      </c>
      <c r="AB16" s="46">
        <f t="shared" si="10"/>
        <v>21507.390082045316</v>
      </c>
      <c r="AD16" s="44">
        <f t="shared" si="11"/>
        <v>18337931.481872227</v>
      </c>
      <c r="AE16" s="115"/>
      <c r="AF16" s="63" t="s">
        <v>17</v>
      </c>
      <c r="AG16" s="30">
        <v>5</v>
      </c>
      <c r="AH16" s="29" t="s">
        <v>18</v>
      </c>
      <c r="AI16" s="29"/>
      <c r="AJ16" s="52"/>
    </row>
    <row r="17" spans="1:36" x14ac:dyDescent="0.3">
      <c r="A17" s="5">
        <f t="shared" si="12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2">
        <f>'[1]Szenario 3'!$K17</f>
        <v>1375.0899499636937</v>
      </c>
      <c r="H17" s="90"/>
      <c r="I17" s="76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90"/>
      <c r="M17" s="27">
        <f>'[3]E-Auto'!$E15*(1/100)</f>
        <v>0.1215377419354839</v>
      </c>
      <c r="O17" s="35">
        <f>F17</f>
        <v>13280.760575272299</v>
      </c>
      <c r="P17" s="39">
        <f>G17+(G17*I17)</f>
        <v>1382.1718289521107</v>
      </c>
      <c r="Q17" s="90"/>
      <c r="R17" s="32">
        <f t="shared" si="2"/>
        <v>1</v>
      </c>
      <c r="S17" s="37">
        <f t="shared" si="3"/>
        <v>1</v>
      </c>
      <c r="T17" s="90"/>
      <c r="U17" s="43">
        <f t="shared" si="4"/>
        <v>0.11934869600545786</v>
      </c>
      <c r="V17" s="37">
        <f t="shared" si="5"/>
        <v>2.6666666764939132E-3</v>
      </c>
      <c r="W17" s="90"/>
      <c r="X17" s="84">
        <f t="shared" si="13"/>
        <v>10100</v>
      </c>
      <c r="Y17" s="45">
        <f t="shared" si="7"/>
        <v>18262087.634309255</v>
      </c>
      <c r="Z17" s="45">
        <f t="shared" si="8"/>
        <v>277512.65876937605</v>
      </c>
      <c r="AA17" s="45">
        <f t="shared" si="9"/>
        <v>17531.173422093263</v>
      </c>
      <c r="AB17" s="46">
        <f t="shared" si="10"/>
        <v>21802.215206816061</v>
      </c>
      <c r="AD17" s="44">
        <f t="shared" si="11"/>
        <v>18589033.681707542</v>
      </c>
      <c r="AE17" s="115"/>
      <c r="AF17" s="144" t="s">
        <v>16</v>
      </c>
      <c r="AG17" s="17"/>
      <c r="AH17" s="147"/>
      <c r="AI17" s="29"/>
      <c r="AJ17" s="52"/>
    </row>
    <row r="18" spans="1:36" x14ac:dyDescent="0.3">
      <c r="A18" s="5">
        <f t="shared" si="12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2">
        <f>'[1]Szenario 3'!$K18</f>
        <v>1393.6940256727928</v>
      </c>
      <c r="H18" s="90"/>
      <c r="I18" s="76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90"/>
      <c r="M18" s="27">
        <f>'[3]E-Auto'!$E16*(1/100)</f>
        <v>0.15036967741935489</v>
      </c>
      <c r="O18" s="35">
        <f t="shared" si="0"/>
        <v>13460.440657454055</v>
      </c>
      <c r="P18" s="39">
        <f t="shared" si="1"/>
        <v>1400.8349413172516</v>
      </c>
      <c r="Q18" s="90"/>
      <c r="R18" s="32">
        <f t="shared" si="2"/>
        <v>1</v>
      </c>
      <c r="S18" s="37">
        <f t="shared" si="3"/>
        <v>1</v>
      </c>
      <c r="T18" s="90"/>
      <c r="U18" s="43">
        <f t="shared" si="4"/>
        <v>0.11934954441834734</v>
      </c>
      <c r="V18" s="37">
        <f t="shared" si="5"/>
        <v>2.6666666770355399E-3</v>
      </c>
      <c r="W18" s="90"/>
      <c r="X18" s="84">
        <f t="shared" si="13"/>
        <v>10100</v>
      </c>
      <c r="Y18" s="45">
        <f t="shared" si="7"/>
        <v>18509292.522547305</v>
      </c>
      <c r="Z18" s="45">
        <f t="shared" si="8"/>
        <v>281267.06408133043</v>
      </c>
      <c r="AA18" s="45">
        <f t="shared" si="9"/>
        <v>17377.39640829567</v>
      </c>
      <c r="AB18" s="46">
        <f t="shared" si="10"/>
        <v>22097.037885719496</v>
      </c>
      <c r="AD18" s="44">
        <f t="shared" si="11"/>
        <v>18840134.02092265</v>
      </c>
      <c r="AE18" s="115"/>
      <c r="AF18" s="145"/>
      <c r="AG18" s="18">
        <v>30000</v>
      </c>
      <c r="AH18" s="147"/>
      <c r="AI18" s="29"/>
      <c r="AJ18" s="52"/>
    </row>
    <row r="19" spans="1:36" x14ac:dyDescent="0.3">
      <c r="A19" s="5">
        <f t="shared" si="12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2">
        <f>'[1]Szenario 3'!$K19</f>
        <v>1412.2981013818919</v>
      </c>
      <c r="H19" s="90"/>
      <c r="I19" s="76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90"/>
      <c r="M19" s="27">
        <f>'[3]E-Auto'!$E17*(1/100)</f>
        <v>0.17920161290322587</v>
      </c>
      <c r="O19" s="35">
        <f t="shared" si="0"/>
        <v>13640.120739635813</v>
      </c>
      <c r="P19" s="39">
        <f t="shared" si="1"/>
        <v>1419.4974517902378</v>
      </c>
      <c r="Q19" s="90"/>
      <c r="R19" s="32">
        <f t="shared" si="2"/>
        <v>1</v>
      </c>
      <c r="S19" s="37">
        <f t="shared" si="3"/>
        <v>1</v>
      </c>
      <c r="T19" s="90"/>
      <c r="U19" s="43">
        <f t="shared" si="4"/>
        <v>0.11935042749594485</v>
      </c>
      <c r="V19" s="37">
        <f t="shared" si="5"/>
        <v>2.6666666775992339E-3</v>
      </c>
      <c r="W19" s="90"/>
      <c r="X19" s="84">
        <f t="shared" si="13"/>
        <v>10100</v>
      </c>
      <c r="Y19" s="45">
        <f t="shared" si="7"/>
        <v>18756506.346718565</v>
      </c>
      <c r="Z19" s="45">
        <f t="shared" si="8"/>
        <v>285021.46675699728</v>
      </c>
      <c r="AA19" s="45">
        <f t="shared" si="9"/>
        <v>17213.181673660532</v>
      </c>
      <c r="AB19" s="46">
        <f t="shared" si="10"/>
        <v>22391.85815615988</v>
      </c>
      <c r="AD19" s="44">
        <f t="shared" si="11"/>
        <v>19091232.853305381</v>
      </c>
      <c r="AE19" s="115"/>
      <c r="AF19" s="146"/>
      <c r="AG19" s="17"/>
      <c r="AH19" s="147"/>
      <c r="AI19" s="29"/>
      <c r="AJ19" s="52"/>
    </row>
    <row r="20" spans="1:36" ht="15" thickBot="1" x14ac:dyDescent="0.35">
      <c r="A20" s="5">
        <f t="shared" si="12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2">
        <f>'[1]Szenario 3'!$K20</f>
        <v>1430.902177090991</v>
      </c>
      <c r="H20" s="90"/>
      <c r="I20" s="76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90"/>
      <c r="M20" s="27">
        <f>'[3]E-Auto'!$E18*(1/100)</f>
        <v>0.20803354838709684</v>
      </c>
      <c r="O20" s="35">
        <f t="shared" si="0"/>
        <v>13819.800821817569</v>
      </c>
      <c r="P20" s="39">
        <f t="shared" si="1"/>
        <v>1438.1593695290267</v>
      </c>
      <c r="Q20" s="90"/>
      <c r="R20" s="32">
        <f t="shared" si="2"/>
        <v>1</v>
      </c>
      <c r="S20" s="37">
        <f t="shared" si="3"/>
        <v>1</v>
      </c>
      <c r="T20" s="90"/>
      <c r="U20" s="43">
        <f t="shared" si="4"/>
        <v>0.11935134616986076</v>
      </c>
      <c r="V20" s="37">
        <f t="shared" si="5"/>
        <v>2.6666666781855865E-3</v>
      </c>
      <c r="W20" s="90"/>
      <c r="X20" s="84">
        <f t="shared" si="13"/>
        <v>10100</v>
      </c>
      <c r="Y20" s="45">
        <f t="shared" si="7"/>
        <v>19003729.470094081</v>
      </c>
      <c r="Z20" s="45">
        <f t="shared" si="8"/>
        <v>288775.86683648825</v>
      </c>
      <c r="AA20" s="45">
        <f t="shared" si="9"/>
        <v>17038.529218187836</v>
      </c>
      <c r="AB20" s="46">
        <f t="shared" si="10"/>
        <v>22686.676054782649</v>
      </c>
      <c r="AD20" s="44">
        <f t="shared" si="11"/>
        <v>19342330.542203542</v>
      </c>
      <c r="AE20" s="115"/>
      <c r="AF20" s="67" t="s">
        <v>32</v>
      </c>
      <c r="AG20" s="61">
        <v>30</v>
      </c>
      <c r="AH20" s="42" t="s">
        <v>33</v>
      </c>
      <c r="AI20" s="42"/>
      <c r="AJ20" s="57"/>
    </row>
    <row r="21" spans="1:36" ht="15" thickBot="1" x14ac:dyDescent="0.35">
      <c r="A21" s="5">
        <f t="shared" si="12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2">
        <f>'[1]Szenario 3'!$K21</f>
        <v>1449.5062528000901</v>
      </c>
      <c r="H21" s="90"/>
      <c r="I21" s="76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90"/>
      <c r="M21" s="27">
        <f>'[3]E-Auto'!$E19*(1/100)</f>
        <v>0.23686548387096781</v>
      </c>
      <c r="O21" s="35">
        <f t="shared" si="0"/>
        <v>13999.480903999325</v>
      </c>
      <c r="P21" s="39">
        <f t="shared" si="1"/>
        <v>1456.8207035067257</v>
      </c>
      <c r="Q21" s="90"/>
      <c r="R21" s="32">
        <f t="shared" si="2"/>
        <v>1</v>
      </c>
      <c r="S21" s="37">
        <f t="shared" si="3"/>
        <v>1</v>
      </c>
      <c r="T21" s="90"/>
      <c r="U21" s="43">
        <f t="shared" si="4"/>
        <v>0.11935230138405885</v>
      </c>
      <c r="V21" s="37">
        <f t="shared" si="5"/>
        <v>2.6666666787951952E-3</v>
      </c>
      <c r="W21" s="90"/>
      <c r="X21" s="84">
        <f t="shared" si="13"/>
        <v>10100</v>
      </c>
      <c r="Y21" s="45">
        <f t="shared" si="7"/>
        <v>19250962.265634246</v>
      </c>
      <c r="Z21" s="45">
        <f t="shared" si="8"/>
        <v>292530.26435910561</v>
      </c>
      <c r="AA21" s="45">
        <f t="shared" si="9"/>
        <v>16853.439041877587</v>
      </c>
      <c r="AB21" s="46">
        <f t="shared" si="10"/>
        <v>22981.491617493572</v>
      </c>
      <c r="AD21" s="44">
        <f t="shared" si="11"/>
        <v>19593427.460652724</v>
      </c>
      <c r="AE21" s="115"/>
    </row>
    <row r="22" spans="1:36" ht="15" thickBot="1" x14ac:dyDescent="0.35">
      <c r="A22" s="5">
        <f t="shared" si="12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2">
        <f>'[1]Szenario 3'!$K22</f>
        <v>1468.110328509189</v>
      </c>
      <c r="H22" s="90"/>
      <c r="I22" s="76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90"/>
      <c r="M22" s="27">
        <f>'[3]E-Auto'!$E20*(1/100)</f>
        <v>0.26569741935483882</v>
      </c>
      <c r="O22" s="35">
        <f t="shared" si="0"/>
        <v>14179.160986181081</v>
      </c>
      <c r="P22" s="39">
        <f t="shared" si="1"/>
        <v>1475.4814625162323</v>
      </c>
      <c r="Q22" s="90"/>
      <c r="R22" s="32">
        <f t="shared" si="2"/>
        <v>1</v>
      </c>
      <c r="S22" s="37">
        <f t="shared" si="3"/>
        <v>1</v>
      </c>
      <c r="T22" s="90"/>
      <c r="U22" s="43">
        <f t="shared" si="4"/>
        <v>0.11935329409485626</v>
      </c>
      <c r="V22" s="37">
        <f t="shared" si="5"/>
        <v>2.6666666794286659E-3</v>
      </c>
      <c r="W22" s="90"/>
      <c r="X22" s="84">
        <f t="shared" si="13"/>
        <v>10100</v>
      </c>
      <c r="Y22" s="45">
        <f t="shared" si="7"/>
        <v>19498205.116116561</v>
      </c>
      <c r="Z22" s="45">
        <f t="shared" si="8"/>
        <v>296284.65936336241</v>
      </c>
      <c r="AA22" s="45">
        <f t="shared" si="9"/>
        <v>16657.911144729791</v>
      </c>
      <c r="AB22" s="46">
        <f t="shared" si="10"/>
        <v>23276.304879477302</v>
      </c>
      <c r="AD22" s="44">
        <f t="shared" si="11"/>
        <v>19844523.991504133</v>
      </c>
      <c r="AE22" s="115"/>
      <c r="AF22" s="58" t="s">
        <v>25</v>
      </c>
      <c r="AG22" s="49"/>
      <c r="AH22" s="49"/>
      <c r="AI22" s="80" t="s">
        <v>61</v>
      </c>
      <c r="AJ22" s="81"/>
    </row>
    <row r="23" spans="1:36" ht="15" thickTop="1" x14ac:dyDescent="0.3">
      <c r="A23" s="5">
        <f t="shared" si="12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2">
        <f>'[1]Szenario 3'!$K23</f>
        <v>1486.7144042182883</v>
      </c>
      <c r="H23" s="90"/>
      <c r="I23" s="76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90"/>
      <c r="M23" s="27">
        <f>'[3]E-Auto'!$E21*(1/100)</f>
        <v>0.29452935483870979</v>
      </c>
      <c r="O23" s="35">
        <f t="shared" si="0"/>
        <v>14358.841068362839</v>
      </c>
      <c r="P23" s="39">
        <f t="shared" si="1"/>
        <v>1494.1416551747359</v>
      </c>
      <c r="Q23" s="90"/>
      <c r="R23" s="32">
        <f t="shared" si="2"/>
        <v>1</v>
      </c>
      <c r="S23" s="37">
        <f t="shared" si="3"/>
        <v>1</v>
      </c>
      <c r="T23" s="90"/>
      <c r="U23" s="43">
        <f t="shared" si="4"/>
        <v>0.11935432527092353</v>
      </c>
      <c r="V23" s="37">
        <f t="shared" si="5"/>
        <v>2.6666666800866132E-3</v>
      </c>
      <c r="W23" s="90"/>
      <c r="X23" s="84">
        <f t="shared" si="13"/>
        <v>10100</v>
      </c>
      <c r="Y23" s="45">
        <f t="shared" si="7"/>
        <v>19745458.414263438</v>
      </c>
      <c r="Z23" s="45">
        <f t="shared" si="8"/>
        <v>300039.05188700173</v>
      </c>
      <c r="AA23" s="45">
        <f t="shared" si="9"/>
        <v>16451.945526744435</v>
      </c>
      <c r="AB23" s="46">
        <f t="shared" si="10"/>
        <v>23571.115875215404</v>
      </c>
      <c r="AD23" s="44">
        <f t="shared" si="11"/>
        <v>20095620.5275524</v>
      </c>
      <c r="AE23" s="115"/>
      <c r="AF23" s="59" t="s">
        <v>34</v>
      </c>
      <c r="AG23" s="29"/>
      <c r="AH23" s="29"/>
      <c r="AI23" s="78" t="s">
        <v>62</v>
      </c>
      <c r="AJ23" s="82" t="s">
        <v>63</v>
      </c>
    </row>
    <row r="24" spans="1:36" x14ac:dyDescent="0.3">
      <c r="A24" s="5">
        <f t="shared" si="12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2">
        <f>'[1]Szenario 3'!$K24</f>
        <v>1505.3184799273872</v>
      </c>
      <c r="H24" s="90"/>
      <c r="I24" s="76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90"/>
      <c r="M24" s="27">
        <f>'[3]E-Auto'!$E22*(1/100)</f>
        <v>0.32336129032258071</v>
      </c>
      <c r="O24" s="35">
        <f t="shared" si="0"/>
        <v>14538.521150544595</v>
      </c>
      <c r="P24" s="39">
        <f t="shared" si="1"/>
        <v>1512.8012899280839</v>
      </c>
      <c r="Q24" s="90"/>
      <c r="R24" s="32">
        <f t="shared" si="2"/>
        <v>1</v>
      </c>
      <c r="S24" s="37">
        <f t="shared" si="3"/>
        <v>1</v>
      </c>
      <c r="T24" s="90"/>
      <c r="U24" s="43">
        <f t="shared" si="4"/>
        <v>0.11935539589328457</v>
      </c>
      <c r="V24" s="37">
        <f t="shared" si="5"/>
        <v>2.6666666807696579E-3</v>
      </c>
      <c r="W24" s="90"/>
      <c r="X24" s="84">
        <f t="shared" si="13"/>
        <v>10100</v>
      </c>
      <c r="Y24" s="45">
        <f t="shared" si="7"/>
        <v>19992722.56286991</v>
      </c>
      <c r="Z24" s="45">
        <f t="shared" si="8"/>
        <v>303793.44196701655</v>
      </c>
      <c r="AA24" s="45">
        <f t="shared" si="9"/>
        <v>16235.542187921536</v>
      </c>
      <c r="AB24" s="46">
        <f t="shared" si="10"/>
        <v>23865.92463850382</v>
      </c>
      <c r="AD24" s="44">
        <f t="shared" si="11"/>
        <v>20346717.471663352</v>
      </c>
      <c r="AE24" s="115"/>
      <c r="AF24" s="51" t="s">
        <v>35</v>
      </c>
      <c r="AG24" s="30">
        <v>5</v>
      </c>
      <c r="AH24" s="29" t="s">
        <v>28</v>
      </c>
      <c r="AI24" s="78" t="s">
        <v>65</v>
      </c>
      <c r="AJ24" s="82" t="s">
        <v>64</v>
      </c>
    </row>
    <row r="25" spans="1:36" x14ac:dyDescent="0.3">
      <c r="A25" s="5">
        <f t="shared" si="12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2">
        <f>'[1]Szenario 3'!$K25</f>
        <v>1523.9225556364863</v>
      </c>
      <c r="H25" s="90"/>
      <c r="I25" s="76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90"/>
      <c r="M25" s="27">
        <f>'[3]E-Auto'!$E23*(1/100)</f>
        <v>0.35219322580645168</v>
      </c>
      <c r="O25" s="35">
        <f t="shared" si="0"/>
        <v>14718.201232726351</v>
      </c>
      <c r="P25" s="39">
        <f t="shared" si="1"/>
        <v>1531.4603750550209</v>
      </c>
      <c r="Q25" s="90"/>
      <c r="R25" s="32">
        <f t="shared" si="2"/>
        <v>1</v>
      </c>
      <c r="S25" s="37">
        <f t="shared" si="3"/>
        <v>1</v>
      </c>
      <c r="T25" s="90"/>
      <c r="U25" s="43">
        <f t="shared" si="4"/>
        <v>0.11935650695531669</v>
      </c>
      <c r="V25" s="37">
        <f t="shared" si="5"/>
        <v>2.6666666814784295E-3</v>
      </c>
      <c r="W25" s="90"/>
      <c r="X25" s="84">
        <f t="shared" si="13"/>
        <v>10100</v>
      </c>
      <c r="Y25" s="45">
        <f t="shared" si="7"/>
        <v>20239997.974931464</v>
      </c>
      <c r="Z25" s="45">
        <f t="shared" si="8"/>
        <v>307547.82963966759</v>
      </c>
      <c r="AA25" s="45">
        <f t="shared" si="9"/>
        <v>16008.701128261077</v>
      </c>
      <c r="AB25" s="46">
        <f t="shared" si="10"/>
        <v>24160.731202469826</v>
      </c>
      <c r="AD25" s="44">
        <f t="shared" si="11"/>
        <v>20597815.236901857</v>
      </c>
      <c r="AE25" s="115"/>
      <c r="AF25" s="51" t="s">
        <v>36</v>
      </c>
      <c r="AG25" s="30">
        <v>30</v>
      </c>
      <c r="AH25" s="29" t="s">
        <v>28</v>
      </c>
      <c r="AI25" s="78" t="s">
        <v>67</v>
      </c>
      <c r="AJ25" s="82" t="s">
        <v>66</v>
      </c>
    </row>
    <row r="26" spans="1:36" ht="15" thickBot="1" x14ac:dyDescent="0.35">
      <c r="A26" s="5">
        <f t="shared" si="12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2">
        <f>'[1]Szenario 3'!$K26</f>
        <v>1542.5266313455852</v>
      </c>
      <c r="H26" s="90"/>
      <c r="I26" s="76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90"/>
      <c r="M26" s="27">
        <f>'[3]E-Auto'!$E24*(1/100)</f>
        <v>0.38102516129032266</v>
      </c>
      <c r="O26" s="35">
        <f t="shared" si="0"/>
        <v>14897.881314908107</v>
      </c>
      <c r="P26" s="39">
        <f t="shared" si="1"/>
        <v>1550.1189186712991</v>
      </c>
      <c r="Q26" s="90"/>
      <c r="R26" s="32">
        <f t="shared" si="2"/>
        <v>1</v>
      </c>
      <c r="S26" s="37">
        <f t="shared" si="3"/>
        <v>1</v>
      </c>
      <c r="T26" s="90"/>
      <c r="U26" s="43">
        <f t="shared" si="4"/>
        <v>0.11935765946275056</v>
      </c>
      <c r="V26" s="37">
        <f t="shared" si="5"/>
        <v>2.666666682213565E-3</v>
      </c>
      <c r="W26" s="90"/>
      <c r="X26" s="84">
        <f t="shared" si="13"/>
        <v>10100</v>
      </c>
      <c r="Y26" s="45">
        <f t="shared" si="7"/>
        <v>20487285.073771749</v>
      </c>
      <c r="Z26" s="45">
        <f t="shared" si="8"/>
        <v>311302.21494050202</v>
      </c>
      <c r="AA26" s="45">
        <f t="shared" si="9"/>
        <v>15771.422347763066</v>
      </c>
      <c r="AB26" s="46">
        <f t="shared" si="10"/>
        <v>24455.535599588493</v>
      </c>
      <c r="AD26" s="44">
        <f t="shared" si="11"/>
        <v>20848914.246659603</v>
      </c>
      <c r="AE26" s="115"/>
      <c r="AF26" s="60" t="s">
        <v>27</v>
      </c>
      <c r="AG26" s="61">
        <f>(3750*AJ11*AG8)+(850*AJ9)+(4*130000)</f>
        <v>1507750</v>
      </c>
      <c r="AH26" s="42" t="s">
        <v>21</v>
      </c>
      <c r="AI26" s="83"/>
      <c r="AJ26" s="41"/>
    </row>
    <row r="27" spans="1:36" ht="15" thickBot="1" x14ac:dyDescent="0.35">
      <c r="A27" s="5">
        <f t="shared" si="12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2">
        <f>'[1]Szenario 3'!$K27</f>
        <v>1561.1307070546845</v>
      </c>
      <c r="H27" s="90"/>
      <c r="I27" s="76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90"/>
      <c r="M27" s="27">
        <f>'[3]E-Auto'!$E25*(1/100)</f>
        <v>0.40985709677419369</v>
      </c>
      <c r="O27" s="35">
        <f t="shared" si="0"/>
        <v>15077.561397089865</v>
      </c>
      <c r="P27" s="39">
        <f t="shared" si="1"/>
        <v>1568.7769287336728</v>
      </c>
      <c r="Q27" s="90"/>
      <c r="R27" s="32">
        <f t="shared" si="2"/>
        <v>1</v>
      </c>
      <c r="S27" s="37">
        <f t="shared" si="3"/>
        <v>1</v>
      </c>
      <c r="T27" s="90"/>
      <c r="U27" s="43">
        <f t="shared" si="4"/>
        <v>0.11935885443367028</v>
      </c>
      <c r="V27" s="37">
        <f t="shared" si="5"/>
        <v>2.6666666829757097E-3</v>
      </c>
      <c r="W27" s="90"/>
      <c r="X27" s="84">
        <f t="shared" si="13"/>
        <v>10100</v>
      </c>
      <c r="Y27" s="45">
        <f t="shared" si="7"/>
        <v>20734584.293170363</v>
      </c>
      <c r="Z27" s="45">
        <f t="shared" si="8"/>
        <v>315056.59790437034</v>
      </c>
      <c r="AA27" s="45">
        <f t="shared" si="9"/>
        <v>15523.705846427505</v>
      </c>
      <c r="AB27" s="46">
        <f t="shared" si="10"/>
        <v>24750.33786169867</v>
      </c>
      <c r="AD27" s="44">
        <f t="shared" si="11"/>
        <v>21100014.934782859</v>
      </c>
      <c r="AE27" s="115"/>
    </row>
    <row r="28" spans="1:36" ht="15" thickBot="1" x14ac:dyDescent="0.35">
      <c r="A28" s="5">
        <f t="shared" si="12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2">
        <f>'[1]Szenario 3'!$K28</f>
        <v>1579.7347827637834</v>
      </c>
      <c r="H28" s="90"/>
      <c r="I28" s="76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90"/>
      <c r="M28" s="27">
        <f>'[3]E-Auto'!$E26*(1/100)</f>
        <v>0.43868903225806466</v>
      </c>
      <c r="O28" s="35">
        <f t="shared" si="0"/>
        <v>15257.241479271621</v>
      </c>
      <c r="P28" s="39">
        <f t="shared" si="1"/>
        <v>1587.4344130437687</v>
      </c>
      <c r="Q28" s="90"/>
      <c r="R28" s="32">
        <f t="shared" si="2"/>
        <v>1</v>
      </c>
      <c r="S28" s="37">
        <f t="shared" si="3"/>
        <v>1</v>
      </c>
      <c r="T28" s="90"/>
      <c r="U28" s="43">
        <f t="shared" si="4"/>
        <v>0.11936009289851329</v>
      </c>
      <c r="V28" s="37">
        <f t="shared" si="5"/>
        <v>2.666666683765515E-3</v>
      </c>
      <c r="W28" s="90"/>
      <c r="X28" s="84">
        <f t="shared" si="13"/>
        <v>10100</v>
      </c>
      <c r="Y28" s="45">
        <f t="shared" si="7"/>
        <v>20981896.077490598</v>
      </c>
      <c r="Z28" s="45">
        <f t="shared" si="8"/>
        <v>318810.97856544366</v>
      </c>
      <c r="AA28" s="45">
        <f t="shared" si="9"/>
        <v>15265.551624254385</v>
      </c>
      <c r="AB28" s="46">
        <f t="shared" si="10"/>
        <v>25045.138020018443</v>
      </c>
      <c r="AD28" s="44">
        <f t="shared" si="11"/>
        <v>21351117.745700315</v>
      </c>
      <c r="AE28" s="115"/>
      <c r="AF28" s="58" t="s">
        <v>26</v>
      </c>
      <c r="AG28" s="49"/>
      <c r="AH28" s="49"/>
      <c r="AI28" s="62"/>
    </row>
    <row r="29" spans="1:36" ht="15" thickTop="1" x14ac:dyDescent="0.3">
      <c r="A29" s="5">
        <f t="shared" si="12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2">
        <f>'[1]Szenario 3'!$K29</f>
        <v>1598.3388584728825</v>
      </c>
      <c r="H29" s="90"/>
      <c r="I29" s="76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90"/>
      <c r="M29" s="27">
        <f>'[3]E-Auto'!$E27*(1/100)</f>
        <v>0.46752096774193563</v>
      </c>
      <c r="O29" s="35">
        <f t="shared" si="0"/>
        <v>15436.921561453377</v>
      </c>
      <c r="P29" s="39">
        <f t="shared" si="1"/>
        <v>1606.0913792518531</v>
      </c>
      <c r="Q29" s="90"/>
      <c r="R29" s="32">
        <f t="shared" si="2"/>
        <v>1</v>
      </c>
      <c r="S29" s="37">
        <f t="shared" si="3"/>
        <v>1</v>
      </c>
      <c r="T29" s="90"/>
      <c r="U29" s="43">
        <f t="shared" si="4"/>
        <v>0.11936137590007045</v>
      </c>
      <c r="V29" s="37">
        <f t="shared" si="5"/>
        <v>2.6666666845836422E-3</v>
      </c>
      <c r="W29" s="90"/>
      <c r="X29" s="84">
        <f t="shared" si="13"/>
        <v>10100</v>
      </c>
      <c r="Y29" s="45">
        <f t="shared" si="7"/>
        <v>21229220.881807212</v>
      </c>
      <c r="Z29" s="45">
        <f t="shared" si="8"/>
        <v>322565.35695723013</v>
      </c>
      <c r="AA29" s="45">
        <f t="shared" si="9"/>
        <v>14996.959681243719</v>
      </c>
      <c r="AB29" s="46">
        <f t="shared" si="10"/>
        <v>25339.93610516025</v>
      </c>
      <c r="AD29" s="44">
        <f t="shared" si="11"/>
        <v>21602223.134550847</v>
      </c>
      <c r="AE29" s="115"/>
      <c r="AF29" s="59" t="s">
        <v>23</v>
      </c>
      <c r="AG29" s="30">
        <v>19.7</v>
      </c>
      <c r="AH29" s="29" t="s">
        <v>21</v>
      </c>
      <c r="AI29" s="52"/>
    </row>
    <row r="30" spans="1:36" x14ac:dyDescent="0.3">
      <c r="A30" s="5">
        <f t="shared" si="12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2">
        <f>'[1]Szenario 3'!$K30</f>
        <v>1616.9429341819816</v>
      </c>
      <c r="H30" s="90"/>
      <c r="I30" s="76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90"/>
      <c r="M30" s="27">
        <f>'[3]E-Auto'!$E28*(1/100)</f>
        <v>0.49635290322580661</v>
      </c>
      <c r="O30" s="35">
        <f t="shared" si="0"/>
        <v>15616.601643635135</v>
      </c>
      <c r="P30" s="39">
        <f t="shared" si="1"/>
        <v>1624.7478348604816</v>
      </c>
      <c r="Q30" s="90"/>
      <c r="R30" s="32">
        <f t="shared" si="2"/>
        <v>1</v>
      </c>
      <c r="S30" s="37">
        <f t="shared" si="3"/>
        <v>1</v>
      </c>
      <c r="T30" s="90"/>
      <c r="U30" s="43">
        <f t="shared" si="4"/>
        <v>0.11936270449348596</v>
      </c>
      <c r="V30" s="37">
        <f t="shared" si="5"/>
        <v>2.6666666854307593E-3</v>
      </c>
      <c r="W30" s="90"/>
      <c r="X30" s="84">
        <f t="shared" si="13"/>
        <v>10100</v>
      </c>
      <c r="Y30" s="45">
        <f t="shared" si="7"/>
        <v>21476559.172034167</v>
      </c>
      <c r="Z30" s="45">
        <f t="shared" si="8"/>
        <v>326319.73311259109</v>
      </c>
      <c r="AA30" s="45">
        <f t="shared" si="9"/>
        <v>14717.930017395498</v>
      </c>
      <c r="AB30" s="46">
        <f t="shared" si="10"/>
        <v>25634.732147145471</v>
      </c>
      <c r="AD30" s="44">
        <f t="shared" si="11"/>
        <v>21853331.567311302</v>
      </c>
      <c r="AE30" s="115"/>
      <c r="AF30" s="63" t="s">
        <v>24</v>
      </c>
      <c r="AG30" s="30">
        <f>AG29*1.6</f>
        <v>31.52</v>
      </c>
      <c r="AH30" s="29" t="s">
        <v>21</v>
      </c>
      <c r="AI30" s="52"/>
    </row>
    <row r="31" spans="1:36" x14ac:dyDescent="0.3">
      <c r="A31" s="5">
        <f t="shared" si="12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2">
        <f>'[1]Szenario 3'!$K31</f>
        <v>1635.5470098910807</v>
      </c>
      <c r="H31" s="90"/>
      <c r="I31" s="76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90"/>
      <c r="M31" s="27">
        <f>'[3]E-Auto'!$E29*(1/100)</f>
        <v>0.52518483870967758</v>
      </c>
      <c r="O31" s="35">
        <f t="shared" si="0"/>
        <v>15796.281725816891</v>
      </c>
      <c r="P31" s="39">
        <f t="shared" si="1"/>
        <v>1643.4037872280473</v>
      </c>
      <c r="Q31" s="90"/>
      <c r="R31" s="32">
        <f t="shared" si="2"/>
        <v>1</v>
      </c>
      <c r="S31" s="37">
        <f t="shared" si="3"/>
        <v>1</v>
      </c>
      <c r="T31" s="90"/>
      <c r="U31" s="43">
        <f t="shared" si="4"/>
        <v>0.11936407974625744</v>
      </c>
      <c r="V31" s="37">
        <f t="shared" si="5"/>
        <v>2.6666666863075414E-3</v>
      </c>
      <c r="W31" s="90"/>
      <c r="X31" s="84">
        <f t="shared" si="13"/>
        <v>10100</v>
      </c>
      <c r="Y31" s="45">
        <f t="shared" si="7"/>
        <v>21723911.425052382</v>
      </c>
      <c r="Z31" s="45">
        <f t="shared" si="8"/>
        <v>330074.10706375609</v>
      </c>
      <c r="AA31" s="45">
        <f t="shared" si="9"/>
        <v>14428.462632709723</v>
      </c>
      <c r="AB31" s="46">
        <f t="shared" si="10"/>
        <v>25929.526175418607</v>
      </c>
      <c r="AD31" s="44">
        <f t="shared" si="11"/>
        <v>22104443.520924263</v>
      </c>
      <c r="AE31" s="115"/>
      <c r="AF31" s="64" t="s">
        <v>43</v>
      </c>
      <c r="AG31" s="30" t="s">
        <v>89</v>
      </c>
      <c r="AH31" s="29"/>
      <c r="AI31" s="52"/>
    </row>
    <row r="32" spans="1:36" x14ac:dyDescent="0.3">
      <c r="A32" s="5">
        <f t="shared" si="12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2">
        <f>'[1]Szenario 3'!$K32</f>
        <v>1654.1510856001801</v>
      </c>
      <c r="H32" s="90"/>
      <c r="I32" s="76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90"/>
      <c r="M32" s="27">
        <f>'[3]E-Auto'!$E30*(1/100)</f>
        <v>0.55401677419354856</v>
      </c>
      <c r="O32" s="35">
        <f t="shared" si="0"/>
        <v>15975.961807998649</v>
      </c>
      <c r="P32" s="39">
        <f t="shared" si="1"/>
        <v>1662.0592435722285</v>
      </c>
      <c r="Q32" s="90"/>
      <c r="R32" s="32">
        <f t="shared" si="2"/>
        <v>1</v>
      </c>
      <c r="S32" s="37">
        <f t="shared" si="3"/>
        <v>1</v>
      </c>
      <c r="T32" s="90"/>
      <c r="U32" s="43">
        <f t="shared" si="4"/>
        <v>0.11936550273823589</v>
      </c>
      <c r="V32" s="37">
        <f t="shared" si="5"/>
        <v>2.666666687214673E-3</v>
      </c>
      <c r="W32" s="90"/>
      <c r="X32" s="84">
        <f t="shared" si="13"/>
        <v>10100</v>
      </c>
      <c r="Y32" s="45">
        <f t="shared" si="7"/>
        <v>21971278.128837492</v>
      </c>
      <c r="Z32" s="45">
        <f t="shared" si="8"/>
        <v>333828.47884233872</v>
      </c>
      <c r="AA32" s="45">
        <f t="shared" si="9"/>
        <v>14128.5575271864</v>
      </c>
      <c r="AB32" s="46">
        <f t="shared" si="10"/>
        <v>26224.318218861103</v>
      </c>
      <c r="AD32" s="44">
        <f t="shared" si="11"/>
        <v>22355559.483425882</v>
      </c>
      <c r="AE32" s="115"/>
      <c r="AF32" s="51" t="s">
        <v>23</v>
      </c>
      <c r="AG32" s="29"/>
      <c r="AH32" s="30">
        <v>0</v>
      </c>
      <c r="AI32" s="52" t="s">
        <v>57</v>
      </c>
    </row>
    <row r="33" spans="1:35" ht="15" thickBot="1" x14ac:dyDescent="0.35">
      <c r="A33" s="5">
        <f t="shared" si="12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2">
        <f>'[1]Szenario 3'!$K33</f>
        <v>1672.7551613092789</v>
      </c>
      <c r="H33" s="90"/>
      <c r="I33" s="76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90"/>
      <c r="M33" s="27">
        <f>'[3]E-Auto'!$E31*(1/100)</f>
        <v>0.58284870967741953</v>
      </c>
      <c r="O33" s="35">
        <f t="shared" si="0"/>
        <v>16155.641890180405</v>
      </c>
      <c r="P33" s="39">
        <f t="shared" si="1"/>
        <v>1680.714210973334</v>
      </c>
      <c r="Q33" s="90"/>
      <c r="R33" s="32">
        <f t="shared" si="2"/>
        <v>1</v>
      </c>
      <c r="S33" s="37">
        <f t="shared" si="3"/>
        <v>1</v>
      </c>
      <c r="T33" s="90"/>
      <c r="U33" s="43">
        <f t="shared" si="4"/>
        <v>0.11936697456162569</v>
      </c>
      <c r="V33" s="37">
        <f t="shared" si="5"/>
        <v>2.6666666881528453E-3</v>
      </c>
      <c r="W33" s="90"/>
      <c r="X33" s="84">
        <f t="shared" si="13"/>
        <v>10100</v>
      </c>
      <c r="Y33" s="45">
        <f t="shared" si="7"/>
        <v>22218659.782587595</v>
      </c>
      <c r="Z33" s="45">
        <f t="shared" si="8"/>
        <v>337582.84847935062</v>
      </c>
      <c r="AA33" s="45">
        <f t="shared" si="9"/>
        <v>13818.214700825522</v>
      </c>
      <c r="AB33" s="46">
        <f t="shared" si="10"/>
        <v>26519.108305804704</v>
      </c>
      <c r="AD33" s="44">
        <f t="shared" si="11"/>
        <v>22606679.954073574</v>
      </c>
      <c r="AE33" s="115"/>
      <c r="AF33" s="88" t="s">
        <v>24</v>
      </c>
      <c r="AG33" s="42"/>
      <c r="AH33" s="61">
        <f>7/60</f>
        <v>0.11666666666666667</v>
      </c>
      <c r="AI33" s="57" t="s">
        <v>57</v>
      </c>
    </row>
    <row r="34" spans="1:35" ht="15" thickBot="1" x14ac:dyDescent="0.35">
      <c r="A34" s="5">
        <f t="shared" si="12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2">
        <f>'[1]Szenario 3'!$K34</f>
        <v>1691.3592370183781</v>
      </c>
      <c r="H34" s="90"/>
      <c r="I34" s="76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90"/>
      <c r="M34" s="27">
        <f>'[3]E-Auto'!$E32*(1/100)</f>
        <v>0.6116806451612905</v>
      </c>
      <c r="O34" s="35">
        <f t="shared" si="0"/>
        <v>16335.321972362161</v>
      </c>
      <c r="P34" s="39">
        <f t="shared" si="1"/>
        <v>1699.3686963775583</v>
      </c>
      <c r="Q34" s="90"/>
      <c r="R34" s="32">
        <f t="shared" si="2"/>
        <v>1</v>
      </c>
      <c r="S34" s="37">
        <f t="shared" si="3"/>
        <v>1</v>
      </c>
      <c r="T34" s="90"/>
      <c r="U34" s="43">
        <f t="shared" si="4"/>
        <v>0.1193684963209846</v>
      </c>
      <c r="V34" s="37">
        <f t="shared" si="5"/>
        <v>2.6666666891227574E-3</v>
      </c>
      <c r="W34" s="90"/>
      <c r="X34" s="84">
        <f t="shared" si="13"/>
        <v>10100</v>
      </c>
      <c r="Y34" s="45">
        <f t="shared" si="7"/>
        <v>22466056.896850985</v>
      </c>
      <c r="Z34" s="45">
        <f t="shared" si="8"/>
        <v>341337.21600521624</v>
      </c>
      <c r="AA34" s="45">
        <f t="shared" si="9"/>
        <v>13497.434153627088</v>
      </c>
      <c r="AB34" s="46">
        <f t="shared" si="10"/>
        <v>26813.896464044516</v>
      </c>
      <c r="AD34" s="44">
        <f t="shared" si="11"/>
        <v>22857805.443473876</v>
      </c>
      <c r="AE34" s="115"/>
    </row>
    <row r="35" spans="1:35" ht="15" thickBot="1" x14ac:dyDescent="0.35">
      <c r="A35" s="5">
        <f t="shared" si="12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2">
        <f>'[1]Szenario 3'!$K35</f>
        <v>1709.9633127274767</v>
      </c>
      <c r="H35" s="90"/>
      <c r="I35" s="76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90"/>
      <c r="M35" s="27">
        <f>'[3]E-Auto'!$E33*(1/100)</f>
        <v>0.64051258064516148</v>
      </c>
      <c r="O35" s="35">
        <f t="shared" si="0"/>
        <v>16515.002054543915</v>
      </c>
      <c r="P35" s="39">
        <f t="shared" si="1"/>
        <v>1718.0227066001394</v>
      </c>
      <c r="Q35" s="90"/>
      <c r="R35" s="32">
        <f t="shared" si="2"/>
        <v>1</v>
      </c>
      <c r="S35" s="37">
        <f t="shared" si="3"/>
        <v>1</v>
      </c>
      <c r="T35" s="90"/>
      <c r="U35" s="43">
        <f t="shared" si="4"/>
        <v>0.11937006913322379</v>
      </c>
      <c r="V35" s="37">
        <f t="shared" si="5"/>
        <v>2.6666666901251153E-3</v>
      </c>
      <c r="W35" s="90"/>
      <c r="X35" s="84">
        <f t="shared" si="13"/>
        <v>10100</v>
      </c>
      <c r="Y35" s="45">
        <f t="shared" si="7"/>
        <v>22713469.993653908</v>
      </c>
      <c r="Z35" s="45">
        <f t="shared" si="8"/>
        <v>345091.58144978626</v>
      </c>
      <c r="AA35" s="45">
        <f t="shared" si="9"/>
        <v>13166.2158855911</v>
      </c>
      <c r="AB35" s="46">
        <f t="shared" si="10"/>
        <v>27108.682720851619</v>
      </c>
      <c r="AD35" s="44">
        <f t="shared" si="11"/>
        <v>23108936.473710138</v>
      </c>
      <c r="AE35" s="115"/>
      <c r="AF35" s="58" t="s">
        <v>37</v>
      </c>
      <c r="AG35" s="49"/>
      <c r="AH35" s="62"/>
    </row>
    <row r="36" spans="1:35" ht="15" thickTop="1" x14ac:dyDescent="0.3">
      <c r="A36" s="5">
        <f t="shared" si="12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2">
        <f>'[1]Szenario 3'!$K36</f>
        <v>1728.5673884365763</v>
      </c>
      <c r="H36" s="90"/>
      <c r="I36" s="76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90"/>
      <c r="M36" s="27">
        <f>'[3]E-Auto'!$E34*(1/100)</f>
        <v>0.66934451612903245</v>
      </c>
      <c r="O36" s="35">
        <f t="shared" si="0"/>
        <v>16694.682136725674</v>
      </c>
      <c r="P36" s="39">
        <f t="shared" si="1"/>
        <v>1736.6762483284338</v>
      </c>
      <c r="Q36" s="90"/>
      <c r="R36" s="32">
        <f t="shared" si="2"/>
        <v>1</v>
      </c>
      <c r="S36" s="37">
        <f t="shared" si="3"/>
        <v>1</v>
      </c>
      <c r="T36" s="90"/>
      <c r="U36" s="43">
        <f t="shared" si="4"/>
        <v>0.11937169412760776</v>
      </c>
      <c r="V36" s="37">
        <f t="shared" si="5"/>
        <v>2.6666666911606351E-3</v>
      </c>
      <c r="W36" s="90"/>
      <c r="X36" s="84">
        <f t="shared" si="13"/>
        <v>10100</v>
      </c>
      <c r="Y36" s="45">
        <f t="shared" si="7"/>
        <v>22960899.60662831</v>
      </c>
      <c r="Z36" s="45">
        <f t="shared" si="8"/>
        <v>348845.94484235125</v>
      </c>
      <c r="AA36" s="45">
        <f t="shared" si="9"/>
        <v>12824.559896717568</v>
      </c>
      <c r="AB36" s="46">
        <f t="shared" si="10"/>
        <v>27403.467102985378</v>
      </c>
      <c r="AD36" s="44">
        <f t="shared" si="11"/>
        <v>23360073.578470364</v>
      </c>
      <c r="AE36" s="115"/>
      <c r="AF36" s="59" t="s">
        <v>23</v>
      </c>
      <c r="AG36" s="30">
        <v>0.15</v>
      </c>
      <c r="AH36" s="52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2">
        <f>'[1]Szenario 3'!$K37</f>
        <v>1747.1714641456751</v>
      </c>
      <c r="H37" s="90"/>
      <c r="I37" s="76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90"/>
      <c r="M37" s="27">
        <f>'[3]E-Auto'!$E35*(1/100)</f>
        <v>0.69817645161290343</v>
      </c>
      <c r="O37" s="35">
        <f t="shared" si="0"/>
        <v>16874.36221890743</v>
      </c>
      <c r="P37" s="39">
        <f t="shared" si="1"/>
        <v>1755.3293281248968</v>
      </c>
      <c r="Q37" s="90"/>
      <c r="R37" s="32">
        <f t="shared" si="2"/>
        <v>1</v>
      </c>
      <c r="S37" s="37">
        <f t="shared" si="3"/>
        <v>1</v>
      </c>
      <c r="T37" s="90"/>
      <c r="U37" s="43">
        <f t="shared" si="4"/>
        <v>0.11937337244575444</v>
      </c>
      <c r="V37" s="37">
        <f t="shared" si="5"/>
        <v>2.6666666922300383E-3</v>
      </c>
      <c r="W37" s="90"/>
      <c r="X37" s="84">
        <f t="shared" si="13"/>
        <v>10100</v>
      </c>
      <c r="Y37" s="45">
        <f t="shared" si="7"/>
        <v>23208346.281139541</v>
      </c>
      <c r="Z37" s="45">
        <f t="shared" si="8"/>
        <v>352600.30621165491</v>
      </c>
      <c r="AA37" s="45">
        <f t="shared" si="9"/>
        <v>12472.466187006477</v>
      </c>
      <c r="AB37" s="46">
        <f t="shared" si="10"/>
        <v>27698.249636705372</v>
      </c>
      <c r="AD37" s="44">
        <f t="shared" si="11"/>
        <v>23611217.303174909</v>
      </c>
      <c r="AE37" s="115"/>
      <c r="AF37" s="60" t="s">
        <v>24</v>
      </c>
      <c r="AG37" s="61">
        <v>0.7</v>
      </c>
      <c r="AH37" s="57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2">
        <f>'[1]Szenario 3'!$K38</f>
        <v>1765.7755398547743</v>
      </c>
      <c r="H38" s="90"/>
      <c r="I38" s="76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90"/>
      <c r="M38" s="27">
        <f>'[3]E-Auto'!$E36*(1/100)</f>
        <v>0.7270083870967744</v>
      </c>
      <c r="O38" s="35">
        <f t="shared" si="0"/>
        <v>17054.042301089186</v>
      </c>
      <c r="P38" s="39">
        <f t="shared" si="1"/>
        <v>1773.9819524299917</v>
      </c>
      <c r="Q38" s="90"/>
      <c r="R38" s="32">
        <f t="shared" si="2"/>
        <v>1</v>
      </c>
      <c r="S38" s="37">
        <f t="shared" si="3"/>
        <v>1</v>
      </c>
      <c r="T38" s="90"/>
      <c r="U38" s="43">
        <f t="shared" si="4"/>
        <v>0.11937510524163515</v>
      </c>
      <c r="V38" s="37">
        <f t="shared" si="5"/>
        <v>2.6666666933340549E-3</v>
      </c>
      <c r="W38" s="90"/>
      <c r="X38" s="84">
        <f t="shared" si="13"/>
        <v>10100</v>
      </c>
      <c r="Y38" s="45">
        <f t="shared" si="7"/>
        <v>23455810.574414156</v>
      </c>
      <c r="Z38" s="45">
        <f t="shared" si="8"/>
        <v>356354.6655859063</v>
      </c>
      <c r="AA38" s="45">
        <f t="shared" si="9"/>
        <v>12109.934756457837</v>
      </c>
      <c r="AB38" s="46">
        <f t="shared" si="10"/>
        <v>27993.030347783009</v>
      </c>
      <c r="AD38" s="44">
        <f t="shared" si="11"/>
        <v>23862368.205104303</v>
      </c>
      <c r="AE38" s="115"/>
    </row>
    <row r="39" spans="1:35" ht="15" thickBot="1" x14ac:dyDescent="0.35">
      <c r="A39" s="5">
        <f t="shared" si="12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2">
        <f>'[1]Szenario 3'!$K39</f>
        <v>1784.3796155638734</v>
      </c>
      <c r="H39" s="90"/>
      <c r="I39" s="76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90"/>
      <c r="M39" s="27">
        <f>'[3]E-Auto'!$E37*(1/100)</f>
        <v>0.75584032258064537</v>
      </c>
      <c r="O39" s="35">
        <f t="shared" si="0"/>
        <v>17233.722383270942</v>
      </c>
      <c r="P39" s="39">
        <f t="shared" si="1"/>
        <v>1792.6341275650054</v>
      </c>
      <c r="Q39" s="90"/>
      <c r="R39" s="32">
        <f t="shared" si="2"/>
        <v>1</v>
      </c>
      <c r="S39" s="37">
        <f t="shared" si="3"/>
        <v>1</v>
      </c>
      <c r="T39" s="90"/>
      <c r="U39" s="43">
        <f t="shared" si="4"/>
        <v>0.11937689368157457</v>
      </c>
      <c r="V39" s="37">
        <f t="shared" si="5"/>
        <v>2.666666694473423E-3</v>
      </c>
      <c r="W39" s="90"/>
      <c r="X39" s="84">
        <f t="shared" si="13"/>
        <v>10100</v>
      </c>
      <c r="Y39" s="45">
        <f t="shared" si="7"/>
        <v>23703293.055667602</v>
      </c>
      <c r="Z39" s="45">
        <f t="shared" si="8"/>
        <v>360109.02299279277</v>
      </c>
      <c r="AA39" s="45">
        <f t="shared" si="9"/>
        <v>11736.96560507164</v>
      </c>
      <c r="AB39" s="46">
        <f t="shared" si="10"/>
        <v>28287.809261512844</v>
      </c>
      <c r="AD39" s="44">
        <f t="shared" si="11"/>
        <v>24113526.85352698</v>
      </c>
      <c r="AE39" s="115"/>
      <c r="AF39" s="58" t="s">
        <v>25</v>
      </c>
      <c r="AG39" s="49"/>
      <c r="AH39" s="50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2">
        <f>'[1]Szenario 3'!$K40</f>
        <v>1802.9836912729727</v>
      </c>
      <c r="H40" s="90"/>
      <c r="I40" s="76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90"/>
      <c r="M40" s="27">
        <f>'[3]E-Auto'!$E38*(1/100)</f>
        <v>0.78467225806451635</v>
      </c>
      <c r="O40" s="35">
        <f t="shared" si="0"/>
        <v>17413.402465452702</v>
      </c>
      <c r="P40" s="39">
        <f t="shared" si="1"/>
        <v>1811.2858597347958</v>
      </c>
      <c r="Q40" s="90"/>
      <c r="R40" s="32">
        <f t="shared" si="2"/>
        <v>1</v>
      </c>
      <c r="S40" s="37">
        <f t="shared" si="3"/>
        <v>1</v>
      </c>
      <c r="T40" s="90"/>
      <c r="U40" s="43">
        <f t="shared" si="4"/>
        <v>0.11937873894425077</v>
      </c>
      <c r="V40" s="37">
        <f t="shared" si="5"/>
        <v>2.666666695648889E-3</v>
      </c>
      <c r="W40" s="90"/>
      <c r="X40" s="84">
        <f t="shared" si="13"/>
        <v>10100</v>
      </c>
      <c r="Y40" s="45">
        <f t="shared" si="7"/>
        <v>23950794.306231976</v>
      </c>
      <c r="Z40" s="45">
        <f t="shared" si="8"/>
        <v>363863.37845949159</v>
      </c>
      <c r="AA40" s="45">
        <f t="shared" si="9"/>
        <v>11353.558732847894</v>
      </c>
      <c r="AB40" s="46">
        <f t="shared" si="10"/>
        <v>28582.586402723526</v>
      </c>
      <c r="AD40" s="44">
        <f t="shared" si="11"/>
        <v>24364693.829827037</v>
      </c>
      <c r="AE40" s="115"/>
      <c r="AF40" s="59" t="s">
        <v>39</v>
      </c>
      <c r="AG40" s="30">
        <v>3.4500000000000003E-2</v>
      </c>
      <c r="AH40" s="52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2">
        <f>'[1]Szenario 3'!$K41</f>
        <v>1821.5877669820716</v>
      </c>
      <c r="H41" s="90"/>
      <c r="I41" s="76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90"/>
      <c r="M41" s="27">
        <f>'[3]E-Auto'!$E39*(1/100)</f>
        <v>0.81350419354838732</v>
      </c>
      <c r="O41" s="35">
        <f t="shared" si="0"/>
        <v>17593.082547634458</v>
      </c>
      <c r="P41" s="39">
        <f t="shared" si="1"/>
        <v>1829.9371550304584</v>
      </c>
      <c r="Q41" s="90"/>
      <c r="R41" s="32">
        <f t="shared" si="2"/>
        <v>1</v>
      </c>
      <c r="S41" s="37">
        <f t="shared" si="3"/>
        <v>1</v>
      </c>
      <c r="T41" s="90"/>
      <c r="U41" s="43">
        <f t="shared" si="4"/>
        <v>0.11938064222069519</v>
      </c>
      <c r="V41" s="37">
        <f t="shared" si="5"/>
        <v>2.6666666968612049E-3</v>
      </c>
      <c r="W41" s="90"/>
      <c r="X41" s="84">
        <f t="shared" si="13"/>
        <v>10100</v>
      </c>
      <c r="Y41" s="45">
        <f t="shared" si="7"/>
        <v>24198314.919683736</v>
      </c>
      <c r="Z41" s="45">
        <f t="shared" si="8"/>
        <v>367617.73201268172</v>
      </c>
      <c r="AA41" s="45">
        <f t="shared" si="9"/>
        <v>10959.714139786594</v>
      </c>
      <c r="AB41" s="46">
        <f t="shared" si="10"/>
        <v>28877.361795788489</v>
      </c>
      <c r="AD41" s="44">
        <f t="shared" si="11"/>
        <v>24615869.72763199</v>
      </c>
      <c r="AE41" s="115"/>
      <c r="AF41" s="60" t="s">
        <v>40</v>
      </c>
      <c r="AG41" s="61">
        <v>1.49E-2</v>
      </c>
      <c r="AH41" s="57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2">
        <f>'[1]Szenario 3'!$K42</f>
        <v>1840.1918426911707</v>
      </c>
      <c r="H42" s="90"/>
      <c r="I42" s="76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90"/>
      <c r="M42" s="27">
        <f>'[3]E-Auto'!$E40*(1/100)</f>
        <v>0.8423361290322583</v>
      </c>
      <c r="O42" s="35">
        <f t="shared" si="0"/>
        <v>17772.762629816214</v>
      </c>
      <c r="P42" s="39">
        <f t="shared" si="1"/>
        <v>1848.5880194319225</v>
      </c>
      <c r="Q42" s="90"/>
      <c r="R42" s="32">
        <f t="shared" si="2"/>
        <v>1</v>
      </c>
      <c r="S42" s="37">
        <f t="shared" si="3"/>
        <v>1</v>
      </c>
      <c r="T42" s="90"/>
      <c r="U42" s="43">
        <f t="shared" si="4"/>
        <v>0.11938260471429271</v>
      </c>
      <c r="V42" s="37">
        <f t="shared" si="5"/>
        <v>2.666666698111133E-3</v>
      </c>
      <c r="W42" s="90"/>
      <c r="X42" s="84">
        <f t="shared" si="13"/>
        <v>10100</v>
      </c>
      <c r="Y42" s="45">
        <f t="shared" si="7"/>
        <v>24445855.501971491</v>
      </c>
      <c r="Z42" s="45">
        <f t="shared" si="8"/>
        <v>371372.08367855515</v>
      </c>
      <c r="AA42" s="45">
        <f t="shared" si="9"/>
        <v>10555.431825887739</v>
      </c>
      <c r="AB42" s="46">
        <f t="shared" si="10"/>
        <v>29172.135464636329</v>
      </c>
      <c r="AD42" s="44">
        <f t="shared" si="11"/>
        <v>24867055.152940568</v>
      </c>
      <c r="AE42" s="115"/>
    </row>
    <row r="43" spans="1:35" x14ac:dyDescent="0.3">
      <c r="A43" s="5">
        <f t="shared" si="12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2">
        <f>'[1]Szenario 3'!$K43</f>
        <v>1858.7959184002698</v>
      </c>
      <c r="H43" s="90"/>
      <c r="I43" s="76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90"/>
      <c r="M43" s="27">
        <f>'[3]E-Auto'!$E41*(1/100)</f>
        <v>0.87116806451612927</v>
      </c>
      <c r="O43" s="35">
        <f t="shared" si="0"/>
        <v>17952.44271199797</v>
      </c>
      <c r="P43" s="39">
        <f t="shared" si="1"/>
        <v>1867.2384588104758</v>
      </c>
      <c r="Q43" s="90"/>
      <c r="R43" s="32">
        <f t="shared" si="2"/>
        <v>1</v>
      </c>
      <c r="S43" s="37">
        <f t="shared" si="3"/>
        <v>1</v>
      </c>
      <c r="T43" s="90"/>
      <c r="U43" s="43">
        <f t="shared" si="4"/>
        <v>0.11938462764078153</v>
      </c>
      <c r="V43" s="37">
        <f t="shared" si="5"/>
        <v>2.6666666993994418E-3</v>
      </c>
      <c r="W43" s="90"/>
      <c r="X43" s="84">
        <f t="shared" si="13"/>
        <v>10100</v>
      </c>
      <c r="Y43" s="45">
        <f t="shared" si="7"/>
        <v>24693416.671543654</v>
      </c>
      <c r="Z43" s="45">
        <f t="shared" si="8"/>
        <v>375126.43348282838</v>
      </c>
      <c r="AA43" s="45">
        <f t="shared" si="9"/>
        <v>10140.711791151334</v>
      </c>
      <c r="AB43" s="46">
        <f t="shared" si="10"/>
        <v>29466.907432760927</v>
      </c>
      <c r="AD43" s="44">
        <f t="shared" si="11"/>
        <v>25118250.724250395</v>
      </c>
      <c r="AE43" s="115"/>
      <c r="AF43" s="48" t="s">
        <v>42</v>
      </c>
      <c r="AG43" s="49"/>
      <c r="AH43" s="50"/>
    </row>
    <row r="44" spans="1:35" x14ac:dyDescent="0.3">
      <c r="A44" s="5">
        <f t="shared" si="12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2">
        <f>'[1]Szenario 3'!$K44</f>
        <v>1877.3999941093691</v>
      </c>
      <c r="H44" s="90"/>
      <c r="I44" s="76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90"/>
      <c r="M44" s="27">
        <f>'[3]E-Auto'!$E42*(1/100)</f>
        <v>0.9</v>
      </c>
      <c r="O44" s="35">
        <f t="shared" si="0"/>
        <v>18132.12279417973</v>
      </c>
      <c r="P44" s="39">
        <f t="shared" si="1"/>
        <v>1885.8884789312201</v>
      </c>
      <c r="Q44" s="90"/>
      <c r="R44" s="32">
        <f t="shared" si="2"/>
        <v>1</v>
      </c>
      <c r="S44" s="37">
        <f t="shared" si="3"/>
        <v>1</v>
      </c>
      <c r="T44" s="90"/>
      <c r="U44" s="43">
        <f t="shared" si="4"/>
        <v>0.11938671222825327</v>
      </c>
      <c r="V44" s="37">
        <f t="shared" si="5"/>
        <v>2.6666667007269086E-3</v>
      </c>
      <c r="W44" s="90"/>
      <c r="X44" s="84">
        <f t="shared" si="13"/>
        <v>10100</v>
      </c>
      <c r="Y44" s="45">
        <f t="shared" si="7"/>
        <v>24940999.059476249</v>
      </c>
      <c r="Z44" s="45">
        <f t="shared" si="8"/>
        <v>378880.78145075246</v>
      </c>
      <c r="AA44" s="45">
        <f t="shared" si="9"/>
        <v>9715.5540355773828</v>
      </c>
      <c r="AB44" s="46">
        <f t="shared" si="10"/>
        <v>29761.677723231263</v>
      </c>
      <c r="AD44" s="44">
        <f t="shared" si="11"/>
        <v>25369457.072685812</v>
      </c>
      <c r="AE44" s="115"/>
      <c r="AF44" s="137" t="s">
        <v>44</v>
      </c>
      <c r="AG44" s="138"/>
      <c r="AH44" s="139"/>
    </row>
    <row r="45" spans="1:35" x14ac:dyDescent="0.3">
      <c r="A45" s="5">
        <f t="shared" si="12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2">
        <f>'[1]Szenario 3'!$K45</f>
        <v>1896.004069818468</v>
      </c>
      <c r="H45" s="90"/>
      <c r="I45" s="76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90"/>
      <c r="M45" s="27">
        <f>'[3]E-Auto'!$E43*(1/100)</f>
        <v>0.928831935483871</v>
      </c>
      <c r="O45" s="35">
        <f t="shared" si="0"/>
        <v>18311.802876361486</v>
      </c>
      <c r="P45" s="39">
        <f t="shared" si="1"/>
        <v>1904.5380854554598</v>
      </c>
      <c r="Q45" s="90"/>
      <c r="R45" s="32">
        <f t="shared" si="2"/>
        <v>1</v>
      </c>
      <c r="S45" s="37">
        <f t="shared" si="3"/>
        <v>1</v>
      </c>
      <c r="T45" s="90"/>
      <c r="U45" s="43">
        <f t="shared" si="4"/>
        <v>0.11938885971715292</v>
      </c>
      <c r="V45" s="37">
        <f t="shared" si="5"/>
        <v>2.6666667020943165E-3</v>
      </c>
      <c r="W45" s="90"/>
      <c r="X45" s="84">
        <f t="shared" si="13"/>
        <v>10100</v>
      </c>
      <c r="Y45" s="45">
        <f t="shared" si="7"/>
        <v>25188603.309600569</v>
      </c>
      <c r="Z45" s="45">
        <f t="shared" si="8"/>
        <v>382635.12760712369</v>
      </c>
      <c r="AA45" s="45">
        <f t="shared" si="9"/>
        <v>9279.9585591658724</v>
      </c>
      <c r="AB45" s="46">
        <f t="shared" si="10"/>
        <v>30056.446358700956</v>
      </c>
      <c r="AD45" s="44">
        <f t="shared" si="11"/>
        <v>25620674.842125557</v>
      </c>
      <c r="AE45" s="115"/>
      <c r="AF45" s="51" t="s">
        <v>48</v>
      </c>
      <c r="AG45" s="30">
        <v>15000</v>
      </c>
      <c r="AH45" s="52" t="s">
        <v>47</v>
      </c>
    </row>
    <row r="46" spans="1:35" x14ac:dyDescent="0.3">
      <c r="A46" s="5">
        <f t="shared" si="12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2">
        <f>'[1]Szenario 3'!$K46</f>
        <v>1914.6081455275671</v>
      </c>
      <c r="H46" s="90"/>
      <c r="I46" s="76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90"/>
      <c r="M46" s="27">
        <f>'[3]E-Auto'!$E44*(1/100)</f>
        <v>0.95766387096774197</v>
      </c>
      <c r="O46" s="35">
        <f t="shared" si="0"/>
        <v>18491.482958543242</v>
      </c>
      <c r="P46" s="39">
        <f t="shared" si="1"/>
        <v>1923.1872839430305</v>
      </c>
      <c r="Q46" s="90"/>
      <c r="R46" s="32">
        <f t="shared" si="2"/>
        <v>1</v>
      </c>
      <c r="S46" s="37">
        <f t="shared" si="3"/>
        <v>1</v>
      </c>
      <c r="T46" s="90"/>
      <c r="U46" s="43">
        <f t="shared" si="4"/>
        <v>0.11939107136027888</v>
      </c>
      <c r="V46" s="37">
        <f t="shared" si="5"/>
        <v>2.6666667035024584E-3</v>
      </c>
      <c r="W46" s="90"/>
      <c r="X46" s="84">
        <f t="shared" si="13"/>
        <v>10100</v>
      </c>
      <c r="Y46" s="45">
        <f t="shared" si="7"/>
        <v>25436230.078630976</v>
      </c>
      <c r="Z46" s="45">
        <f t="shared" si="8"/>
        <v>386389.47197629436</v>
      </c>
      <c r="AA46" s="45">
        <f t="shared" si="9"/>
        <v>8833.9253619168067</v>
      </c>
      <c r="AB46" s="46">
        <f t="shared" si="10"/>
        <v>30351.213361417624</v>
      </c>
      <c r="AD46" s="44">
        <f t="shared" si="11"/>
        <v>25871904.689330604</v>
      </c>
      <c r="AE46" s="115"/>
      <c r="AF46" s="53"/>
      <c r="AG46" s="54">
        <f>'[4]Risikoschätzung '!$U$22</f>
        <v>3.8183974898599521E-6</v>
      </c>
      <c r="AH46" s="52" t="s">
        <v>51</v>
      </c>
    </row>
    <row r="47" spans="1:35" x14ac:dyDescent="0.3">
      <c r="A47" s="5">
        <f t="shared" si="12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2">
        <f>'[1]Szenario 3'!$K47</f>
        <v>1933.2122212366662</v>
      </c>
      <c r="H47" s="90"/>
      <c r="I47" s="76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90"/>
      <c r="M47" s="27">
        <f>'[3]E-Auto'!$E45*(1/100)</f>
        <v>0.98649580645161294</v>
      </c>
      <c r="O47" s="35">
        <f t="shared" si="0"/>
        <v>18671.163040724998</v>
      </c>
      <c r="P47" s="39">
        <f t="shared" si="1"/>
        <v>1941.8360798545596</v>
      </c>
      <c r="Q47" s="90"/>
      <c r="R47" s="32">
        <f t="shared" si="2"/>
        <v>1</v>
      </c>
      <c r="S47" s="37">
        <f t="shared" si="3"/>
        <v>1</v>
      </c>
      <c r="T47" s="90"/>
      <c r="U47" s="43">
        <f t="shared" si="4"/>
        <v>0.11939334842278287</v>
      </c>
      <c r="V47" s="37">
        <f t="shared" si="5"/>
        <v>2.6666667049521351E-3</v>
      </c>
      <c r="W47" s="90"/>
      <c r="X47" s="84">
        <f t="shared" si="13"/>
        <v>10100</v>
      </c>
      <c r="Y47" s="45">
        <f t="shared" si="7"/>
        <v>25683880.036292568</v>
      </c>
      <c r="Z47" s="45">
        <f t="shared" si="8"/>
        <v>390143.81458218192</v>
      </c>
      <c r="AA47" s="45">
        <f t="shared" si="9"/>
        <v>8377.4544438301909</v>
      </c>
      <c r="AB47" s="46">
        <f t="shared" si="10"/>
        <v>30645.97875323187</v>
      </c>
      <c r="AD47" s="44">
        <f t="shared" ref="AD47:AD54" si="14">SUM(X47:AB47)</f>
        <v>26123147.284071811</v>
      </c>
      <c r="AE47" s="115"/>
      <c r="AF47" s="53"/>
      <c r="AG47" s="54">
        <f>'[4]Risikoschätzung '!$U$26</f>
        <v>7.3070788764507686E-7</v>
      </c>
      <c r="AH47" s="52" t="s">
        <v>51</v>
      </c>
    </row>
    <row r="48" spans="1:35" x14ac:dyDescent="0.3">
      <c r="A48" s="5">
        <f t="shared" si="12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2">
        <f>'[1]Szenario 3'!$K48</f>
        <v>1951.8162969457651</v>
      </c>
      <c r="H48" s="90"/>
      <c r="I48" s="76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90"/>
      <c r="M48" s="27">
        <f>'[3]E-Auto'!$E46*(1/100)</f>
        <v>1</v>
      </c>
      <c r="O48" s="35">
        <f t="shared" si="0"/>
        <v>18850.843122906754</v>
      </c>
      <c r="P48" s="39">
        <f t="shared" si="1"/>
        <v>1960.4844785536693</v>
      </c>
      <c r="Q48" s="90"/>
      <c r="R48" s="32">
        <f t="shared" si="2"/>
        <v>1</v>
      </c>
      <c r="S48" s="37">
        <f t="shared" si="3"/>
        <v>1</v>
      </c>
      <c r="T48" s="90"/>
      <c r="U48" s="43">
        <f t="shared" si="4"/>
        <v>0.1193956921821701</v>
      </c>
      <c r="V48" s="37">
        <f t="shared" si="5"/>
        <v>2.6666667064441526E-3</v>
      </c>
      <c r="W48" s="90"/>
      <c r="X48" s="84">
        <f t="shared" si="13"/>
        <v>10100</v>
      </c>
      <c r="Y48" s="45">
        <f t="shared" si="7"/>
        <v>25931553.865448941</v>
      </c>
      <c r="Z48" s="45">
        <f t="shared" si="8"/>
        <v>393898.15544827911</v>
      </c>
      <c r="AA48" s="45">
        <f t="shared" si="9"/>
        <v>8201.6248259142703</v>
      </c>
      <c r="AB48" s="46">
        <f t="shared" si="10"/>
        <v>30940.742555606183</v>
      </c>
      <c r="AD48" s="44">
        <f t="shared" si="14"/>
        <v>26374694.388278741</v>
      </c>
      <c r="AE48" s="115"/>
      <c r="AF48" s="137" t="s">
        <v>45</v>
      </c>
      <c r="AG48" s="138"/>
      <c r="AH48" s="139"/>
    </row>
    <row r="49" spans="1:34" x14ac:dyDescent="0.3">
      <c r="A49" s="5">
        <f t="shared" si="12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2">
        <f>'[1]Szenario 3'!$K49</f>
        <v>1970.4203726548642</v>
      </c>
      <c r="H49" s="90"/>
      <c r="I49" s="76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90"/>
      <c r="M49" s="27">
        <f>'[3]E-Auto'!$E47*(1/100)</f>
        <v>1</v>
      </c>
      <c r="O49" s="35">
        <f t="shared" si="0"/>
        <v>19030.52320508851</v>
      </c>
      <c r="P49" s="39">
        <f t="shared" si="1"/>
        <v>1979.1324853091237</v>
      </c>
      <c r="Q49" s="90"/>
      <c r="R49" s="32">
        <f t="shared" si="2"/>
        <v>1</v>
      </c>
      <c r="S49" s="37">
        <f t="shared" si="3"/>
        <v>1</v>
      </c>
      <c r="T49" s="90"/>
      <c r="U49" s="43">
        <f t="shared" si="4"/>
        <v>0.11939810392829905</v>
      </c>
      <c r="V49" s="37">
        <f t="shared" si="5"/>
        <v>2.6666667079793273E-3</v>
      </c>
      <c r="W49" s="90"/>
      <c r="X49" s="84">
        <f t="shared" si="13"/>
        <v>10100</v>
      </c>
      <c r="Y49" s="45">
        <f t="shared" si="7"/>
        <v>26179252.262229901</v>
      </c>
      <c r="Z49" s="45">
        <f t="shared" si="8"/>
        <v>397652.49459766311</v>
      </c>
      <c r="AA49" s="45">
        <f t="shared" si="9"/>
        <v>8279.8000360699098</v>
      </c>
      <c r="AB49" s="46">
        <f t="shared" si="10"/>
        <v>31235.504789623428</v>
      </c>
      <c r="AD49" s="44">
        <f t="shared" si="14"/>
        <v>26626520.061653256</v>
      </c>
      <c r="AE49" s="115"/>
      <c r="AF49" s="51" t="s">
        <v>49</v>
      </c>
      <c r="AG49" s="30">
        <v>110000</v>
      </c>
      <c r="AH49" s="52" t="s">
        <v>47</v>
      </c>
    </row>
    <row r="50" spans="1:34" x14ac:dyDescent="0.3">
      <c r="A50" s="5">
        <f t="shared" si="12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2">
        <f>'[1]Szenario 3'!$K50</f>
        <v>1989.0244483639631</v>
      </c>
      <c r="H50" s="90"/>
      <c r="I50" s="76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90"/>
      <c r="M50" s="27">
        <f>'[3]E-Auto'!$E48*(1/100)</f>
        <v>1</v>
      </c>
      <c r="O50" s="35">
        <f t="shared" si="0"/>
        <v>19210.203287270266</v>
      </c>
      <c r="P50" s="39">
        <f t="shared" si="1"/>
        <v>1997.780105296913</v>
      </c>
      <c r="Q50" s="90"/>
      <c r="R50" s="32">
        <f t="shared" si="2"/>
        <v>1</v>
      </c>
      <c r="S50" s="37">
        <f t="shared" si="3"/>
        <v>1</v>
      </c>
      <c r="T50" s="90"/>
      <c r="U50" s="43">
        <f t="shared" si="4"/>
        <v>0.11940058496338168</v>
      </c>
      <c r="V50" s="37">
        <f t="shared" si="5"/>
        <v>2.6666667095584821E-3</v>
      </c>
      <c r="W50" s="90"/>
      <c r="X50" s="84">
        <f t="shared" si="13"/>
        <v>10100</v>
      </c>
      <c r="Y50" s="45">
        <f t="shared" si="7"/>
        <v>26426975.936159179</v>
      </c>
      <c r="Z50" s="45">
        <f t="shared" si="8"/>
        <v>401406.83205300476</v>
      </c>
      <c r="AA50" s="45">
        <f t="shared" si="9"/>
        <v>8357.9752462255474</v>
      </c>
      <c r="AB50" s="46">
        <f t="shared" si="10"/>
        <v>31530.265475995267</v>
      </c>
      <c r="AD50" s="44">
        <f t="shared" si="14"/>
        <v>26878371.008934405</v>
      </c>
      <c r="AE50" s="115"/>
      <c r="AF50" s="53"/>
      <c r="AG50" s="54">
        <f>'[4]Risikoschätzung '!$U$21</f>
        <v>2.6432999158184737E-7</v>
      </c>
      <c r="AH50" s="52" t="s">
        <v>52</v>
      </c>
    </row>
    <row r="51" spans="1:34" x14ac:dyDescent="0.3">
      <c r="A51" s="5">
        <f t="shared" si="12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2">
        <f>'[1]Szenario 3'!$K51</f>
        <v>2007.6285240730622</v>
      </c>
      <c r="H51" s="90"/>
      <c r="I51" s="76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90"/>
      <c r="M51" s="27">
        <f>'[3]E-Auto'!$E49*(1/100)</f>
        <v>1</v>
      </c>
      <c r="O51" s="35">
        <f t="shared" si="0"/>
        <v>19389.883369452022</v>
      </c>
      <c r="P51" s="39">
        <f t="shared" si="1"/>
        <v>2016.4273436022895</v>
      </c>
      <c r="Q51" s="90"/>
      <c r="R51" s="32">
        <f t="shared" si="2"/>
        <v>1</v>
      </c>
      <c r="S51" s="37">
        <f t="shared" si="3"/>
        <v>1</v>
      </c>
      <c r="T51" s="90"/>
      <c r="U51" s="43">
        <f t="shared" si="4"/>
        <v>0.11940313660198328</v>
      </c>
      <c r="V51" s="37">
        <f t="shared" si="5"/>
        <v>2.6666667111824491E-3</v>
      </c>
      <c r="W51" s="90"/>
      <c r="X51" s="84">
        <f t="shared" si="13"/>
        <v>10100</v>
      </c>
      <c r="Y51" s="45">
        <f t="shared" si="7"/>
        <v>26674725.610282168</v>
      </c>
      <c r="Z51" s="45">
        <f t="shared" si="8"/>
        <v>405161.16783657734</v>
      </c>
      <c r="AA51" s="45">
        <f t="shared" si="9"/>
        <v>8436.150456381185</v>
      </c>
      <c r="AB51" s="46">
        <f t="shared" si="10"/>
        <v>31825.024635070247</v>
      </c>
      <c r="AD51" s="44">
        <f t="shared" si="14"/>
        <v>27130247.953210194</v>
      </c>
      <c r="AE51" s="115"/>
      <c r="AF51" s="53"/>
      <c r="AG51" s="54">
        <f>'[4]Risikoschätzung '!$U$25</f>
        <v>5.0583526283717708E-8</v>
      </c>
      <c r="AH51" s="52" t="s">
        <v>52</v>
      </c>
    </row>
    <row r="52" spans="1:34" x14ac:dyDescent="0.3">
      <c r="A52" s="5">
        <f t="shared" si="12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2">
        <f>'[1]Szenario 3'!$K52</f>
        <v>2026.2325997821613</v>
      </c>
      <c r="H52" s="90"/>
      <c r="I52" s="76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90"/>
      <c r="M52" s="27">
        <f>'[3]E-Auto'!$E50*(1/100)</f>
        <v>1</v>
      </c>
      <c r="O52" s="35">
        <f t="shared" si="0"/>
        <v>19569.563451633778</v>
      </c>
      <c r="P52" s="39">
        <f t="shared" si="1"/>
        <v>2035.0742052217456</v>
      </c>
      <c r="Q52" s="90"/>
      <c r="R52" s="32">
        <f t="shared" si="2"/>
        <v>1</v>
      </c>
      <c r="S52" s="37">
        <f t="shared" si="3"/>
        <v>1</v>
      </c>
      <c r="T52" s="90"/>
      <c r="U52" s="43">
        <f t="shared" si="4"/>
        <v>0.11940576017102252</v>
      </c>
      <c r="V52" s="37">
        <f t="shared" si="5"/>
        <v>2.6666667128520654E-3</v>
      </c>
      <c r="W52" s="90"/>
      <c r="X52" s="84">
        <f t="shared" si="13"/>
        <v>10100</v>
      </c>
      <c r="Y52" s="45">
        <f t="shared" si="7"/>
        <v>26922502.021293644</v>
      </c>
      <c r="Z52" s="45">
        <f t="shared" si="8"/>
        <v>408915.50197026564</v>
      </c>
      <c r="AA52" s="45">
        <f t="shared" si="9"/>
        <v>8514.3256665368244</v>
      </c>
      <c r="AB52" s="46">
        <f t="shared" si="10"/>
        <v>32119.78228684179</v>
      </c>
      <c r="AD52" s="44">
        <f t="shared" si="14"/>
        <v>27382151.631217286</v>
      </c>
      <c r="AE52" s="115"/>
      <c r="AF52" s="137" t="s">
        <v>46</v>
      </c>
      <c r="AG52" s="138"/>
      <c r="AH52" s="139"/>
    </row>
    <row r="53" spans="1:34" x14ac:dyDescent="0.3">
      <c r="A53" s="5">
        <f t="shared" si="12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2">
        <f>'[1]Szenario 3'!$K53</f>
        <v>2044.8366754912602</v>
      </c>
      <c r="H53" s="90"/>
      <c r="I53" s="76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90"/>
      <c r="M53" s="27">
        <f>'[3]E-Auto'!$E51*(1/100)</f>
        <v>1</v>
      </c>
      <c r="O53" s="35">
        <f t="shared" si="0"/>
        <v>19749.243533815534</v>
      </c>
      <c r="P53" s="39">
        <f t="shared" si="1"/>
        <v>2053.720695064942</v>
      </c>
      <c r="Q53" s="90"/>
      <c r="R53" s="32">
        <f t="shared" si="2"/>
        <v>1</v>
      </c>
      <c r="S53" s="37">
        <f t="shared" si="3"/>
        <v>1</v>
      </c>
      <c r="T53" s="90"/>
      <c r="U53" s="43">
        <f t="shared" si="4"/>
        <v>0.1194084570097715</v>
      </c>
      <c r="V53" s="37">
        <f t="shared" si="5"/>
        <v>2.6666667145681779E-3</v>
      </c>
      <c r="W53" s="90"/>
      <c r="X53" s="84">
        <f t="shared" si="13"/>
        <v>10100</v>
      </c>
      <c r="Y53" s="45">
        <f t="shared" si="7"/>
        <v>27170305.919665478</v>
      </c>
      <c r="Z53" s="45">
        <f t="shared" si="8"/>
        <v>412669.83447557385</v>
      </c>
      <c r="AA53" s="45">
        <f t="shared" si="9"/>
        <v>8592.500876692462</v>
      </c>
      <c r="AB53" s="46">
        <f t="shared" si="10"/>
        <v>32414.538450955817</v>
      </c>
      <c r="AD53" s="44">
        <f t="shared" si="14"/>
        <v>27634082.793468699</v>
      </c>
      <c r="AE53" s="115"/>
      <c r="AF53" s="51" t="s">
        <v>50</v>
      </c>
      <c r="AG53" s="30">
        <v>3700000</v>
      </c>
      <c r="AH53" s="52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2">
        <f>'[1]Szenario 3'!$K54</f>
        <v>2063.4407512003595</v>
      </c>
      <c r="H54" s="90"/>
      <c r="I54" s="76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90"/>
      <c r="M54" s="27">
        <f>'[3]E-Auto'!$E52*(1/100)</f>
        <v>1</v>
      </c>
      <c r="O54" s="35">
        <f t="shared" si="0"/>
        <v>19928.923615997293</v>
      </c>
      <c r="P54" s="39">
        <f t="shared" si="1"/>
        <v>2072.3668179565875</v>
      </c>
      <c r="Q54" s="91"/>
      <c r="R54" s="32">
        <f t="shared" si="2"/>
        <v>1</v>
      </c>
      <c r="S54" s="37">
        <f t="shared" si="3"/>
        <v>1</v>
      </c>
      <c r="T54" s="91"/>
      <c r="U54" s="43">
        <f t="shared" si="4"/>
        <v>0.11941122846985566</v>
      </c>
      <c r="V54" s="37">
        <f t="shared" si="5"/>
        <v>2.666666716331641E-3</v>
      </c>
      <c r="W54" s="91"/>
      <c r="X54" s="84">
        <f t="shared" si="13"/>
        <v>10100</v>
      </c>
      <c r="Y54" s="45">
        <f t="shared" si="7"/>
        <v>27418138.069774359</v>
      </c>
      <c r="Z54" s="45">
        <f t="shared" si="8"/>
        <v>416424.16537363449</v>
      </c>
      <c r="AA54" s="45">
        <f t="shared" si="9"/>
        <v>8670.6760868481033</v>
      </c>
      <c r="AB54" s="46">
        <f t="shared" si="10"/>
        <v>32709.293146718352</v>
      </c>
      <c r="AD54" s="44">
        <f t="shared" si="14"/>
        <v>27886042.204381559</v>
      </c>
      <c r="AE54" s="115"/>
      <c r="AF54" s="53"/>
      <c r="AG54" s="54">
        <f>'[4]Risikoschätzung '!$U$20</f>
        <v>1.3698630136986301E-8</v>
      </c>
      <c r="AH54" s="52" t="s">
        <v>52</v>
      </c>
    </row>
    <row r="55" spans="1:34" ht="15" thickBot="1" x14ac:dyDescent="0.35">
      <c r="AD55" s="44">
        <f>SUM(AD9:AD54)</f>
        <v>1024077996.5831034</v>
      </c>
      <c r="AE55" s="115"/>
      <c r="AF55" s="55"/>
      <c r="AG55" s="56">
        <f>'[4]Risikoschätzung '!$U$24</f>
        <v>2.6214392602158284E-9</v>
      </c>
      <c r="AH55" s="57" t="s">
        <v>52</v>
      </c>
    </row>
    <row r="56" spans="1:34" ht="15" thickBot="1" x14ac:dyDescent="0.35">
      <c r="U56" s="122" t="s">
        <v>22</v>
      </c>
      <c r="V56" s="123"/>
      <c r="X56" s="9">
        <f>SUM(X9:X54)</f>
        <v>1933350</v>
      </c>
      <c r="Y56" s="69">
        <f>SUM(Y9:Y54)</f>
        <v>1005050066.1040138</v>
      </c>
      <c r="Z56" s="70">
        <f>SUM(Z9:Z54)</f>
        <v>15269750.680273406</v>
      </c>
      <c r="AA56" s="70">
        <f>SUM(AA9:AA54)</f>
        <v>625299.4132128919</v>
      </c>
      <c r="AB56" s="77">
        <f>SUM(AB9:AB54)</f>
        <v>1199530.3856032302</v>
      </c>
      <c r="AD56" s="71">
        <f>X56+Y56+Z56+AA56+AB56</f>
        <v>1024077996.5831033</v>
      </c>
      <c r="AF56" s="140"/>
      <c r="AG56" s="141"/>
    </row>
    <row r="57" spans="1:34" ht="15" thickBot="1" x14ac:dyDescent="0.35">
      <c r="AF57" s="142"/>
      <c r="AG57" s="143"/>
    </row>
    <row r="58" spans="1:34" x14ac:dyDescent="0.3">
      <c r="AE58" s="29"/>
      <c r="AF58" s="140"/>
      <c r="AG58" s="141"/>
      <c r="AH58" s="47"/>
    </row>
    <row r="59" spans="1:34" ht="15" thickBot="1" x14ac:dyDescent="0.35">
      <c r="AF59" s="142"/>
      <c r="AG59" s="143"/>
    </row>
    <row r="60" spans="1:34" x14ac:dyDescent="0.3">
      <c r="AG60" s="46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V1" workbookViewId="0">
      <selection activeCell="AG12" sqref="AG12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90" customWidth="1"/>
    <col min="15" max="15" width="20.33203125" style="30" customWidth="1"/>
    <col min="16" max="16" width="16.44140625" style="30" customWidth="1"/>
    <col min="17" max="17" width="3.109375" style="33" customWidth="1"/>
    <col min="18" max="18" width="14.109375" customWidth="1"/>
    <col min="19" max="19" width="13.44140625" customWidth="1"/>
    <col min="20" max="20" width="3.109375" style="33" customWidth="1"/>
    <col min="21" max="21" width="15.6640625" style="33" customWidth="1"/>
    <col min="22" max="22" width="18.44140625" style="33" customWidth="1"/>
    <col min="23" max="23" width="5.6640625" style="33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89"/>
      <c r="L1" s="89"/>
      <c r="N1" s="89"/>
      <c r="Q1" s="89"/>
      <c r="R1" s="84"/>
      <c r="S1" s="84"/>
      <c r="T1" s="89"/>
      <c r="U1" s="84"/>
      <c r="V1" s="84"/>
      <c r="W1" s="89"/>
      <c r="AE1" s="115"/>
    </row>
    <row r="2" spans="1:36" ht="14.4" customHeight="1" thickBot="1" x14ac:dyDescent="0.35">
      <c r="B2" s="116" t="s">
        <v>0</v>
      </c>
      <c r="C2" s="117"/>
      <c r="D2" s="118"/>
      <c r="F2" s="115"/>
      <c r="G2" s="115"/>
      <c r="H2" s="90"/>
      <c r="K2" s="2"/>
      <c r="L2" s="90"/>
      <c r="O2" s="122" t="s">
        <v>55</v>
      </c>
      <c r="P2" s="123"/>
      <c r="Q2" s="90"/>
      <c r="R2" s="84"/>
      <c r="S2" s="84"/>
      <c r="T2" s="90"/>
      <c r="U2" s="84"/>
      <c r="V2" s="84"/>
      <c r="W2" s="90"/>
      <c r="Y2" s="148" t="s">
        <v>86</v>
      </c>
      <c r="Z2" s="149"/>
      <c r="AA2" s="150"/>
      <c r="AB2" s="8"/>
      <c r="AC2" s="8"/>
      <c r="AE2" s="115"/>
    </row>
    <row r="3" spans="1:36" ht="14.4" customHeight="1" thickBot="1" x14ac:dyDescent="0.35">
      <c r="B3" s="119"/>
      <c r="C3" s="120"/>
      <c r="D3" s="121"/>
      <c r="F3" s="115"/>
      <c r="G3" s="115"/>
      <c r="H3" s="90"/>
      <c r="K3" s="2"/>
      <c r="L3" s="90"/>
      <c r="O3" s="157" t="s">
        <v>85</v>
      </c>
      <c r="P3" s="158"/>
      <c r="Q3" s="90"/>
      <c r="R3" s="84"/>
      <c r="S3" s="84"/>
      <c r="T3" s="90"/>
      <c r="U3" s="84"/>
      <c r="V3" s="84"/>
      <c r="W3" s="90"/>
      <c r="Y3" s="151"/>
      <c r="Z3" s="152"/>
      <c r="AA3" s="153"/>
      <c r="AB3" s="8"/>
      <c r="AC3" s="8"/>
      <c r="AE3" s="115"/>
      <c r="AF3" s="93" t="s">
        <v>58</v>
      </c>
      <c r="AG3" s="94"/>
      <c r="AH3" s="95"/>
    </row>
    <row r="4" spans="1:36" ht="14.4" customHeight="1" thickBot="1" x14ac:dyDescent="0.35">
      <c r="H4" s="90"/>
      <c r="K4" s="2"/>
      <c r="L4" s="90"/>
      <c r="O4" s="159"/>
      <c r="P4" s="160"/>
      <c r="Q4" s="90"/>
      <c r="R4" s="84"/>
      <c r="S4" s="84"/>
      <c r="T4" s="90"/>
      <c r="U4" s="84"/>
      <c r="V4" s="84"/>
      <c r="W4" s="90"/>
      <c r="Y4" s="154"/>
      <c r="Z4" s="155"/>
      <c r="AA4" s="156"/>
      <c r="AB4" s="8"/>
      <c r="AC4" s="8"/>
      <c r="AE4" s="115"/>
      <c r="AF4" s="96"/>
      <c r="AG4" s="97"/>
      <c r="AH4" s="98"/>
    </row>
    <row r="5" spans="1:36" ht="14.4" customHeight="1" thickBot="1" x14ac:dyDescent="0.35">
      <c r="D5" s="99" t="s">
        <v>2</v>
      </c>
      <c r="E5" s="100"/>
      <c r="H5" s="90"/>
      <c r="I5" s="99" t="s">
        <v>7</v>
      </c>
      <c r="J5" s="103"/>
      <c r="K5" s="100"/>
      <c r="L5" s="90"/>
      <c r="M5" s="103" t="s">
        <v>3</v>
      </c>
      <c r="O5" s="105"/>
      <c r="P5" s="106"/>
      <c r="Q5" s="90"/>
      <c r="R5" s="103" t="s">
        <v>20</v>
      </c>
      <c r="S5" s="100"/>
      <c r="T5" s="90"/>
      <c r="U5" s="99" t="s">
        <v>29</v>
      </c>
      <c r="V5" s="100"/>
      <c r="W5" s="90"/>
      <c r="AE5" s="115"/>
    </row>
    <row r="6" spans="1:36" ht="14.4" customHeight="1" thickBot="1" x14ac:dyDescent="0.35">
      <c r="D6" s="101"/>
      <c r="E6" s="102"/>
      <c r="H6" s="90"/>
      <c r="I6" s="101"/>
      <c r="J6" s="104"/>
      <c r="K6" s="102"/>
      <c r="L6" s="90"/>
      <c r="M6" s="104"/>
      <c r="O6" s="107"/>
      <c r="P6" s="108"/>
      <c r="Q6" s="90"/>
      <c r="R6" s="104"/>
      <c r="S6" s="102"/>
      <c r="T6" s="90"/>
      <c r="U6" s="101"/>
      <c r="V6" s="102"/>
      <c r="W6" s="90"/>
      <c r="AE6" s="115"/>
      <c r="AF6" s="65" t="s">
        <v>30</v>
      </c>
      <c r="AG6" s="49"/>
      <c r="AH6" s="49"/>
      <c r="AI6" s="49"/>
      <c r="AJ6" s="62"/>
    </row>
    <row r="7" spans="1:36" ht="15" customHeight="1" thickBot="1" x14ac:dyDescent="0.35">
      <c r="B7" s="92" t="s">
        <v>5</v>
      </c>
      <c r="C7" s="92"/>
      <c r="D7" s="111" t="s">
        <v>4</v>
      </c>
      <c r="E7" s="111"/>
      <c r="F7" s="112" t="s">
        <v>6</v>
      </c>
      <c r="G7" s="112"/>
      <c r="H7" s="90"/>
      <c r="I7" s="73" t="s">
        <v>70</v>
      </c>
      <c r="J7" s="14" t="s">
        <v>69</v>
      </c>
      <c r="K7" s="22" t="s">
        <v>68</v>
      </c>
      <c r="L7" s="90"/>
      <c r="M7" s="1" t="s">
        <v>8</v>
      </c>
      <c r="O7" s="109"/>
      <c r="P7" s="110"/>
      <c r="Q7" s="90"/>
      <c r="R7" s="84"/>
      <c r="S7" s="84"/>
      <c r="T7" s="90"/>
      <c r="U7" s="84"/>
      <c r="V7" s="84"/>
      <c r="W7" s="90"/>
      <c r="X7" s="3" t="s">
        <v>9</v>
      </c>
      <c r="Y7" s="85" t="s">
        <v>10</v>
      </c>
      <c r="Z7" s="3" t="s">
        <v>11</v>
      </c>
      <c r="AA7" s="3" t="s">
        <v>12</v>
      </c>
      <c r="AB7" s="3" t="s">
        <v>13</v>
      </c>
      <c r="AD7" s="113" t="s">
        <v>56</v>
      </c>
      <c r="AE7" s="115"/>
      <c r="AF7" s="68" t="s">
        <v>54</v>
      </c>
      <c r="AG7" s="30">
        <v>80</v>
      </c>
      <c r="AH7" s="29" t="s">
        <v>18</v>
      </c>
      <c r="AI7" s="30">
        <v>0.08</v>
      </c>
      <c r="AJ7" s="52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90"/>
      <c r="I8" s="74"/>
      <c r="J8" s="7"/>
      <c r="K8" s="20"/>
      <c r="L8" s="90"/>
      <c r="M8" s="25"/>
      <c r="O8" s="34"/>
      <c r="P8" s="38"/>
      <c r="Q8" s="90"/>
      <c r="R8" s="86"/>
      <c r="S8" s="85"/>
      <c r="T8" s="90"/>
      <c r="U8" s="86"/>
      <c r="V8" s="85"/>
      <c r="W8" s="90"/>
      <c r="X8" s="41"/>
      <c r="Y8" s="10"/>
      <c r="Z8" s="40"/>
      <c r="AA8" s="40"/>
      <c r="AB8" s="40"/>
      <c r="AD8" s="114"/>
      <c r="AE8" s="115"/>
      <c r="AF8" s="63" t="s">
        <v>14</v>
      </c>
      <c r="AG8" s="30">
        <v>4</v>
      </c>
      <c r="AH8" s="29" t="s">
        <v>18</v>
      </c>
      <c r="AI8" s="29"/>
      <c r="AJ8" s="52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2">
        <f>'[1]Szenario 3'!$K9</f>
        <v>1226.2573442909008</v>
      </c>
      <c r="H9" s="90"/>
      <c r="I9" s="75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90"/>
      <c r="M9" s="26">
        <f>'[3]E-Auto'!$E7*(1/100)</f>
        <v>1.6900000000000001E-3</v>
      </c>
      <c r="O9" s="35">
        <f>F9</f>
        <v>11843.319917818244</v>
      </c>
      <c r="P9" s="39">
        <f>G9+(G9*J9)</f>
        <v>1241.6030790565985</v>
      </c>
      <c r="Q9" s="90"/>
      <c r="R9" s="32">
        <f>IF(O9&lt;$AG$18,1,2)</f>
        <v>1</v>
      </c>
      <c r="S9" s="37">
        <f>IF(P9&lt;$AG$10,1,2)</f>
        <v>1</v>
      </c>
      <c r="T9" s="90"/>
      <c r="U9" s="43">
        <f>($AI$15/$AG$20)*(1+0.15*(O9/$AG$18)^4)+$AH$33</f>
        <v>0.11934304891520245</v>
      </c>
      <c r="V9" s="37">
        <f>($AI$7/$AG$12)*(1+0.15*(P9/$AG$10)^4)+$AH$32</f>
        <v>2.6666666730657067E-3</v>
      </c>
      <c r="W9" s="90"/>
      <c r="X9" s="84">
        <f>($AG$7*$AG$8*S9*$AG$24+$AG$15*$AG$16*R9*$AG$24)</f>
        <v>3600</v>
      </c>
      <c r="Y9" s="45">
        <f>(O9*U9*$AG$30+P9*V9*$AG$29)*365</f>
        <v>16284897.676301647</v>
      </c>
      <c r="Z9" s="45">
        <f>(O9*$AI$15*$AG$37+P9*$AI$7*$AG$36)*365</f>
        <v>247515.68060647286</v>
      </c>
      <c r="AA9" s="45">
        <f>O9*$AI$15*($AG$41+$AG$40*(1-M9))*365</f>
        <v>17063.58879183446</v>
      </c>
      <c r="AB9" s="46">
        <f>365*((P9*$AI$7*($AG$53*$AG$54+$AG$49*$AG$50+$AG$45*$AG$46))+(O9*1.6*$AI$15*($AG$53*$AG$55+$AG$49*$AG$51+$AG$45*$AG$47)))</f>
        <v>19478.591353901335</v>
      </c>
      <c r="AD9" s="44">
        <f>SUM(X9:AB9)</f>
        <v>16572555.537053855</v>
      </c>
      <c r="AE9" s="115"/>
      <c r="AF9" s="144" t="s">
        <v>15</v>
      </c>
      <c r="AG9" s="17"/>
      <c r="AH9" s="147"/>
      <c r="AI9" s="78" t="s">
        <v>59</v>
      </c>
      <c r="AJ9" s="79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2">
        <f>'[1]Szenario 3'!$K10</f>
        <v>1244.86142</v>
      </c>
      <c r="H10" s="90"/>
      <c r="I10" s="76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90"/>
      <c r="M10" s="27">
        <f>'[3]E-Auto'!$E8*(1/100)</f>
        <v>2.3700000000000001E-3</v>
      </c>
      <c r="O10" s="35">
        <f t="shared" ref="O10:O54" si="0">F10</f>
        <v>12023</v>
      </c>
      <c r="P10" s="39">
        <f t="shared" ref="P10:P54" si="1">G10+(G10*J10)</f>
        <v>1260.2474266019526</v>
      </c>
      <c r="Q10" s="90"/>
      <c r="R10" s="32">
        <f t="shared" ref="R10:R54" si="2">IF(O10&lt;$AG$18,1,2)</f>
        <v>1</v>
      </c>
      <c r="S10" s="37">
        <f t="shared" ref="S10:S54" si="3">IF(P10&lt;$AG$10,1,2)</f>
        <v>1</v>
      </c>
      <c r="T10" s="90"/>
      <c r="U10" s="43">
        <f t="shared" ref="U10:U54" si="4">($AI$15/$AG$20)*(1+0.15*(O10/$AG$18)^4)+$AH$33</f>
        <v>0.1193436520659952</v>
      </c>
      <c r="V10" s="37">
        <f t="shared" ref="V10:V54" si="5">($AI$7/$AG$12)*(1+0.15*(P10/$AG$10)^4)+$AH$32</f>
        <v>2.666666673458812E-3</v>
      </c>
      <c r="W10" s="90"/>
      <c r="X10" s="84">
        <f t="shared" ref="X10:X12" si="6">($AG$7*$AG$8*S10*$AG$24+$AG$15*$AG$16*R10*$AG$24)</f>
        <v>3600</v>
      </c>
      <c r="Y10" s="45">
        <f t="shared" ref="Y10:Y54" si="7">(O10*U10*$AG$30+P10*V10*$AG$29)*365</f>
        <v>16532042.575361151</v>
      </c>
      <c r="Z10" s="45">
        <f t="shared" ref="Z10:Z54" si="8">(O10*$AI$15*$AG$37+P10*$AI$7*$AG$36)*365</f>
        <v>251270.00372851655</v>
      </c>
      <c r="AA10" s="45">
        <f t="shared" ref="AA10:AA54" si="9">O10*$AI$15*($AG$41+$AG$40*(1-M10))*365</f>
        <v>17314.231670626003</v>
      </c>
      <c r="AB10" s="46">
        <f t="shared" ref="AB10:AB54" si="10">365*((P10*$AI$7*($AG$53*$AG$54+$AG$49*$AG$50+$AG$45*$AG$46))+(O10*1.6*$AI$15*($AG$53*$AG$55+$AG$49*$AG$51+$AG$45*$AG$47)))</f>
        <v>19773.338945640469</v>
      </c>
      <c r="AD10" s="44">
        <f t="shared" ref="AD10:AD46" si="11">SUM(X10:AB10)</f>
        <v>16824000.149705935</v>
      </c>
      <c r="AE10" s="115"/>
      <c r="AF10" s="145"/>
      <c r="AG10" s="18">
        <v>110400</v>
      </c>
      <c r="AH10" s="147"/>
      <c r="AI10" s="78"/>
      <c r="AJ10" s="52"/>
    </row>
    <row r="11" spans="1:36" x14ac:dyDescent="0.3">
      <c r="A11" s="5">
        <f t="shared" ref="A11:A54" si="12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2">
        <f>'[1]Szenario 3'!$K11</f>
        <v>1263.4654957090991</v>
      </c>
      <c r="H11" s="90"/>
      <c r="I11" s="76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90"/>
      <c r="M11" s="27">
        <f>'[3]E-Auto'!$E9*(1/100)</f>
        <v>3.1800000000000001E-3</v>
      </c>
      <c r="O11" s="35">
        <f t="shared" si="0"/>
        <v>12202.680082181758</v>
      </c>
      <c r="P11" s="39">
        <f t="shared" si="1"/>
        <v>1278.8907908122485</v>
      </c>
      <c r="Q11" s="90"/>
      <c r="R11" s="32">
        <f t="shared" si="2"/>
        <v>1</v>
      </c>
      <c r="S11" s="37">
        <f t="shared" si="3"/>
        <v>1</v>
      </c>
      <c r="T11" s="90"/>
      <c r="U11" s="43">
        <f t="shared" si="4"/>
        <v>0.1193442828733348</v>
      </c>
      <c r="V11" s="37">
        <f t="shared" si="5"/>
        <v>2.666666673869735E-3</v>
      </c>
      <c r="W11" s="90"/>
      <c r="X11" s="84">
        <f t="shared" si="6"/>
        <v>3600</v>
      </c>
      <c r="Y11" s="45">
        <f t="shared" si="7"/>
        <v>16779193.831898272</v>
      </c>
      <c r="Z11" s="45">
        <f t="shared" si="8"/>
        <v>255024.32254355276</v>
      </c>
      <c r="AA11" s="45">
        <f t="shared" si="9"/>
        <v>17563.03028881651</v>
      </c>
      <c r="AB11" s="46">
        <f t="shared" si="10"/>
        <v>20068.082602578103</v>
      </c>
      <c r="AD11" s="44">
        <f t="shared" si="11"/>
        <v>17075449.267333221</v>
      </c>
      <c r="AE11" s="115"/>
      <c r="AF11" s="146"/>
      <c r="AG11" s="17"/>
      <c r="AH11" s="147"/>
      <c r="AI11" s="78" t="s">
        <v>60</v>
      </c>
      <c r="AJ11" s="79">
        <v>65</v>
      </c>
    </row>
    <row r="12" spans="1:36" ht="15" thickBot="1" x14ac:dyDescent="0.35">
      <c r="A12" s="5">
        <f t="shared" si="12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2">
        <f>'[1]Szenario 3'!$K12</f>
        <v>1282.0695714181982</v>
      </c>
      <c r="H12" s="90"/>
      <c r="I12" s="76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90"/>
      <c r="M12" s="27">
        <f>'[3]E-Auto'!$E10*(1/100)</f>
        <v>4.1700000000000001E-3</v>
      </c>
      <c r="O12" s="35">
        <f>F12</f>
        <v>12382.360164363514</v>
      </c>
      <c r="P12" s="39">
        <f t="shared" si="1"/>
        <v>1297.5332072688666</v>
      </c>
      <c r="Q12" s="90"/>
      <c r="R12" s="32">
        <f t="shared" si="2"/>
        <v>1</v>
      </c>
      <c r="S12" s="37">
        <f t="shared" si="3"/>
        <v>1</v>
      </c>
      <c r="T12" s="90"/>
      <c r="U12" s="43">
        <f t="shared" si="4"/>
        <v>0.11934494217000455</v>
      </c>
      <c r="V12" s="37">
        <f t="shared" si="5"/>
        <v>2.6666666742990053E-3</v>
      </c>
      <c r="W12" s="90"/>
      <c r="X12" s="84">
        <f t="shared" si="6"/>
        <v>3600</v>
      </c>
      <c r="Y12" s="45">
        <f t="shared" si="7"/>
        <v>17026351.736744206</v>
      </c>
      <c r="Z12" s="45">
        <f t="shared" si="8"/>
        <v>258778.63720742788</v>
      </c>
      <c r="AA12" s="45">
        <f t="shared" si="9"/>
        <v>17809.290353135737</v>
      </c>
      <c r="AB12" s="46">
        <f t="shared" si="10"/>
        <v>20362.822467092632</v>
      </c>
      <c r="AD12" s="44">
        <f t="shared" si="11"/>
        <v>17326902.486771859</v>
      </c>
      <c r="AE12" s="115"/>
      <c r="AF12" s="67" t="s">
        <v>32</v>
      </c>
      <c r="AG12" s="61">
        <v>30</v>
      </c>
      <c r="AH12" s="42" t="s">
        <v>33</v>
      </c>
      <c r="AI12" s="42"/>
      <c r="AJ12" s="57"/>
    </row>
    <row r="13" spans="1:36" ht="15" thickBot="1" x14ac:dyDescent="0.35">
      <c r="A13" s="5">
        <f t="shared" si="12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2">
        <f>'[1]Szenario 3'!$K13</f>
        <v>1300.673647127297</v>
      </c>
      <c r="H13" s="90"/>
      <c r="I13" s="76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90"/>
      <c r="M13" s="27">
        <f>'[3]E-Auto'!$E11*(1/100)</f>
        <v>6.2100000000000002E-3</v>
      </c>
      <c r="O13" s="35">
        <f t="shared" si="0"/>
        <v>12562.04024654527</v>
      </c>
      <c r="P13" s="39">
        <f t="shared" si="1"/>
        <v>1316.1747098569922</v>
      </c>
      <c r="Q13" s="90"/>
      <c r="R13" s="32">
        <f t="shared" si="2"/>
        <v>1</v>
      </c>
      <c r="S13" s="37">
        <f t="shared" si="3"/>
        <v>1</v>
      </c>
      <c r="T13" s="90"/>
      <c r="U13" s="43">
        <f t="shared" si="4"/>
        <v>0.11934563080114111</v>
      </c>
      <c r="V13" s="37">
        <f t="shared" si="5"/>
        <v>2.6666666747471599E-3</v>
      </c>
      <c r="W13" s="90"/>
      <c r="X13" s="84">
        <f>($AG$7*$AG$8*S13*$AG$24+$AG$15*$AG$16*R13*$AG$24)</f>
        <v>3600</v>
      </c>
      <c r="Y13" s="45">
        <f t="shared" si="7"/>
        <v>17273516.589369044</v>
      </c>
      <c r="Z13" s="45">
        <f t="shared" si="8"/>
        <v>262532.94786855893</v>
      </c>
      <c r="AA13" s="45">
        <f t="shared" si="9"/>
        <v>18041.904268908085</v>
      </c>
      <c r="AB13" s="46">
        <f t="shared" si="10"/>
        <v>20657.558674775151</v>
      </c>
      <c r="AD13" s="44">
        <f t="shared" si="11"/>
        <v>17578349.000181288</v>
      </c>
      <c r="AE13" s="115"/>
    </row>
    <row r="14" spans="1:36" ht="15" thickBot="1" x14ac:dyDescent="0.35">
      <c r="A14" s="19">
        <f t="shared" si="12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2">
        <f>'[1]Szenario 3'!$K14</f>
        <v>1319.2777228363964</v>
      </c>
      <c r="H14" s="90"/>
      <c r="I14" s="76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90"/>
      <c r="M14" s="27">
        <f>'[3]E-Auto'!$E12*(1/100)</f>
        <v>3.5041935483870967E-2</v>
      </c>
      <c r="O14" s="35">
        <f t="shared" si="0"/>
        <v>12741.720328727028</v>
      </c>
      <c r="P14" s="39">
        <f t="shared" si="1"/>
        <v>1334.8153308654994</v>
      </c>
      <c r="Q14" s="90"/>
      <c r="R14" s="32">
        <f t="shared" si="2"/>
        <v>1</v>
      </c>
      <c r="S14" s="37">
        <f t="shared" si="3"/>
        <v>1</v>
      </c>
      <c r="T14" s="90"/>
      <c r="U14" s="43">
        <f t="shared" si="4"/>
        <v>0.11934634962423459</v>
      </c>
      <c r="V14" s="37">
        <f t="shared" si="5"/>
        <v>2.6666666752147438E-3</v>
      </c>
      <c r="W14" s="90"/>
      <c r="X14" s="84">
        <f>($AG$7*$AG$8*S14*$AG$24+$AG$15*$AG$16*R14*$AG$24)+AG26</f>
        <v>1511350</v>
      </c>
      <c r="Y14" s="45">
        <f t="shared" si="7"/>
        <v>17520688.698011387</v>
      </c>
      <c r="Z14" s="45">
        <f t="shared" si="8"/>
        <v>266287.25466837129</v>
      </c>
      <c r="AA14" s="45">
        <f t="shared" si="9"/>
        <v>17929.87813846071</v>
      </c>
      <c r="AB14" s="46">
        <f t="shared" si="10"/>
        <v>20952.291354829144</v>
      </c>
      <c r="AD14" s="44">
        <f t="shared" si="11"/>
        <v>19337208.122173045</v>
      </c>
      <c r="AE14" s="115"/>
      <c r="AF14" s="65" t="s">
        <v>31</v>
      </c>
      <c r="AG14" s="49"/>
      <c r="AH14" s="49"/>
      <c r="AI14" s="49"/>
      <c r="AJ14" s="62"/>
    </row>
    <row r="15" spans="1:36" x14ac:dyDescent="0.3">
      <c r="A15" s="5">
        <f t="shared" si="12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2">
        <f>'[1]Szenario 3'!$K15</f>
        <v>1337.8817985454955</v>
      </c>
      <c r="H15" s="90"/>
      <c r="I15" s="76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90"/>
      <c r="M15" s="27">
        <f>'[3]E-Auto'!$E13*(1/100)</f>
        <v>6.3873870967741941E-2</v>
      </c>
      <c r="O15" s="35">
        <f t="shared" si="0"/>
        <v>12921.400410908785</v>
      </c>
      <c r="P15" s="39">
        <f t="shared" si="1"/>
        <v>1353.4551010798561</v>
      </c>
      <c r="Q15" s="90"/>
      <c r="R15" s="32">
        <f t="shared" si="2"/>
        <v>1</v>
      </c>
      <c r="S15" s="37">
        <f t="shared" si="3"/>
        <v>1</v>
      </c>
      <c r="T15" s="90"/>
      <c r="U15" s="43">
        <f t="shared" si="4"/>
        <v>0.1193470995091284</v>
      </c>
      <c r="V15" s="37">
        <f t="shared" si="5"/>
        <v>2.6666666757023103E-3</v>
      </c>
      <c r="W15" s="90"/>
      <c r="X15" s="84">
        <f>($AJ$11*$AG$8*S15*$AG$25+$AJ$9*$AG$8*S15*$AG$24+$AG$15*$AG$16*R15*$AG$24)</f>
        <v>10100</v>
      </c>
      <c r="Y15" s="45">
        <f t="shared" si="7"/>
        <v>17767868.379807774</v>
      </c>
      <c r="Z15" s="45">
        <f t="shared" si="8"/>
        <v>270041.55774170533</v>
      </c>
      <c r="AA15" s="45">
        <f t="shared" si="9"/>
        <v>17807.414287175776</v>
      </c>
      <c r="AB15" s="46">
        <f t="shared" si="10"/>
        <v>21247.020630442225</v>
      </c>
      <c r="AD15" s="44">
        <f t="shared" si="11"/>
        <v>18087064.372467097</v>
      </c>
      <c r="AE15" s="115"/>
      <c r="AF15" s="66" t="s">
        <v>53</v>
      </c>
      <c r="AG15" s="30">
        <v>80</v>
      </c>
      <c r="AH15" s="29" t="s">
        <v>18</v>
      </c>
      <c r="AI15" s="30">
        <v>0.08</v>
      </c>
      <c r="AJ15" s="52" t="s">
        <v>19</v>
      </c>
    </row>
    <row r="16" spans="1:36" x14ac:dyDescent="0.3">
      <c r="A16" s="5">
        <f t="shared" si="12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2">
        <f>'[1]Szenario 3'!$K16</f>
        <v>1356.4858742545948</v>
      </c>
      <c r="H16" s="90"/>
      <c r="I16" s="76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90"/>
      <c r="M16" s="27">
        <f>'[3]E-Auto'!$E14*(1/100)</f>
        <v>9.2705806451612929E-2</v>
      </c>
      <c r="O16" s="35">
        <f t="shared" si="0"/>
        <v>13101.080493090543</v>
      </c>
      <c r="P16" s="39">
        <f t="shared" si="1"/>
        <v>1372.0940498686207</v>
      </c>
      <c r="Q16" s="90"/>
      <c r="R16" s="32">
        <f t="shared" si="2"/>
        <v>1</v>
      </c>
      <c r="S16" s="37">
        <f t="shared" si="3"/>
        <v>1</v>
      </c>
      <c r="T16" s="90"/>
      <c r="U16" s="43">
        <f t="shared" si="4"/>
        <v>0.11934788133801942</v>
      </c>
      <c r="V16" s="37">
        <f t="shared" si="5"/>
        <v>2.6666666762104204E-3</v>
      </c>
      <c r="W16" s="90"/>
      <c r="X16" s="84">
        <f t="shared" ref="X16:X54" si="13">($AJ$11*$AG$8*S16*$AG$25+$AJ$9*$AG$8*S16*$AG$24+$AG$15*$AG$16*R16*$AG$24)</f>
        <v>10100</v>
      </c>
      <c r="Y16" s="45">
        <f t="shared" si="7"/>
        <v>18015055.960922062</v>
      </c>
      <c r="Z16" s="45">
        <f t="shared" si="8"/>
        <v>273795.85721719527</v>
      </c>
      <c r="AA16" s="45">
        <f t="shared" si="9"/>
        <v>17674.512715053297</v>
      </c>
      <c r="AB16" s="46">
        <f t="shared" si="10"/>
        <v>21541.746619132271</v>
      </c>
      <c r="AD16" s="44">
        <f t="shared" si="11"/>
        <v>18338168.077473443</v>
      </c>
      <c r="AE16" s="115"/>
      <c r="AF16" s="63" t="s">
        <v>17</v>
      </c>
      <c r="AG16" s="30">
        <v>5</v>
      </c>
      <c r="AH16" s="29" t="s">
        <v>18</v>
      </c>
      <c r="AI16" s="29"/>
      <c r="AJ16" s="52"/>
    </row>
    <row r="17" spans="1:36" x14ac:dyDescent="0.3">
      <c r="A17" s="5">
        <f t="shared" si="12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2">
        <f>'[1]Szenario 3'!$K17</f>
        <v>1375.0899499636937</v>
      </c>
      <c r="H17" s="90"/>
      <c r="I17" s="76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90"/>
      <c r="M17" s="27">
        <f>'[3]E-Auto'!$E15*(1/100)</f>
        <v>0.1215377419354839</v>
      </c>
      <c r="O17" s="35">
        <f>F17</f>
        <v>13280.760575272299</v>
      </c>
      <c r="P17" s="39">
        <f t="shared" si="1"/>
        <v>1390.7322052640286</v>
      </c>
      <c r="Q17" s="90"/>
      <c r="R17" s="32">
        <f t="shared" si="2"/>
        <v>1</v>
      </c>
      <c r="S17" s="37">
        <f t="shared" si="3"/>
        <v>1</v>
      </c>
      <c r="T17" s="90"/>
      <c r="U17" s="43">
        <f t="shared" si="4"/>
        <v>0.11934869600545786</v>
      </c>
      <c r="V17" s="37">
        <f t="shared" si="5"/>
        <v>2.6666666767396412E-3</v>
      </c>
      <c r="W17" s="90"/>
      <c r="X17" s="84">
        <f t="shared" si="13"/>
        <v>10100</v>
      </c>
      <c r="Y17" s="45">
        <f t="shared" si="7"/>
        <v>18262251.776674639</v>
      </c>
      <c r="Z17" s="45">
        <f t="shared" si="8"/>
        <v>277550.1532176222</v>
      </c>
      <c r="AA17" s="45">
        <f t="shared" si="9"/>
        <v>17531.173422093263</v>
      </c>
      <c r="AB17" s="46">
        <f t="shared" si="10"/>
        <v>21836.469433069873</v>
      </c>
      <c r="AD17" s="44">
        <f t="shared" si="11"/>
        <v>18589269.572747424</v>
      </c>
      <c r="AE17" s="115"/>
      <c r="AF17" s="144" t="s">
        <v>16</v>
      </c>
      <c r="AG17" s="17"/>
      <c r="AH17" s="147"/>
      <c r="AI17" s="29"/>
      <c r="AJ17" s="52"/>
    </row>
    <row r="18" spans="1:36" x14ac:dyDescent="0.3">
      <c r="A18" s="5">
        <f t="shared" si="12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2">
        <f>'[1]Szenario 3'!$K18</f>
        <v>1393.6940256727928</v>
      </c>
      <c r="H18" s="90"/>
      <c r="I18" s="76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90"/>
      <c r="M18" s="27">
        <f>'[3]E-Auto'!$E16*(1/100)</f>
        <v>0.15036967741935489</v>
      </c>
      <c r="O18" s="35">
        <f t="shared" si="0"/>
        <v>13460.440657454055</v>
      </c>
      <c r="P18" s="39">
        <f t="shared" si="1"/>
        <v>1409.369594037147</v>
      </c>
      <c r="Q18" s="90"/>
      <c r="R18" s="32">
        <f t="shared" si="2"/>
        <v>1</v>
      </c>
      <c r="S18" s="37">
        <f t="shared" si="3"/>
        <v>1</v>
      </c>
      <c r="T18" s="90"/>
      <c r="U18" s="43">
        <f t="shared" si="4"/>
        <v>0.11934954441834734</v>
      </c>
      <c r="V18" s="37">
        <f t="shared" si="5"/>
        <v>2.6666666772905499E-3</v>
      </c>
      <c r="W18" s="90"/>
      <c r="X18" s="84">
        <f t="shared" si="13"/>
        <v>10100</v>
      </c>
      <c r="Y18" s="45">
        <f t="shared" si="7"/>
        <v>18509456.171671543</v>
      </c>
      <c r="Z18" s="45">
        <f t="shared" si="8"/>
        <v>281304.44586024358</v>
      </c>
      <c r="AA18" s="45">
        <f t="shared" si="9"/>
        <v>17377.39640829567</v>
      </c>
      <c r="AB18" s="46">
        <f t="shared" si="10"/>
        <v>22131.189179379096</v>
      </c>
      <c r="AD18" s="44">
        <f t="shared" si="11"/>
        <v>18840369.203119464</v>
      </c>
      <c r="AE18" s="115"/>
      <c r="AF18" s="145"/>
      <c r="AG18" s="18">
        <v>30000</v>
      </c>
      <c r="AH18" s="147"/>
      <c r="AI18" s="29"/>
      <c r="AJ18" s="52"/>
    </row>
    <row r="19" spans="1:36" x14ac:dyDescent="0.3">
      <c r="A19" s="5">
        <f t="shared" si="12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2">
        <f>'[1]Szenario 3'!$K19</f>
        <v>1412.2981013818919</v>
      </c>
      <c r="H19" s="90"/>
      <c r="I19" s="76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90"/>
      <c r="M19" s="27">
        <f>'[3]E-Auto'!$E17*(1/100)</f>
        <v>0.17920161290322587</v>
      </c>
      <c r="O19" s="35">
        <f t="shared" si="0"/>
        <v>13640.120739635813</v>
      </c>
      <c r="P19" s="39">
        <f t="shared" si="1"/>
        <v>1428.0062417680085</v>
      </c>
      <c r="Q19" s="90"/>
      <c r="R19" s="32">
        <f t="shared" si="2"/>
        <v>1</v>
      </c>
      <c r="S19" s="37">
        <f t="shared" si="3"/>
        <v>1</v>
      </c>
      <c r="T19" s="90"/>
      <c r="U19" s="43">
        <f t="shared" si="4"/>
        <v>0.11935042749594485</v>
      </c>
      <c r="V19" s="37">
        <f t="shared" si="5"/>
        <v>2.6666666778637294E-3</v>
      </c>
      <c r="W19" s="90"/>
      <c r="X19" s="84">
        <f t="shared" si="13"/>
        <v>10100</v>
      </c>
      <c r="Y19" s="45">
        <f t="shared" si="7"/>
        <v>18756669.499933511</v>
      </c>
      <c r="Z19" s="45">
        <f t="shared" si="8"/>
        <v>285058.73525709991</v>
      </c>
      <c r="AA19" s="45">
        <f t="shared" si="9"/>
        <v>17213.181673660532</v>
      </c>
      <c r="AB19" s="46">
        <f t="shared" si="10"/>
        <v>22425.905960418077</v>
      </c>
      <c r="AD19" s="44">
        <f t="shared" si="11"/>
        <v>19091467.32282469</v>
      </c>
      <c r="AE19" s="115"/>
      <c r="AF19" s="146"/>
      <c r="AG19" s="17"/>
      <c r="AH19" s="147"/>
      <c r="AI19" s="29"/>
      <c r="AJ19" s="52"/>
    </row>
    <row r="20" spans="1:36" ht="15" thickBot="1" x14ac:dyDescent="0.35">
      <c r="A20" s="5">
        <f t="shared" si="12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2">
        <f>'[1]Szenario 3'!$K20</f>
        <v>1430.902177090991</v>
      </c>
      <c r="H20" s="90"/>
      <c r="I20" s="76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90"/>
      <c r="M20" s="27">
        <f>'[3]E-Auto'!$E18*(1/100)</f>
        <v>0.20803354838709684</v>
      </c>
      <c r="O20" s="35">
        <f t="shared" si="0"/>
        <v>13819.800821817569</v>
      </c>
      <c r="P20" s="39">
        <f t="shared" si="1"/>
        <v>1446.6421729111189</v>
      </c>
      <c r="Q20" s="90"/>
      <c r="R20" s="32">
        <f t="shared" si="2"/>
        <v>1</v>
      </c>
      <c r="S20" s="37">
        <f t="shared" si="3"/>
        <v>1</v>
      </c>
      <c r="T20" s="90"/>
      <c r="U20" s="43">
        <f t="shared" si="4"/>
        <v>0.11935134616986076</v>
      </c>
      <c r="V20" s="37">
        <f t="shared" si="5"/>
        <v>2.6666666784597721E-3</v>
      </c>
      <c r="W20" s="90"/>
      <c r="X20" s="84">
        <f t="shared" si="13"/>
        <v>10100</v>
      </c>
      <c r="Y20" s="45">
        <f t="shared" si="7"/>
        <v>19003892.125024889</v>
      </c>
      <c r="Z20" s="45">
        <f t="shared" si="8"/>
        <v>288813.02151530178</v>
      </c>
      <c r="AA20" s="45">
        <f t="shared" si="9"/>
        <v>17038.529218187836</v>
      </c>
      <c r="AB20" s="46">
        <f t="shared" si="10"/>
        <v>22720.619874041186</v>
      </c>
      <c r="AD20" s="44">
        <f t="shared" si="11"/>
        <v>19342564.295632422</v>
      </c>
      <c r="AE20" s="115"/>
      <c r="AF20" s="67" t="s">
        <v>32</v>
      </c>
      <c r="AG20" s="61">
        <v>30</v>
      </c>
      <c r="AH20" s="42" t="s">
        <v>33</v>
      </c>
      <c r="AI20" s="42"/>
      <c r="AJ20" s="57"/>
    </row>
    <row r="21" spans="1:36" ht="15" thickBot="1" x14ac:dyDescent="0.35">
      <c r="A21" s="5">
        <f t="shared" si="12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2">
        <f>'[1]Szenario 3'!$K21</f>
        <v>1449.5062528000901</v>
      </c>
      <c r="H21" s="90"/>
      <c r="I21" s="76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90"/>
      <c r="M21" s="27">
        <f>'[3]E-Auto'!$E19*(1/100)</f>
        <v>0.23686548387096781</v>
      </c>
      <c r="O21" s="35">
        <f t="shared" si="0"/>
        <v>13999.480903999325</v>
      </c>
      <c r="P21" s="39">
        <f t="shared" si="1"/>
        <v>1465.2774108566889</v>
      </c>
      <c r="Q21" s="90"/>
      <c r="R21" s="32">
        <f t="shared" si="2"/>
        <v>1</v>
      </c>
      <c r="S21" s="37">
        <f t="shared" si="3"/>
        <v>1</v>
      </c>
      <c r="T21" s="90"/>
      <c r="U21" s="43">
        <f t="shared" si="4"/>
        <v>0.11935230138405885</v>
      </c>
      <c r="V21" s="37">
        <f t="shared" si="5"/>
        <v>2.6666666790792766E-3</v>
      </c>
      <c r="W21" s="90"/>
      <c r="X21" s="84">
        <f t="shared" si="13"/>
        <v>10100</v>
      </c>
      <c r="Y21" s="45">
        <f t="shared" si="7"/>
        <v>19251124.420182507</v>
      </c>
      <c r="Z21" s="45">
        <f t="shared" si="8"/>
        <v>292567.30473729846</v>
      </c>
      <c r="AA21" s="45">
        <f t="shared" si="9"/>
        <v>16853.439041877587</v>
      </c>
      <c r="AB21" s="46">
        <f t="shared" si="10"/>
        <v>23015.331013844014</v>
      </c>
      <c r="AD21" s="44">
        <f t="shared" si="11"/>
        <v>19593660.49497553</v>
      </c>
      <c r="AE21" s="115"/>
    </row>
    <row r="22" spans="1:36" ht="15" thickBot="1" x14ac:dyDescent="0.35">
      <c r="A22" s="5">
        <f t="shared" si="12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2">
        <f>'[1]Szenario 3'!$K22</f>
        <v>1468.110328509189</v>
      </c>
      <c r="H22" s="90"/>
      <c r="I22" s="76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90"/>
      <c r="M22" s="27">
        <f>'[3]E-Auto'!$E20*(1/100)</f>
        <v>0.26569741935483882</v>
      </c>
      <c r="O22" s="35">
        <f t="shared" si="0"/>
        <v>14179.160986181081</v>
      </c>
      <c r="P22" s="39">
        <f t="shared" si="1"/>
        <v>1483.9119779879088</v>
      </c>
      <c r="Q22" s="90"/>
      <c r="R22" s="32">
        <f t="shared" si="2"/>
        <v>1</v>
      </c>
      <c r="S22" s="37">
        <f t="shared" si="3"/>
        <v>1</v>
      </c>
      <c r="T22" s="90"/>
      <c r="U22" s="43">
        <f t="shared" si="4"/>
        <v>0.11935329409485626</v>
      </c>
      <c r="V22" s="37">
        <f t="shared" si="5"/>
        <v>2.6666666797228503E-3</v>
      </c>
      <c r="W22" s="90"/>
      <c r="X22" s="84">
        <f t="shared" si="13"/>
        <v>10100</v>
      </c>
      <c r="Y22" s="45">
        <f t="shared" si="7"/>
        <v>19498366.768444471</v>
      </c>
      <c r="Z22" s="45">
        <f t="shared" si="8"/>
        <v>296321.58502112835</v>
      </c>
      <c r="AA22" s="45">
        <f t="shared" si="9"/>
        <v>16657.911144729791</v>
      </c>
      <c r="AB22" s="46">
        <f t="shared" si="10"/>
        <v>23310.039469392588</v>
      </c>
      <c r="AD22" s="44">
        <f t="shared" si="11"/>
        <v>19844756.304079719</v>
      </c>
      <c r="AE22" s="115"/>
      <c r="AF22" s="58" t="s">
        <v>25</v>
      </c>
      <c r="AG22" s="49"/>
      <c r="AH22" s="49"/>
      <c r="AI22" s="80" t="s">
        <v>61</v>
      </c>
      <c r="AJ22" s="81"/>
    </row>
    <row r="23" spans="1:36" ht="15" thickTop="1" x14ac:dyDescent="0.3">
      <c r="A23" s="5">
        <f t="shared" si="12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2">
        <f>'[1]Szenario 3'!$K23</f>
        <v>1486.7144042182883</v>
      </c>
      <c r="H23" s="90"/>
      <c r="I23" s="76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90"/>
      <c r="M23" s="27">
        <f>'[3]E-Auto'!$E21*(1/100)</f>
        <v>0.29452935483870979</v>
      </c>
      <c r="O23" s="35">
        <f t="shared" si="0"/>
        <v>14358.841068362839</v>
      </c>
      <c r="P23" s="39">
        <f t="shared" si="1"/>
        <v>1502.5458957345679</v>
      </c>
      <c r="Q23" s="90"/>
      <c r="R23" s="32">
        <f t="shared" si="2"/>
        <v>1</v>
      </c>
      <c r="S23" s="37">
        <f t="shared" si="3"/>
        <v>1</v>
      </c>
      <c r="T23" s="90"/>
      <c r="U23" s="43">
        <f t="shared" si="4"/>
        <v>0.11935432527092353</v>
      </c>
      <c r="V23" s="37">
        <f t="shared" si="5"/>
        <v>2.6666666803911079E-3</v>
      </c>
      <c r="W23" s="90"/>
      <c r="X23" s="84">
        <f t="shared" si="13"/>
        <v>10100</v>
      </c>
      <c r="Y23" s="45">
        <f t="shared" si="7"/>
        <v>19745619.56277886</v>
      </c>
      <c r="Z23" s="45">
        <f t="shared" si="8"/>
        <v>300075.86246065382</v>
      </c>
      <c r="AA23" s="45">
        <f t="shared" si="9"/>
        <v>16451.945526744435</v>
      </c>
      <c r="AB23" s="46">
        <f t="shared" si="10"/>
        <v>23604.745326437911</v>
      </c>
      <c r="AD23" s="44">
        <f t="shared" si="11"/>
        <v>20095852.116092697</v>
      </c>
      <c r="AE23" s="115"/>
      <c r="AF23" s="59" t="s">
        <v>34</v>
      </c>
      <c r="AG23" s="29"/>
      <c r="AH23" s="29"/>
      <c r="AI23" s="78" t="s">
        <v>62</v>
      </c>
      <c r="AJ23" s="82" t="s">
        <v>63</v>
      </c>
    </row>
    <row r="24" spans="1:36" x14ac:dyDescent="0.3">
      <c r="A24" s="5">
        <f t="shared" si="12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2">
        <f>'[1]Szenario 3'!$K24</f>
        <v>1505.3184799273872</v>
      </c>
      <c r="H24" s="90"/>
      <c r="I24" s="76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90"/>
      <c r="M24" s="27">
        <f>'[3]E-Auto'!$E22*(1/100)</f>
        <v>0.32336129032258071</v>
      </c>
      <c r="O24" s="35">
        <f t="shared" si="0"/>
        <v>14538.521150544595</v>
      </c>
      <c r="P24" s="39">
        <f t="shared" si="1"/>
        <v>1521.1791846232784</v>
      </c>
      <c r="Q24" s="90"/>
      <c r="R24" s="32">
        <f t="shared" si="2"/>
        <v>1</v>
      </c>
      <c r="S24" s="37">
        <f t="shared" si="3"/>
        <v>1</v>
      </c>
      <c r="T24" s="90"/>
      <c r="U24" s="43">
        <f t="shared" si="4"/>
        <v>0.11935539589328457</v>
      </c>
      <c r="V24" s="37">
        <f t="shared" si="5"/>
        <v>2.6666666810846724E-3</v>
      </c>
      <c r="W24" s="90"/>
      <c r="X24" s="84">
        <f t="shared" si="13"/>
        <v>10100</v>
      </c>
      <c r="Y24" s="45">
        <f t="shared" si="7"/>
        <v>19992883.206212357</v>
      </c>
      <c r="Z24" s="45">
        <f t="shared" si="8"/>
        <v>303830.13714578148</v>
      </c>
      <c r="AA24" s="45">
        <f t="shared" si="9"/>
        <v>16235.542187921536</v>
      </c>
      <c r="AB24" s="46">
        <f t="shared" si="10"/>
        <v>23899.44866711694</v>
      </c>
      <c r="AD24" s="44">
        <f t="shared" si="11"/>
        <v>20346948.334213175</v>
      </c>
      <c r="AE24" s="115"/>
      <c r="AF24" s="51" t="s">
        <v>35</v>
      </c>
      <c r="AG24" s="30">
        <v>5</v>
      </c>
      <c r="AH24" s="29" t="s">
        <v>28</v>
      </c>
      <c r="AI24" s="78" t="s">
        <v>65</v>
      </c>
      <c r="AJ24" s="82" t="s">
        <v>64</v>
      </c>
    </row>
    <row r="25" spans="1:36" x14ac:dyDescent="0.3">
      <c r="A25" s="5">
        <f t="shared" si="12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2">
        <f>'[1]Szenario 3'!$K25</f>
        <v>1523.9225556364863</v>
      </c>
      <c r="H25" s="90"/>
      <c r="I25" s="76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90"/>
      <c r="M25" s="27">
        <f>'[3]E-Auto'!$E23*(1/100)</f>
        <v>0.35219322580645168</v>
      </c>
      <c r="O25" s="35">
        <f t="shared" si="0"/>
        <v>14718.201232726351</v>
      </c>
      <c r="P25" s="39">
        <f t="shared" si="1"/>
        <v>1539.8118643245643</v>
      </c>
      <c r="Q25" s="90"/>
      <c r="R25" s="32">
        <f t="shared" si="2"/>
        <v>1</v>
      </c>
      <c r="S25" s="37">
        <f t="shared" si="3"/>
        <v>1</v>
      </c>
      <c r="T25" s="90"/>
      <c r="U25" s="43">
        <f t="shared" si="4"/>
        <v>0.11935650695531669</v>
      </c>
      <c r="V25" s="37">
        <f t="shared" si="5"/>
        <v>2.6666666818041733E-3</v>
      </c>
      <c r="W25" s="90"/>
      <c r="X25" s="84">
        <f t="shared" si="13"/>
        <v>10100</v>
      </c>
      <c r="Y25" s="45">
        <f t="shared" si="7"/>
        <v>20240158.111958873</v>
      </c>
      <c r="Z25" s="45">
        <f t="shared" si="8"/>
        <v>307584.40916266822</v>
      </c>
      <c r="AA25" s="45">
        <f t="shared" si="9"/>
        <v>16008.701128261077</v>
      </c>
      <c r="AB25" s="46">
        <f t="shared" si="10"/>
        <v>24194.149570140991</v>
      </c>
      <c r="AD25" s="44">
        <f t="shared" si="11"/>
        <v>20598045.371819939</v>
      </c>
      <c r="AE25" s="115"/>
      <c r="AF25" s="51" t="s">
        <v>36</v>
      </c>
      <c r="AG25" s="30">
        <v>30</v>
      </c>
      <c r="AH25" s="29" t="s">
        <v>28</v>
      </c>
      <c r="AI25" s="78" t="s">
        <v>67</v>
      </c>
      <c r="AJ25" s="82" t="s">
        <v>66</v>
      </c>
    </row>
    <row r="26" spans="1:36" ht="15" thickBot="1" x14ac:dyDescent="0.35">
      <c r="A26" s="5">
        <f t="shared" si="12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2">
        <f>'[1]Szenario 3'!$K26</f>
        <v>1542.5266313455852</v>
      </c>
      <c r="H26" s="90"/>
      <c r="I26" s="76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90"/>
      <c r="M26" s="27">
        <f>'[3]E-Auto'!$E24*(1/100)</f>
        <v>0.38102516129032266</v>
      </c>
      <c r="O26" s="35">
        <f t="shared" si="0"/>
        <v>14897.881314908107</v>
      </c>
      <c r="P26" s="39">
        <f t="shared" si="1"/>
        <v>1558.4439536970285</v>
      </c>
      <c r="Q26" s="90"/>
      <c r="R26" s="32">
        <f t="shared" si="2"/>
        <v>1</v>
      </c>
      <c r="S26" s="37">
        <f t="shared" si="3"/>
        <v>1</v>
      </c>
      <c r="T26" s="90"/>
      <c r="U26" s="43">
        <f t="shared" si="4"/>
        <v>0.11935765946275056</v>
      </c>
      <c r="V26" s="37">
        <f t="shared" si="5"/>
        <v>2.6666666825502484E-3</v>
      </c>
      <c r="W26" s="90"/>
      <c r="X26" s="84">
        <f t="shared" si="13"/>
        <v>10100</v>
      </c>
      <c r="Y26" s="45">
        <f t="shared" si="7"/>
        <v>20487444.703548059</v>
      </c>
      <c r="Z26" s="45">
        <f t="shared" si="8"/>
        <v>311338.67859391466</v>
      </c>
      <c r="AA26" s="45">
        <f t="shared" si="9"/>
        <v>15771.422347763066</v>
      </c>
      <c r="AB26" s="46">
        <f t="shared" si="10"/>
        <v>24488.848110972511</v>
      </c>
      <c r="AD26" s="44">
        <f t="shared" si="11"/>
        <v>20849143.652600709</v>
      </c>
      <c r="AE26" s="115"/>
      <c r="AF26" s="60" t="s">
        <v>27</v>
      </c>
      <c r="AG26" s="61">
        <f>(3750*AJ11*AG8)+(850*AJ9)+(4*130000)</f>
        <v>1507750</v>
      </c>
      <c r="AH26" s="42" t="s">
        <v>21</v>
      </c>
      <c r="AI26" s="83"/>
      <c r="AJ26" s="41"/>
    </row>
    <row r="27" spans="1:36" ht="15" thickBot="1" x14ac:dyDescent="0.35">
      <c r="A27" s="5">
        <f t="shared" si="12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2">
        <f>'[1]Szenario 3'!$K27</f>
        <v>1561.1307070546845</v>
      </c>
      <c r="H27" s="90"/>
      <c r="I27" s="76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90"/>
      <c r="M27" s="27">
        <f>'[3]E-Auto'!$E25*(1/100)</f>
        <v>0.40985709677419369</v>
      </c>
      <c r="O27" s="35">
        <f t="shared" si="0"/>
        <v>15077.561397089865</v>
      </c>
      <c r="P27" s="39">
        <f t="shared" si="1"/>
        <v>1577.0754708288182</v>
      </c>
      <c r="Q27" s="90"/>
      <c r="R27" s="32">
        <f t="shared" si="2"/>
        <v>1</v>
      </c>
      <c r="S27" s="37">
        <f t="shared" si="3"/>
        <v>1</v>
      </c>
      <c r="T27" s="90"/>
      <c r="U27" s="43">
        <f t="shared" si="4"/>
        <v>0.11935885443367028</v>
      </c>
      <c r="V27" s="37">
        <f t="shared" si="5"/>
        <v>2.6666666833235447E-3</v>
      </c>
      <c r="W27" s="90"/>
      <c r="X27" s="84">
        <f t="shared" si="13"/>
        <v>10100</v>
      </c>
      <c r="Y27" s="45">
        <f t="shared" si="7"/>
        <v>20734743.414953772</v>
      </c>
      <c r="Z27" s="45">
        <f t="shared" si="8"/>
        <v>315092.94551874709</v>
      </c>
      <c r="AA27" s="45">
        <f t="shared" si="9"/>
        <v>15523.705846427505</v>
      </c>
      <c r="AB27" s="46">
        <f t="shared" si="10"/>
        <v>24783.544361990964</v>
      </c>
      <c r="AD27" s="44">
        <f t="shared" si="11"/>
        <v>21100243.610680938</v>
      </c>
      <c r="AE27" s="115"/>
    </row>
    <row r="28" spans="1:36" ht="15" thickBot="1" x14ac:dyDescent="0.35">
      <c r="A28" s="5">
        <f t="shared" si="12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2">
        <f>'[1]Szenario 3'!$K28</f>
        <v>1579.7347827637834</v>
      </c>
      <c r="H28" s="90"/>
      <c r="I28" s="76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90"/>
      <c r="M28" s="27">
        <f>'[3]E-Auto'!$E26*(1/100)</f>
        <v>0.43868903225806466</v>
      </c>
      <c r="O28" s="35">
        <f t="shared" si="0"/>
        <v>15257.241479271621</v>
      </c>
      <c r="P28" s="39">
        <f t="shared" si="1"/>
        <v>1595.70643307657</v>
      </c>
      <c r="Q28" s="90"/>
      <c r="R28" s="32">
        <f t="shared" si="2"/>
        <v>1</v>
      </c>
      <c r="S28" s="37">
        <f t="shared" si="3"/>
        <v>1</v>
      </c>
      <c r="T28" s="90"/>
      <c r="U28" s="43">
        <f t="shared" si="4"/>
        <v>0.11936009289851329</v>
      </c>
      <c r="V28" s="37">
        <f t="shared" si="5"/>
        <v>2.6666666841247146E-3</v>
      </c>
      <c r="W28" s="90"/>
      <c r="X28" s="84">
        <f t="shared" si="13"/>
        <v>10100</v>
      </c>
      <c r="Y28" s="45">
        <f t="shared" si="7"/>
        <v>20982054.690722525</v>
      </c>
      <c r="Z28" s="45">
        <f t="shared" si="8"/>
        <v>318847.21001318732</v>
      </c>
      <c r="AA28" s="45">
        <f t="shared" si="9"/>
        <v>15265.551624254385</v>
      </c>
      <c r="AB28" s="46">
        <f t="shared" si="10"/>
        <v>25078.238392648687</v>
      </c>
      <c r="AD28" s="44">
        <f t="shared" si="11"/>
        <v>21351345.690752614</v>
      </c>
      <c r="AE28" s="115"/>
      <c r="AF28" s="58" t="s">
        <v>26</v>
      </c>
      <c r="AG28" s="49"/>
      <c r="AH28" s="49"/>
      <c r="AI28" s="62"/>
    </row>
    <row r="29" spans="1:36" ht="15" thickTop="1" x14ac:dyDescent="0.3">
      <c r="A29" s="5">
        <f t="shared" si="12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2">
        <f>'[1]Szenario 3'!$K29</f>
        <v>1598.3388584728825</v>
      </c>
      <c r="H29" s="90"/>
      <c r="I29" s="76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90"/>
      <c r="M29" s="27">
        <f>'[3]E-Auto'!$E27*(1/100)</f>
        <v>0.46752096774193563</v>
      </c>
      <c r="O29" s="35">
        <f t="shared" si="0"/>
        <v>15436.921561453377</v>
      </c>
      <c r="P29" s="39">
        <f t="shared" si="1"/>
        <v>1614.3368571020214</v>
      </c>
      <c r="Q29" s="90"/>
      <c r="R29" s="32">
        <f t="shared" si="2"/>
        <v>1</v>
      </c>
      <c r="S29" s="37">
        <f t="shared" si="3"/>
        <v>1</v>
      </c>
      <c r="T29" s="90"/>
      <c r="U29" s="43">
        <f t="shared" si="4"/>
        <v>0.11936137590007045</v>
      </c>
      <c r="V29" s="37">
        <f t="shared" si="5"/>
        <v>2.6666666849544194E-3</v>
      </c>
      <c r="W29" s="90"/>
      <c r="X29" s="84">
        <f t="shared" si="13"/>
        <v>10100</v>
      </c>
      <c r="Y29" s="45">
        <f t="shared" si="7"/>
        <v>21229378.986101862</v>
      </c>
      <c r="Z29" s="45">
        <f t="shared" si="8"/>
        <v>322601.47215021384</v>
      </c>
      <c r="AA29" s="45">
        <f t="shared" si="9"/>
        <v>14996.959681243719</v>
      </c>
      <c r="AB29" s="46">
        <f t="shared" si="10"/>
        <v>25372.930269617391</v>
      </c>
      <c r="AD29" s="44">
        <f t="shared" si="11"/>
        <v>21602450.348202936</v>
      </c>
      <c r="AE29" s="115"/>
      <c r="AF29" s="59" t="s">
        <v>23</v>
      </c>
      <c r="AG29" s="30">
        <v>19.7</v>
      </c>
      <c r="AH29" s="29" t="s">
        <v>21</v>
      </c>
      <c r="AI29" s="52"/>
    </row>
    <row r="30" spans="1:36" x14ac:dyDescent="0.3">
      <c r="A30" s="5">
        <f t="shared" si="12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2">
        <f>'[1]Szenario 3'!$K30</f>
        <v>1616.9429341819816</v>
      </c>
      <c r="H30" s="90"/>
      <c r="I30" s="76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90"/>
      <c r="M30" s="27">
        <f>'[3]E-Auto'!$E28*(1/100)</f>
        <v>0.49635290322580661</v>
      </c>
      <c r="O30" s="35">
        <f t="shared" si="0"/>
        <v>15616.601643635135</v>
      </c>
      <c r="P30" s="39">
        <f t="shared" si="1"/>
        <v>1632.9667589064422</v>
      </c>
      <c r="Q30" s="90"/>
      <c r="R30" s="32">
        <f t="shared" si="2"/>
        <v>1</v>
      </c>
      <c r="S30" s="37">
        <f t="shared" si="3"/>
        <v>1</v>
      </c>
      <c r="T30" s="90"/>
      <c r="U30" s="43">
        <f t="shared" si="4"/>
        <v>0.11936270449348596</v>
      </c>
      <c r="V30" s="37">
        <f t="shared" si="5"/>
        <v>2.6666666858133287E-3</v>
      </c>
      <c r="W30" s="90"/>
      <c r="X30" s="84">
        <f t="shared" si="13"/>
        <v>10100</v>
      </c>
      <c r="Y30" s="45">
        <f t="shared" si="7"/>
        <v>21476716.767168708</v>
      </c>
      <c r="Z30" s="45">
        <f t="shared" si="8"/>
        <v>326355.73199991242</v>
      </c>
      <c r="AA30" s="45">
        <f t="shared" si="9"/>
        <v>14717.930017395498</v>
      </c>
      <c r="AB30" s="46">
        <f t="shared" si="10"/>
        <v>25667.620056925942</v>
      </c>
      <c r="AD30" s="44">
        <f t="shared" si="11"/>
        <v>21853558.049242944</v>
      </c>
      <c r="AE30" s="115"/>
      <c r="AF30" s="63" t="s">
        <v>24</v>
      </c>
      <c r="AG30" s="30">
        <f>AG29*1.6</f>
        <v>31.52</v>
      </c>
      <c r="AH30" s="29" t="s">
        <v>21</v>
      </c>
      <c r="AI30" s="52"/>
    </row>
    <row r="31" spans="1:36" x14ac:dyDescent="0.3">
      <c r="A31" s="5">
        <f t="shared" si="12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2">
        <f>'[1]Szenario 3'!$K31</f>
        <v>1635.5470098910807</v>
      </c>
      <c r="H31" s="90"/>
      <c r="I31" s="76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90"/>
      <c r="M31" s="27">
        <f>'[3]E-Auto'!$E29*(1/100)</f>
        <v>0.52518483870967758</v>
      </c>
      <c r="O31" s="35">
        <f t="shared" si="0"/>
        <v>15796.281725816891</v>
      </c>
      <c r="P31" s="39">
        <f t="shared" si="1"/>
        <v>1651.5961538630381</v>
      </c>
      <c r="Q31" s="90"/>
      <c r="R31" s="32">
        <f t="shared" si="2"/>
        <v>1</v>
      </c>
      <c r="S31" s="37">
        <f t="shared" si="3"/>
        <v>1</v>
      </c>
      <c r="T31" s="90"/>
      <c r="U31" s="43">
        <f t="shared" si="4"/>
        <v>0.11936407974625744</v>
      </c>
      <c r="V31" s="37">
        <f t="shared" si="5"/>
        <v>2.666666686702119E-3</v>
      </c>
      <c r="W31" s="90"/>
      <c r="X31" s="84">
        <f t="shared" si="13"/>
        <v>10100</v>
      </c>
      <c r="Y31" s="45">
        <f t="shared" si="7"/>
        <v>21724068.510957662</v>
      </c>
      <c r="Z31" s="45">
        <f t="shared" si="8"/>
        <v>330109.98962961737</v>
      </c>
      <c r="AA31" s="45">
        <f t="shared" si="9"/>
        <v>14428.462632709723</v>
      </c>
      <c r="AB31" s="46">
        <f t="shared" si="10"/>
        <v>25962.307816089997</v>
      </c>
      <c r="AD31" s="44">
        <f t="shared" si="11"/>
        <v>22104669.271036077</v>
      </c>
      <c r="AE31" s="115"/>
      <c r="AF31" s="64" t="s">
        <v>43</v>
      </c>
      <c r="AG31" s="30" t="s">
        <v>89</v>
      </c>
      <c r="AH31" s="29"/>
      <c r="AI31" s="52"/>
    </row>
    <row r="32" spans="1:36" x14ac:dyDescent="0.3">
      <c r="A32" s="5">
        <f t="shared" si="12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2">
        <f>'[1]Szenario 3'!$K32</f>
        <v>1654.1510856001801</v>
      </c>
      <c r="H32" s="90"/>
      <c r="I32" s="76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90"/>
      <c r="M32" s="27">
        <f>'[3]E-Auto'!$E30*(1/100)</f>
        <v>0.55401677419354856</v>
      </c>
      <c r="O32" s="35">
        <f t="shared" si="0"/>
        <v>15975.961807998649</v>
      </c>
      <c r="P32" s="39">
        <f t="shared" si="1"/>
        <v>1670.2250567474684</v>
      </c>
      <c r="Q32" s="90"/>
      <c r="R32" s="32">
        <f t="shared" si="2"/>
        <v>1</v>
      </c>
      <c r="S32" s="37">
        <f t="shared" si="3"/>
        <v>1</v>
      </c>
      <c r="T32" s="90"/>
      <c r="U32" s="43">
        <f t="shared" si="4"/>
        <v>0.11936550273823589</v>
      </c>
      <c r="V32" s="37">
        <f t="shared" si="5"/>
        <v>2.6666666876214743E-3</v>
      </c>
      <c r="W32" s="90"/>
      <c r="X32" s="84">
        <f t="shared" si="13"/>
        <v>10100</v>
      </c>
      <c r="Y32" s="45">
        <f t="shared" si="7"/>
        <v>21971434.705589283</v>
      </c>
      <c r="Z32" s="45">
        <f t="shared" si="8"/>
        <v>333864.24510404625</v>
      </c>
      <c r="AA32" s="45">
        <f t="shared" si="9"/>
        <v>14128.5575271864</v>
      </c>
      <c r="AB32" s="46">
        <f t="shared" si="10"/>
        <v>26256.993606234155</v>
      </c>
      <c r="AD32" s="44">
        <f t="shared" si="11"/>
        <v>22355784.501826752</v>
      </c>
      <c r="AE32" s="115"/>
      <c r="AF32" s="51" t="s">
        <v>23</v>
      </c>
      <c r="AG32" s="29"/>
      <c r="AH32" s="30">
        <v>0</v>
      </c>
      <c r="AI32" s="52" t="s">
        <v>57</v>
      </c>
    </row>
    <row r="33" spans="1:35" ht="15" thickBot="1" x14ac:dyDescent="0.35">
      <c r="A33" s="5">
        <f t="shared" si="12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2">
        <f>'[1]Szenario 3'!$K33</f>
        <v>1672.7551613092789</v>
      </c>
      <c r="H33" s="90"/>
      <c r="I33" s="76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90"/>
      <c r="M33" s="27">
        <f>'[3]E-Auto'!$E31*(1/100)</f>
        <v>0.58284870967741953</v>
      </c>
      <c r="O33" s="35">
        <f t="shared" si="0"/>
        <v>16155.641890180405</v>
      </c>
      <c r="P33" s="39">
        <f t="shared" si="1"/>
        <v>1688.853481766597</v>
      </c>
      <c r="Q33" s="90"/>
      <c r="R33" s="32">
        <f t="shared" si="2"/>
        <v>1</v>
      </c>
      <c r="S33" s="37">
        <f t="shared" si="3"/>
        <v>1</v>
      </c>
      <c r="T33" s="90"/>
      <c r="U33" s="43">
        <f t="shared" si="4"/>
        <v>0.11936697456162569</v>
      </c>
      <c r="V33" s="37">
        <f t="shared" si="5"/>
        <v>2.6666666885720868E-3</v>
      </c>
      <c r="W33" s="90"/>
      <c r="X33" s="84">
        <f t="shared" si="13"/>
        <v>10100</v>
      </c>
      <c r="Y33" s="45">
        <f t="shared" si="7"/>
        <v>22218815.850398317</v>
      </c>
      <c r="Z33" s="45">
        <f t="shared" si="8"/>
        <v>337618.49848542514</v>
      </c>
      <c r="AA33" s="45">
        <f t="shared" si="9"/>
        <v>13818.214700825522</v>
      </c>
      <c r="AB33" s="46">
        <f t="shared" si="10"/>
        <v>26551.677484206979</v>
      </c>
      <c r="AD33" s="44">
        <f t="shared" si="11"/>
        <v>22606904.241068773</v>
      </c>
      <c r="AE33" s="115"/>
      <c r="AF33" s="88" t="s">
        <v>24</v>
      </c>
      <c r="AG33" s="42"/>
      <c r="AH33" s="61">
        <f>7/60</f>
        <v>0.11666666666666667</v>
      </c>
      <c r="AI33" s="57" t="s">
        <v>57</v>
      </c>
    </row>
    <row r="34" spans="1:35" ht="15" thickBot="1" x14ac:dyDescent="0.35">
      <c r="A34" s="5">
        <f t="shared" si="12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2">
        <f>'[1]Szenario 3'!$K34</f>
        <v>1691.3592370183781</v>
      </c>
      <c r="H34" s="90"/>
      <c r="I34" s="76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90"/>
      <c r="M34" s="27">
        <f>'[3]E-Auto'!$E32*(1/100)</f>
        <v>0.6116806451612905</v>
      </c>
      <c r="O34" s="35">
        <f t="shared" si="0"/>
        <v>16335.321972362161</v>
      </c>
      <c r="P34" s="39">
        <f t="shared" si="1"/>
        <v>1707.4814425856043</v>
      </c>
      <c r="Q34" s="90"/>
      <c r="R34" s="32">
        <f t="shared" si="2"/>
        <v>1</v>
      </c>
      <c r="S34" s="37">
        <f t="shared" si="3"/>
        <v>1</v>
      </c>
      <c r="T34" s="90"/>
      <c r="U34" s="43">
        <f t="shared" si="4"/>
        <v>0.1193684963209846</v>
      </c>
      <c r="V34" s="37">
        <f t="shared" si="5"/>
        <v>2.6666666895546571E-3</v>
      </c>
      <c r="W34" s="90"/>
      <c r="X34" s="84">
        <f t="shared" si="13"/>
        <v>10100</v>
      </c>
      <c r="Y34" s="45">
        <f t="shared" si="7"/>
        <v>22466212.456061888</v>
      </c>
      <c r="Z34" s="45">
        <f t="shared" si="8"/>
        <v>341372.74983360752</v>
      </c>
      <c r="AA34" s="45">
        <f t="shared" si="9"/>
        <v>13497.434153627088</v>
      </c>
      <c r="AB34" s="46">
        <f t="shared" si="10"/>
        <v>26846.359504689503</v>
      </c>
      <c r="AD34" s="44">
        <f t="shared" si="11"/>
        <v>22858028.999553811</v>
      </c>
      <c r="AE34" s="115"/>
    </row>
    <row r="35" spans="1:35" ht="15" thickBot="1" x14ac:dyDescent="0.35">
      <c r="A35" s="5">
        <f t="shared" si="12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2">
        <f>'[1]Szenario 3'!$K35</f>
        <v>1709.9633127274767</v>
      </c>
      <c r="H35" s="90"/>
      <c r="I35" s="76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90"/>
      <c r="M35" s="27">
        <f>'[3]E-Auto'!$E33*(1/100)</f>
        <v>0.64051258064516148</v>
      </c>
      <c r="O35" s="35">
        <f t="shared" si="0"/>
        <v>16515.002054543915</v>
      </c>
      <c r="P35" s="39">
        <f t="shared" si="1"/>
        <v>1726.1089523535575</v>
      </c>
      <c r="Q35" s="90"/>
      <c r="R35" s="32">
        <f t="shared" si="2"/>
        <v>1</v>
      </c>
      <c r="S35" s="37">
        <f t="shared" si="3"/>
        <v>1</v>
      </c>
      <c r="T35" s="90"/>
      <c r="U35" s="43">
        <f t="shared" si="4"/>
        <v>0.11937006913322379</v>
      </c>
      <c r="V35" s="37">
        <f t="shared" si="5"/>
        <v>2.6666666905698928E-3</v>
      </c>
      <c r="W35" s="90"/>
      <c r="X35" s="84">
        <f t="shared" si="13"/>
        <v>10100</v>
      </c>
      <c r="Y35" s="45">
        <f t="shared" si="7"/>
        <v>22713625.044727698</v>
      </c>
      <c r="Z35" s="45">
        <f t="shared" si="8"/>
        <v>345126.99920618621</v>
      </c>
      <c r="AA35" s="45">
        <f t="shared" si="9"/>
        <v>13166.2158855911</v>
      </c>
      <c r="AB35" s="46">
        <f t="shared" si="10"/>
        <v>27141.039720297529</v>
      </c>
      <c r="AD35" s="44">
        <f t="shared" si="11"/>
        <v>23109159.299539771</v>
      </c>
      <c r="AE35" s="115"/>
      <c r="AF35" s="58" t="s">
        <v>37</v>
      </c>
      <c r="AG35" s="49"/>
      <c r="AH35" s="62"/>
    </row>
    <row r="36" spans="1:35" ht="15" thickTop="1" x14ac:dyDescent="0.3">
      <c r="A36" s="5">
        <f t="shared" si="12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2">
        <f>'[1]Szenario 3'!$K36</f>
        <v>1728.5673884365763</v>
      </c>
      <c r="H36" s="90"/>
      <c r="I36" s="76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90"/>
      <c r="M36" s="27">
        <f>'[3]E-Auto'!$E34*(1/100)</f>
        <v>0.66934451612903245</v>
      </c>
      <c r="O36" s="35">
        <f t="shared" si="0"/>
        <v>16694.682136725674</v>
      </c>
      <c r="P36" s="39">
        <f t="shared" si="1"/>
        <v>1744.7360237275518</v>
      </c>
      <c r="Q36" s="90"/>
      <c r="R36" s="32">
        <f t="shared" si="2"/>
        <v>1</v>
      </c>
      <c r="S36" s="37">
        <f t="shared" si="3"/>
        <v>1</v>
      </c>
      <c r="T36" s="90"/>
      <c r="U36" s="43">
        <f t="shared" si="4"/>
        <v>0.11937169412760776</v>
      </c>
      <c r="V36" s="37">
        <f t="shared" si="5"/>
        <v>2.6666666916185088E-3</v>
      </c>
      <c r="W36" s="90"/>
      <c r="X36" s="84">
        <f t="shared" si="13"/>
        <v>10100</v>
      </c>
      <c r="Y36" s="45">
        <f t="shared" si="7"/>
        <v>22961054.150142159</v>
      </c>
      <c r="Z36" s="45">
        <f t="shared" si="8"/>
        <v>348881.24665859941</v>
      </c>
      <c r="AA36" s="45">
        <f t="shared" si="9"/>
        <v>12824.559896717568</v>
      </c>
      <c r="AB36" s="46">
        <f t="shared" si="10"/>
        <v>27435.718181678258</v>
      </c>
      <c r="AD36" s="44">
        <f t="shared" si="11"/>
        <v>23360295.674879156</v>
      </c>
      <c r="AE36" s="115"/>
      <c r="AF36" s="59" t="s">
        <v>23</v>
      </c>
      <c r="AG36" s="30">
        <v>0.15</v>
      </c>
      <c r="AH36" s="52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2">
        <f>'[1]Szenario 3'!$K37</f>
        <v>1747.1714641456751</v>
      </c>
      <c r="H37" s="90"/>
      <c r="I37" s="76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90"/>
      <c r="M37" s="27">
        <f>'[3]E-Auto'!$E35*(1/100)</f>
        <v>0.69817645161290343</v>
      </c>
      <c r="O37" s="35">
        <f t="shared" si="0"/>
        <v>16874.36221890743</v>
      </c>
      <c r="P37" s="39">
        <f t="shared" si="1"/>
        <v>1763.3626688955019</v>
      </c>
      <c r="Q37" s="90"/>
      <c r="R37" s="32">
        <f t="shared" si="2"/>
        <v>1</v>
      </c>
      <c r="S37" s="37">
        <f t="shared" si="3"/>
        <v>1</v>
      </c>
      <c r="T37" s="90"/>
      <c r="U37" s="43">
        <f t="shared" si="4"/>
        <v>0.11937337244575444</v>
      </c>
      <c r="V37" s="37">
        <f t="shared" si="5"/>
        <v>2.6666666927012282E-3</v>
      </c>
      <c r="W37" s="90"/>
      <c r="X37" s="84">
        <f t="shared" si="13"/>
        <v>10100</v>
      </c>
      <c r="Y37" s="45">
        <f t="shared" si="7"/>
        <v>23208500.317778487</v>
      </c>
      <c r="Z37" s="45">
        <f t="shared" si="8"/>
        <v>352635.49224423018</v>
      </c>
      <c r="AA37" s="45">
        <f t="shared" si="9"/>
        <v>12472.466187006477</v>
      </c>
      <c r="AB37" s="46">
        <f t="shared" si="10"/>
        <v>27730.39493760145</v>
      </c>
      <c r="AD37" s="44">
        <f t="shared" si="11"/>
        <v>23611438.671147324</v>
      </c>
      <c r="AE37" s="115"/>
      <c r="AF37" s="60" t="s">
        <v>24</v>
      </c>
      <c r="AG37" s="61">
        <v>0.7</v>
      </c>
      <c r="AH37" s="57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2">
        <f>'[1]Szenario 3'!$K38</f>
        <v>1765.7755398547743</v>
      </c>
      <c r="H38" s="90"/>
      <c r="I38" s="76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90"/>
      <c r="M38" s="27">
        <f>'[3]E-Auto'!$E36*(1/100)</f>
        <v>0.7270083870967744</v>
      </c>
      <c r="O38" s="35">
        <f t="shared" si="0"/>
        <v>17054.042301089186</v>
      </c>
      <c r="P38" s="39">
        <f t="shared" si="1"/>
        <v>1781.9888995976862</v>
      </c>
      <c r="Q38" s="90"/>
      <c r="R38" s="32">
        <f t="shared" si="2"/>
        <v>1</v>
      </c>
      <c r="S38" s="37">
        <f t="shared" si="3"/>
        <v>1</v>
      </c>
      <c r="T38" s="90"/>
      <c r="U38" s="43">
        <f t="shared" si="4"/>
        <v>0.11937510524163515</v>
      </c>
      <c r="V38" s="37">
        <f t="shared" si="5"/>
        <v>2.6666666938187822E-3</v>
      </c>
      <c r="W38" s="90"/>
      <c r="X38" s="84">
        <f t="shared" si="13"/>
        <v>10100</v>
      </c>
      <c r="Y38" s="45">
        <f t="shared" si="7"/>
        <v>23455964.10496486</v>
      </c>
      <c r="Z38" s="45">
        <f t="shared" si="8"/>
        <v>356389.73601450078</v>
      </c>
      <c r="AA38" s="45">
        <f t="shared" si="9"/>
        <v>12109.934756457837</v>
      </c>
      <c r="AB38" s="46">
        <f t="shared" si="10"/>
        <v>28025.070035045672</v>
      </c>
      <c r="AD38" s="44">
        <f t="shared" si="11"/>
        <v>23862588.845770862</v>
      </c>
      <c r="AE38" s="115"/>
    </row>
    <row r="39" spans="1:35" ht="15" thickBot="1" x14ac:dyDescent="0.35">
      <c r="A39" s="5">
        <f t="shared" si="12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2">
        <f>'[1]Szenario 3'!$K39</f>
        <v>1784.3796155638734</v>
      </c>
      <c r="H39" s="90"/>
      <c r="I39" s="76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90"/>
      <c r="M39" s="27">
        <f>'[3]E-Auto'!$E37*(1/100)</f>
        <v>0.75584032258064537</v>
      </c>
      <c r="O39" s="35">
        <f t="shared" si="0"/>
        <v>17233.722383270942</v>
      </c>
      <c r="P39" s="39">
        <f t="shared" si="1"/>
        <v>1800.6147271471093</v>
      </c>
      <c r="Q39" s="90"/>
      <c r="R39" s="32">
        <f t="shared" si="2"/>
        <v>1</v>
      </c>
      <c r="S39" s="37">
        <f t="shared" si="3"/>
        <v>1</v>
      </c>
      <c r="T39" s="90"/>
      <c r="U39" s="43">
        <f t="shared" si="4"/>
        <v>0.11937689368157457</v>
      </c>
      <c r="V39" s="37">
        <f t="shared" si="5"/>
        <v>2.6666666949719097E-3</v>
      </c>
      <c r="W39" s="90"/>
      <c r="X39" s="84">
        <f t="shared" si="13"/>
        <v>10100</v>
      </c>
      <c r="Y39" s="45">
        <f t="shared" si="7"/>
        <v>23703446.081012439</v>
      </c>
      <c r="Z39" s="45">
        <f t="shared" si="8"/>
        <v>360143.97801896243</v>
      </c>
      <c r="AA39" s="45">
        <f t="shared" si="9"/>
        <v>11736.96560507164</v>
      </c>
      <c r="AB39" s="46">
        <f t="shared" si="10"/>
        <v>28319.743519279746</v>
      </c>
      <c r="AD39" s="44">
        <f t="shared" si="11"/>
        <v>24113746.768155754</v>
      </c>
      <c r="AE39" s="115"/>
      <c r="AF39" s="58" t="s">
        <v>25</v>
      </c>
      <c r="AG39" s="49"/>
      <c r="AH39" s="50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2">
        <f>'[1]Szenario 3'!$K40</f>
        <v>1802.9836912729727</v>
      </c>
      <c r="H40" s="90"/>
      <c r="I40" s="76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90"/>
      <c r="M40" s="27">
        <f>'[3]E-Auto'!$E38*(1/100)</f>
        <v>0.78467225806451635</v>
      </c>
      <c r="O40" s="35">
        <f t="shared" si="0"/>
        <v>17413.402465452702</v>
      </c>
      <c r="P40" s="39">
        <f t="shared" si="1"/>
        <v>1819.2401624487634</v>
      </c>
      <c r="Q40" s="90"/>
      <c r="R40" s="32">
        <f t="shared" si="2"/>
        <v>1</v>
      </c>
      <c r="S40" s="37">
        <f t="shared" si="3"/>
        <v>1</v>
      </c>
      <c r="T40" s="90"/>
      <c r="U40" s="43">
        <f t="shared" si="4"/>
        <v>0.11937873894425077</v>
      </c>
      <c r="V40" s="37">
        <f t="shared" si="5"/>
        <v>2.6666666961613567E-3</v>
      </c>
      <c r="W40" s="90"/>
      <c r="X40" s="84">
        <f t="shared" si="13"/>
        <v>10100</v>
      </c>
      <c r="Y40" s="45">
        <f t="shared" si="7"/>
        <v>23950946.827343445</v>
      </c>
      <c r="Z40" s="45">
        <f t="shared" si="8"/>
        <v>363898.2183053788</v>
      </c>
      <c r="AA40" s="45">
        <f t="shared" si="9"/>
        <v>11353.558732847894</v>
      </c>
      <c r="AB40" s="46">
        <f t="shared" si="10"/>
        <v>28614.415433939856</v>
      </c>
      <c r="AD40" s="44">
        <f t="shared" si="11"/>
        <v>24364913.019815613</v>
      </c>
      <c r="AE40" s="115"/>
      <c r="AF40" s="59" t="s">
        <v>39</v>
      </c>
      <c r="AG40" s="30">
        <v>3.4500000000000003E-2</v>
      </c>
      <c r="AH40" s="52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2">
        <f>'[1]Szenario 3'!$K41</f>
        <v>1821.5877669820716</v>
      </c>
      <c r="H41" s="90"/>
      <c r="I41" s="76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90"/>
      <c r="M41" s="27">
        <f>'[3]E-Auto'!$E39*(1/100)</f>
        <v>0.81350419354838732</v>
      </c>
      <c r="O41" s="35">
        <f t="shared" si="0"/>
        <v>17593.082547634458</v>
      </c>
      <c r="P41" s="39">
        <f t="shared" si="1"/>
        <v>1837.8652160178588</v>
      </c>
      <c r="Q41" s="90"/>
      <c r="R41" s="32">
        <f t="shared" si="2"/>
        <v>1</v>
      </c>
      <c r="S41" s="37">
        <f t="shared" si="3"/>
        <v>1</v>
      </c>
      <c r="T41" s="90"/>
      <c r="U41" s="43">
        <f t="shared" si="4"/>
        <v>0.11938064222069519</v>
      </c>
      <c r="V41" s="37">
        <f t="shared" si="5"/>
        <v>2.6666666973878777E-3</v>
      </c>
      <c r="W41" s="90"/>
      <c r="X41" s="84">
        <f t="shared" si="13"/>
        <v>10100</v>
      </c>
      <c r="Y41" s="45">
        <f t="shared" si="7"/>
        <v>24198466.937619165</v>
      </c>
      <c r="Z41" s="45">
        <f t="shared" si="8"/>
        <v>367652.45691980654</v>
      </c>
      <c r="AA41" s="45">
        <f t="shared" si="9"/>
        <v>10959.714139786594</v>
      </c>
      <c r="AB41" s="46">
        <f t="shared" si="10"/>
        <v>28909.085821102457</v>
      </c>
      <c r="AD41" s="44">
        <f t="shared" si="11"/>
        <v>24616088.194499861</v>
      </c>
      <c r="AE41" s="115"/>
      <c r="AF41" s="60" t="s">
        <v>40</v>
      </c>
      <c r="AG41" s="61">
        <v>1.49E-2</v>
      </c>
      <c r="AH41" s="57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2">
        <f>'[1]Szenario 3'!$K42</f>
        <v>1840.1918426911707</v>
      </c>
      <c r="H42" s="90"/>
      <c r="I42" s="76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90"/>
      <c r="M42" s="27">
        <f>'[3]E-Auto'!$E40*(1/100)</f>
        <v>0.8423361290322583</v>
      </c>
      <c r="O42" s="35">
        <f t="shared" si="0"/>
        <v>17772.762629816214</v>
      </c>
      <c r="P42" s="39">
        <f t="shared" si="1"/>
        <v>1856.489897997086</v>
      </c>
      <c r="Q42" s="90"/>
      <c r="R42" s="32">
        <f t="shared" si="2"/>
        <v>1</v>
      </c>
      <c r="S42" s="37">
        <f t="shared" si="3"/>
        <v>1</v>
      </c>
      <c r="T42" s="90"/>
      <c r="U42" s="43">
        <f t="shared" si="4"/>
        <v>0.11938260471429271</v>
      </c>
      <c r="V42" s="37">
        <f t="shared" si="5"/>
        <v>2.666666698652234E-3</v>
      </c>
      <c r="W42" s="90"/>
      <c r="X42" s="84">
        <f t="shared" si="13"/>
        <v>10100</v>
      </c>
      <c r="Y42" s="45">
        <f t="shared" si="7"/>
        <v>24446007.017868027</v>
      </c>
      <c r="Z42" s="45">
        <f t="shared" si="8"/>
        <v>371406.69390667061</v>
      </c>
      <c r="AA42" s="45">
        <f t="shared" si="9"/>
        <v>10555.431825887739</v>
      </c>
      <c r="AB42" s="46">
        <f t="shared" si="10"/>
        <v>29203.754721353398</v>
      </c>
      <c r="AD42" s="44">
        <f t="shared" si="11"/>
        <v>24867272.898321941</v>
      </c>
      <c r="AE42" s="115"/>
    </row>
    <row r="43" spans="1:35" x14ac:dyDescent="0.3">
      <c r="A43" s="5">
        <f t="shared" si="12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2">
        <f>'[1]Szenario 3'!$K43</f>
        <v>1858.7959184002698</v>
      </c>
      <c r="H43" s="90"/>
      <c r="I43" s="76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90"/>
      <c r="M43" s="27">
        <f>'[3]E-Auto'!$E41*(1/100)</f>
        <v>0.87116806451612927</v>
      </c>
      <c r="O43" s="35">
        <f t="shared" si="0"/>
        <v>17952.44271199797</v>
      </c>
      <c r="P43" s="39">
        <f t="shared" si="1"/>
        <v>1875.1142181729651</v>
      </c>
      <c r="Q43" s="90"/>
      <c r="R43" s="32">
        <f t="shared" si="2"/>
        <v>1</v>
      </c>
      <c r="S43" s="37">
        <f t="shared" si="3"/>
        <v>1</v>
      </c>
      <c r="T43" s="90"/>
      <c r="U43" s="43">
        <f t="shared" si="4"/>
        <v>0.11938462764078153</v>
      </c>
      <c r="V43" s="37">
        <f t="shared" si="5"/>
        <v>2.6666666999551956E-3</v>
      </c>
      <c r="W43" s="90"/>
      <c r="X43" s="84">
        <f t="shared" si="13"/>
        <v>10100</v>
      </c>
      <c r="Y43" s="45">
        <f t="shared" si="7"/>
        <v>24693567.686613522</v>
      </c>
      <c r="Z43" s="45">
        <f t="shared" si="8"/>
        <v>375160.92930883606</v>
      </c>
      <c r="AA43" s="45">
        <f t="shared" si="9"/>
        <v>10140.711791151334</v>
      </c>
      <c r="AB43" s="46">
        <f t="shared" si="10"/>
        <v>29498.422173853287</v>
      </c>
      <c r="AD43" s="44">
        <f t="shared" si="11"/>
        <v>25118467.749887362</v>
      </c>
      <c r="AE43" s="115"/>
      <c r="AF43" s="48" t="s">
        <v>42</v>
      </c>
      <c r="AG43" s="49"/>
      <c r="AH43" s="50"/>
    </row>
    <row r="44" spans="1:35" x14ac:dyDescent="0.3">
      <c r="A44" s="5">
        <f t="shared" si="12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2">
        <f>'[1]Szenario 3'!$K44</f>
        <v>1877.3999941093691</v>
      </c>
      <c r="H44" s="90"/>
      <c r="I44" s="76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90"/>
      <c r="M44" s="27">
        <f>'[3]E-Auto'!$E42*(1/100)</f>
        <v>0.9</v>
      </c>
      <c r="O44" s="35">
        <f t="shared" si="0"/>
        <v>18132.12279417973</v>
      </c>
      <c r="P44" s="39">
        <f t="shared" si="1"/>
        <v>1893.7381859913462</v>
      </c>
      <c r="Q44" s="90"/>
      <c r="R44" s="32">
        <f t="shared" si="2"/>
        <v>1</v>
      </c>
      <c r="S44" s="37">
        <f t="shared" si="3"/>
        <v>1</v>
      </c>
      <c r="T44" s="90"/>
      <c r="U44" s="43">
        <f t="shared" si="4"/>
        <v>0.11938671222825327</v>
      </c>
      <c r="V44" s="37">
        <f t="shared" si="5"/>
        <v>2.6666667012975403E-3</v>
      </c>
      <c r="W44" s="90"/>
      <c r="X44" s="84">
        <f t="shared" si="13"/>
        <v>10100</v>
      </c>
      <c r="Y44" s="45">
        <f t="shared" si="7"/>
        <v>24941149.575002249</v>
      </c>
      <c r="Z44" s="45">
        <f t="shared" si="8"/>
        <v>378915.16316767572</v>
      </c>
      <c r="AA44" s="45">
        <f t="shared" si="9"/>
        <v>9715.5540355773828</v>
      </c>
      <c r="AB44" s="46">
        <f t="shared" si="10"/>
        <v>29793.088216399581</v>
      </c>
      <c r="AD44" s="44">
        <f t="shared" si="11"/>
        <v>25369673.380421899</v>
      </c>
      <c r="AE44" s="115"/>
      <c r="AF44" s="137" t="s">
        <v>44</v>
      </c>
      <c r="AG44" s="138"/>
      <c r="AH44" s="139"/>
    </row>
    <row r="45" spans="1:35" x14ac:dyDescent="0.3">
      <c r="A45" s="5">
        <f t="shared" si="12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2">
        <f>'[1]Szenario 3'!$K45</f>
        <v>1896.004069818468</v>
      </c>
      <c r="H45" s="90"/>
      <c r="I45" s="76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90"/>
      <c r="M45" s="27">
        <f>'[3]E-Auto'!$E43*(1/100)</f>
        <v>0.928831935483871</v>
      </c>
      <c r="O45" s="35">
        <f t="shared" si="0"/>
        <v>18311.802876361486</v>
      </c>
      <c r="P45" s="39">
        <f t="shared" si="1"/>
        <v>1912.3618105721021</v>
      </c>
      <c r="Q45" s="90"/>
      <c r="R45" s="32">
        <f t="shared" si="2"/>
        <v>1</v>
      </c>
      <c r="S45" s="37">
        <f t="shared" si="3"/>
        <v>1</v>
      </c>
      <c r="T45" s="90"/>
      <c r="U45" s="43">
        <f t="shared" si="4"/>
        <v>0.11938885971715292</v>
      </c>
      <c r="V45" s="37">
        <f t="shared" si="5"/>
        <v>2.666666702680052E-3</v>
      </c>
      <c r="W45" s="90"/>
      <c r="X45" s="84">
        <f t="shared" si="13"/>
        <v>10100</v>
      </c>
      <c r="Y45" s="45">
        <f t="shared" si="7"/>
        <v>25188753.326931819</v>
      </c>
      <c r="Z45" s="45">
        <f t="shared" si="8"/>
        <v>382669.39552313456</v>
      </c>
      <c r="AA45" s="45">
        <f t="shared" si="9"/>
        <v>9279.9585591658724</v>
      </c>
      <c r="AB45" s="46">
        <f t="shared" si="10"/>
        <v>30087.752885485297</v>
      </c>
      <c r="AD45" s="44">
        <f t="shared" si="11"/>
        <v>25620890.433899608</v>
      </c>
      <c r="AE45" s="115"/>
      <c r="AF45" s="51" t="s">
        <v>48</v>
      </c>
      <c r="AG45" s="30">
        <v>15000</v>
      </c>
      <c r="AH45" s="52" t="s">
        <v>47</v>
      </c>
    </row>
    <row r="46" spans="1:35" x14ac:dyDescent="0.3">
      <c r="A46" s="5">
        <f t="shared" si="12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2">
        <f>'[1]Szenario 3'!$K46</f>
        <v>1914.6081455275671</v>
      </c>
      <c r="H46" s="90"/>
      <c r="I46" s="76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90"/>
      <c r="M46" s="27">
        <f>'[3]E-Auto'!$E44*(1/100)</f>
        <v>0.95766387096774197</v>
      </c>
      <c r="O46" s="35">
        <f t="shared" si="0"/>
        <v>18491.482958543242</v>
      </c>
      <c r="P46" s="39">
        <f t="shared" si="1"/>
        <v>1930.9851007230729</v>
      </c>
      <c r="Q46" s="90"/>
      <c r="R46" s="32">
        <f t="shared" si="2"/>
        <v>1</v>
      </c>
      <c r="S46" s="37">
        <f t="shared" si="3"/>
        <v>1</v>
      </c>
      <c r="T46" s="90"/>
      <c r="U46" s="43">
        <f t="shared" si="4"/>
        <v>0.11939107136027888</v>
      </c>
      <c r="V46" s="37">
        <f t="shared" si="5"/>
        <v>2.6666667041035244E-3</v>
      </c>
      <c r="W46" s="90"/>
      <c r="X46" s="84">
        <f t="shared" si="13"/>
        <v>10100</v>
      </c>
      <c r="Y46" s="45">
        <f t="shared" si="7"/>
        <v>25436379.599178877</v>
      </c>
      <c r="Z46" s="45">
        <f t="shared" si="8"/>
        <v>386423.62641379092</v>
      </c>
      <c r="AA46" s="45">
        <f t="shared" si="9"/>
        <v>8833.9253619168067</v>
      </c>
      <c r="AB46" s="46">
        <f t="shared" si="10"/>
        <v>30382.416216354908</v>
      </c>
      <c r="AD46" s="44">
        <f t="shared" si="11"/>
        <v>25872119.56717094</v>
      </c>
      <c r="AE46" s="115"/>
      <c r="AF46" s="53"/>
      <c r="AG46" s="54">
        <f>'[4]Risikoschätzung '!$U$22</f>
        <v>3.8183974898599521E-6</v>
      </c>
      <c r="AH46" s="52" t="s">
        <v>51</v>
      </c>
    </row>
    <row r="47" spans="1:35" x14ac:dyDescent="0.3">
      <c r="A47" s="5">
        <f t="shared" si="12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2">
        <f>'[1]Szenario 3'!$K47</f>
        <v>1933.2122212366662</v>
      </c>
      <c r="H47" s="90"/>
      <c r="I47" s="76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90"/>
      <c r="M47" s="27">
        <f>'[3]E-Auto'!$E45*(1/100)</f>
        <v>0.98649580645161294</v>
      </c>
      <c r="O47" s="35">
        <f t="shared" si="0"/>
        <v>18671.163040724998</v>
      </c>
      <c r="P47" s="39">
        <f t="shared" si="1"/>
        <v>1949.6080649532967</v>
      </c>
      <c r="Q47" s="90"/>
      <c r="R47" s="32">
        <f t="shared" si="2"/>
        <v>1</v>
      </c>
      <c r="S47" s="37">
        <f t="shared" si="3"/>
        <v>1</v>
      </c>
      <c r="T47" s="90"/>
      <c r="U47" s="43">
        <f t="shared" si="4"/>
        <v>0.11939334842278287</v>
      </c>
      <c r="V47" s="37">
        <f t="shared" si="5"/>
        <v>2.6666667055687578E-3</v>
      </c>
      <c r="W47" s="90"/>
      <c r="X47" s="84">
        <f t="shared" si="13"/>
        <v>10100</v>
      </c>
      <c r="Y47" s="45">
        <f t="shared" si="7"/>
        <v>25684029.061526958</v>
      </c>
      <c r="Z47" s="45">
        <f t="shared" si="8"/>
        <v>390177.85587691434</v>
      </c>
      <c r="AA47" s="45">
        <f t="shared" si="9"/>
        <v>8377.4544438301909</v>
      </c>
      <c r="AB47" s="46">
        <f t="shared" si="10"/>
        <v>30677.078243057196</v>
      </c>
      <c r="AD47" s="44">
        <f t="shared" ref="AD47:AD54" si="14">SUM(X47:AB47)</f>
        <v>26123361.450090762</v>
      </c>
      <c r="AE47" s="115"/>
      <c r="AF47" s="53"/>
      <c r="AG47" s="54">
        <f>'[4]Risikoschätzung '!$U$26</f>
        <v>7.3070788764507686E-7</v>
      </c>
      <c r="AH47" s="52" t="s">
        <v>51</v>
      </c>
    </row>
    <row r="48" spans="1:35" x14ac:dyDescent="0.3">
      <c r="A48" s="5">
        <f t="shared" si="12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2">
        <f>'[1]Szenario 3'!$K48</f>
        <v>1951.8162969457651</v>
      </c>
      <c r="H48" s="90"/>
      <c r="I48" s="76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90"/>
      <c r="M48" s="27">
        <f>'[3]E-Auto'!$E46*(1/100)</f>
        <v>1</v>
      </c>
      <c r="O48" s="35">
        <f t="shared" si="0"/>
        <v>18850.843122906754</v>
      </c>
      <c r="P48" s="39">
        <f t="shared" si="1"/>
        <v>1968.2307114855723</v>
      </c>
      <c r="Q48" s="90"/>
      <c r="R48" s="32">
        <f t="shared" si="2"/>
        <v>1</v>
      </c>
      <c r="S48" s="37">
        <f t="shared" si="3"/>
        <v>1</v>
      </c>
      <c r="T48" s="90"/>
      <c r="U48" s="43">
        <f t="shared" si="4"/>
        <v>0.1193956921821701</v>
      </c>
      <c r="V48" s="37">
        <f t="shared" si="5"/>
        <v>2.6666667070765608E-3</v>
      </c>
      <c r="W48" s="90"/>
      <c r="X48" s="84">
        <f t="shared" si="13"/>
        <v>10100</v>
      </c>
      <c r="Y48" s="45">
        <f t="shared" si="7"/>
        <v>25931702.3968945</v>
      </c>
      <c r="Z48" s="45">
        <f t="shared" si="8"/>
        <v>393932.08394852077</v>
      </c>
      <c r="AA48" s="45">
        <f t="shared" si="9"/>
        <v>8201.6248259142703</v>
      </c>
      <c r="AB48" s="46">
        <f t="shared" si="10"/>
        <v>30971.738998495577</v>
      </c>
      <c r="AD48" s="44">
        <f t="shared" si="14"/>
        <v>26374907.844667427</v>
      </c>
      <c r="AE48" s="115"/>
      <c r="AF48" s="137" t="s">
        <v>45</v>
      </c>
      <c r="AG48" s="138"/>
      <c r="AH48" s="139"/>
    </row>
    <row r="49" spans="1:34" x14ac:dyDescent="0.3">
      <c r="A49" s="5">
        <f t="shared" si="12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2">
        <f>'[1]Szenario 3'!$K49</f>
        <v>1970.4203726548642</v>
      </c>
      <c r="H49" s="90"/>
      <c r="I49" s="76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90"/>
      <c r="M49" s="27">
        <f>'[3]E-Auto'!$E47*(1/100)</f>
        <v>1</v>
      </c>
      <c r="O49" s="35">
        <f t="shared" si="0"/>
        <v>19030.52320508851</v>
      </c>
      <c r="P49" s="39">
        <f t="shared" si="1"/>
        <v>1986.8530482683987</v>
      </c>
      <c r="Q49" s="90"/>
      <c r="R49" s="32">
        <f t="shared" si="2"/>
        <v>1</v>
      </c>
      <c r="S49" s="37">
        <f t="shared" si="3"/>
        <v>1</v>
      </c>
      <c r="T49" s="90"/>
      <c r="U49" s="43">
        <f t="shared" si="4"/>
        <v>0.11939810392829905</v>
      </c>
      <c r="V49" s="37">
        <f t="shared" si="5"/>
        <v>2.6666667086277496E-3</v>
      </c>
      <c r="W49" s="90"/>
      <c r="X49" s="84">
        <f t="shared" si="13"/>
        <v>10100</v>
      </c>
      <c r="Y49" s="45">
        <f t="shared" si="7"/>
        <v>26179400.301462676</v>
      </c>
      <c r="Z49" s="45">
        <f t="shared" si="8"/>
        <v>397686.31066342472</v>
      </c>
      <c r="AA49" s="45">
        <f t="shared" si="9"/>
        <v>8279.8000360699098</v>
      </c>
      <c r="AB49" s="46">
        <f t="shared" si="10"/>
        <v>31266.398514475874</v>
      </c>
      <c r="AD49" s="44">
        <f t="shared" si="14"/>
        <v>26626732.810676645</v>
      </c>
      <c r="AE49" s="115"/>
      <c r="AF49" s="51" t="s">
        <v>49</v>
      </c>
      <c r="AG49" s="30">
        <v>110000</v>
      </c>
      <c r="AH49" s="52" t="s">
        <v>47</v>
      </c>
    </row>
    <row r="50" spans="1:34" x14ac:dyDescent="0.3">
      <c r="A50" s="5">
        <f t="shared" si="12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2">
        <f>'[1]Szenario 3'!$K50</f>
        <v>1989.0244483639631</v>
      </c>
      <c r="H50" s="90"/>
      <c r="I50" s="76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90"/>
      <c r="M50" s="27">
        <f>'[3]E-Auto'!$E48*(1/100)</f>
        <v>1</v>
      </c>
      <c r="O50" s="35">
        <f t="shared" si="0"/>
        <v>19210.203287270266</v>
      </c>
      <c r="P50" s="39">
        <f t="shared" si="1"/>
        <v>2005.475082987314</v>
      </c>
      <c r="Q50" s="90"/>
      <c r="R50" s="32">
        <f t="shared" si="2"/>
        <v>1</v>
      </c>
      <c r="S50" s="37">
        <f t="shared" si="3"/>
        <v>1</v>
      </c>
      <c r="T50" s="90"/>
      <c r="U50" s="43">
        <f t="shared" si="4"/>
        <v>0.11940058496338168</v>
      </c>
      <c r="V50" s="37">
        <f t="shared" si="5"/>
        <v>2.666666710223147E-3</v>
      </c>
      <c r="W50" s="90"/>
      <c r="X50" s="84">
        <f t="shared" si="13"/>
        <v>10100</v>
      </c>
      <c r="Y50" s="45">
        <f t="shared" si="7"/>
        <v>26427123.484803356</v>
      </c>
      <c r="Z50" s="45">
        <f t="shared" si="8"/>
        <v>401440.53605528869</v>
      </c>
      <c r="AA50" s="45">
        <f t="shared" si="9"/>
        <v>8357.9752462255474</v>
      </c>
      <c r="AB50" s="46">
        <f t="shared" si="10"/>
        <v>31561.056821751648</v>
      </c>
      <c r="AD50" s="44">
        <f t="shared" si="14"/>
        <v>26878583.052926622</v>
      </c>
      <c r="AE50" s="115"/>
      <c r="AF50" s="53"/>
      <c r="AG50" s="54">
        <f>'[4]Risikoschätzung '!$U$21</f>
        <v>2.6432999158184737E-7</v>
      </c>
      <c r="AH50" s="52" t="s">
        <v>52</v>
      </c>
    </row>
    <row r="51" spans="1:34" x14ac:dyDescent="0.3">
      <c r="A51" s="5">
        <f t="shared" si="12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2">
        <f>'[1]Szenario 3'!$K51</f>
        <v>2007.6285240730622</v>
      </c>
      <c r="H51" s="90"/>
      <c r="I51" s="76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90"/>
      <c r="M51" s="27">
        <f>'[3]E-Auto'!$E49*(1/100)</f>
        <v>1</v>
      </c>
      <c r="O51" s="35">
        <f t="shared" si="0"/>
        <v>19389.883369452022</v>
      </c>
      <c r="P51" s="39">
        <f t="shared" si="1"/>
        <v>2024.0968230756841</v>
      </c>
      <c r="Q51" s="90"/>
      <c r="R51" s="32">
        <f t="shared" si="2"/>
        <v>1</v>
      </c>
      <c r="S51" s="37">
        <f t="shared" si="3"/>
        <v>1</v>
      </c>
      <c r="T51" s="90"/>
      <c r="U51" s="43">
        <f t="shared" si="4"/>
        <v>0.11940313660198328</v>
      </c>
      <c r="V51" s="37">
        <f t="shared" si="5"/>
        <v>2.6666667118635853E-3</v>
      </c>
      <c r="W51" s="90"/>
      <c r="X51" s="84">
        <f t="shared" si="13"/>
        <v>10100</v>
      </c>
      <c r="Y51" s="45">
        <f t="shared" si="7"/>
        <v>26674872.670006946</v>
      </c>
      <c r="Z51" s="45">
        <f t="shared" si="8"/>
        <v>405194.76015667076</v>
      </c>
      <c r="AA51" s="45">
        <f t="shared" si="9"/>
        <v>8436.150456381185</v>
      </c>
      <c r="AB51" s="46">
        <f t="shared" si="10"/>
        <v>31855.713950067406</v>
      </c>
      <c r="AD51" s="44">
        <f t="shared" si="14"/>
        <v>27130459.294570066</v>
      </c>
      <c r="AE51" s="115"/>
      <c r="AF51" s="53"/>
      <c r="AG51" s="54">
        <f>'[4]Risikoschätzung '!$U$25</f>
        <v>5.0583526283717708E-8</v>
      </c>
      <c r="AH51" s="52" t="s">
        <v>52</v>
      </c>
    </row>
    <row r="52" spans="1:34" x14ac:dyDescent="0.3">
      <c r="A52" s="5">
        <f t="shared" si="12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2">
        <f>'[1]Szenario 3'!$K52</f>
        <v>2026.2325997821613</v>
      </c>
      <c r="H52" s="90"/>
      <c r="I52" s="76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90"/>
      <c r="M52" s="27">
        <f>'[3]E-Auto'!$E50*(1/100)</f>
        <v>1</v>
      </c>
      <c r="O52" s="35">
        <f t="shared" si="0"/>
        <v>19569.563451633778</v>
      </c>
      <c r="P52" s="39">
        <f t="shared" si="1"/>
        <v>2042.7182757249593</v>
      </c>
      <c r="Q52" s="90"/>
      <c r="R52" s="32">
        <f t="shared" si="2"/>
        <v>1</v>
      </c>
      <c r="S52" s="37">
        <f t="shared" si="3"/>
        <v>1</v>
      </c>
      <c r="T52" s="90"/>
      <c r="U52" s="43">
        <f t="shared" si="4"/>
        <v>0.11940576017102252</v>
      </c>
      <c r="V52" s="37">
        <f t="shared" si="5"/>
        <v>2.6666667135499039E-3</v>
      </c>
      <c r="W52" s="90"/>
      <c r="X52" s="84">
        <f t="shared" si="13"/>
        <v>10100</v>
      </c>
      <c r="Y52" s="45">
        <f t="shared" si="7"/>
        <v>26922648.593810309</v>
      </c>
      <c r="Z52" s="45">
        <f t="shared" si="8"/>
        <v>408948.98299906967</v>
      </c>
      <c r="AA52" s="45">
        <f t="shared" si="9"/>
        <v>8514.3256665368244</v>
      </c>
      <c r="AB52" s="46">
        <f t="shared" si="10"/>
        <v>32150.369928199641</v>
      </c>
      <c r="AD52" s="44">
        <f t="shared" si="14"/>
        <v>27382362.272404116</v>
      </c>
      <c r="AE52" s="115"/>
      <c r="AF52" s="137" t="s">
        <v>46</v>
      </c>
      <c r="AG52" s="138"/>
      <c r="AH52" s="139"/>
    </row>
    <row r="53" spans="1:34" x14ac:dyDescent="0.3">
      <c r="A53" s="5">
        <f t="shared" si="12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2">
        <f>'[1]Szenario 3'!$K53</f>
        <v>2044.8366754912602</v>
      </c>
      <c r="H53" s="90"/>
      <c r="I53" s="76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90"/>
      <c r="M53" s="27">
        <f>'[3]E-Auto'!$E51*(1/100)</f>
        <v>1</v>
      </c>
      <c r="O53" s="35">
        <f t="shared" si="0"/>
        <v>19749.243533815534</v>
      </c>
      <c r="P53" s="39">
        <f t="shared" si="1"/>
        <v>2061.339447894436</v>
      </c>
      <c r="Q53" s="90"/>
      <c r="R53" s="32">
        <f t="shared" si="2"/>
        <v>1</v>
      </c>
      <c r="S53" s="37">
        <f t="shared" si="3"/>
        <v>1</v>
      </c>
      <c r="T53" s="90"/>
      <c r="U53" s="43">
        <f t="shared" si="4"/>
        <v>0.1194084570097715</v>
      </c>
      <c r="V53" s="37">
        <f t="shared" si="5"/>
        <v>2.6666667152829503E-3</v>
      </c>
      <c r="W53" s="90"/>
      <c r="X53" s="84">
        <f t="shared" si="13"/>
        <v>10100</v>
      </c>
      <c r="Y53" s="45">
        <f t="shared" si="7"/>
        <v>27170452.006724615</v>
      </c>
      <c r="Z53" s="45">
        <f t="shared" si="8"/>
        <v>412703.20461296709</v>
      </c>
      <c r="AA53" s="45">
        <f t="shared" si="9"/>
        <v>8592.500876692462</v>
      </c>
      <c r="AB53" s="46">
        <f t="shared" si="10"/>
        <v>32445.024783995876</v>
      </c>
      <c r="AD53" s="44">
        <f t="shared" si="14"/>
        <v>27634292.736998267</v>
      </c>
      <c r="AE53" s="115"/>
      <c r="AF53" s="51" t="s">
        <v>50</v>
      </c>
      <c r="AG53" s="30">
        <v>3700000</v>
      </c>
      <c r="AH53" s="52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2">
        <f>'[1]Szenario 3'!$K54</f>
        <v>2063.4407512003595</v>
      </c>
      <c r="H54" s="90"/>
      <c r="I54" s="76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90"/>
      <c r="M54" s="27">
        <f>'[3]E-Auto'!$E52*(1/100)</f>
        <v>1</v>
      </c>
      <c r="O54" s="35">
        <f t="shared" si="0"/>
        <v>19928.923615997293</v>
      </c>
      <c r="P54" s="39">
        <f t="shared" si="1"/>
        <v>2079.9603463205526</v>
      </c>
      <c r="Q54" s="91"/>
      <c r="R54" s="32">
        <f t="shared" si="2"/>
        <v>1</v>
      </c>
      <c r="S54" s="37">
        <f t="shared" si="3"/>
        <v>1</v>
      </c>
      <c r="T54" s="91"/>
      <c r="U54" s="43">
        <f t="shared" si="4"/>
        <v>0.11941122846985566</v>
      </c>
      <c r="V54" s="37">
        <f t="shared" si="5"/>
        <v>2.6666667170635776E-3</v>
      </c>
      <c r="W54" s="91"/>
      <c r="X54" s="84">
        <f t="shared" si="13"/>
        <v>10100</v>
      </c>
      <c r="Y54" s="45">
        <f t="shared" si="7"/>
        <v>27418283.673163224</v>
      </c>
      <c r="Z54" s="45">
        <f t="shared" si="8"/>
        <v>416457.42502786865</v>
      </c>
      <c r="AA54" s="45">
        <f t="shared" si="9"/>
        <v>8670.6760868481033</v>
      </c>
      <c r="AB54" s="46">
        <f t="shared" si="10"/>
        <v>32739.678544411894</v>
      </c>
      <c r="AD54" s="44">
        <f t="shared" si="14"/>
        <v>27886251.452822354</v>
      </c>
      <c r="AE54" s="115"/>
      <c r="AF54" s="53"/>
      <c r="AG54" s="54">
        <f>'[4]Risikoschätzung '!$U$20</f>
        <v>1.3698630136986301E-8</v>
      </c>
      <c r="AH54" s="52" t="s">
        <v>52</v>
      </c>
    </row>
    <row r="55" spans="1:34" ht="15" thickBot="1" x14ac:dyDescent="0.35">
      <c r="AD55" s="44">
        <f>SUM(AD9:AD54)</f>
        <v>1024088363.812297</v>
      </c>
      <c r="AE55" s="115"/>
      <c r="AF55" s="55"/>
      <c r="AG55" s="56">
        <f>'[4]Risikoschätzung '!$U$24</f>
        <v>2.6214392602158284E-9</v>
      </c>
      <c r="AH55" s="57" t="s">
        <v>52</v>
      </c>
    </row>
    <row r="56" spans="1:34" ht="15" thickBot="1" x14ac:dyDescent="0.35">
      <c r="U56" s="122" t="s">
        <v>22</v>
      </c>
      <c r="V56" s="123"/>
      <c r="X56" s="9">
        <f>SUM(X9:X54)</f>
        <v>1933350</v>
      </c>
      <c r="Y56" s="69">
        <f>SUM(Y9:Y54)</f>
        <v>1005057280.0343746</v>
      </c>
      <c r="Z56" s="70">
        <f>SUM(Z9:Z54)</f>
        <v>15271398.532316765</v>
      </c>
      <c r="AA56" s="70">
        <f>SUM(AA9:AA54)</f>
        <v>625299.4132128919</v>
      </c>
      <c r="AB56" s="77">
        <f>SUM(AB9:AB54)</f>
        <v>1201035.8323924546</v>
      </c>
      <c r="AD56" s="71">
        <f>X56+Y56+Z56+AA56+AB56</f>
        <v>1024088363.8122967</v>
      </c>
      <c r="AF56" s="140"/>
      <c r="AG56" s="141"/>
    </row>
    <row r="57" spans="1:34" ht="15" thickBot="1" x14ac:dyDescent="0.35">
      <c r="AF57" s="142"/>
      <c r="AG57" s="143"/>
    </row>
    <row r="58" spans="1:34" x14ac:dyDescent="0.3">
      <c r="AE58" s="29"/>
      <c r="AF58" s="140"/>
      <c r="AG58" s="141"/>
      <c r="AH58" s="47"/>
    </row>
    <row r="59" spans="1:34" ht="15" thickBot="1" x14ac:dyDescent="0.35">
      <c r="AF59" s="142"/>
      <c r="AG59" s="143"/>
    </row>
    <row r="60" spans="1:34" x14ac:dyDescent="0.3">
      <c r="AG60" s="46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V1" workbookViewId="0">
      <selection activeCell="AG12" sqref="AG12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90" customWidth="1"/>
    <col min="15" max="15" width="20.33203125" style="30" customWidth="1"/>
    <col min="16" max="16" width="16.44140625" style="30" customWidth="1"/>
    <col min="17" max="17" width="3.109375" style="33" customWidth="1"/>
    <col min="18" max="18" width="14.109375" customWidth="1"/>
    <col min="19" max="19" width="13.44140625" customWidth="1"/>
    <col min="20" max="20" width="3.109375" style="33" customWidth="1"/>
    <col min="21" max="21" width="15.6640625" style="33" customWidth="1"/>
    <col min="22" max="22" width="18.44140625" style="33" customWidth="1"/>
    <col min="23" max="23" width="5.6640625" style="33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89"/>
      <c r="L1" s="89"/>
      <c r="N1" s="89"/>
      <c r="Q1" s="89"/>
      <c r="R1" s="84"/>
      <c r="S1" s="84"/>
      <c r="T1" s="89"/>
      <c r="U1" s="84"/>
      <c r="V1" s="84"/>
      <c r="W1" s="89"/>
      <c r="AE1" s="115"/>
    </row>
    <row r="2" spans="1:36" ht="14.4" customHeight="1" thickBot="1" x14ac:dyDescent="0.35">
      <c r="B2" s="116" t="s">
        <v>0</v>
      </c>
      <c r="C2" s="117"/>
      <c r="D2" s="118"/>
      <c r="F2" s="115"/>
      <c r="G2" s="115"/>
      <c r="H2" s="90"/>
      <c r="K2" s="2"/>
      <c r="L2" s="90"/>
      <c r="O2" s="122" t="s">
        <v>55</v>
      </c>
      <c r="P2" s="123"/>
      <c r="Q2" s="90"/>
      <c r="R2" s="84"/>
      <c r="S2" s="84"/>
      <c r="T2" s="90"/>
      <c r="U2" s="84"/>
      <c r="V2" s="84"/>
      <c r="W2" s="90"/>
      <c r="Y2" s="148" t="s">
        <v>88</v>
      </c>
      <c r="Z2" s="149"/>
      <c r="AA2" s="150"/>
      <c r="AB2" s="8"/>
      <c r="AC2" s="8"/>
      <c r="AE2" s="115"/>
    </row>
    <row r="3" spans="1:36" ht="14.4" customHeight="1" thickBot="1" x14ac:dyDescent="0.35">
      <c r="B3" s="119"/>
      <c r="C3" s="120"/>
      <c r="D3" s="121"/>
      <c r="F3" s="115"/>
      <c r="G3" s="115"/>
      <c r="H3" s="90"/>
      <c r="K3" s="2"/>
      <c r="L3" s="90"/>
      <c r="O3" s="157" t="s">
        <v>87</v>
      </c>
      <c r="P3" s="158"/>
      <c r="Q3" s="90"/>
      <c r="R3" s="84"/>
      <c r="S3" s="84"/>
      <c r="T3" s="90"/>
      <c r="U3" s="84"/>
      <c r="V3" s="84"/>
      <c r="W3" s="90"/>
      <c r="Y3" s="151"/>
      <c r="Z3" s="152"/>
      <c r="AA3" s="153"/>
      <c r="AB3" s="8"/>
      <c r="AC3" s="8"/>
      <c r="AE3" s="115"/>
      <c r="AF3" s="93" t="s">
        <v>58</v>
      </c>
      <c r="AG3" s="94"/>
      <c r="AH3" s="95"/>
    </row>
    <row r="4" spans="1:36" ht="14.4" customHeight="1" thickBot="1" x14ac:dyDescent="0.35">
      <c r="H4" s="90"/>
      <c r="K4" s="2"/>
      <c r="L4" s="90"/>
      <c r="O4" s="159"/>
      <c r="P4" s="160"/>
      <c r="Q4" s="90"/>
      <c r="R4" s="84"/>
      <c r="S4" s="84"/>
      <c r="T4" s="90"/>
      <c r="U4" s="84"/>
      <c r="V4" s="84"/>
      <c r="W4" s="90"/>
      <c r="Y4" s="154"/>
      <c r="Z4" s="155"/>
      <c r="AA4" s="156"/>
      <c r="AB4" s="8"/>
      <c r="AC4" s="8"/>
      <c r="AE4" s="115"/>
      <c r="AF4" s="96"/>
      <c r="AG4" s="97"/>
      <c r="AH4" s="98"/>
    </row>
    <row r="5" spans="1:36" ht="14.4" customHeight="1" thickBot="1" x14ac:dyDescent="0.35">
      <c r="D5" s="99" t="s">
        <v>2</v>
      </c>
      <c r="E5" s="100"/>
      <c r="H5" s="90"/>
      <c r="I5" s="99" t="s">
        <v>7</v>
      </c>
      <c r="J5" s="103"/>
      <c r="K5" s="100"/>
      <c r="L5" s="90"/>
      <c r="M5" s="103" t="s">
        <v>3</v>
      </c>
      <c r="O5" s="105"/>
      <c r="P5" s="106"/>
      <c r="Q5" s="90"/>
      <c r="R5" s="103" t="s">
        <v>20</v>
      </c>
      <c r="S5" s="100"/>
      <c r="T5" s="90"/>
      <c r="U5" s="99" t="s">
        <v>29</v>
      </c>
      <c r="V5" s="100"/>
      <c r="W5" s="90"/>
      <c r="AE5" s="115"/>
    </row>
    <row r="6" spans="1:36" ht="14.4" customHeight="1" thickBot="1" x14ac:dyDescent="0.35">
      <c r="D6" s="101"/>
      <c r="E6" s="102"/>
      <c r="H6" s="90"/>
      <c r="I6" s="101"/>
      <c r="J6" s="104"/>
      <c r="K6" s="102"/>
      <c r="L6" s="90"/>
      <c r="M6" s="104"/>
      <c r="O6" s="107"/>
      <c r="P6" s="108"/>
      <c r="Q6" s="90"/>
      <c r="R6" s="104"/>
      <c r="S6" s="102"/>
      <c r="T6" s="90"/>
      <c r="U6" s="101"/>
      <c r="V6" s="102"/>
      <c r="W6" s="90"/>
      <c r="AE6" s="115"/>
      <c r="AF6" s="65" t="s">
        <v>30</v>
      </c>
      <c r="AG6" s="49"/>
      <c r="AH6" s="49"/>
      <c r="AI6" s="49"/>
      <c r="AJ6" s="62"/>
    </row>
    <row r="7" spans="1:36" ht="15" customHeight="1" thickBot="1" x14ac:dyDescent="0.35">
      <c r="B7" s="92" t="s">
        <v>5</v>
      </c>
      <c r="C7" s="92"/>
      <c r="D7" s="111" t="s">
        <v>4</v>
      </c>
      <c r="E7" s="111"/>
      <c r="F7" s="112" t="s">
        <v>6</v>
      </c>
      <c r="G7" s="112"/>
      <c r="H7" s="90"/>
      <c r="I7" s="73" t="s">
        <v>70</v>
      </c>
      <c r="J7" s="14" t="s">
        <v>69</v>
      </c>
      <c r="K7" s="22" t="s">
        <v>68</v>
      </c>
      <c r="L7" s="90"/>
      <c r="M7" s="1" t="s">
        <v>8</v>
      </c>
      <c r="O7" s="109"/>
      <c r="P7" s="110"/>
      <c r="Q7" s="90"/>
      <c r="R7" s="84"/>
      <c r="S7" s="84"/>
      <c r="T7" s="90"/>
      <c r="U7" s="84"/>
      <c r="V7" s="84"/>
      <c r="W7" s="90"/>
      <c r="X7" s="3" t="s">
        <v>9</v>
      </c>
      <c r="Y7" s="85" t="s">
        <v>10</v>
      </c>
      <c r="Z7" s="3" t="s">
        <v>11</v>
      </c>
      <c r="AA7" s="3" t="s">
        <v>12</v>
      </c>
      <c r="AB7" s="3" t="s">
        <v>13</v>
      </c>
      <c r="AD7" s="113" t="s">
        <v>56</v>
      </c>
      <c r="AE7" s="115"/>
      <c r="AF7" s="68" t="s">
        <v>54</v>
      </c>
      <c r="AG7" s="30">
        <v>80</v>
      </c>
      <c r="AH7" s="29" t="s">
        <v>18</v>
      </c>
      <c r="AI7" s="30">
        <v>0.08</v>
      </c>
      <c r="AJ7" s="52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90"/>
      <c r="I8" s="74"/>
      <c r="J8" s="7"/>
      <c r="K8" s="20"/>
      <c r="L8" s="90"/>
      <c r="M8" s="25"/>
      <c r="O8" s="34"/>
      <c r="P8" s="38"/>
      <c r="Q8" s="90"/>
      <c r="R8" s="86"/>
      <c r="S8" s="85"/>
      <c r="T8" s="90"/>
      <c r="U8" s="86"/>
      <c r="V8" s="85"/>
      <c r="W8" s="90"/>
      <c r="X8" s="41"/>
      <c r="Y8" s="10"/>
      <c r="Z8" s="40"/>
      <c r="AA8" s="40"/>
      <c r="AB8" s="40"/>
      <c r="AD8" s="114"/>
      <c r="AE8" s="115"/>
      <c r="AF8" s="63" t="s">
        <v>14</v>
      </c>
      <c r="AG8" s="30">
        <v>4</v>
      </c>
      <c r="AH8" s="29" t="s">
        <v>18</v>
      </c>
      <c r="AI8" s="29"/>
      <c r="AJ8" s="52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2">
        <f>'[1]Szenario 3'!$K9</f>
        <v>1226.2573442909008</v>
      </c>
      <c r="H9" s="90"/>
      <c r="I9" s="75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90"/>
      <c r="M9" s="26">
        <f>'[3]E-Auto'!$E7*(1/100)</f>
        <v>1.6900000000000001E-3</v>
      </c>
      <c r="O9" s="35">
        <f>F9</f>
        <v>11843.319917818244</v>
      </c>
      <c r="P9" s="39">
        <f>G9+(G9*K9)</f>
        <v>1247.2788987644592</v>
      </c>
      <c r="Q9" s="90"/>
      <c r="R9" s="32">
        <f>IF(O9&lt;$AG$18,1,2)</f>
        <v>1</v>
      </c>
      <c r="S9" s="37">
        <f>IF(P9&lt;$AG$10,1,2)</f>
        <v>1</v>
      </c>
      <c r="T9" s="90"/>
      <c r="U9" s="43">
        <f>($AI$15/$AG$20)*(1+0.15*(O9/$AG$18)^4)+$AH$33</f>
        <v>0.11934304891520245</v>
      </c>
      <c r="V9" s="37">
        <f>($AI$7/$AG$12)*(1+0.15*(P9/$AG$10)^4)+$AH$32</f>
        <v>2.6666666731835205E-3</v>
      </c>
      <c r="W9" s="90"/>
      <c r="X9" s="84">
        <f>($AG$7*$AG$8*S9*$AG$24+$AG$15*$AG$16*R9*$AG$24)</f>
        <v>3600</v>
      </c>
      <c r="Y9" s="45">
        <f>(O9*U9*$AG$30+P9*V9*$AG$29)*365</f>
        <v>16285006.508253923</v>
      </c>
      <c r="Z9" s="45">
        <f>(O9*$AI$15*$AG$37+P9*$AI$7*$AG$36)*365</f>
        <v>247540.54069679326</v>
      </c>
      <c r="AA9" s="45">
        <f>O9*$AI$15*($AG$41+$AG$40*(1-M9))*365</f>
        <v>17063.58879183446</v>
      </c>
      <c r="AB9" s="46">
        <f>365*((P9*$AI$7*($AG$53*$AG$54+$AG$49*$AG$50+$AG$45*$AG$46))+(O9*1.6*$AI$15*($AG$53*$AG$55+$AG$49*$AG$51+$AG$45*$AG$47)))</f>
        <v>19501.303067191115</v>
      </c>
      <c r="AD9" s="44">
        <f>SUM(X9:AB9)</f>
        <v>16572711.940809742</v>
      </c>
      <c r="AE9" s="115"/>
      <c r="AF9" s="144" t="s">
        <v>15</v>
      </c>
      <c r="AG9" s="17"/>
      <c r="AH9" s="147"/>
      <c r="AI9" s="78" t="s">
        <v>59</v>
      </c>
      <c r="AJ9" s="79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2">
        <f>'[1]Szenario 3'!$K10</f>
        <v>1244.86142</v>
      </c>
      <c r="H10" s="90"/>
      <c r="I10" s="76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90"/>
      <c r="M10" s="27">
        <f>'[3]E-Auto'!$E8*(1/100)</f>
        <v>2.3700000000000001E-3</v>
      </c>
      <c r="O10" s="35">
        <f t="shared" ref="O10:O54" si="0">F10</f>
        <v>12023</v>
      </c>
      <c r="P10" s="39">
        <f t="shared" ref="P10:P54" si="1">G10+(G10*K10)</f>
        <v>1265.8422304494381</v>
      </c>
      <c r="Q10" s="90"/>
      <c r="R10" s="32">
        <f t="shared" ref="R10:R54" si="2">IF(O10&lt;$AG$18,1,2)</f>
        <v>1</v>
      </c>
      <c r="S10" s="37">
        <f t="shared" ref="S10:S54" si="3">IF(P10&lt;$AG$10,1,2)</f>
        <v>1</v>
      </c>
      <c r="T10" s="90"/>
      <c r="U10" s="43">
        <f t="shared" ref="U10:U53" si="4">($AI$15/$AG$20)*(1+0.15*(O10/$AG$18)^4)+$AH$33</f>
        <v>0.1193436520659952</v>
      </c>
      <c r="V10" s="37">
        <f t="shared" ref="V10:V54" si="5">($AI$7/$AG$12)*(1+0.15*(P10/$AG$10)^4)+$AH$32</f>
        <v>2.6666666735802309E-3</v>
      </c>
      <c r="W10" s="90"/>
      <c r="X10" s="84">
        <f t="shared" ref="X10:X12" si="6">($AG$7*$AG$8*S10*$AG$24+$AG$15*$AG$16*R10*$AG$24)</f>
        <v>3600</v>
      </c>
      <c r="Y10" s="45">
        <f t="shared" ref="Y10:Y54" si="7">(O10*U10*$AG$30+P10*V10*$AG$29)*365</f>
        <v>16532149.853861369</v>
      </c>
      <c r="Z10" s="45">
        <f t="shared" ref="Z10:Z54" si="8">(O10*$AI$15*$AG$37+P10*$AI$7*$AG$36)*365</f>
        <v>251294.50896936853</v>
      </c>
      <c r="AA10" s="45">
        <f t="shared" ref="AA10:AA54" si="9">O10*$AI$15*($AG$41+$AG$40*(1-M10))*365</f>
        <v>17314.231670626003</v>
      </c>
      <c r="AB10" s="46">
        <f t="shared" ref="AB10:AB54" si="10">365*((P10*$AI$7*($AG$53*$AG$54+$AG$49*$AG$50+$AG$45*$AG$46))+(O10*1.6*$AI$15*($AG$53*$AG$55+$AG$49*$AG$51+$AG$45*$AG$47)))</f>
        <v>19795.72647509646</v>
      </c>
      <c r="AD10" s="44">
        <f t="shared" ref="AD10:AD46" si="11">SUM(X10:AB10)</f>
        <v>16824154.320976462</v>
      </c>
      <c r="AE10" s="115"/>
      <c r="AF10" s="145"/>
      <c r="AG10" s="18">
        <v>110400</v>
      </c>
      <c r="AH10" s="147"/>
      <c r="AI10" s="78"/>
      <c r="AJ10" s="52"/>
    </row>
    <row r="11" spans="1:36" x14ac:dyDescent="0.3">
      <c r="A11" s="5">
        <f t="shared" ref="A11:A54" si="12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2">
        <f>'[1]Szenario 3'!$K11</f>
        <v>1263.4654957090991</v>
      </c>
      <c r="H11" s="90"/>
      <c r="I11" s="76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90"/>
      <c r="M11" s="27">
        <f>'[3]E-Auto'!$E9*(1/100)</f>
        <v>3.1800000000000001E-3</v>
      </c>
      <c r="O11" s="35">
        <f t="shared" si="0"/>
        <v>12202.680082181758</v>
      </c>
      <c r="P11" s="39">
        <f t="shared" si="1"/>
        <v>1284.4069127650509</v>
      </c>
      <c r="Q11" s="90"/>
      <c r="R11" s="32">
        <f t="shared" si="2"/>
        <v>1</v>
      </c>
      <c r="S11" s="37">
        <f t="shared" si="3"/>
        <v>1</v>
      </c>
      <c r="T11" s="90"/>
      <c r="U11" s="43">
        <f t="shared" si="4"/>
        <v>0.1193442828733348</v>
      </c>
      <c r="V11" s="37">
        <f t="shared" si="5"/>
        <v>2.6666666739948146E-3</v>
      </c>
      <c r="W11" s="90"/>
      <c r="X11" s="84">
        <f t="shared" si="6"/>
        <v>3600</v>
      </c>
      <c r="Y11" s="45">
        <f t="shared" si="7"/>
        <v>16779299.601699449</v>
      </c>
      <c r="Z11" s="45">
        <f t="shared" si="8"/>
        <v>255048.48315770607</v>
      </c>
      <c r="AA11" s="45">
        <f t="shared" si="9"/>
        <v>17563.03028881651</v>
      </c>
      <c r="AB11" s="46">
        <f t="shared" si="10"/>
        <v>20090.155287531434</v>
      </c>
      <c r="AD11" s="44">
        <f t="shared" si="11"/>
        <v>17075601.2704335</v>
      </c>
      <c r="AE11" s="115"/>
      <c r="AF11" s="146"/>
      <c r="AG11" s="17"/>
      <c r="AH11" s="147"/>
      <c r="AI11" s="78" t="s">
        <v>60</v>
      </c>
      <c r="AJ11" s="79">
        <v>65</v>
      </c>
    </row>
    <row r="12" spans="1:36" ht="15" thickBot="1" x14ac:dyDescent="0.35">
      <c r="A12" s="5">
        <f t="shared" si="12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2">
        <f>'[1]Szenario 3'!$K12</f>
        <v>1282.0695714181982</v>
      </c>
      <c r="H12" s="90"/>
      <c r="I12" s="76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90"/>
      <c r="M12" s="27">
        <f>'[3]E-Auto'!$E10*(1/100)</f>
        <v>4.1700000000000001E-3</v>
      </c>
      <c r="O12" s="35">
        <f>F12</f>
        <v>12382.360164363514</v>
      </c>
      <c r="P12" s="39">
        <f t="shared" si="1"/>
        <v>1302.9728796478428</v>
      </c>
      <c r="Q12" s="90"/>
      <c r="R12" s="32">
        <f t="shared" si="2"/>
        <v>1</v>
      </c>
      <c r="S12" s="37">
        <f t="shared" si="3"/>
        <v>1</v>
      </c>
      <c r="T12" s="90"/>
      <c r="U12" s="43">
        <f t="shared" si="4"/>
        <v>0.11934494217000455</v>
      </c>
      <c r="V12" s="37">
        <f t="shared" si="5"/>
        <v>2.6666666744278012E-3</v>
      </c>
      <c r="W12" s="90"/>
      <c r="X12" s="84">
        <f t="shared" si="6"/>
        <v>3600</v>
      </c>
      <c r="Y12" s="45">
        <f t="shared" si="7"/>
        <v>17026456.040650357</v>
      </c>
      <c r="Z12" s="45">
        <f t="shared" si="8"/>
        <v>258802.4629724478</v>
      </c>
      <c r="AA12" s="45">
        <f t="shared" si="9"/>
        <v>17809.290353135737</v>
      </c>
      <c r="AB12" s="46">
        <f t="shared" si="10"/>
        <v>20384.589240144029</v>
      </c>
      <c r="AD12" s="44">
        <f t="shared" si="11"/>
        <v>17327052.383216083</v>
      </c>
      <c r="AE12" s="115"/>
      <c r="AF12" s="67" t="s">
        <v>32</v>
      </c>
      <c r="AG12" s="61">
        <v>30</v>
      </c>
      <c r="AH12" s="42" t="s">
        <v>33</v>
      </c>
      <c r="AI12" s="42"/>
      <c r="AJ12" s="57"/>
    </row>
    <row r="13" spans="1:36" ht="15" thickBot="1" x14ac:dyDescent="0.35">
      <c r="A13" s="5">
        <f t="shared" si="12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2">
        <f>'[1]Szenario 3'!$K13</f>
        <v>1300.673647127297</v>
      </c>
      <c r="H13" s="90"/>
      <c r="I13" s="76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90"/>
      <c r="M13" s="27">
        <f>'[3]E-Auto'!$E11*(1/100)</f>
        <v>6.2100000000000002E-3</v>
      </c>
      <c r="O13" s="35">
        <f t="shared" si="0"/>
        <v>12562.04024654527</v>
      </c>
      <c r="P13" s="39">
        <f t="shared" si="1"/>
        <v>1321.5400692737244</v>
      </c>
      <c r="Q13" s="90"/>
      <c r="R13" s="32">
        <f t="shared" si="2"/>
        <v>1</v>
      </c>
      <c r="S13" s="37">
        <f t="shared" si="3"/>
        <v>1</v>
      </c>
      <c r="T13" s="90"/>
      <c r="U13" s="43">
        <f t="shared" si="4"/>
        <v>0.11934563080114111</v>
      </c>
      <c r="V13" s="37">
        <f t="shared" si="5"/>
        <v>2.6666666748797275E-3</v>
      </c>
      <c r="W13" s="90"/>
      <c r="X13" s="84">
        <f>($AG$7*$AG$8*S13*$AG$24+$AG$15*$AG$16*R13*$AG$24)</f>
        <v>3600</v>
      </c>
      <c r="Y13" s="45">
        <f t="shared" si="7"/>
        <v>17273619.46834898</v>
      </c>
      <c r="Z13" s="45">
        <f t="shared" si="8"/>
        <v>262556.44814280426</v>
      </c>
      <c r="AA13" s="45">
        <f t="shared" si="9"/>
        <v>18041.904268908085</v>
      </c>
      <c r="AB13" s="46">
        <f t="shared" si="10"/>
        <v>20679.028085546022</v>
      </c>
      <c r="AD13" s="44">
        <f t="shared" si="11"/>
        <v>17578496.848846238</v>
      </c>
      <c r="AE13" s="115"/>
    </row>
    <row r="14" spans="1:36" ht="15" thickBot="1" x14ac:dyDescent="0.35">
      <c r="A14" s="19">
        <f t="shared" si="12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2">
        <f>'[1]Szenario 3'!$K14</f>
        <v>1319.2777228363964</v>
      </c>
      <c r="H14" s="90"/>
      <c r="I14" s="76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90"/>
      <c r="M14" s="27">
        <f>'[3]E-Auto'!$E12*(1/100)</f>
        <v>3.5041935483870967E-2</v>
      </c>
      <c r="O14" s="35">
        <f t="shared" si="0"/>
        <v>12741.720328727028</v>
      </c>
      <c r="P14" s="39">
        <f t="shared" si="1"/>
        <v>1340.1084237232869</v>
      </c>
      <c r="Q14" s="90"/>
      <c r="R14" s="32">
        <f t="shared" si="2"/>
        <v>1</v>
      </c>
      <c r="S14" s="37">
        <f t="shared" si="3"/>
        <v>1</v>
      </c>
      <c r="T14" s="90"/>
      <c r="U14" s="43">
        <f t="shared" si="4"/>
        <v>0.11934634962423459</v>
      </c>
      <c r="V14" s="37">
        <f t="shared" si="5"/>
        <v>2.666666675351139E-3</v>
      </c>
      <c r="W14" s="90"/>
      <c r="X14" s="84">
        <f>($AG$7*$AG$8*S14*$AG$24+$AG$15*$AG$16*R14*$AG$24)+AG26</f>
        <v>1511350</v>
      </c>
      <c r="Y14" s="45">
        <f t="shared" si="7"/>
        <v>17520790.191304211</v>
      </c>
      <c r="Z14" s="45">
        <f t="shared" si="8"/>
        <v>266310.43841508846</v>
      </c>
      <c r="AA14" s="45">
        <f t="shared" si="9"/>
        <v>17929.87813846071</v>
      </c>
      <c r="AB14" s="46">
        <f t="shared" si="10"/>
        <v>20973.471591973703</v>
      </c>
      <c r="AD14" s="44">
        <f t="shared" si="11"/>
        <v>19337353.979449734</v>
      </c>
      <c r="AE14" s="115"/>
      <c r="AF14" s="65" t="s">
        <v>31</v>
      </c>
      <c r="AG14" s="49"/>
      <c r="AH14" s="49"/>
      <c r="AI14" s="49"/>
      <c r="AJ14" s="62"/>
    </row>
    <row r="15" spans="1:36" x14ac:dyDescent="0.3">
      <c r="A15" s="5">
        <f t="shared" si="12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2">
        <f>'[1]Szenario 3'!$K15</f>
        <v>1337.8817985454955</v>
      </c>
      <c r="H15" s="90"/>
      <c r="I15" s="76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90"/>
      <c r="M15" s="27">
        <f>'[3]E-Auto'!$E13*(1/100)</f>
        <v>6.3873870967741941E-2</v>
      </c>
      <c r="O15" s="35">
        <f t="shared" si="0"/>
        <v>12921.400410908785</v>
      </c>
      <c r="P15" s="39">
        <f t="shared" si="1"/>
        <v>1358.677888678327</v>
      </c>
      <c r="Q15" s="90"/>
      <c r="R15" s="32">
        <f t="shared" si="2"/>
        <v>1</v>
      </c>
      <c r="S15" s="37">
        <f t="shared" si="3"/>
        <v>1</v>
      </c>
      <c r="T15" s="90"/>
      <c r="U15" s="43">
        <f t="shared" si="4"/>
        <v>0.1193470995091284</v>
      </c>
      <c r="V15" s="37">
        <f t="shared" si="5"/>
        <v>2.6666666758425888E-3</v>
      </c>
      <c r="W15" s="90"/>
      <c r="X15" s="84">
        <f>($AJ$11*$AG$8*S15*$AG$25+$AJ$9*$AG$8*S15*$AG$24+$AG$15*$AG$16*R15*$AG$24)</f>
        <v>10100</v>
      </c>
      <c r="Y15" s="45">
        <f t="shared" si="7"/>
        <v>17767968.525020756</v>
      </c>
      <c r="Z15" s="45">
        <f t="shared" si="8"/>
        <v>270064.43355138664</v>
      </c>
      <c r="AA15" s="45">
        <f t="shared" si="9"/>
        <v>17807.414287175776</v>
      </c>
      <c r="AB15" s="46">
        <f t="shared" si="10"/>
        <v>21267.919542073541</v>
      </c>
      <c r="AD15" s="44">
        <f t="shared" si="11"/>
        <v>18087208.292401392</v>
      </c>
      <c r="AE15" s="115"/>
      <c r="AF15" s="66" t="s">
        <v>53</v>
      </c>
      <c r="AG15" s="30">
        <v>80</v>
      </c>
      <c r="AH15" s="29" t="s">
        <v>18</v>
      </c>
      <c r="AI15" s="30">
        <v>0.08</v>
      </c>
      <c r="AJ15" s="52" t="s">
        <v>19</v>
      </c>
    </row>
    <row r="16" spans="1:36" x14ac:dyDescent="0.3">
      <c r="A16" s="5">
        <f t="shared" si="12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2">
        <f>'[1]Szenario 3'!$K16</f>
        <v>1356.4858742545948</v>
      </c>
      <c r="H16" s="90"/>
      <c r="I16" s="76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90"/>
      <c r="M16" s="27">
        <f>'[3]E-Auto'!$E14*(1/100)</f>
        <v>9.2705806451612929E-2</v>
      </c>
      <c r="O16" s="35">
        <f t="shared" si="0"/>
        <v>13101.080493090543</v>
      </c>
      <c r="P16" s="39">
        <f t="shared" si="1"/>
        <v>1377.2484131462468</v>
      </c>
      <c r="Q16" s="90"/>
      <c r="R16" s="32">
        <f t="shared" si="2"/>
        <v>1</v>
      </c>
      <c r="S16" s="37">
        <f t="shared" si="3"/>
        <v>1</v>
      </c>
      <c r="T16" s="90"/>
      <c r="U16" s="43">
        <f t="shared" si="4"/>
        <v>0.11934788133801942</v>
      </c>
      <c r="V16" s="37">
        <f t="shared" si="5"/>
        <v>2.6666666763546375E-3</v>
      </c>
      <c r="W16" s="90"/>
      <c r="X16" s="84">
        <f t="shared" ref="X16:X54" si="13">($AJ$11*$AG$8*S16*$AG$25+$AJ$9*$AG$8*S16*$AG$24+$AG$15*$AG$16*R16*$AG$24)</f>
        <v>10100</v>
      </c>
      <c r="Y16" s="45">
        <f t="shared" si="7"/>
        <v>18015154.794121571</v>
      </c>
      <c r="Z16" s="45">
        <f t="shared" si="8"/>
        <v>273818.4333283513</v>
      </c>
      <c r="AA16" s="45">
        <f t="shared" si="9"/>
        <v>17674.512715053297</v>
      </c>
      <c r="AB16" s="46">
        <f t="shared" si="10"/>
        <v>21562.371731799376</v>
      </c>
      <c r="AD16" s="44">
        <f t="shared" si="11"/>
        <v>18338310.111896776</v>
      </c>
      <c r="AE16" s="115"/>
      <c r="AF16" s="63" t="s">
        <v>17</v>
      </c>
      <c r="AG16" s="30">
        <v>5</v>
      </c>
      <c r="AH16" s="29" t="s">
        <v>18</v>
      </c>
      <c r="AI16" s="29"/>
      <c r="AJ16" s="52"/>
    </row>
    <row r="17" spans="1:36" x14ac:dyDescent="0.3">
      <c r="A17" s="5">
        <f t="shared" si="12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2">
        <f>'[1]Szenario 3'!$K17</f>
        <v>1375.0899499636937</v>
      </c>
      <c r="H17" s="90"/>
      <c r="I17" s="76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90"/>
      <c r="M17" s="27">
        <f>'[3]E-Auto'!$E15*(1/100)</f>
        <v>0.1215377419354839</v>
      </c>
      <c r="O17" s="35">
        <f>F17</f>
        <v>13280.760575272299</v>
      </c>
      <c r="P17" s="39">
        <f t="shared" si="1"/>
        <v>1395.8199492093775</v>
      </c>
      <c r="Q17" s="90"/>
      <c r="R17" s="32">
        <f t="shared" si="2"/>
        <v>1</v>
      </c>
      <c r="S17" s="37">
        <f t="shared" si="3"/>
        <v>1</v>
      </c>
      <c r="T17" s="90"/>
      <c r="U17" s="43">
        <f t="shared" si="4"/>
        <v>0.11934869600545786</v>
      </c>
      <c r="V17" s="37">
        <f t="shared" si="5"/>
        <v>2.6666666768878529E-3</v>
      </c>
      <c r="W17" s="90"/>
      <c r="X17" s="84">
        <f t="shared" si="13"/>
        <v>10100</v>
      </c>
      <c r="Y17" s="45">
        <f t="shared" si="7"/>
        <v>18262349.33247073</v>
      </c>
      <c r="Z17" s="45">
        <f t="shared" si="8"/>
        <v>277572.43753610284</v>
      </c>
      <c r="AA17" s="45">
        <f t="shared" si="9"/>
        <v>17531.173422093263</v>
      </c>
      <c r="AB17" s="46">
        <f t="shared" si="10"/>
        <v>21856.827969409311</v>
      </c>
      <c r="AD17" s="44">
        <f t="shared" si="11"/>
        <v>18589409.771398336</v>
      </c>
      <c r="AE17" s="115"/>
      <c r="AF17" s="144" t="s">
        <v>16</v>
      </c>
      <c r="AG17" s="17"/>
      <c r="AH17" s="147"/>
      <c r="AI17" s="29"/>
      <c r="AJ17" s="52"/>
    </row>
    <row r="18" spans="1:36" x14ac:dyDescent="0.3">
      <c r="A18" s="5">
        <f t="shared" si="12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2">
        <f>'[1]Szenario 3'!$K18</f>
        <v>1393.6940256727928</v>
      </c>
      <c r="H18" s="90"/>
      <c r="I18" s="76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90"/>
      <c r="M18" s="27">
        <f>'[3]E-Auto'!$E16*(1/100)</f>
        <v>0.15036967741935489</v>
      </c>
      <c r="O18" s="35">
        <f t="shared" si="0"/>
        <v>13460.440657454055</v>
      </c>
      <c r="P18" s="39">
        <f t="shared" si="1"/>
        <v>1414.3924517966461</v>
      </c>
      <c r="Q18" s="90"/>
      <c r="R18" s="32">
        <f t="shared" si="2"/>
        <v>1</v>
      </c>
      <c r="S18" s="37">
        <f t="shared" si="3"/>
        <v>1</v>
      </c>
      <c r="T18" s="90"/>
      <c r="U18" s="43">
        <f t="shared" si="4"/>
        <v>0.11934954441834734</v>
      </c>
      <c r="V18" s="37">
        <f t="shared" si="5"/>
        <v>2.6666666774428117E-3</v>
      </c>
      <c r="W18" s="90"/>
      <c r="X18" s="84">
        <f t="shared" si="13"/>
        <v>10100</v>
      </c>
      <c r="Y18" s="45">
        <f t="shared" si="7"/>
        <v>18509552.48329673</v>
      </c>
      <c r="Z18" s="45">
        <f t="shared" si="8"/>
        <v>281326.44597723015</v>
      </c>
      <c r="AA18" s="45">
        <f t="shared" si="9"/>
        <v>17377.39640829567</v>
      </c>
      <c r="AB18" s="46">
        <f t="shared" si="10"/>
        <v>22151.288074552089</v>
      </c>
      <c r="AD18" s="44">
        <f t="shared" si="11"/>
        <v>18840507.613756809</v>
      </c>
      <c r="AE18" s="115"/>
      <c r="AF18" s="145"/>
      <c r="AG18" s="18">
        <v>30000</v>
      </c>
      <c r="AH18" s="147"/>
      <c r="AI18" s="29"/>
      <c r="AJ18" s="52"/>
    </row>
    <row r="19" spans="1:36" x14ac:dyDescent="0.3">
      <c r="A19" s="5">
        <f t="shared" si="12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2">
        <f>'[1]Szenario 3'!$K19</f>
        <v>1412.2981013818919</v>
      </c>
      <c r="H19" s="90"/>
      <c r="I19" s="76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90"/>
      <c r="M19" s="27">
        <f>'[3]E-Auto'!$E17*(1/100)</f>
        <v>0.17920161290322587</v>
      </c>
      <c r="O19" s="35">
        <f t="shared" si="0"/>
        <v>13640.120739635813</v>
      </c>
      <c r="P19" s="39">
        <f t="shared" si="1"/>
        <v>1432.9658784752855</v>
      </c>
      <c r="Q19" s="90"/>
      <c r="R19" s="32">
        <f t="shared" si="2"/>
        <v>1</v>
      </c>
      <c r="S19" s="37">
        <f t="shared" si="3"/>
        <v>1</v>
      </c>
      <c r="T19" s="90"/>
      <c r="U19" s="43">
        <f t="shared" si="4"/>
        <v>0.11935042749594485</v>
      </c>
      <c r="V19" s="37">
        <f t="shared" si="5"/>
        <v>2.6666666780200969E-3</v>
      </c>
      <c r="W19" s="90"/>
      <c r="X19" s="84">
        <f t="shared" si="13"/>
        <v>10100</v>
      </c>
      <c r="Y19" s="45">
        <f t="shared" si="7"/>
        <v>18756764.599316172</v>
      </c>
      <c r="Z19" s="45">
        <f t="shared" si="8"/>
        <v>285080.45846587775</v>
      </c>
      <c r="AA19" s="45">
        <f t="shared" si="9"/>
        <v>17213.181673660532</v>
      </c>
      <c r="AB19" s="46">
        <f t="shared" si="10"/>
        <v>22445.75187743358</v>
      </c>
      <c r="AD19" s="44">
        <f t="shared" si="11"/>
        <v>19091603.991333146</v>
      </c>
      <c r="AE19" s="115"/>
      <c r="AF19" s="146"/>
      <c r="AG19" s="17"/>
      <c r="AH19" s="147"/>
      <c r="AI19" s="29"/>
      <c r="AJ19" s="52"/>
    </row>
    <row r="20" spans="1:36" ht="15" thickBot="1" x14ac:dyDescent="0.35">
      <c r="A20" s="5">
        <f t="shared" si="12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2">
        <f>'[1]Szenario 3'!$K20</f>
        <v>1430.902177090991</v>
      </c>
      <c r="H20" s="90"/>
      <c r="I20" s="76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90"/>
      <c r="M20" s="27">
        <f>'[3]E-Auto'!$E18*(1/100)</f>
        <v>0.20803354838709684</v>
      </c>
      <c r="O20" s="35">
        <f t="shared" si="0"/>
        <v>13819.800821817569</v>
      </c>
      <c r="P20" s="39">
        <f t="shared" si="1"/>
        <v>1451.5401892605726</v>
      </c>
      <c r="Q20" s="90"/>
      <c r="R20" s="32">
        <f t="shared" si="2"/>
        <v>1</v>
      </c>
      <c r="S20" s="37">
        <f t="shared" si="3"/>
        <v>1</v>
      </c>
      <c r="T20" s="90"/>
      <c r="U20" s="43">
        <f t="shared" si="4"/>
        <v>0.11935134616986076</v>
      </c>
      <c r="V20" s="37">
        <f t="shared" si="5"/>
        <v>2.6666666786203004E-3</v>
      </c>
      <c r="W20" s="90"/>
      <c r="X20" s="84">
        <f t="shared" si="13"/>
        <v>10100</v>
      </c>
      <c r="Y20" s="45">
        <f t="shared" si="7"/>
        <v>19003986.042857803</v>
      </c>
      <c r="Z20" s="45">
        <f t="shared" si="8"/>
        <v>288834.4748269124</v>
      </c>
      <c r="AA20" s="45">
        <f t="shared" si="9"/>
        <v>17038.529218187836</v>
      </c>
      <c r="AB20" s="46">
        <f t="shared" si="10"/>
        <v>22740.219218055474</v>
      </c>
      <c r="AD20" s="44">
        <f t="shared" si="11"/>
        <v>19342699.266120963</v>
      </c>
      <c r="AE20" s="115"/>
      <c r="AF20" s="67" t="s">
        <v>32</v>
      </c>
      <c r="AG20" s="61">
        <v>30</v>
      </c>
      <c r="AH20" s="42" t="s">
        <v>33</v>
      </c>
      <c r="AI20" s="42"/>
      <c r="AJ20" s="57"/>
    </row>
    <row r="21" spans="1:36" ht="15" thickBot="1" x14ac:dyDescent="0.35">
      <c r="A21" s="5">
        <f t="shared" si="12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2">
        <f>'[1]Szenario 3'!$K21</f>
        <v>1449.5062528000901</v>
      </c>
      <c r="H21" s="90"/>
      <c r="I21" s="76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90"/>
      <c r="M21" s="27">
        <f>'[3]E-Auto'!$E19*(1/100)</f>
        <v>0.23686548387096781</v>
      </c>
      <c r="O21" s="35">
        <f t="shared" si="0"/>
        <v>13999.480903999325</v>
      </c>
      <c r="P21" s="39">
        <f t="shared" si="1"/>
        <v>1470.1153464417976</v>
      </c>
      <c r="Q21" s="90"/>
      <c r="R21" s="32">
        <f t="shared" si="2"/>
        <v>1</v>
      </c>
      <c r="S21" s="37">
        <f t="shared" si="3"/>
        <v>1</v>
      </c>
      <c r="T21" s="90"/>
      <c r="U21" s="43">
        <f t="shared" si="4"/>
        <v>0.11935230138405885</v>
      </c>
      <c r="V21" s="37">
        <f t="shared" si="5"/>
        <v>2.666666679244022E-3</v>
      </c>
      <c r="W21" s="90"/>
      <c r="X21" s="84">
        <f t="shared" si="13"/>
        <v>10100</v>
      </c>
      <c r="Y21" s="45">
        <f t="shared" si="7"/>
        <v>19251217.18598688</v>
      </c>
      <c r="Z21" s="45">
        <f t="shared" si="8"/>
        <v>292588.49489516125</v>
      </c>
      <c r="AA21" s="45">
        <f t="shared" si="9"/>
        <v>16853.439041877587</v>
      </c>
      <c r="AB21" s="46">
        <f t="shared" si="10"/>
        <v>23034.68994551889</v>
      </c>
      <c r="AD21" s="44">
        <f t="shared" si="11"/>
        <v>19593793.809869438</v>
      </c>
      <c r="AE21" s="115"/>
    </row>
    <row r="22" spans="1:36" ht="15" thickBot="1" x14ac:dyDescent="0.35">
      <c r="A22" s="5">
        <f t="shared" si="12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2">
        <f>'[1]Szenario 3'!$K22</f>
        <v>1468.110328509189</v>
      </c>
      <c r="H22" s="90"/>
      <c r="I22" s="76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90"/>
      <c r="M22" s="27">
        <f>'[3]E-Auto'!$E20*(1/100)</f>
        <v>0.26569741935483882</v>
      </c>
      <c r="O22" s="35">
        <f t="shared" si="0"/>
        <v>14179.160986181081</v>
      </c>
      <c r="P22" s="39">
        <f t="shared" si="1"/>
        <v>1488.6913144228693</v>
      </c>
      <c r="Q22" s="90"/>
      <c r="R22" s="32">
        <f t="shared" si="2"/>
        <v>1</v>
      </c>
      <c r="S22" s="37">
        <f t="shared" si="3"/>
        <v>1</v>
      </c>
      <c r="T22" s="90"/>
      <c r="U22" s="43">
        <f t="shared" si="4"/>
        <v>0.11935329409485626</v>
      </c>
      <c r="V22" s="37">
        <f t="shared" si="5"/>
        <v>2.6666666798918688E-3</v>
      </c>
      <c r="W22" s="90"/>
      <c r="X22" s="84">
        <f t="shared" si="13"/>
        <v>10100</v>
      </c>
      <c r="Y22" s="45">
        <f t="shared" si="7"/>
        <v>19498458.410629757</v>
      </c>
      <c r="Z22" s="45">
        <f t="shared" si="8"/>
        <v>296342.51851471351</v>
      </c>
      <c r="AA22" s="45">
        <f t="shared" si="9"/>
        <v>16657.911144729791</v>
      </c>
      <c r="AB22" s="46">
        <f t="shared" si="10"/>
        <v>23329.163917386573</v>
      </c>
      <c r="AD22" s="44">
        <f t="shared" si="11"/>
        <v>19844888.004206587</v>
      </c>
      <c r="AE22" s="115"/>
      <c r="AF22" s="58" t="s">
        <v>25</v>
      </c>
      <c r="AG22" s="49"/>
      <c r="AH22" s="49"/>
      <c r="AI22" s="80" t="s">
        <v>61</v>
      </c>
      <c r="AJ22" s="81"/>
    </row>
    <row r="23" spans="1:36" ht="15" thickTop="1" x14ac:dyDescent="0.3">
      <c r="A23" s="5">
        <f t="shared" si="12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2">
        <f>'[1]Szenario 3'!$K23</f>
        <v>1486.7144042182883</v>
      </c>
      <c r="H23" s="90"/>
      <c r="I23" s="76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90"/>
      <c r="M23" s="27">
        <f>'[3]E-Auto'!$E21*(1/100)</f>
        <v>0.29452935483870979</v>
      </c>
      <c r="O23" s="35">
        <f t="shared" si="0"/>
        <v>14358.841068362839</v>
      </c>
      <c r="P23" s="39">
        <f t="shared" si="1"/>
        <v>1507.2680595761449</v>
      </c>
      <c r="Q23" s="90"/>
      <c r="R23" s="32">
        <f t="shared" si="2"/>
        <v>1</v>
      </c>
      <c r="S23" s="37">
        <f t="shared" si="3"/>
        <v>1</v>
      </c>
      <c r="T23" s="90"/>
      <c r="U23" s="43">
        <f t="shared" si="4"/>
        <v>0.11935432527092353</v>
      </c>
      <c r="V23" s="37">
        <f t="shared" si="5"/>
        <v>2.6666666805644544E-3</v>
      </c>
      <c r="W23" s="90"/>
      <c r="X23" s="84">
        <f t="shared" si="13"/>
        <v>10100</v>
      </c>
      <c r="Y23" s="45">
        <f t="shared" si="7"/>
        <v>19745710.108698811</v>
      </c>
      <c r="Z23" s="45">
        <f t="shared" si="8"/>
        <v>300096.54553827993</v>
      </c>
      <c r="AA23" s="45">
        <f t="shared" si="9"/>
        <v>16451.945526744435</v>
      </c>
      <c r="AB23" s="46">
        <f t="shared" si="10"/>
        <v>23623.640999097974</v>
      </c>
      <c r="AD23" s="44">
        <f t="shared" si="11"/>
        <v>20095982.240762934</v>
      </c>
      <c r="AE23" s="115"/>
      <c r="AF23" s="59" t="s">
        <v>34</v>
      </c>
      <c r="AG23" s="29"/>
      <c r="AH23" s="29"/>
      <c r="AI23" s="78" t="s">
        <v>62</v>
      </c>
      <c r="AJ23" s="82" t="s">
        <v>63</v>
      </c>
    </row>
    <row r="24" spans="1:36" x14ac:dyDescent="0.3">
      <c r="A24" s="5">
        <f t="shared" si="12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2">
        <f>'[1]Szenario 3'!$K24</f>
        <v>1505.3184799273872</v>
      </c>
      <c r="H24" s="90"/>
      <c r="I24" s="76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90"/>
      <c r="M24" s="27">
        <f>'[3]E-Auto'!$E22*(1/100)</f>
        <v>0.32336129032258071</v>
      </c>
      <c r="O24" s="35">
        <f t="shared" si="0"/>
        <v>14538.521150544595</v>
      </c>
      <c r="P24" s="39">
        <f t="shared" si="1"/>
        <v>1525.8455501082153</v>
      </c>
      <c r="Q24" s="90"/>
      <c r="R24" s="32">
        <f t="shared" si="2"/>
        <v>1</v>
      </c>
      <c r="S24" s="37">
        <f t="shared" si="3"/>
        <v>1</v>
      </c>
      <c r="T24" s="90"/>
      <c r="U24" s="43">
        <f t="shared" si="4"/>
        <v>0.11935539589328457</v>
      </c>
      <c r="V24" s="37">
        <f t="shared" si="5"/>
        <v>2.6666666812624027E-3</v>
      </c>
      <c r="W24" s="90"/>
      <c r="X24" s="84">
        <f t="shared" si="13"/>
        <v>10100</v>
      </c>
      <c r="Y24" s="45">
        <f t="shared" si="7"/>
        <v>19992972.682217509</v>
      </c>
      <c r="Z24" s="45">
        <f t="shared" si="8"/>
        <v>303850.57582660555</v>
      </c>
      <c r="AA24" s="45">
        <f t="shared" si="9"/>
        <v>16235.542187921536</v>
      </c>
      <c r="AB24" s="46">
        <f t="shared" si="10"/>
        <v>23918.121063432209</v>
      </c>
      <c r="AD24" s="44">
        <f t="shared" si="11"/>
        <v>20347076.921295468</v>
      </c>
      <c r="AE24" s="115"/>
      <c r="AF24" s="51" t="s">
        <v>35</v>
      </c>
      <c r="AG24" s="30">
        <v>5</v>
      </c>
      <c r="AH24" s="29" t="s">
        <v>28</v>
      </c>
      <c r="AI24" s="78" t="s">
        <v>65</v>
      </c>
      <c r="AJ24" s="82" t="s">
        <v>64</v>
      </c>
    </row>
    <row r="25" spans="1:36" x14ac:dyDescent="0.3">
      <c r="A25" s="5">
        <f t="shared" si="12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2">
        <f>'[1]Szenario 3'!$K25</f>
        <v>1523.9225556364863</v>
      </c>
      <c r="H25" s="90"/>
      <c r="I25" s="76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90"/>
      <c r="M25" s="27">
        <f>'[3]E-Auto'!$E23*(1/100)</f>
        <v>0.35219322580645168</v>
      </c>
      <c r="O25" s="35">
        <f t="shared" si="0"/>
        <v>14718.201232726351</v>
      </c>
      <c r="P25" s="39">
        <f t="shared" si="1"/>
        <v>1544.4237559365288</v>
      </c>
      <c r="Q25" s="90"/>
      <c r="R25" s="32">
        <f t="shared" si="2"/>
        <v>1</v>
      </c>
      <c r="S25" s="37">
        <f t="shared" si="3"/>
        <v>1</v>
      </c>
      <c r="T25" s="90"/>
      <c r="U25" s="43">
        <f t="shared" si="4"/>
        <v>0.11935650695531669</v>
      </c>
      <c r="V25" s="37">
        <f t="shared" si="5"/>
        <v>2.6666666819863427E-3</v>
      </c>
      <c r="W25" s="90"/>
      <c r="X25" s="84">
        <f t="shared" si="13"/>
        <v>10100</v>
      </c>
      <c r="Y25" s="45">
        <f t="shared" si="7"/>
        <v>20240246.543445762</v>
      </c>
      <c r="Z25" s="45">
        <f t="shared" si="8"/>
        <v>307604.60924792866</v>
      </c>
      <c r="AA25" s="45">
        <f t="shared" si="9"/>
        <v>16008.701128261077</v>
      </c>
      <c r="AB25" s="46">
        <f t="shared" si="10"/>
        <v>24212.60399001437</v>
      </c>
      <c r="AD25" s="44">
        <f t="shared" si="11"/>
        <v>20598172.457811967</v>
      </c>
      <c r="AE25" s="115"/>
      <c r="AF25" s="51" t="s">
        <v>36</v>
      </c>
      <c r="AG25" s="30">
        <v>30</v>
      </c>
      <c r="AH25" s="29" t="s">
        <v>28</v>
      </c>
      <c r="AI25" s="78" t="s">
        <v>67</v>
      </c>
      <c r="AJ25" s="82" t="s">
        <v>66</v>
      </c>
    </row>
    <row r="26" spans="1:36" ht="15" thickBot="1" x14ac:dyDescent="0.35">
      <c r="A26" s="5">
        <f t="shared" si="12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2">
        <f>'[1]Szenario 3'!$K26</f>
        <v>1542.5266313455852</v>
      </c>
      <c r="H26" s="90"/>
      <c r="I26" s="76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90"/>
      <c r="M26" s="27">
        <f>'[3]E-Auto'!$E24*(1/100)</f>
        <v>0.38102516129032266</v>
      </c>
      <c r="O26" s="35">
        <f t="shared" si="0"/>
        <v>14897.881314908107</v>
      </c>
      <c r="P26" s="39">
        <f t="shared" si="1"/>
        <v>1563.0026485758362</v>
      </c>
      <c r="Q26" s="90"/>
      <c r="R26" s="32">
        <f t="shared" si="2"/>
        <v>1</v>
      </c>
      <c r="S26" s="37">
        <f t="shared" si="3"/>
        <v>1</v>
      </c>
      <c r="T26" s="90"/>
      <c r="U26" s="43">
        <f t="shared" si="4"/>
        <v>0.11935765946275056</v>
      </c>
      <c r="V26" s="37">
        <f t="shared" si="5"/>
        <v>2.6666666827369141E-3</v>
      </c>
      <c r="W26" s="90"/>
      <c r="X26" s="84">
        <f t="shared" si="13"/>
        <v>10100</v>
      </c>
      <c r="Y26" s="45">
        <f t="shared" si="7"/>
        <v>20487532.115005411</v>
      </c>
      <c r="Z26" s="45">
        <f t="shared" si="8"/>
        <v>311358.64567748387</v>
      </c>
      <c r="AA26" s="45">
        <f t="shared" si="9"/>
        <v>15771.422347763066</v>
      </c>
      <c r="AB26" s="46">
        <f t="shared" si="10"/>
        <v>24507.089664861138</v>
      </c>
      <c r="AD26" s="44">
        <f t="shared" si="11"/>
        <v>20849269.272695519</v>
      </c>
      <c r="AE26" s="115"/>
      <c r="AF26" s="60" t="s">
        <v>27</v>
      </c>
      <c r="AG26" s="61">
        <f>(3750*AJ11*AG8)+(850*AJ9)+(4*130000)</f>
        <v>1507750</v>
      </c>
      <c r="AH26" s="42" t="s">
        <v>21</v>
      </c>
      <c r="AI26" s="83"/>
      <c r="AJ26" s="41"/>
    </row>
    <row r="27" spans="1:36" ht="15" thickBot="1" x14ac:dyDescent="0.35">
      <c r="A27" s="5">
        <f t="shared" si="12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2">
        <f>'[1]Szenario 3'!$K27</f>
        <v>1561.1307070546845</v>
      </c>
      <c r="H27" s="90"/>
      <c r="I27" s="76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90"/>
      <c r="M27" s="27">
        <f>'[3]E-Auto'!$E25*(1/100)</f>
        <v>0.40985709677419369</v>
      </c>
      <c r="O27" s="35">
        <f t="shared" si="0"/>
        <v>15077.561397089865</v>
      </c>
      <c r="P27" s="39">
        <f t="shared" si="1"/>
        <v>1581.5822010335669</v>
      </c>
      <c r="Q27" s="90"/>
      <c r="R27" s="32">
        <f t="shared" si="2"/>
        <v>1</v>
      </c>
      <c r="S27" s="37">
        <f t="shared" si="3"/>
        <v>1</v>
      </c>
      <c r="T27" s="90"/>
      <c r="U27" s="43">
        <f t="shared" si="4"/>
        <v>0.11935885443367028</v>
      </c>
      <c r="V27" s="37">
        <f t="shared" si="5"/>
        <v>2.6666666835147602E-3</v>
      </c>
      <c r="W27" s="90"/>
      <c r="X27" s="84">
        <f t="shared" si="13"/>
        <v>10100</v>
      </c>
      <c r="Y27" s="45">
        <f t="shared" si="7"/>
        <v>20734829.830005918</v>
      </c>
      <c r="Z27" s="45">
        <f t="shared" si="8"/>
        <v>315112.68499704392</v>
      </c>
      <c r="AA27" s="45">
        <f t="shared" si="9"/>
        <v>15523.705846427505</v>
      </c>
      <c r="AB27" s="46">
        <f t="shared" si="10"/>
        <v>24801.577979962105</v>
      </c>
      <c r="AD27" s="44">
        <f t="shared" si="11"/>
        <v>21100367.798829354</v>
      </c>
      <c r="AE27" s="115"/>
    </row>
    <row r="28" spans="1:36" ht="15" thickBot="1" x14ac:dyDescent="0.35">
      <c r="A28" s="5">
        <f t="shared" si="12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2">
        <f>'[1]Szenario 3'!$K28</f>
        <v>1579.7347827637834</v>
      </c>
      <c r="H28" s="90"/>
      <c r="I28" s="76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90"/>
      <c r="M28" s="27">
        <f>'[3]E-Auto'!$E26*(1/100)</f>
        <v>0.43868903225806466</v>
      </c>
      <c r="O28" s="35">
        <f t="shared" si="0"/>
        <v>15257.241479271621</v>
      </c>
      <c r="P28" s="39">
        <f t="shared" si="1"/>
        <v>1600.1623877133152</v>
      </c>
      <c r="Q28" s="90"/>
      <c r="R28" s="32">
        <f t="shared" si="2"/>
        <v>1</v>
      </c>
      <c r="S28" s="37">
        <f t="shared" si="3"/>
        <v>1</v>
      </c>
      <c r="T28" s="90"/>
      <c r="U28" s="43">
        <f t="shared" si="4"/>
        <v>0.11936009289851329</v>
      </c>
      <c r="V28" s="37">
        <f t="shared" si="5"/>
        <v>2.6666666843205367E-3</v>
      </c>
      <c r="W28" s="90"/>
      <c r="X28" s="84">
        <f t="shared" si="13"/>
        <v>10100</v>
      </c>
      <c r="Y28" s="45">
        <f t="shared" si="7"/>
        <v>20982140.132170178</v>
      </c>
      <c r="Z28" s="45">
        <f t="shared" si="8"/>
        <v>318866.72709449625</v>
      </c>
      <c r="AA28" s="45">
        <f t="shared" si="9"/>
        <v>15265.551624254385</v>
      </c>
      <c r="AB28" s="46">
        <f t="shared" si="10"/>
        <v>25096.068832893623</v>
      </c>
      <c r="AD28" s="44">
        <f t="shared" si="11"/>
        <v>21351468.479721822</v>
      </c>
      <c r="AE28" s="115"/>
      <c r="AF28" s="58" t="s">
        <v>26</v>
      </c>
      <c r="AG28" s="49"/>
      <c r="AH28" s="49"/>
      <c r="AI28" s="62"/>
    </row>
    <row r="29" spans="1:36" ht="15" thickTop="1" x14ac:dyDescent="0.3">
      <c r="A29" s="5">
        <f t="shared" si="12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2">
        <f>'[1]Szenario 3'!$K29</f>
        <v>1598.3388584728825</v>
      </c>
      <c r="H29" s="90"/>
      <c r="I29" s="76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90"/>
      <c r="M29" s="27">
        <f>'[3]E-Auto'!$E27*(1/100)</f>
        <v>0.46752096774193563</v>
      </c>
      <c r="O29" s="35">
        <f t="shared" si="0"/>
        <v>15436.921561453377</v>
      </c>
      <c r="P29" s="39">
        <f t="shared" si="1"/>
        <v>1618.7431843257277</v>
      </c>
      <c r="Q29" s="90"/>
      <c r="R29" s="32">
        <f t="shared" si="2"/>
        <v>1</v>
      </c>
      <c r="S29" s="37">
        <f t="shared" si="3"/>
        <v>1</v>
      </c>
      <c r="T29" s="90"/>
      <c r="U29" s="43">
        <f t="shared" si="4"/>
        <v>0.11936137590007045</v>
      </c>
      <c r="V29" s="37">
        <f t="shared" si="5"/>
        <v>2.666666685154904E-3</v>
      </c>
      <c r="W29" s="90"/>
      <c r="X29" s="84">
        <f t="shared" si="13"/>
        <v>10100</v>
      </c>
      <c r="Y29" s="45">
        <f t="shared" si="7"/>
        <v>21229463.475960515</v>
      </c>
      <c r="Z29" s="45">
        <f t="shared" si="8"/>
        <v>322620.77186345373</v>
      </c>
      <c r="AA29" s="45">
        <f t="shared" si="9"/>
        <v>14996.959681243719</v>
      </c>
      <c r="AB29" s="46">
        <f t="shared" si="10"/>
        <v>25390.562126462173</v>
      </c>
      <c r="AD29" s="44">
        <f t="shared" si="11"/>
        <v>21602571.769631673</v>
      </c>
      <c r="AE29" s="115"/>
      <c r="AF29" s="59" t="s">
        <v>23</v>
      </c>
      <c r="AG29" s="30">
        <v>19.7</v>
      </c>
      <c r="AH29" s="29" t="s">
        <v>21</v>
      </c>
      <c r="AI29" s="52"/>
    </row>
    <row r="30" spans="1:36" x14ac:dyDescent="0.3">
      <c r="A30" s="5">
        <f t="shared" si="12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2">
        <f>'[1]Szenario 3'!$K30</f>
        <v>1616.9429341819816</v>
      </c>
      <c r="H30" s="90"/>
      <c r="I30" s="76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90"/>
      <c r="M30" s="27">
        <f>'[3]E-Auto'!$E28*(1/100)</f>
        <v>0.49635290322580661</v>
      </c>
      <c r="O30" s="35">
        <f t="shared" si="0"/>
        <v>15616.601643635135</v>
      </c>
      <c r="P30" s="39">
        <f t="shared" si="1"/>
        <v>1637.3245678061242</v>
      </c>
      <c r="Q30" s="90"/>
      <c r="R30" s="32">
        <f t="shared" si="2"/>
        <v>1</v>
      </c>
      <c r="S30" s="37">
        <f t="shared" si="3"/>
        <v>1</v>
      </c>
      <c r="T30" s="90"/>
      <c r="U30" s="43">
        <f t="shared" si="4"/>
        <v>0.11936270449348596</v>
      </c>
      <c r="V30" s="37">
        <f t="shared" si="5"/>
        <v>2.6666666860185309E-3</v>
      </c>
      <c r="W30" s="90"/>
      <c r="X30" s="84">
        <f t="shared" si="13"/>
        <v>10100</v>
      </c>
      <c r="Y30" s="45">
        <f t="shared" si="7"/>
        <v>21476800.32670477</v>
      </c>
      <c r="Z30" s="45">
        <f t="shared" si="8"/>
        <v>326374.81920289301</v>
      </c>
      <c r="AA30" s="45">
        <f t="shared" si="9"/>
        <v>14717.930017395498</v>
      </c>
      <c r="AB30" s="46">
        <f t="shared" si="10"/>
        <v>25685.057768374765</v>
      </c>
      <c r="AD30" s="44">
        <f t="shared" si="11"/>
        <v>21853678.133693434</v>
      </c>
      <c r="AE30" s="115"/>
      <c r="AF30" s="63" t="s">
        <v>24</v>
      </c>
      <c r="AG30" s="30">
        <f>AG29*1.6</f>
        <v>31.52</v>
      </c>
      <c r="AH30" s="29" t="s">
        <v>21</v>
      </c>
      <c r="AI30" s="52"/>
    </row>
    <row r="31" spans="1:36" x14ac:dyDescent="0.3">
      <c r="A31" s="5">
        <f t="shared" si="12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2">
        <f>'[1]Szenario 3'!$K31</f>
        <v>1635.5470098910807</v>
      </c>
      <c r="H31" s="90"/>
      <c r="I31" s="76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90"/>
      <c r="M31" s="27">
        <f>'[3]E-Auto'!$E29*(1/100)</f>
        <v>0.52518483870967758</v>
      </c>
      <c r="O31" s="35">
        <f t="shared" si="0"/>
        <v>15796.281725816891</v>
      </c>
      <c r="P31" s="39">
        <f t="shared" si="1"/>
        <v>1655.9065162382726</v>
      </c>
      <c r="Q31" s="90"/>
      <c r="R31" s="32">
        <f t="shared" si="2"/>
        <v>1</v>
      </c>
      <c r="S31" s="37">
        <f t="shared" si="3"/>
        <v>1</v>
      </c>
      <c r="T31" s="90"/>
      <c r="U31" s="43">
        <f t="shared" si="4"/>
        <v>0.11936407974625744</v>
      </c>
      <c r="V31" s="37">
        <f t="shared" si="5"/>
        <v>2.6666666869120943E-3</v>
      </c>
      <c r="W31" s="90"/>
      <c r="X31" s="84">
        <f t="shared" si="13"/>
        <v>10100</v>
      </c>
      <c r="Y31" s="45">
        <f t="shared" si="7"/>
        <v>21724151.160722539</v>
      </c>
      <c r="Z31" s="45">
        <f t="shared" si="8"/>
        <v>330128.86901682091</v>
      </c>
      <c r="AA31" s="45">
        <f t="shared" si="9"/>
        <v>14428.462632709723</v>
      </c>
      <c r="AB31" s="46">
        <f t="shared" si="10"/>
        <v>25979.555670933907</v>
      </c>
      <c r="AD31" s="44">
        <f t="shared" si="11"/>
        <v>22104788.048043005</v>
      </c>
      <c r="AE31" s="115"/>
      <c r="AF31" s="64" t="s">
        <v>43</v>
      </c>
      <c r="AG31" s="30" t="s">
        <v>89</v>
      </c>
      <c r="AH31" s="29"/>
      <c r="AI31" s="52"/>
    </row>
    <row r="32" spans="1:36" x14ac:dyDescent="0.3">
      <c r="A32" s="5">
        <f t="shared" si="12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2">
        <f>'[1]Szenario 3'!$K32</f>
        <v>1654.1510856001801</v>
      </c>
      <c r="H32" s="90"/>
      <c r="I32" s="76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90"/>
      <c r="M32" s="27">
        <f>'[3]E-Auto'!$E30*(1/100)</f>
        <v>0.55401677419354856</v>
      </c>
      <c r="O32" s="35">
        <f t="shared" si="0"/>
        <v>15975.961807998649</v>
      </c>
      <c r="P32" s="39">
        <f t="shared" si="1"/>
        <v>1674.4890087837889</v>
      </c>
      <c r="Q32" s="90"/>
      <c r="R32" s="32">
        <f t="shared" si="2"/>
        <v>1</v>
      </c>
      <c r="S32" s="37">
        <f t="shared" si="3"/>
        <v>1</v>
      </c>
      <c r="T32" s="90"/>
      <c r="U32" s="43">
        <f t="shared" si="4"/>
        <v>0.11936550273823589</v>
      </c>
      <c r="V32" s="37">
        <f t="shared" si="5"/>
        <v>2.6666666878362791E-3</v>
      </c>
      <c r="W32" s="90"/>
      <c r="X32" s="84">
        <f t="shared" si="13"/>
        <v>10100</v>
      </c>
      <c r="Y32" s="45">
        <f t="shared" si="7"/>
        <v>21971516.46545149</v>
      </c>
      <c r="Z32" s="45">
        <f t="shared" si="8"/>
        <v>333882.92121396534</v>
      </c>
      <c r="AA32" s="45">
        <f t="shared" si="9"/>
        <v>14128.5575271864</v>
      </c>
      <c r="AB32" s="46">
        <f t="shared" si="10"/>
        <v>26274.055750755088</v>
      </c>
      <c r="AD32" s="44">
        <f t="shared" si="11"/>
        <v>22355901.999943398</v>
      </c>
      <c r="AE32" s="115"/>
      <c r="AF32" s="51" t="s">
        <v>23</v>
      </c>
      <c r="AG32" s="29"/>
      <c r="AH32" s="30">
        <v>0</v>
      </c>
      <c r="AI32" s="52" t="s">
        <v>57</v>
      </c>
    </row>
    <row r="33" spans="1:35" ht="15" thickBot="1" x14ac:dyDescent="0.35">
      <c r="A33" s="5">
        <f t="shared" si="12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2">
        <f>'[1]Szenario 3'!$K33</f>
        <v>1672.7551613092789</v>
      </c>
      <c r="H33" s="90"/>
      <c r="I33" s="76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90"/>
      <c r="M33" s="27">
        <f>'[3]E-Auto'!$E31*(1/100)</f>
        <v>0.58284870967741953</v>
      </c>
      <c r="O33" s="35">
        <f t="shared" si="0"/>
        <v>16155.641890180405</v>
      </c>
      <c r="P33" s="39">
        <f t="shared" si="1"/>
        <v>1693.0720256166792</v>
      </c>
      <c r="Q33" s="90"/>
      <c r="R33" s="32">
        <f t="shared" si="2"/>
        <v>1</v>
      </c>
      <c r="S33" s="37">
        <f t="shared" si="3"/>
        <v>1</v>
      </c>
      <c r="T33" s="90"/>
      <c r="U33" s="43">
        <f t="shared" si="4"/>
        <v>0.11936697456162569</v>
      </c>
      <c r="V33" s="37">
        <f t="shared" si="5"/>
        <v>2.6666666887917765E-3</v>
      </c>
      <c r="W33" s="90"/>
      <c r="X33" s="84">
        <f t="shared" si="13"/>
        <v>10100</v>
      </c>
      <c r="Y33" s="45">
        <f t="shared" si="7"/>
        <v>22218896.739573799</v>
      </c>
      <c r="Z33" s="45">
        <f t="shared" si="8"/>
        <v>337636.97570748848</v>
      </c>
      <c r="AA33" s="45">
        <f t="shared" si="9"/>
        <v>13818.214700825522</v>
      </c>
      <c r="AB33" s="46">
        <f t="shared" si="10"/>
        <v>26568.557928504873</v>
      </c>
      <c r="AD33" s="44">
        <f t="shared" si="11"/>
        <v>22607020.487910621</v>
      </c>
      <c r="AE33" s="115"/>
      <c r="AF33" s="88" t="s">
        <v>24</v>
      </c>
      <c r="AG33" s="42"/>
      <c r="AH33" s="61">
        <f>7/60</f>
        <v>0.11666666666666667</v>
      </c>
      <c r="AI33" s="57" t="s">
        <v>57</v>
      </c>
    </row>
    <row r="34" spans="1:35" ht="15" thickBot="1" x14ac:dyDescent="0.35">
      <c r="A34" s="5">
        <f t="shared" si="12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2">
        <f>'[1]Szenario 3'!$K34</f>
        <v>1691.3592370183781</v>
      </c>
      <c r="H34" s="90"/>
      <c r="I34" s="76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90"/>
      <c r="M34" s="27">
        <f>'[3]E-Auto'!$E32*(1/100)</f>
        <v>0.6116806451612905</v>
      </c>
      <c r="O34" s="35">
        <f t="shared" si="0"/>
        <v>16335.321972362161</v>
      </c>
      <c r="P34" s="39">
        <f t="shared" si="1"/>
        <v>1711.6555478625985</v>
      </c>
      <c r="Q34" s="90"/>
      <c r="R34" s="32">
        <f t="shared" si="2"/>
        <v>1</v>
      </c>
      <c r="S34" s="37">
        <f t="shared" si="3"/>
        <v>1</v>
      </c>
      <c r="T34" s="90"/>
      <c r="U34" s="43">
        <f t="shared" si="4"/>
        <v>0.1193684963209846</v>
      </c>
      <c r="V34" s="37">
        <f t="shared" si="5"/>
        <v>2.6666666897792873E-3</v>
      </c>
      <c r="W34" s="90"/>
      <c r="X34" s="84">
        <f t="shared" si="13"/>
        <v>10100</v>
      </c>
      <c r="Y34" s="45">
        <f t="shared" si="7"/>
        <v>22466292.493142657</v>
      </c>
      <c r="Z34" s="45">
        <f t="shared" si="8"/>
        <v>341391.03241472074</v>
      </c>
      <c r="AA34" s="45">
        <f t="shared" si="9"/>
        <v>13497.434153627088</v>
      </c>
      <c r="AB34" s="46">
        <f t="shared" si="10"/>
        <v>26863.062128657835</v>
      </c>
      <c r="AD34" s="44">
        <f t="shared" si="11"/>
        <v>22858144.021839663</v>
      </c>
      <c r="AE34" s="115"/>
    </row>
    <row r="35" spans="1:35" ht="15" thickBot="1" x14ac:dyDescent="0.35">
      <c r="A35" s="5">
        <f t="shared" si="12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2">
        <f>'[1]Szenario 3'!$K35</f>
        <v>1709.9633127274767</v>
      </c>
      <c r="H35" s="90"/>
      <c r="I35" s="76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90"/>
      <c r="M35" s="27">
        <f>'[3]E-Auto'!$E33*(1/100)</f>
        <v>0.64051258064516148</v>
      </c>
      <c r="O35" s="35">
        <f t="shared" si="0"/>
        <v>16515.002054543915</v>
      </c>
      <c r="P35" s="39">
        <f t="shared" si="1"/>
        <v>1730.2395575424271</v>
      </c>
      <c r="Q35" s="90"/>
      <c r="R35" s="32">
        <f t="shared" si="2"/>
        <v>1</v>
      </c>
      <c r="S35" s="37">
        <f t="shared" si="3"/>
        <v>1</v>
      </c>
      <c r="T35" s="90"/>
      <c r="U35" s="43">
        <f t="shared" si="4"/>
        <v>0.11937006913322379</v>
      </c>
      <c r="V35" s="37">
        <f t="shared" si="5"/>
        <v>2.6666666907995181E-3</v>
      </c>
      <c r="W35" s="90"/>
      <c r="X35" s="84">
        <f t="shared" si="13"/>
        <v>10100</v>
      </c>
      <c r="Y35" s="45">
        <f t="shared" si="7"/>
        <v>22713704.247708894</v>
      </c>
      <c r="Z35" s="45">
        <f t="shared" si="8"/>
        <v>345145.09125691344</v>
      </c>
      <c r="AA35" s="45">
        <f t="shared" si="9"/>
        <v>13166.2158855911</v>
      </c>
      <c r="AB35" s="46">
        <f t="shared" si="10"/>
        <v>27157.568279270774</v>
      </c>
      <c r="AD35" s="44">
        <f t="shared" si="11"/>
        <v>23109273.123130668</v>
      </c>
      <c r="AE35" s="115"/>
      <c r="AF35" s="58" t="s">
        <v>37</v>
      </c>
      <c r="AG35" s="49"/>
      <c r="AH35" s="62"/>
    </row>
    <row r="36" spans="1:35" ht="15" thickTop="1" x14ac:dyDescent="0.3">
      <c r="A36" s="5">
        <f t="shared" si="12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2">
        <f>'[1]Szenario 3'!$K36</f>
        <v>1728.5673884365763</v>
      </c>
      <c r="H36" s="90"/>
      <c r="I36" s="76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90"/>
      <c r="M36" s="27">
        <f>'[3]E-Auto'!$E34*(1/100)</f>
        <v>0.66934451612903245</v>
      </c>
      <c r="O36" s="35">
        <f t="shared" si="0"/>
        <v>16694.682136725674</v>
      </c>
      <c r="P36" s="39">
        <f t="shared" si="1"/>
        <v>1748.8240375198175</v>
      </c>
      <c r="Q36" s="90"/>
      <c r="R36" s="32">
        <f t="shared" si="2"/>
        <v>1</v>
      </c>
      <c r="S36" s="37">
        <f t="shared" si="3"/>
        <v>1</v>
      </c>
      <c r="T36" s="90"/>
      <c r="U36" s="43">
        <f t="shared" si="4"/>
        <v>0.11937169412760776</v>
      </c>
      <c r="V36" s="37">
        <f t="shared" si="5"/>
        <v>2.6666666918531861E-3</v>
      </c>
      <c r="W36" s="90"/>
      <c r="X36" s="84">
        <f t="shared" si="13"/>
        <v>10100</v>
      </c>
      <c r="Y36" s="45">
        <f t="shared" si="7"/>
        <v>22961132.536447637</v>
      </c>
      <c r="Z36" s="45">
        <f t="shared" si="8"/>
        <v>348899.15215900954</v>
      </c>
      <c r="AA36" s="45">
        <f t="shared" si="9"/>
        <v>12824.559896717568</v>
      </c>
      <c r="AB36" s="46">
        <f t="shared" si="10"/>
        <v>27452.076311772842</v>
      </c>
      <c r="AD36" s="44">
        <f t="shared" si="11"/>
        <v>23360408.324815139</v>
      </c>
      <c r="AE36" s="115"/>
      <c r="AF36" s="59" t="s">
        <v>23</v>
      </c>
      <c r="AG36" s="30">
        <v>0.15</v>
      </c>
      <c r="AH36" s="52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2">
        <f>'[1]Szenario 3'!$K37</f>
        <v>1747.1714641456751</v>
      </c>
      <c r="H37" s="90"/>
      <c r="I37" s="76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90"/>
      <c r="M37" s="27">
        <f>'[3]E-Auto'!$E35*(1/100)</f>
        <v>0.69817645161290343</v>
      </c>
      <c r="O37" s="35">
        <f t="shared" si="0"/>
        <v>16874.36221890743</v>
      </c>
      <c r="P37" s="39">
        <f t="shared" si="1"/>
        <v>1767.4089714523818</v>
      </c>
      <c r="Q37" s="90"/>
      <c r="R37" s="32">
        <f t="shared" si="2"/>
        <v>1</v>
      </c>
      <c r="S37" s="37">
        <f t="shared" si="3"/>
        <v>1</v>
      </c>
      <c r="T37" s="90"/>
      <c r="U37" s="43">
        <f t="shared" si="4"/>
        <v>0.11937337244575444</v>
      </c>
      <c r="V37" s="37">
        <f t="shared" si="5"/>
        <v>2.666666692941013E-3</v>
      </c>
      <c r="W37" s="90"/>
      <c r="X37" s="84">
        <f t="shared" si="13"/>
        <v>10100</v>
      </c>
      <c r="Y37" s="45">
        <f t="shared" si="7"/>
        <v>23208577.904285051</v>
      </c>
      <c r="Z37" s="45">
        <f t="shared" si="8"/>
        <v>352653.21504942927</v>
      </c>
      <c r="AA37" s="45">
        <f t="shared" si="9"/>
        <v>12472.466187006477</v>
      </c>
      <c r="AB37" s="46">
        <f t="shared" si="10"/>
        <v>27746.586160770203</v>
      </c>
      <c r="AD37" s="44">
        <f t="shared" si="11"/>
        <v>23611550.171682261</v>
      </c>
      <c r="AE37" s="115"/>
      <c r="AF37" s="60" t="s">
        <v>24</v>
      </c>
      <c r="AG37" s="61">
        <v>0.7</v>
      </c>
      <c r="AH37" s="57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2">
        <f>'[1]Szenario 3'!$K38</f>
        <v>1765.7755398547743</v>
      </c>
      <c r="H38" s="90"/>
      <c r="I38" s="76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90"/>
      <c r="M38" s="27">
        <f>'[3]E-Auto'!$E36*(1/100)</f>
        <v>0.7270083870967744</v>
      </c>
      <c r="O38" s="35">
        <f t="shared" si="0"/>
        <v>17054.042301089186</v>
      </c>
      <c r="P38" s="39">
        <f t="shared" si="1"/>
        <v>1785.9943437462412</v>
      </c>
      <c r="Q38" s="90"/>
      <c r="R38" s="32">
        <f t="shared" si="2"/>
        <v>1</v>
      </c>
      <c r="S38" s="37">
        <f t="shared" si="3"/>
        <v>1</v>
      </c>
      <c r="T38" s="90"/>
      <c r="U38" s="43">
        <f t="shared" si="4"/>
        <v>0.11937510524163515</v>
      </c>
      <c r="V38" s="37">
        <f t="shared" si="5"/>
        <v>2.6666666940637304E-3</v>
      </c>
      <c r="W38" s="90"/>
      <c r="X38" s="84">
        <f t="shared" si="13"/>
        <v>10100</v>
      </c>
      <c r="Y38" s="45">
        <f t="shared" si="7"/>
        <v>23456040.908025187</v>
      </c>
      <c r="Z38" s="45">
        <f t="shared" si="8"/>
        <v>356407.27985987149</v>
      </c>
      <c r="AA38" s="45">
        <f t="shared" si="9"/>
        <v>12109.934756457837</v>
      </c>
      <c r="AB38" s="46">
        <f t="shared" si="10"/>
        <v>28041.097763864156</v>
      </c>
      <c r="AD38" s="44">
        <f t="shared" si="11"/>
        <v>23862699.220405377</v>
      </c>
      <c r="AE38" s="115"/>
    </row>
    <row r="39" spans="1:35" ht="15" thickBot="1" x14ac:dyDescent="0.35">
      <c r="A39" s="5">
        <f t="shared" si="12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2">
        <f>'[1]Szenario 3'!$K39</f>
        <v>1784.3796155638734</v>
      </c>
      <c r="H39" s="90"/>
      <c r="I39" s="76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90"/>
      <c r="M39" s="27">
        <f>'[3]E-Auto'!$E37*(1/100)</f>
        <v>0.75584032258064537</v>
      </c>
      <c r="O39" s="35">
        <f t="shared" si="0"/>
        <v>17233.722383270942</v>
      </c>
      <c r="P39" s="39">
        <f t="shared" si="1"/>
        <v>1804.580139513653</v>
      </c>
      <c r="Q39" s="90"/>
      <c r="R39" s="32">
        <f t="shared" si="2"/>
        <v>1</v>
      </c>
      <c r="S39" s="37">
        <f t="shared" si="3"/>
        <v>1</v>
      </c>
      <c r="T39" s="90"/>
      <c r="U39" s="43">
        <f t="shared" si="4"/>
        <v>0.11937689368157457</v>
      </c>
      <c r="V39" s="37">
        <f t="shared" si="5"/>
        <v>2.6666666952220759E-3</v>
      </c>
      <c r="W39" s="90"/>
      <c r="X39" s="84">
        <f t="shared" si="13"/>
        <v>10100</v>
      </c>
      <c r="Y39" s="45">
        <f t="shared" si="7"/>
        <v>23703522.116476815</v>
      </c>
      <c r="Z39" s="45">
        <f t="shared" si="8"/>
        <v>360161.34652512782</v>
      </c>
      <c r="AA39" s="45">
        <f t="shared" si="9"/>
        <v>11736.96560507164</v>
      </c>
      <c r="AB39" s="46">
        <f t="shared" si="10"/>
        <v>28335.611061481617</v>
      </c>
      <c r="AD39" s="44">
        <f t="shared" si="11"/>
        <v>24113856.039668497</v>
      </c>
      <c r="AE39" s="115"/>
      <c r="AF39" s="58" t="s">
        <v>25</v>
      </c>
      <c r="AG39" s="49"/>
      <c r="AH39" s="50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2">
        <f>'[1]Szenario 3'!$K40</f>
        <v>1802.9836912729727</v>
      </c>
      <c r="H40" s="90"/>
      <c r="I40" s="76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90"/>
      <c r="M40" s="27">
        <f>'[3]E-Auto'!$E38*(1/100)</f>
        <v>0.78467225806451635</v>
      </c>
      <c r="O40" s="35">
        <f t="shared" si="0"/>
        <v>17413.402465452702</v>
      </c>
      <c r="P40" s="39">
        <f t="shared" si="1"/>
        <v>1823.1663445334912</v>
      </c>
      <c r="Q40" s="90"/>
      <c r="R40" s="32">
        <f t="shared" si="2"/>
        <v>1</v>
      </c>
      <c r="S40" s="37">
        <f t="shared" si="3"/>
        <v>1</v>
      </c>
      <c r="T40" s="90"/>
      <c r="U40" s="43">
        <f t="shared" si="4"/>
        <v>0.11937873894425077</v>
      </c>
      <c r="V40" s="37">
        <f t="shared" si="5"/>
        <v>2.6666666964167973E-3</v>
      </c>
      <c r="W40" s="90"/>
      <c r="X40" s="84">
        <f t="shared" si="13"/>
        <v>10100</v>
      </c>
      <c r="Y40" s="45">
        <f t="shared" si="7"/>
        <v>23951022.110580374</v>
      </c>
      <c r="Z40" s="45">
        <f t="shared" si="8"/>
        <v>363915.41498290992</v>
      </c>
      <c r="AA40" s="45">
        <f t="shared" si="9"/>
        <v>11353.558732847894</v>
      </c>
      <c r="AB40" s="46">
        <f t="shared" si="10"/>
        <v>28630.125996716946</v>
      </c>
      <c r="AD40" s="44">
        <f t="shared" si="11"/>
        <v>24365021.21029285</v>
      </c>
      <c r="AE40" s="115"/>
      <c r="AF40" s="59" t="s">
        <v>39</v>
      </c>
      <c r="AG40" s="30">
        <v>3.4500000000000003E-2</v>
      </c>
      <c r="AH40" s="52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2">
        <f>'[1]Szenario 3'!$K41</f>
        <v>1821.5877669820716</v>
      </c>
      <c r="H41" s="90"/>
      <c r="I41" s="76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90"/>
      <c r="M41" s="27">
        <f>'[3]E-Auto'!$E39*(1/100)</f>
        <v>0.81350419354838732</v>
      </c>
      <c r="O41" s="35">
        <f t="shared" si="0"/>
        <v>17593.082547634458</v>
      </c>
      <c r="P41" s="39">
        <f t="shared" si="1"/>
        <v>1841.7529452143453</v>
      </c>
      <c r="Q41" s="90"/>
      <c r="R41" s="32">
        <f t="shared" si="2"/>
        <v>1</v>
      </c>
      <c r="S41" s="37">
        <f t="shared" si="3"/>
        <v>1</v>
      </c>
      <c r="T41" s="90"/>
      <c r="U41" s="43">
        <f t="shared" si="4"/>
        <v>0.11938064222069519</v>
      </c>
      <c r="V41" s="37">
        <f t="shared" si="5"/>
        <v>2.6666666976486479E-3</v>
      </c>
      <c r="W41" s="90"/>
      <c r="X41" s="84">
        <f t="shared" si="13"/>
        <v>10100</v>
      </c>
      <c r="Y41" s="45">
        <f t="shared" si="7"/>
        <v>24198541.483534914</v>
      </c>
      <c r="Z41" s="45">
        <f t="shared" si="8"/>
        <v>367669.48517368711</v>
      </c>
      <c r="AA41" s="45">
        <f t="shared" si="9"/>
        <v>10959.714139786594</v>
      </c>
      <c r="AB41" s="46">
        <f t="shared" si="10"/>
        <v>28924.64251518431</v>
      </c>
      <c r="AD41" s="44">
        <f t="shared" si="11"/>
        <v>24616195.325363569</v>
      </c>
      <c r="AE41" s="115"/>
      <c r="AF41" s="60" t="s">
        <v>40</v>
      </c>
      <c r="AG41" s="61">
        <v>1.49E-2</v>
      </c>
      <c r="AH41" s="57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2">
        <f>'[1]Szenario 3'!$K42</f>
        <v>1840.1918426911707</v>
      </c>
      <c r="H42" s="90"/>
      <c r="I42" s="76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90"/>
      <c r="M42" s="27">
        <f>'[3]E-Auto'!$E40*(1/100)</f>
        <v>0.8423361290322583</v>
      </c>
      <c r="O42" s="35">
        <f t="shared" si="0"/>
        <v>17772.762629816214</v>
      </c>
      <c r="P42" s="39">
        <f t="shared" si="1"/>
        <v>1860.3399285600522</v>
      </c>
      <c r="Q42" s="90"/>
      <c r="R42" s="32">
        <f t="shared" si="2"/>
        <v>1</v>
      </c>
      <c r="S42" s="37">
        <f t="shared" si="3"/>
        <v>1</v>
      </c>
      <c r="T42" s="90"/>
      <c r="U42" s="43">
        <f t="shared" si="4"/>
        <v>0.11938260471429271</v>
      </c>
      <c r="V42" s="37">
        <f t="shared" si="5"/>
        <v>2.6666666989183904E-3</v>
      </c>
      <c r="W42" s="90"/>
      <c r="X42" s="84">
        <f t="shared" si="13"/>
        <v>10100</v>
      </c>
      <c r="Y42" s="45">
        <f t="shared" si="7"/>
        <v>24446080.840925172</v>
      </c>
      <c r="Z42" s="45">
        <f t="shared" si="8"/>
        <v>371423.55704053637</v>
      </c>
      <c r="AA42" s="45">
        <f t="shared" si="9"/>
        <v>10555.431825887739</v>
      </c>
      <c r="AB42" s="46">
        <f t="shared" si="10"/>
        <v>29219.16056487973</v>
      </c>
      <c r="AD42" s="44">
        <f t="shared" si="11"/>
        <v>24867378.990356475</v>
      </c>
      <c r="AE42" s="115"/>
    </row>
    <row r="43" spans="1:35" x14ac:dyDescent="0.3">
      <c r="A43" s="5">
        <f t="shared" si="12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2">
        <f>'[1]Szenario 3'!$K43</f>
        <v>1858.7959184002698</v>
      </c>
      <c r="H43" s="90"/>
      <c r="I43" s="76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90"/>
      <c r="M43" s="27">
        <f>'[3]E-Auto'!$E41*(1/100)</f>
        <v>0.87116806451612927</v>
      </c>
      <c r="O43" s="35">
        <f t="shared" si="0"/>
        <v>17952.44271199797</v>
      </c>
      <c r="P43" s="39">
        <f t="shared" si="1"/>
        <v>1878.9272821374568</v>
      </c>
      <c r="Q43" s="90"/>
      <c r="R43" s="32">
        <f t="shared" si="2"/>
        <v>1</v>
      </c>
      <c r="S43" s="37">
        <f t="shared" si="3"/>
        <v>1</v>
      </c>
      <c r="T43" s="90"/>
      <c r="U43" s="43">
        <f t="shared" si="4"/>
        <v>0.11938462764078153</v>
      </c>
      <c r="V43" s="37">
        <f t="shared" si="5"/>
        <v>2.666666700226793E-3</v>
      </c>
      <c r="W43" s="90"/>
      <c r="X43" s="84">
        <f t="shared" si="13"/>
        <v>10100</v>
      </c>
      <c r="Y43" s="45">
        <f t="shared" si="7"/>
        <v>24693640.8008486</v>
      </c>
      <c r="Z43" s="45">
        <f t="shared" si="8"/>
        <v>375177.6305290006</v>
      </c>
      <c r="AA43" s="45">
        <f t="shared" si="9"/>
        <v>10140.711791151334</v>
      </c>
      <c r="AB43" s="46">
        <f t="shared" si="10"/>
        <v>29513.680096052118</v>
      </c>
      <c r="AD43" s="44">
        <f t="shared" si="11"/>
        <v>25118572.823264804</v>
      </c>
      <c r="AE43" s="115"/>
      <c r="AF43" s="48" t="s">
        <v>42</v>
      </c>
      <c r="AG43" s="49"/>
      <c r="AH43" s="50"/>
    </row>
    <row r="44" spans="1:35" x14ac:dyDescent="0.3">
      <c r="A44" s="5">
        <f t="shared" si="12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2">
        <f>'[1]Szenario 3'!$K44</f>
        <v>1877.3999941093691</v>
      </c>
      <c r="H44" s="90"/>
      <c r="I44" s="76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90"/>
      <c r="M44" s="27">
        <f>'[3]E-Auto'!$E42*(1/100)</f>
        <v>0.9</v>
      </c>
      <c r="O44" s="35">
        <f t="shared" si="0"/>
        <v>18132.12279417973</v>
      </c>
      <c r="P44" s="39">
        <f t="shared" si="1"/>
        <v>1897.5149940462552</v>
      </c>
      <c r="Q44" s="90"/>
      <c r="R44" s="32">
        <f t="shared" si="2"/>
        <v>1</v>
      </c>
      <c r="S44" s="37">
        <f t="shared" si="3"/>
        <v>1</v>
      </c>
      <c r="T44" s="90"/>
      <c r="U44" s="43">
        <f t="shared" si="4"/>
        <v>0.11938671222825327</v>
      </c>
      <c r="V44" s="37">
        <f t="shared" si="5"/>
        <v>2.6666667015746342E-3</v>
      </c>
      <c r="W44" s="90"/>
      <c r="X44" s="84">
        <f t="shared" si="13"/>
        <v>10100</v>
      </c>
      <c r="Y44" s="45">
        <f t="shared" si="7"/>
        <v>24941221.994042486</v>
      </c>
      <c r="Z44" s="45">
        <f t="shared" si="8"/>
        <v>378931.70558695623</v>
      </c>
      <c r="AA44" s="45">
        <f t="shared" si="9"/>
        <v>9715.5540355773828</v>
      </c>
      <c r="AB44" s="46">
        <f t="shared" si="10"/>
        <v>29808.201061082578</v>
      </c>
      <c r="AD44" s="44">
        <f t="shared" si="11"/>
        <v>25369777.4547261</v>
      </c>
      <c r="AE44" s="115"/>
      <c r="AF44" s="137" t="s">
        <v>44</v>
      </c>
      <c r="AG44" s="138"/>
      <c r="AH44" s="139"/>
    </row>
    <row r="45" spans="1:35" x14ac:dyDescent="0.3">
      <c r="A45" s="5">
        <f t="shared" si="12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2">
        <f>'[1]Szenario 3'!$K45</f>
        <v>1896.004069818468</v>
      </c>
      <c r="H45" s="90"/>
      <c r="I45" s="76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90"/>
      <c r="M45" s="27">
        <f>'[3]E-Auto'!$E43*(1/100)</f>
        <v>0.928831935483871</v>
      </c>
      <c r="O45" s="35">
        <f t="shared" si="0"/>
        <v>18311.802876361486</v>
      </c>
      <c r="P45" s="39">
        <f t="shared" si="1"/>
        <v>1916.1030528907486</v>
      </c>
      <c r="Q45" s="90"/>
      <c r="R45" s="32">
        <f t="shared" si="2"/>
        <v>1</v>
      </c>
      <c r="S45" s="37">
        <f t="shared" si="3"/>
        <v>1</v>
      </c>
      <c r="T45" s="90"/>
      <c r="U45" s="43">
        <f t="shared" si="4"/>
        <v>0.11938885971715292</v>
      </c>
      <c r="V45" s="37">
        <f t="shared" si="5"/>
        <v>2.6666667029626987E-3</v>
      </c>
      <c r="W45" s="90"/>
      <c r="X45" s="84">
        <f t="shared" si="13"/>
        <v>10100</v>
      </c>
      <c r="Y45" s="45">
        <f t="shared" si="7"/>
        <v>25188825.064011063</v>
      </c>
      <c r="Z45" s="45">
        <f t="shared" si="8"/>
        <v>382685.78216449026</v>
      </c>
      <c r="AA45" s="45">
        <f t="shared" si="9"/>
        <v>9279.9585591658724</v>
      </c>
      <c r="AB45" s="46">
        <f t="shared" si="10"/>
        <v>30102.723414371376</v>
      </c>
      <c r="AD45" s="44">
        <f t="shared" si="11"/>
        <v>25620993.528149094</v>
      </c>
      <c r="AE45" s="115"/>
      <c r="AF45" s="51" t="s">
        <v>48</v>
      </c>
      <c r="AG45" s="30">
        <v>15000</v>
      </c>
      <c r="AH45" s="52" t="s">
        <v>47</v>
      </c>
    </row>
    <row r="46" spans="1:35" x14ac:dyDescent="0.3">
      <c r="A46" s="5">
        <f t="shared" si="12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2">
        <f>'[1]Szenario 3'!$K46</f>
        <v>1914.6081455275671</v>
      </c>
      <c r="H46" s="90"/>
      <c r="I46" s="76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90"/>
      <c r="M46" s="27">
        <f>'[3]E-Auto'!$E44*(1/100)</f>
        <v>0.95766387096774197</v>
      </c>
      <c r="O46" s="35">
        <f t="shared" si="0"/>
        <v>18491.482958543242</v>
      </c>
      <c r="P46" s="39">
        <f t="shared" si="1"/>
        <v>1934.6914477533808</v>
      </c>
      <c r="Q46" s="90"/>
      <c r="R46" s="32">
        <f t="shared" si="2"/>
        <v>1</v>
      </c>
      <c r="S46" s="37">
        <f t="shared" si="3"/>
        <v>1</v>
      </c>
      <c r="T46" s="90"/>
      <c r="U46" s="43">
        <f t="shared" si="4"/>
        <v>0.11939107136027888</v>
      </c>
      <c r="V46" s="37">
        <f t="shared" si="5"/>
        <v>2.6666667043917791E-3</v>
      </c>
      <c r="W46" s="90"/>
      <c r="X46" s="84">
        <f t="shared" si="13"/>
        <v>10100</v>
      </c>
      <c r="Y46" s="45">
        <f t="shared" si="7"/>
        <v>25436450.66715274</v>
      </c>
      <c r="Z46" s="45">
        <f t="shared" si="8"/>
        <v>386439.86021378369</v>
      </c>
      <c r="AA46" s="45">
        <f t="shared" si="9"/>
        <v>8833.9253619168067</v>
      </c>
      <c r="AB46" s="46">
        <f t="shared" si="10"/>
        <v>30397.24711223206</v>
      </c>
      <c r="AD46" s="44">
        <f t="shared" si="11"/>
        <v>25872221.699840672</v>
      </c>
      <c r="AE46" s="115"/>
      <c r="AF46" s="53"/>
      <c r="AG46" s="54">
        <f>'[4]Risikoschätzung '!$U$22</f>
        <v>3.8183974898599521E-6</v>
      </c>
      <c r="AH46" s="52" t="s">
        <v>51</v>
      </c>
    </row>
    <row r="47" spans="1:35" x14ac:dyDescent="0.3">
      <c r="A47" s="5">
        <f t="shared" si="12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2">
        <f>'[1]Szenario 3'!$K47</f>
        <v>1933.2122212366662</v>
      </c>
      <c r="H47" s="90"/>
      <c r="I47" s="76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90"/>
      <c r="M47" s="27">
        <f>'[3]E-Auto'!$E45*(1/100)</f>
        <v>0.98649580645161294</v>
      </c>
      <c r="O47" s="35">
        <f t="shared" si="0"/>
        <v>18671.163040724998</v>
      </c>
      <c r="P47" s="39">
        <f t="shared" si="1"/>
        <v>1953.2801681699189</v>
      </c>
      <c r="Q47" s="90"/>
      <c r="R47" s="32">
        <f t="shared" si="2"/>
        <v>1</v>
      </c>
      <c r="S47" s="37">
        <f t="shared" si="3"/>
        <v>1</v>
      </c>
      <c r="T47" s="90"/>
      <c r="U47" s="43">
        <f t="shared" si="4"/>
        <v>0.11939334842278287</v>
      </c>
      <c r="V47" s="37">
        <f t="shared" si="5"/>
        <v>2.6666667058626767E-3</v>
      </c>
      <c r="W47" s="90"/>
      <c r="X47" s="84">
        <f t="shared" si="13"/>
        <v>10100</v>
      </c>
      <c r="Y47" s="45">
        <f t="shared" si="7"/>
        <v>25684099.472887259</v>
      </c>
      <c r="Z47" s="45">
        <f t="shared" si="8"/>
        <v>390193.93968900316</v>
      </c>
      <c r="AA47" s="45">
        <f t="shared" si="9"/>
        <v>8377.4544438301909</v>
      </c>
      <c r="AB47" s="46">
        <f t="shared" si="10"/>
        <v>30691.77211279215</v>
      </c>
      <c r="AD47" s="44">
        <f t="shared" ref="AD47:AD54" si="14">SUM(X47:AB47)</f>
        <v>26123462.639132883</v>
      </c>
      <c r="AE47" s="115"/>
      <c r="AF47" s="53"/>
      <c r="AG47" s="54">
        <f>'[4]Risikoschätzung '!$U$26</f>
        <v>7.3070788764507686E-7</v>
      </c>
      <c r="AH47" s="52" t="s">
        <v>51</v>
      </c>
    </row>
    <row r="48" spans="1:35" x14ac:dyDescent="0.3">
      <c r="A48" s="5">
        <f t="shared" si="12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2">
        <f>'[1]Szenario 3'!$K48</f>
        <v>1951.8162969457651</v>
      </c>
      <c r="H48" s="90"/>
      <c r="I48" s="76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90"/>
      <c r="M48" s="27">
        <f>'[3]E-Auto'!$E46*(1/100)</f>
        <v>1</v>
      </c>
      <c r="O48" s="35">
        <f t="shared" si="0"/>
        <v>18850.843122906754</v>
      </c>
      <c r="P48" s="39">
        <f t="shared" si="1"/>
        <v>1971.8692041061668</v>
      </c>
      <c r="Q48" s="90"/>
      <c r="R48" s="32">
        <f t="shared" si="2"/>
        <v>1</v>
      </c>
      <c r="S48" s="37">
        <f t="shared" si="3"/>
        <v>1</v>
      </c>
      <c r="T48" s="90"/>
      <c r="U48" s="43">
        <f t="shared" si="4"/>
        <v>0.1193956921821701</v>
      </c>
      <c r="V48" s="37">
        <f t="shared" si="5"/>
        <v>2.6666667073761991E-3</v>
      </c>
      <c r="W48" s="90"/>
      <c r="X48" s="84">
        <f t="shared" si="13"/>
        <v>10100</v>
      </c>
      <c r="Y48" s="45">
        <f t="shared" si="7"/>
        <v>25931772.163782973</v>
      </c>
      <c r="Z48" s="45">
        <f t="shared" si="8"/>
        <v>393948.02054619906</v>
      </c>
      <c r="AA48" s="45">
        <f t="shared" si="9"/>
        <v>8201.6248259142703</v>
      </c>
      <c r="AB48" s="46">
        <f t="shared" si="10"/>
        <v>30986.298375899951</v>
      </c>
      <c r="AD48" s="44">
        <f t="shared" si="14"/>
        <v>26375008.107530985</v>
      </c>
      <c r="AE48" s="115"/>
      <c r="AF48" s="137" t="s">
        <v>45</v>
      </c>
      <c r="AG48" s="138"/>
      <c r="AH48" s="139"/>
    </row>
    <row r="49" spans="1:34" x14ac:dyDescent="0.3">
      <c r="A49" s="5">
        <f t="shared" si="12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2">
        <f>'[1]Szenario 3'!$K49</f>
        <v>1970.4203726548642</v>
      </c>
      <c r="H49" s="90"/>
      <c r="I49" s="76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90"/>
      <c r="M49" s="27">
        <f>'[3]E-Auto'!$E47*(1/100)</f>
        <v>1</v>
      </c>
      <c r="O49" s="35">
        <f t="shared" si="0"/>
        <v>19030.52320508851</v>
      </c>
      <c r="P49" s="39">
        <f t="shared" si="1"/>
        <v>1990.4585459361001</v>
      </c>
      <c r="Q49" s="90"/>
      <c r="R49" s="32">
        <f t="shared" si="2"/>
        <v>1</v>
      </c>
      <c r="S49" s="37">
        <f t="shared" si="3"/>
        <v>1</v>
      </c>
      <c r="T49" s="90"/>
      <c r="U49" s="43">
        <f t="shared" si="4"/>
        <v>0.11939810392829905</v>
      </c>
      <c r="V49" s="37">
        <f t="shared" si="5"/>
        <v>2.6666667089331629E-3</v>
      </c>
      <c r="W49" s="90"/>
      <c r="X49" s="84">
        <f t="shared" si="13"/>
        <v>10100</v>
      </c>
      <c r="Y49" s="45">
        <f t="shared" si="7"/>
        <v>26179469.435684081</v>
      </c>
      <c r="Z49" s="45">
        <f t="shared" si="8"/>
        <v>397702.10274320928</v>
      </c>
      <c r="AA49" s="45">
        <f t="shared" si="9"/>
        <v>8279.8000360699098</v>
      </c>
      <c r="AB49" s="46">
        <f t="shared" si="10"/>
        <v>31280.825863037073</v>
      </c>
      <c r="AD49" s="44">
        <f t="shared" si="14"/>
        <v>26626832.164326396</v>
      </c>
      <c r="AE49" s="115"/>
      <c r="AF49" s="51" t="s">
        <v>49</v>
      </c>
      <c r="AG49" s="30">
        <v>110000</v>
      </c>
      <c r="AH49" s="52" t="s">
        <v>47</v>
      </c>
    </row>
    <row r="50" spans="1:34" x14ac:dyDescent="0.3">
      <c r="A50" s="5">
        <f t="shared" si="12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2">
        <f>'[1]Szenario 3'!$K50</f>
        <v>1989.0244483639631</v>
      </c>
      <c r="H50" s="90"/>
      <c r="I50" s="76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90"/>
      <c r="M50" s="27">
        <f>'[3]E-Auto'!$E48*(1/100)</f>
        <v>1</v>
      </c>
      <c r="O50" s="35">
        <f t="shared" si="0"/>
        <v>19210.203287270266</v>
      </c>
      <c r="P50" s="39">
        <f t="shared" si="1"/>
        <v>2009.0481844213184</v>
      </c>
      <c r="Q50" s="90"/>
      <c r="R50" s="32">
        <f t="shared" si="2"/>
        <v>1</v>
      </c>
      <c r="S50" s="37">
        <f t="shared" si="3"/>
        <v>1</v>
      </c>
      <c r="T50" s="90"/>
      <c r="U50" s="43">
        <f t="shared" si="4"/>
        <v>0.11940058496338168</v>
      </c>
      <c r="V50" s="37">
        <f t="shared" si="5"/>
        <v>2.6666667105343916E-3</v>
      </c>
      <c r="W50" s="90"/>
      <c r="X50" s="84">
        <f t="shared" si="13"/>
        <v>10100</v>
      </c>
      <c r="Y50" s="45">
        <f t="shared" si="7"/>
        <v>26427191.997837935</v>
      </c>
      <c r="Z50" s="45">
        <f t="shared" si="8"/>
        <v>401456.18623956962</v>
      </c>
      <c r="AA50" s="45">
        <f t="shared" si="9"/>
        <v>8357.9752462255474</v>
      </c>
      <c r="AB50" s="46">
        <f t="shared" si="10"/>
        <v>31575.354537236166</v>
      </c>
      <c r="AD50" s="44">
        <f t="shared" si="14"/>
        <v>26878681.513860967</v>
      </c>
      <c r="AE50" s="115"/>
      <c r="AF50" s="53"/>
      <c r="AG50" s="54">
        <f>'[4]Risikoschätzung '!$U$21</f>
        <v>2.6432999158184737E-7</v>
      </c>
      <c r="AH50" s="52" t="s">
        <v>52</v>
      </c>
    </row>
    <row r="51" spans="1:34" x14ac:dyDescent="0.3">
      <c r="A51" s="5">
        <f t="shared" si="12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2">
        <f>'[1]Szenario 3'!$K51</f>
        <v>2007.6285240730622</v>
      </c>
      <c r="H51" s="90"/>
      <c r="I51" s="76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90"/>
      <c r="M51" s="27">
        <f>'[3]E-Auto'!$E49*(1/100)</f>
        <v>1</v>
      </c>
      <c r="O51" s="35">
        <f t="shared" si="0"/>
        <v>19389.883369452022</v>
      </c>
      <c r="P51" s="39">
        <f t="shared" si="1"/>
        <v>2027.6381106917306</v>
      </c>
      <c r="Q51" s="90"/>
      <c r="R51" s="32">
        <f t="shared" si="2"/>
        <v>1</v>
      </c>
      <c r="S51" s="37">
        <f t="shared" si="3"/>
        <v>1</v>
      </c>
      <c r="T51" s="90"/>
      <c r="U51" s="43">
        <f t="shared" si="4"/>
        <v>0.11940313660198328</v>
      </c>
      <c r="V51" s="37">
        <f t="shared" si="5"/>
        <v>2.6666667121807166E-3</v>
      </c>
      <c r="W51" s="90"/>
      <c r="X51" s="84">
        <f t="shared" si="13"/>
        <v>10100</v>
      </c>
      <c r="Y51" s="45">
        <f t="shared" si="7"/>
        <v>26674940.573022328</v>
      </c>
      <c r="Z51" s="45">
        <f t="shared" si="8"/>
        <v>405210.27099642903</v>
      </c>
      <c r="AA51" s="45">
        <f t="shared" si="9"/>
        <v>8436.150456381185</v>
      </c>
      <c r="AB51" s="46">
        <f t="shared" si="10"/>
        <v>31869.88436300369</v>
      </c>
      <c r="AD51" s="44">
        <f t="shared" si="14"/>
        <v>27130556.878838141</v>
      </c>
      <c r="AE51" s="115"/>
      <c r="AF51" s="53"/>
      <c r="AG51" s="54">
        <f>'[4]Risikoschätzung '!$U$25</f>
        <v>5.0583526283717708E-8</v>
      </c>
      <c r="AH51" s="52" t="s">
        <v>52</v>
      </c>
    </row>
    <row r="52" spans="1:34" x14ac:dyDescent="0.3">
      <c r="A52" s="5">
        <f t="shared" si="12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2">
        <f>'[1]Szenario 3'!$K52</f>
        <v>2026.2325997821613</v>
      </c>
      <c r="H52" s="90"/>
      <c r="I52" s="76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90"/>
      <c r="M52" s="27">
        <f>'[3]E-Auto'!$E50*(1/100)</f>
        <v>1</v>
      </c>
      <c r="O52" s="35">
        <f t="shared" si="0"/>
        <v>19569.563451633778</v>
      </c>
      <c r="P52" s="39">
        <f t="shared" si="1"/>
        <v>2046.22831622738</v>
      </c>
      <c r="Q52" s="90"/>
      <c r="R52" s="32">
        <f t="shared" si="2"/>
        <v>1</v>
      </c>
      <c r="S52" s="37">
        <f t="shared" si="3"/>
        <v>1</v>
      </c>
      <c r="T52" s="90"/>
      <c r="U52" s="43">
        <f t="shared" si="4"/>
        <v>0.11940576017102252</v>
      </c>
      <c r="V52" s="37">
        <f t="shared" si="5"/>
        <v>2.6666667138729771E-3</v>
      </c>
      <c r="W52" s="90"/>
      <c r="X52" s="84">
        <f t="shared" si="13"/>
        <v>10100</v>
      </c>
      <c r="Y52" s="45">
        <f t="shared" si="7"/>
        <v>26922715.897672869</v>
      </c>
      <c r="Z52" s="45">
        <f t="shared" si="8"/>
        <v>408964.35697647027</v>
      </c>
      <c r="AA52" s="45">
        <f t="shared" si="9"/>
        <v>8514.3256665368244</v>
      </c>
      <c r="AB52" s="46">
        <f t="shared" si="10"/>
        <v>32164.415306247167</v>
      </c>
      <c r="AD52" s="44">
        <f t="shared" si="14"/>
        <v>27382458.995622125</v>
      </c>
      <c r="AE52" s="115"/>
      <c r="AF52" s="137" t="s">
        <v>46</v>
      </c>
      <c r="AG52" s="138"/>
      <c r="AH52" s="139"/>
    </row>
    <row r="53" spans="1:34" x14ac:dyDescent="0.3">
      <c r="A53" s="5">
        <f t="shared" si="12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2">
        <f>'[1]Szenario 3'!$K53</f>
        <v>2044.8366754912602</v>
      </c>
      <c r="H53" s="90"/>
      <c r="I53" s="76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90"/>
      <c r="M53" s="27">
        <f>'[3]E-Auto'!$E51*(1/100)</f>
        <v>1</v>
      </c>
      <c r="O53" s="35">
        <f t="shared" si="0"/>
        <v>19749.243533815534</v>
      </c>
      <c r="P53" s="39">
        <f t="shared" si="1"/>
        <v>2064.8187928413377</v>
      </c>
      <c r="Q53" s="90"/>
      <c r="R53" s="32">
        <f t="shared" si="2"/>
        <v>1</v>
      </c>
      <c r="S53" s="37">
        <f t="shared" si="3"/>
        <v>1</v>
      </c>
      <c r="T53" s="90"/>
      <c r="U53" s="43">
        <f t="shared" si="4"/>
        <v>0.1194084570097715</v>
      </c>
      <c r="V53" s="37">
        <f t="shared" si="5"/>
        <v>2.6666667156120204E-3</v>
      </c>
      <c r="W53" s="90"/>
      <c r="X53" s="84">
        <f t="shared" si="13"/>
        <v>10100</v>
      </c>
      <c r="Y53" s="45">
        <f t="shared" si="7"/>
        <v>27170518.722010292</v>
      </c>
      <c r="Z53" s="45">
        <f t="shared" si="8"/>
        <v>412718.44414383452</v>
      </c>
      <c r="AA53" s="45">
        <f t="shared" si="9"/>
        <v>8592.500876692462</v>
      </c>
      <c r="AB53" s="46">
        <f t="shared" si="10"/>
        <v>32458.947334206699</v>
      </c>
      <c r="AD53" s="44">
        <f t="shared" si="14"/>
        <v>27634388.614365026</v>
      </c>
      <c r="AE53" s="115"/>
      <c r="AF53" s="51" t="s">
        <v>50</v>
      </c>
      <c r="AG53" s="30">
        <v>3700000</v>
      </c>
      <c r="AH53" s="52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2">
        <f>'[1]Szenario 3'!$K54</f>
        <v>2063.4407512003595</v>
      </c>
      <c r="H54" s="90"/>
      <c r="I54" s="76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90"/>
      <c r="M54" s="27">
        <f>'[3]E-Auto'!$E52*(1/100)</f>
        <v>1</v>
      </c>
      <c r="O54" s="35">
        <f t="shared" si="0"/>
        <v>19928.923615997293</v>
      </c>
      <c r="P54" s="39">
        <f t="shared" si="1"/>
        <v>2083.4095326635888</v>
      </c>
      <c r="Q54" s="91"/>
      <c r="R54" s="32">
        <f t="shared" si="2"/>
        <v>1</v>
      </c>
      <c r="S54" s="37">
        <f t="shared" si="3"/>
        <v>1</v>
      </c>
      <c r="T54" s="91"/>
      <c r="U54" s="43">
        <f>($AI$15/$AG$20)*(1+0.15*(O54/$AG$18)^4)+$AH$33</f>
        <v>0.11941122846985566</v>
      </c>
      <c r="V54" s="37">
        <f t="shared" si="5"/>
        <v>2.6666667173987019E-3</v>
      </c>
      <c r="W54" s="91"/>
      <c r="X54" s="84">
        <f t="shared" si="13"/>
        <v>10100</v>
      </c>
      <c r="Y54" s="45">
        <f t="shared" si="7"/>
        <v>27418349.810167894</v>
      </c>
      <c r="Z54" s="45">
        <f t="shared" si="8"/>
        <v>416472.53246405115</v>
      </c>
      <c r="AA54" s="45">
        <f t="shared" si="9"/>
        <v>8670.6760868481033</v>
      </c>
      <c r="AB54" s="46">
        <f t="shared" si="10"/>
        <v>32753.480415390561</v>
      </c>
      <c r="AD54" s="44">
        <f t="shared" si="14"/>
        <v>27886346.499134179</v>
      </c>
      <c r="AE54" s="115"/>
      <c r="AF54" s="53"/>
      <c r="AG54" s="54">
        <f>'[4]Risikoschätzung '!$U$20</f>
        <v>1.3698630136986301E-8</v>
      </c>
      <c r="AH54" s="52" t="s">
        <v>52</v>
      </c>
    </row>
    <row r="55" spans="1:34" ht="15" thickBot="1" x14ac:dyDescent="0.35">
      <c r="AD55" s="44">
        <f>SUM(AD9:AD54)</f>
        <v>1024093916.5614002</v>
      </c>
      <c r="AE55" s="115"/>
      <c r="AF55" s="55"/>
      <c r="AG55" s="56">
        <f>'[4]Risikoschätzung '!$U$24</f>
        <v>2.6214392602158284E-9</v>
      </c>
      <c r="AH55" s="57" t="s">
        <v>52</v>
      </c>
    </row>
    <row r="56" spans="1:34" ht="15" thickBot="1" x14ac:dyDescent="0.35">
      <c r="U56" s="122" t="s">
        <v>22</v>
      </c>
      <c r="V56" s="123"/>
      <c r="X56" s="9">
        <f>SUM(X9:X54)</f>
        <v>1933350</v>
      </c>
      <c r="Y56" s="69">
        <f>SUM(Y9:Y54)</f>
        <v>1005061143.8580227</v>
      </c>
      <c r="Z56" s="70">
        <f>SUM(Z9:Z54)</f>
        <v>15272281.131591605</v>
      </c>
      <c r="AA56" s="70">
        <f>SUM(AA9:AA54)</f>
        <v>625299.4132128919</v>
      </c>
      <c r="AB56" s="77">
        <f>SUM(AB9:AB54)</f>
        <v>1201842.1585731537</v>
      </c>
      <c r="AD56" s="71">
        <f>X56+Y56+Z56+AA56+AB56</f>
        <v>1024093916.5614003</v>
      </c>
      <c r="AF56" s="140"/>
      <c r="AG56" s="141"/>
    </row>
    <row r="57" spans="1:34" ht="15" thickBot="1" x14ac:dyDescent="0.35">
      <c r="AF57" s="142"/>
      <c r="AG57" s="143"/>
    </row>
    <row r="58" spans="1:34" x14ac:dyDescent="0.3">
      <c r="AE58" s="29"/>
      <c r="AF58" s="140"/>
      <c r="AG58" s="141"/>
      <c r="AH58" s="47"/>
    </row>
    <row r="59" spans="1:34" ht="15" thickBot="1" x14ac:dyDescent="0.35">
      <c r="AF59" s="142"/>
      <c r="AG59" s="143"/>
    </row>
    <row r="60" spans="1:34" x14ac:dyDescent="0.3">
      <c r="AG60" s="46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SB1-SU1</vt:lpstr>
      <vt:lpstr>SB1-SU2</vt:lpstr>
      <vt:lpstr>SB1-SU3</vt:lpstr>
      <vt:lpstr>SB2-SU1</vt:lpstr>
      <vt:lpstr>SB2-SU2</vt:lpstr>
      <vt:lpstr>SB2-SU3</vt:lpstr>
      <vt:lpstr>SB3-SU1</vt:lpstr>
      <vt:lpstr>SB3-SU2</vt:lpstr>
      <vt:lpstr>SB3-SU3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Cyrano Golliez</dc:creator>
  <cp:lastModifiedBy>Cyrano Golliez</cp:lastModifiedBy>
  <dcterms:created xsi:type="dcterms:W3CDTF">2020-04-06T15:16:56Z</dcterms:created>
  <dcterms:modified xsi:type="dcterms:W3CDTF">2020-05-15T21:43:55Z</dcterms:modified>
</cp:coreProperties>
</file>